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88046FD7-BE45-4BA2-AC4A-E1E077FDE108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7" r:id="rId1"/>
    <sheet name="産業大分類" sheetId="5" r:id="rId2"/>
    <sheet name="産業中分類" sheetId="6" r:id="rId3"/>
    <sheet name="産業小分類" sheetId="7" r:id="rId4"/>
    <sheet name="大分県" sheetId="8" r:id="rId5"/>
    <sheet name="大分市" sheetId="9" r:id="rId6"/>
    <sheet name="別府市" sheetId="10" r:id="rId7"/>
    <sheet name="中津市" sheetId="11" r:id="rId8"/>
    <sheet name="日田市" sheetId="12" r:id="rId9"/>
    <sheet name="佐伯市" sheetId="13" r:id="rId10"/>
    <sheet name="臼杵市" sheetId="14" r:id="rId11"/>
    <sheet name="津久見市" sheetId="15" r:id="rId12"/>
    <sheet name="竹田市" sheetId="16" r:id="rId13"/>
    <sheet name="豊後高田市" sheetId="17" r:id="rId14"/>
    <sheet name="杵築市" sheetId="18" r:id="rId15"/>
    <sheet name="宇佐市" sheetId="19" r:id="rId16"/>
    <sheet name="豊後大野市" sheetId="20" r:id="rId17"/>
    <sheet name="由布市" sheetId="21" r:id="rId18"/>
    <sheet name="国東市" sheetId="22" r:id="rId19"/>
    <sheet name="東国東郡姫島村" sheetId="23" r:id="rId20"/>
    <sheet name="速見郡日出町" sheetId="24" r:id="rId21"/>
    <sheet name="玖珠郡九重町" sheetId="25" r:id="rId22"/>
    <sheet name="玖珠郡玖珠町" sheetId="26" r:id="rId23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57" r:id="rId24"/>
    <pivotCache cacheId="2258" r:id="rId25"/>
    <pivotCache cacheId="2259" r:id="rId2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6" l="1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<sst xmlns="http://schemas.openxmlformats.org/spreadsheetml/2006/main" count="2871" uniqueCount="213">
  <si>
    <t>44000 大分県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</si>
  <si>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</si>
  <si>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</si>
  <si>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</si>
  <si>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</si>
  <si>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</si>
  <si>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</si>
  <si>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</si>
  <si>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</si>
  <si>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</si>
  <si>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</si>
  <si>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</si>
  <si>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</si>
  <si>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</si>
  <si>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</si>
  <si>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東国東郡姫島村</t>
  </si>
  <si>
    <t>44341 速見郡日出町</t>
  </si>
  <si>
    <t>44461 玖珠郡九重町</t>
  </si>
  <si>
    <t>44462 玖珠郡玖珠町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</si>
  <si>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</si>
  <si>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</si>
  <si>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</si>
  <si>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</si>
  <si>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</si>
  <si>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</si>
  <si>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</si>
  <si>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</si>
  <si>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</si>
  <si>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</si>
  <si>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</si>
  <si>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</si>
  <si>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</si>
  <si>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</si>
  <si>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</si>
  <si>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</si>
  <si>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</si>
  <si>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</si>
  <si>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</si>
  <si>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</si>
  <si>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</si>
  <si>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</si>
  <si>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</si>
  <si>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</si>
  <si>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</si>
  <si>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</si>
  <si>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</si>
  <si>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</si>
  <si>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</si>
  <si>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</si>
  <si>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</si>
  <si>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</si>
  <si>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</si>
  <si>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</si>
  <si>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</si>
  <si>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</si>
  <si>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</si>
  <si>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</si>
  <si>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</si>
  <si>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</si>
  <si>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</si>
  <si>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</si>
  <si>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</si>
  <si>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68 不動産取引業</t>
  </si>
  <si>
    <t>52 飲食料品卸売業</t>
  </si>
  <si>
    <t>75 宿泊業</t>
  </si>
  <si>
    <t>77 持ち帰り・配達飲食サービス業</t>
  </si>
  <si>
    <t>09 食料品製造業</t>
  </si>
  <si>
    <t>12 木材・木製品製造業（家具を除く）</t>
  </si>
  <si>
    <t>13 家具・装備品製造業</t>
  </si>
  <si>
    <t>31 輸送用機械器具製造業</t>
  </si>
  <si>
    <t>80 娯楽業</t>
  </si>
  <si>
    <t>61 無店舗小売業</t>
  </si>
  <si>
    <t>90 機械等修理業（別掲を除く）</t>
  </si>
  <si>
    <t>92 その他の事業サービス業</t>
  </si>
  <si>
    <t>33 電気業</t>
  </si>
  <si>
    <t>36 水道業</t>
  </si>
  <si>
    <t>38 放送業</t>
  </si>
  <si>
    <t>44 道路貨物運送業</t>
  </si>
  <si>
    <t>70 物品賃貸業</t>
  </si>
  <si>
    <t>88 廃棄物処理業</t>
  </si>
  <si>
    <t>95 その他のサービス業</t>
  </si>
  <si>
    <t>47 倉庫業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</si>
  <si>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</si>
  <si>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</si>
  <si>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</si>
  <si>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</si>
  <si>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</si>
  <si>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</si>
  <si>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</si>
  <si>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</si>
  <si>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</si>
  <si>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</si>
  <si>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</si>
  <si>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</si>
  <si>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</si>
  <si>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</si>
  <si>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</si>
  <si>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</si>
  <si>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</si>
  <si>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</si>
  <si>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</si>
  <si>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</si>
  <si>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</si>
  <si>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891 自動車整備業</t>
  </si>
  <si>
    <t>083 管工事業（さく井工事業を除く）</t>
  </si>
  <si>
    <t>682 不動産代理業・仲介業</t>
  </si>
  <si>
    <t>691 不動産賃貸業（貸家業，貸間業を除く）</t>
  </si>
  <si>
    <t>823 学習塾</t>
  </si>
  <si>
    <t>593 機械器具小売業（自動車，自転車を除く）</t>
  </si>
  <si>
    <t>693 駐車場業</t>
  </si>
  <si>
    <t>751 旅館，ホテル</t>
  </si>
  <si>
    <t>789 その他の洗濯・理容・美容・浴場業</t>
  </si>
  <si>
    <t>573 婦人・子供服小売業</t>
  </si>
  <si>
    <t>121 製材業，木製品製造業</t>
  </si>
  <si>
    <t>781 洗濯業</t>
  </si>
  <si>
    <t>313 船舶製造・修理業，舶用機関製造業</t>
  </si>
  <si>
    <t>585 酒小売業</t>
  </si>
  <si>
    <t>605 燃料小売業</t>
  </si>
  <si>
    <t>809 その他の娯楽業</t>
  </si>
  <si>
    <t>854 老人福祉・介護事業</t>
  </si>
  <si>
    <t>077 塗装工事業</t>
  </si>
  <si>
    <t>531 建築材料卸売業</t>
  </si>
  <si>
    <t>582 野菜・果実小売業</t>
  </si>
  <si>
    <t>761 食堂，レストラン（専門料理店を除く）</t>
  </si>
  <si>
    <t>772 配達飲食サービス業</t>
  </si>
  <si>
    <t>604 農耕用品小売業</t>
  </si>
  <si>
    <t>821 社会教育</t>
  </si>
  <si>
    <t>331 電気業</t>
  </si>
  <si>
    <t>521 農畜産物・水産物卸売業</t>
  </si>
  <si>
    <t>771 持ち帰り飲食サービス業</t>
  </si>
  <si>
    <t>079 その他の職別工事業</t>
  </si>
  <si>
    <t>579 その他の織物・衣服・身の回り品小売業</t>
  </si>
  <si>
    <t>602 じゅう器小売業</t>
  </si>
  <si>
    <t>601 家具・建具・畳小売業</t>
  </si>
  <si>
    <t>071 大工工事業</t>
  </si>
  <si>
    <t>075 左官工事業</t>
  </si>
  <si>
    <t>076 板金・金物工事業</t>
  </si>
  <si>
    <t>097 パン・菓子製造業</t>
  </si>
  <si>
    <t>099 その他の食料品製造業</t>
  </si>
  <si>
    <t>311 自動車・同附属品製造業</t>
  </si>
  <si>
    <t>360 管理，補助的経済活動を行う事業所</t>
  </si>
  <si>
    <t>363 下水道業</t>
  </si>
  <si>
    <t>383 有線放送業</t>
  </si>
  <si>
    <t>443 貨物軽自動車運送業</t>
  </si>
  <si>
    <t>584 鮮魚小売業</t>
  </si>
  <si>
    <t>606 書籍・文房具小売業</t>
  </si>
  <si>
    <t>607 スポーツ用品・がん具・娯楽用品・楽器小売業</t>
  </si>
  <si>
    <t>611 通信販売・訪問販売小売業</t>
  </si>
  <si>
    <t>704 自動車賃貸業</t>
  </si>
  <si>
    <t>769 その他の飲食店</t>
  </si>
  <si>
    <t>784 一般公衆浴場業</t>
  </si>
  <si>
    <t>796 冠婚葬祭業</t>
  </si>
  <si>
    <t>859 その他の社会保険・社会福祉・介護事業</t>
  </si>
  <si>
    <t>881 一般廃棄物処理業</t>
  </si>
  <si>
    <t>901 機械修理業（電気機械器具を除く）</t>
  </si>
  <si>
    <t>909 その他の修理業</t>
  </si>
  <si>
    <t>951 集会場</t>
  </si>
  <si>
    <t>078 床・内装工事業</t>
  </si>
  <si>
    <t>608 写真機・時計・眼鏡小売業</t>
  </si>
  <si>
    <t>722 公証人役場，司法書士事務所，土地家屋調査士事務所</t>
  </si>
  <si>
    <t>096 精穀・製粉業</t>
  </si>
  <si>
    <t>471 倉庫業（冷蔵倉庫業を除く）</t>
  </si>
  <si>
    <t>559 他に分類されない卸売業</t>
  </si>
  <si>
    <t>752 簡易宿所</t>
  </si>
  <si>
    <t>759 その他の宿泊業</t>
  </si>
  <si>
    <t>763 そば・うどん店</t>
  </si>
  <si>
    <t>785 その他の公衆浴場業</t>
  </si>
  <si>
    <t>799 他に分類されない生活関連サービス業</t>
  </si>
  <si>
    <t>産業小分類</t>
  </si>
  <si>
    <t>44000　大分県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</si>
  <si>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</si>
  <si>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</si>
  <si>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</si>
  <si>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</si>
  <si>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</si>
  <si>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44201　大分市</t>
  </si>
  <si>
    <t>44202　別府市</t>
  </si>
  <si>
    <t>44203　中津市</t>
  </si>
  <si>
    <t>44204　日田市</t>
  </si>
  <si>
    <t>44205　佐伯市</t>
  </si>
  <si>
    <t>44206　臼杵市</t>
  </si>
  <si>
    <t>44207　津久見市</t>
  </si>
  <si>
    <t>44208　竹田市</t>
  </si>
  <si>
    <t>44209　豊後高田市</t>
  </si>
  <si>
    <t>44210　杵築市</t>
  </si>
  <si>
    <t>44211　宇佐市</t>
  </si>
  <si>
    <t>44212　豊後大野市</t>
  </si>
  <si>
    <t>44213　由布市</t>
  </si>
  <si>
    <t>44214　国東市</t>
  </si>
  <si>
    <t>44322　東国東郡姫島村</t>
  </si>
  <si>
    <t>44341　速見郡日出町</t>
  </si>
  <si>
    <t>44461　玖珠郡九重町</t>
  </si>
  <si>
    <t>44462　玖珠郡玖珠町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</si>
  <si>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</si>
  <si>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</si>
  <si>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</si>
  <si>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</si>
  <si>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</si>
  <si>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</si>
  <si>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</si>
  <si>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</si>
  <si>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</si>
  <si>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</si>
  <si>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</si>
  <si>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</si>
  <si>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</si>
  <si>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</si>
  <si>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</si>
  <si>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東国東郡姫島村</t>
  </si>
  <si>
    <t>速見郡日出町</t>
  </si>
  <si>
    <t>玖珠郡九重町</t>
  </si>
  <si>
    <t>玖珠郡玖珠町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</si>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</sst>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1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208912036" createdVersion="5" refreshedVersion="8" minRefreshableVersion="3" recordCount="285" xr:uid="{88381943-A1AC-4A16-8564-DF933A360DBE}">
  <cacheSource type="external" connectionId="1"/>
  <cacheFields count="11">
    <cacheField name="都道府県" numFmtId="0" sqlType="-9">
      <sharedItems count="1">
        <s v="44 大分県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7272"/>
    </cacheField>
    <cacheField name="構成比" numFmtId="0" sqlType="3">
      <sharedItems containsSemiMixedTypes="0" containsString="0" containsNumber="1" minValue="0" maxValue="31.94"/>
    </cacheField>
    <cacheField name="総数（個人）" numFmtId="0" sqlType="4">
      <sharedItems containsSemiMixedTypes="0" containsString="0" containsNumber="1" containsInteger="1" minValue="0" maxValue="3278"/>
    </cacheField>
    <cacheField name="構成比（個人）" numFmtId="0" sqlType="3">
      <sharedItems containsSemiMixedTypes="0" containsString="0" containsNumber="1" minValue="0" maxValue="33.869999999999997"/>
    </cacheField>
    <cacheField name="総数（法人）" numFmtId="0" sqlType="4">
      <sharedItems containsSemiMixedTypes="0" containsString="0" containsNumber="1" containsInteger="1" minValue="0" maxValue="3977"/>
    </cacheField>
    <cacheField name="構成比（法人）" numFmtId="0" sqlType="3">
      <sharedItems containsSemiMixedTypes="0" containsString="0" containsNumber="1" minValue="0" maxValue="39.33"/>
    </cacheField>
    <cacheField name="総数（法人以外の団体）" numFmtId="0" sqlType="4">
      <sharedItems containsSemiMixedTypes="0" containsString="0" containsNumber="1" containsInteger="1" minValue="0" maxValue="30" count="13">
        <n v="0"/>
        <n v="1"/>
        <n v="3"/>
        <n v="17"/>
        <n v="4"/>
        <n v="9"/>
        <n v="30"/>
        <n v="25"/>
        <n v="18"/>
        <n v="2"/>
        <n v="16"/>
        <n v="7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339120369" createdVersion="5" refreshedVersion="8" minRefreshableVersion="3" recordCount="401" xr:uid="{961F6517-1EE4-4D25-AF7D-2AD29D9BEAD6}">
  <cacheSource type="external" connectionId="2"/>
  <cacheFields count="14">
    <cacheField name="都道府県" numFmtId="0" sqlType="-9">
      <sharedItems count="1">
        <s v="44 大分県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産業分類コード" numFmtId="0" sqlType="-8">
      <sharedItems count="40">
        <s v="76"/>
        <s v="78"/>
        <s v="60"/>
        <s v="69"/>
        <s v="06"/>
        <s v="58"/>
        <s v="07"/>
        <s v="82"/>
        <s v="59"/>
        <s v="08"/>
        <s v="83"/>
        <s v="72"/>
        <s v="74"/>
        <s v="57"/>
        <s v="89"/>
        <s v="85"/>
        <s v="54"/>
        <s v="53"/>
        <s v="79"/>
        <s v="55"/>
        <s v="68"/>
        <s v="75"/>
        <s v="52"/>
        <s v="77"/>
        <s v="09"/>
        <s v="12"/>
        <s v="13"/>
        <s v="80"/>
        <s v="31"/>
        <s v="61"/>
        <s v="90"/>
        <s v="92"/>
        <s v="33"/>
        <s v="36"/>
        <s v="38"/>
        <s v="44"/>
        <s v="70"/>
        <s v="88"/>
        <s v="95"/>
        <s v="47"/>
      </sharedItems>
    </cacheField>
    <cacheField name="産業分類" numFmtId="0" sqlType="-9">
      <sharedItems count="40">
        <s v="飲食店"/>
        <s v="洗濯・理容・美容・浴場業"/>
        <s v="その他の小売業"/>
        <s v="不動産賃貸業・管理業"/>
        <s v="総合工事業"/>
        <s v="飲食料品小売業"/>
        <s v="職別工事業（設備工事業を除く）"/>
        <s v="その他の教育，学習支援業"/>
        <s v="機械器具小売業"/>
        <s v="設備工事業"/>
        <s v="医療業"/>
        <s v="専門サービス業（他に分類されないもの）"/>
        <s v="技術サービス業（他に分類されないもの）"/>
        <s v="織物・衣服・身の回り品小売業"/>
        <s v="自動車整備業"/>
        <s v="社会保険・社会福祉・介護事業"/>
        <s v="機械器具卸売業"/>
        <s v="建築材料，鉱物・金属材料等卸売業"/>
        <s v="その他の生活関連サービス業"/>
        <s v="その他の卸売業"/>
        <s v="不動産取引業"/>
        <s v="宿泊業"/>
        <s v="飲食料品卸売業"/>
        <s v="持ち帰り・配達飲食サービス業"/>
        <s v="食料品製造業"/>
        <s v="木材・木製品製造業（家具を除く）"/>
        <s v="家具・装備品製造業"/>
        <s v="娯楽業"/>
        <s v="輸送用機械器具製造業"/>
        <s v="無店舗小売業"/>
        <s v="機械等修理業（別掲を除く）"/>
        <s v="その他の事業サービス業"/>
        <s v="電気業"/>
        <s v="水道業"/>
        <s v="放送業"/>
        <s v="道路貨物運送業"/>
        <s v="物品賃貸業"/>
        <s v="廃棄物処理業"/>
        <s v="その他のサービス業"/>
        <s v="倉庫業"/>
      </sharedItems>
    </cacheField>
    <cacheField name="産業中分類" numFmtId="0" sqlType="-9">
      <sharedItems count="40">
        <s v="76 飲食店"/>
        <s v="78 洗濯・理容・美容・浴場業"/>
        <s v="60 その他の小売業"/>
        <s v="69 不動産賃貸業・管理業"/>
        <s v="06 総合工事業"/>
        <s v="58 飲食料品小売業"/>
        <s v="07 職別工事業（設備工事業を除く）"/>
        <s v="82 その他の教育，学習支援業"/>
        <s v="59 機械器具小売業"/>
        <s v="08 設備工事業"/>
        <s v="83 医療業"/>
        <s v="72 専門サービス業（他に分類されないもの）"/>
        <s v="74 技術サービス業（他に分類されないもの）"/>
        <s v="57 織物・衣服・身の回り品小売業"/>
        <s v="89 自動車整備業"/>
        <s v="85 社会保険・社会福祉・介護事業"/>
        <s v="54 機械器具卸売業"/>
        <s v="53 建築材料，鉱物・金属材料等卸売業"/>
        <s v="79 その他の生活関連サービス業"/>
        <s v="55 その他の卸売業"/>
        <s v="68 不動産取引業"/>
        <s v="75 宿泊業"/>
        <s v="52 飲食料品卸売業"/>
        <s v="77 持ち帰り・配達飲食サービス業"/>
        <s v="09 食料品製造業"/>
        <s v="12 木材・木製品製造業（家具を除く）"/>
        <s v="13 家具・装備品製造業"/>
        <s v="80 娯楽業"/>
        <s v="31 輸送用機械器具製造業"/>
        <s v="61 無店舗小売業"/>
        <s v="90 機械等修理業（別掲を除く）"/>
        <s v="92 その他の事業サービス業"/>
        <s v="33 電気業"/>
        <s v="36 水道業"/>
        <s v="38 放送業"/>
        <s v="44 道路貨物運送業"/>
        <s v="70 物品賃貸業"/>
        <s v="88 廃棄物処理業"/>
        <s v="95 その他のサービス業"/>
        <s v="47 倉庫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20"/>
        <n v="19"/>
      </sharedItems>
    </cacheField>
    <cacheField name="総数" numFmtId="0" sqlType="4">
      <sharedItems containsSemiMixedTypes="0" containsString="0" containsNumber="1" containsInteger="1" minValue="1" maxValue="3286" count="149">
        <n v="3286"/>
        <n v="3211"/>
        <n v="2243"/>
        <n v="1917"/>
        <n v="1747"/>
        <n v="1677"/>
        <n v="1119"/>
        <n v="945"/>
        <n v="913"/>
        <n v="901"/>
        <n v="881"/>
        <n v="766"/>
        <n v="651"/>
        <n v="631"/>
        <n v="493"/>
        <n v="467"/>
        <n v="385"/>
        <n v="382"/>
        <n v="372"/>
        <n v="1095"/>
        <n v="1035"/>
        <n v="717"/>
        <n v="632"/>
        <n v="576"/>
        <n v="459"/>
        <n v="437"/>
        <n v="397"/>
        <n v="359"/>
        <n v="352"/>
        <n v="329"/>
        <n v="311"/>
        <n v="304"/>
        <n v="239"/>
        <n v="216"/>
        <n v="213"/>
        <n v="183"/>
        <n v="167"/>
        <n v="161"/>
        <n v="146"/>
        <n v="519"/>
        <n v="506"/>
        <n v="218"/>
        <n v="178"/>
        <n v="126"/>
        <n v="119"/>
        <n v="99"/>
        <n v="95"/>
        <n v="94"/>
        <n v="66"/>
        <n v="61"/>
        <n v="55"/>
        <n v="53"/>
        <n v="46"/>
        <n v="42"/>
        <n v="41"/>
        <n v="40"/>
        <n v="277"/>
        <n v="243"/>
        <n v="175"/>
        <n v="149"/>
        <n v="144"/>
        <n v="102"/>
        <n v="98"/>
        <n v="91"/>
        <n v="78"/>
        <n v="73"/>
        <n v="67"/>
        <n v="58"/>
        <n v="38"/>
        <n v="31"/>
        <n v="30"/>
        <n v="27"/>
        <n v="273"/>
        <n v="253"/>
        <n v="246"/>
        <n v="204"/>
        <n v="158"/>
        <n v="93"/>
        <n v="84"/>
        <n v="79"/>
        <n v="71"/>
        <n v="47"/>
        <n v="45"/>
        <n v="44"/>
        <n v="37"/>
        <n v="35"/>
        <n v="32"/>
        <n v="29"/>
        <n v="264"/>
        <n v="263"/>
        <n v="186"/>
        <n v="162"/>
        <n v="150"/>
        <n v="85"/>
        <n v="74"/>
        <n v="64"/>
        <n v="39"/>
        <n v="33"/>
        <n v="28"/>
        <n v="103"/>
        <n v="101"/>
        <n v="65"/>
        <n v="62"/>
        <n v="25"/>
        <n v="23"/>
        <n v="22"/>
        <n v="21"/>
        <n v="20"/>
        <n v="17"/>
        <n v="16"/>
        <n v="15"/>
        <n v="14"/>
        <n v="12"/>
        <n v="70"/>
        <n v="49"/>
        <n v="13"/>
        <n v="10"/>
        <n v="8"/>
        <n v="7"/>
        <n v="6"/>
        <n v="5"/>
        <n v="75"/>
        <n v="68"/>
        <n v="50"/>
        <n v="24"/>
        <n v="19"/>
        <n v="18"/>
        <n v="9"/>
        <n v="48"/>
        <n v="11"/>
        <n v="77"/>
        <n v="60"/>
        <n v="26"/>
        <n v="152"/>
        <n v="136"/>
        <n v="121"/>
        <n v="106"/>
        <n v="88"/>
        <n v="69"/>
        <n v="81"/>
        <n v="56"/>
        <n v="92"/>
        <n v="63"/>
        <n v="4"/>
        <n v="3"/>
        <n v="2"/>
        <n v="1"/>
        <n v="36"/>
        <n v="76"/>
      </sharedItems>
    </cacheField>
    <cacheField name="構成比" numFmtId="0" sqlType="3">
      <sharedItems containsSemiMixedTypes="0" containsString="0" containsNumber="1" minValue="0.92" maxValue="16.14" count="242">
        <n v="11.42"/>
        <n v="11.16"/>
        <n v="7.8"/>
        <n v="6.66"/>
        <n v="6.07"/>
        <n v="5.83"/>
        <n v="3.89"/>
        <n v="3.28"/>
        <n v="3.17"/>
        <n v="3.13"/>
        <n v="3.06"/>
        <n v="2.66"/>
        <n v="2.2599999999999998"/>
        <n v="2.19"/>
        <n v="1.71"/>
        <n v="1.62"/>
        <n v="1.34"/>
        <n v="1.33"/>
        <n v="1.29"/>
        <n v="10.74"/>
        <n v="10.16"/>
        <n v="7.04"/>
        <n v="6.2"/>
        <n v="5.65"/>
        <n v="4.5"/>
        <n v="4.29"/>
        <n v="3.9"/>
        <n v="3.52"/>
        <n v="3.45"/>
        <n v="3.23"/>
        <n v="3.05"/>
        <n v="2.98"/>
        <n v="2.35"/>
        <n v="2.12"/>
        <n v="2.09"/>
        <n v="1.8"/>
        <n v="1.64"/>
        <n v="1.58"/>
        <n v="1.43"/>
        <n v="15.72"/>
        <n v="15.33"/>
        <n v="12.03"/>
        <n v="6.6"/>
        <n v="5.39"/>
        <n v="3.82"/>
        <n v="3.6"/>
        <n v="3"/>
        <n v="2.88"/>
        <n v="2.85"/>
        <n v="2"/>
        <n v="1.85"/>
        <n v="1.67"/>
        <n v="1.61"/>
        <n v="1.39"/>
        <n v="1.27"/>
        <n v="1.24"/>
        <n v="1.21"/>
        <n v="12.69"/>
        <n v="11.13"/>
        <n v="8.02"/>
        <n v="6.83"/>
        <n v="4.67"/>
        <n v="4.49"/>
        <n v="4.17"/>
        <n v="3.57"/>
        <n v="3.34"/>
        <n v="3.07"/>
        <n v="3.02"/>
        <n v="2.11"/>
        <n v="1.74"/>
        <n v="1.42"/>
        <n v="1.37"/>
        <n v="11.04"/>
        <n v="10.23"/>
        <n v="9.9499999999999993"/>
        <n v="8.25"/>
        <n v="6.39"/>
        <n v="5.82"/>
        <n v="4.12"/>
        <n v="3.76"/>
        <n v="3.4"/>
        <n v="3.19"/>
        <n v="2.87"/>
        <n v="2.67"/>
        <n v="1.9"/>
        <n v="1.82"/>
        <n v="1.78"/>
        <n v="1.5"/>
        <n v="1.17"/>
        <n v="12.04"/>
        <n v="11.99"/>
        <n v="8.48"/>
        <n v="7.39"/>
        <n v="6.84"/>
        <n v="3.88"/>
        <n v="3.83"/>
        <n v="3.37"/>
        <n v="2.92"/>
        <n v="2.78"/>
        <n v="2.0499999999999998"/>
        <n v="1.73"/>
        <n v="1.69"/>
        <n v="1.28"/>
        <n v="11.98"/>
        <n v="11.74"/>
        <n v="9.19"/>
        <n v="7.56"/>
        <n v="7.21"/>
        <n v="3.72"/>
        <n v="2.91"/>
        <n v="2.56"/>
        <n v="2.44"/>
        <n v="2.33"/>
        <n v="1.98"/>
        <n v="1.86"/>
        <n v="1.63"/>
        <n v="1.4"/>
        <n v="13.41"/>
        <n v="12.26"/>
        <n v="9.39"/>
        <n v="7.47"/>
        <n v="6.7"/>
        <n v="4.21"/>
        <n v="4.0199999999999996"/>
        <n v="2.4900000000000002"/>
        <n v="2.2999999999999998"/>
        <n v="1.92"/>
        <n v="1.53"/>
        <n v="1.1499999999999999"/>
        <n v="0.96"/>
        <n v="11.9"/>
        <n v="10.62"/>
        <n v="10.48"/>
        <n v="9.6300000000000008"/>
        <n v="7.08"/>
        <n v="4.25"/>
        <n v="2.69"/>
        <n v="2.5499999999999998"/>
        <n v="2.27"/>
        <n v="1.84"/>
        <n v="12.33"/>
        <n v="12.17"/>
        <n v="9.67"/>
        <n v="8"/>
        <n v="7.5"/>
        <n v="3.67"/>
        <n v="3.33"/>
        <n v="2.83"/>
        <n v="2.5"/>
        <n v="1.83"/>
        <n v="11.52"/>
        <n v="11.37"/>
        <n v="9.6"/>
        <n v="8.86"/>
        <n v="6.06"/>
        <n v="4.7300000000000004"/>
        <n v="3.84"/>
        <n v="2.95"/>
        <n v="2.81"/>
        <n v="2.5099999999999998"/>
        <n v="2.36"/>
        <n v="2.0699999999999998"/>
        <n v="1.77"/>
        <n v="11.87"/>
        <n v="9.4499999999999993"/>
        <n v="7.73"/>
        <n v="6.56"/>
        <n v="3.75"/>
        <n v="3.12"/>
        <n v="3.04"/>
        <n v="2.73"/>
        <n v="2.34"/>
        <n v="2.0299999999999998"/>
        <n v="1.95"/>
        <n v="1.56"/>
        <n v="12.62"/>
        <n v="10.119999999999999"/>
        <n v="8.81"/>
        <n v="8.2100000000000009"/>
        <n v="3.81"/>
        <n v="3.21"/>
        <n v="2.86"/>
        <n v="2.02"/>
        <n v="1.79"/>
        <n v="1.31"/>
        <n v="12.83"/>
        <n v="10.6"/>
        <n v="7.59"/>
        <n v="7.33"/>
        <n v="6.54"/>
        <n v="4.1900000000000004"/>
        <n v="2.75"/>
        <n v="2.62"/>
        <n v="2.23"/>
        <n v="1.96"/>
        <n v="1.44"/>
        <n v="1.05"/>
        <n v="0.92"/>
        <n v="12.5"/>
        <n v="11.55"/>
        <n v="8.56"/>
        <n v="8.42"/>
        <n v="6.11"/>
        <n v="3.53"/>
        <n v="2.04"/>
        <n v="1.49"/>
        <n v="1.36"/>
        <n v="15.12"/>
        <n v="13.95"/>
        <n v="10.47"/>
        <n v="6.98"/>
        <n v="4.6500000000000004"/>
        <n v="3.49"/>
        <n v="1.1599999999999999"/>
        <n v="10.43"/>
        <n v="6.67"/>
        <n v="6.15"/>
        <n v="4.0999999999999996"/>
        <n v="3.59"/>
        <n v="3.25"/>
        <n v="3.08"/>
        <n v="2.74"/>
        <n v="2.2200000000000002"/>
        <n v="10.96"/>
        <n v="9.9700000000000006"/>
        <n v="9.3000000000000007"/>
        <n v="7.31"/>
        <n v="6.31"/>
        <n v="4.32"/>
        <n v="3.99"/>
        <n v="3.32"/>
        <n v="2.99"/>
        <n v="1.99"/>
        <n v="1.66"/>
        <n v="1"/>
        <n v="16.14"/>
        <n v="11.25"/>
        <n v="7.01"/>
        <n v="4.88"/>
        <n v="2.97"/>
        <n v="2.76"/>
        <n v="1.91"/>
      </sharedItems>
    </cacheField>
    <cacheField name="総数（個人）" numFmtId="0" sqlType="4">
      <sharedItems containsSemiMixedTypes="0" containsString="0" containsNumber="1" containsInteger="1" minValue="0" maxValue="2784" count="121">
        <n v="2784"/>
        <n v="2731"/>
        <n v="997"/>
        <n v="1016"/>
        <n v="296"/>
        <n v="1136"/>
        <n v="411"/>
        <n v="570"/>
        <n v="546"/>
        <n v="237"/>
        <n v="747"/>
        <n v="553"/>
        <n v="240"/>
        <n v="261"/>
        <n v="323"/>
        <n v="14"/>
        <n v="40"/>
        <n v="45"/>
        <n v="180"/>
        <n v="73"/>
        <n v="859"/>
        <n v="826"/>
        <n v="220"/>
        <n v="225"/>
        <n v="35"/>
        <n v="76"/>
        <n v="272"/>
        <n v="216"/>
        <n v="210"/>
        <n v="265"/>
        <n v="149"/>
        <n v="88"/>
        <n v="12"/>
        <n v="62"/>
        <n v="25"/>
        <n v="5"/>
        <n v="22"/>
        <n v="75"/>
        <n v="431"/>
        <n v="373"/>
        <n v="313"/>
        <n v="80"/>
        <n v="103"/>
        <n v="100"/>
        <n v="16"/>
        <n v="27"/>
        <n v="64"/>
        <n v="67"/>
        <n v="48"/>
        <n v="10"/>
        <n v="4"/>
        <n v="36"/>
        <n v="20"/>
        <n v="23"/>
        <n v="249"/>
        <n v="217"/>
        <n v="82"/>
        <n v="105"/>
        <n v="30"/>
        <n v="65"/>
        <n v="56"/>
        <n v="74"/>
        <n v="33"/>
        <n v="47"/>
        <n v="21"/>
        <n v="1"/>
        <n v="3"/>
        <n v="11"/>
        <n v="243"/>
        <n v="229"/>
        <n v="199"/>
        <n v="113"/>
        <n v="132"/>
        <n v="53"/>
        <n v="41"/>
        <n v="52"/>
        <n v="32"/>
        <n v="44"/>
        <n v="26"/>
        <n v="9"/>
        <n v="15"/>
        <n v="244"/>
        <n v="239"/>
        <n v="95"/>
        <n v="126"/>
        <n v="43"/>
        <n v="57"/>
        <n v="55"/>
        <n v="24"/>
        <n v="38"/>
        <n v="34"/>
        <n v="18"/>
        <n v="17"/>
        <n v="92"/>
        <n v="87"/>
        <n v="46"/>
        <n v="0"/>
        <n v="13"/>
        <n v="6"/>
        <n v="58"/>
        <n v="7"/>
        <n v="2"/>
        <n v="69"/>
        <n v="60"/>
        <n v="42"/>
        <n v="8"/>
        <n v="72"/>
        <n v="50"/>
        <n v="29"/>
        <n v="134"/>
        <n v="123"/>
        <n v="49"/>
        <n v="71"/>
        <n v="99"/>
        <n v="78"/>
        <n v="79"/>
        <n v="19"/>
        <n v="90"/>
        <n v="54"/>
        <n v="28"/>
        <n v="70"/>
      </sharedItems>
    </cacheField>
    <cacheField name="構成比（個人）" numFmtId="0" sqlType="3">
      <sharedItems containsSemiMixedTypes="0" containsString="0" containsNumber="1" minValue="0" maxValue="25.18" count="253">
        <n v="18.809999999999999"/>
        <n v="18.45"/>
        <n v="6.74"/>
        <n v="6.87"/>
        <n v="2"/>
        <n v="7.68"/>
        <n v="2.78"/>
        <n v="3.85"/>
        <n v="3.69"/>
        <n v="1.6"/>
        <n v="5.05"/>
        <n v="3.74"/>
        <n v="1.62"/>
        <n v="1.76"/>
        <n v="2.1800000000000002"/>
        <n v="0.09"/>
        <n v="0.27"/>
        <n v="0.3"/>
        <n v="1.22"/>
        <n v="0.49"/>
        <n v="21.11"/>
        <n v="20.3"/>
        <n v="5.41"/>
        <n v="5.53"/>
        <n v="0.86"/>
        <n v="1.87"/>
        <n v="1.1100000000000001"/>
        <n v="6.68"/>
        <n v="5.31"/>
        <n v="5.16"/>
        <n v="6.51"/>
        <n v="3.66"/>
        <n v="2.16"/>
        <n v="0.28999999999999998"/>
        <n v="1.52"/>
        <n v="0.61"/>
        <n v="0.12"/>
        <n v="0.54"/>
        <n v="1.84"/>
        <n v="22.78"/>
        <n v="19.71"/>
        <n v="16.54"/>
        <n v="4.2300000000000004"/>
        <n v="5.44"/>
        <n v="5.29"/>
        <n v="0.85"/>
        <n v="1.43"/>
        <n v="3.38"/>
        <n v="3.54"/>
        <n v="2.54"/>
        <n v="0.53"/>
        <n v="0.21"/>
        <n v="1.9"/>
        <n v="1.06"/>
        <n v="0.63"/>
        <n v="1.1599999999999999"/>
        <n v="20.41"/>
        <n v="17.79"/>
        <n v="6.72"/>
        <n v="8.61"/>
        <n v="2.46"/>
        <n v="5.33"/>
        <n v="4.59"/>
        <n v="2.95"/>
        <n v="6.07"/>
        <n v="2.7"/>
        <n v="2.0499999999999998"/>
        <n v="1.72"/>
        <n v="1.64"/>
        <n v="0.08"/>
        <n v="1.1499999999999999"/>
        <n v="0.98"/>
        <n v="0.25"/>
        <n v="0.9"/>
        <n v="15.14"/>
        <n v="14.27"/>
        <n v="12.4"/>
        <n v="7.04"/>
        <n v="8.2200000000000006"/>
        <n v="3.3"/>
        <n v="4.05"/>
        <n v="2.8"/>
        <n v="2.5499999999999998"/>
        <n v="3.24"/>
        <n v="2.4900000000000002"/>
        <n v="1.99"/>
        <n v="2.74"/>
        <n v="1.25"/>
        <n v="1.56"/>
        <n v="0.56000000000000005"/>
        <n v="0.93"/>
        <n v="18.010000000000002"/>
        <n v="17.64"/>
        <n v="7.01"/>
        <n v="9.3000000000000007"/>
        <n v="3.17"/>
        <n v="4.21"/>
        <n v="4.13"/>
        <n v="4.0599999999999996"/>
        <n v="1.7"/>
        <n v="1.77"/>
        <n v="2.5099999999999998"/>
        <n v="2.36"/>
        <n v="1.33"/>
        <n v="1.92"/>
        <n v="0.22"/>
        <n v="20.63"/>
        <n v="19.510000000000002"/>
        <n v="10.31"/>
        <n v="1.1200000000000001"/>
        <n v="5.38"/>
        <n v="2.2400000000000002"/>
        <n v="2.69"/>
        <n v="4.04"/>
        <n v="0"/>
        <n v="2.91"/>
        <n v="2.4700000000000002"/>
        <n v="1.35"/>
        <n v="0.67"/>
        <n v="20.239999999999998"/>
        <n v="17.52"/>
        <n v="11.48"/>
        <n v="6.04"/>
        <n v="8.16"/>
        <n v="3.93"/>
        <n v="1.81"/>
        <n v="2.11"/>
        <n v="3.32"/>
        <n v="0.91"/>
        <n v="0.6"/>
        <n v="1.21"/>
        <n v="10.050000000000001"/>
        <n v="18.25"/>
        <n v="15.87"/>
        <n v="11.11"/>
        <n v="1.59"/>
        <n v="2.65"/>
        <n v="3.7"/>
        <n v="6.35"/>
        <n v="2.38"/>
        <n v="1.85"/>
        <n v="3.44"/>
        <n v="0.79"/>
        <n v="0.26"/>
        <n v="17.579999999999998"/>
        <n v="18.41"/>
        <n v="8.24"/>
        <n v="11.26"/>
        <n v="3.57"/>
        <n v="1.1000000000000001"/>
        <n v="1.65"/>
        <n v="0.55000000000000004"/>
        <n v="2.2000000000000002"/>
        <n v="9.34"/>
        <n v="19.78"/>
        <n v="3.02"/>
        <n v="13.74"/>
        <n v="7.97"/>
        <n v="6.59"/>
        <n v="4.4000000000000004"/>
        <n v="1.37"/>
        <n v="19.68"/>
        <n v="18.059999999999999"/>
        <n v="7.2"/>
        <n v="10.43"/>
        <n v="4.41"/>
        <n v="4.99"/>
        <n v="3.96"/>
        <n v="2.5"/>
        <n v="3.67"/>
        <n v="1.91"/>
        <n v="0.73"/>
        <n v="1.47"/>
        <n v="0.44"/>
        <n v="20.45"/>
        <n v="16.12"/>
        <n v="4.75"/>
        <n v="11.36"/>
        <n v="7.23"/>
        <n v="4.34"/>
        <n v="5.17"/>
        <n v="2.89"/>
        <n v="4.96"/>
        <n v="2.48"/>
        <n v="2.27"/>
        <n v="1.03"/>
        <n v="1.24"/>
        <n v="2.0699999999999998"/>
        <n v="0.41"/>
        <n v="21.94"/>
        <n v="10"/>
        <n v="8.33"/>
        <n v="13.33"/>
        <n v="8.89"/>
        <n v="4.72"/>
        <n v="1.94"/>
        <n v="5.28"/>
        <n v="2.2200000000000002"/>
        <n v="3.89"/>
        <n v="1.39"/>
        <n v="0.83"/>
        <n v="1.67"/>
        <n v="0.28000000000000003"/>
        <n v="20.36"/>
        <n v="11.09"/>
        <n v="11.76"/>
        <n v="9.9499999999999993"/>
        <n v="2.04"/>
        <n v="2.71"/>
        <n v="4.3"/>
        <n v="4.5199999999999996"/>
        <n v="0.68"/>
        <n v="0.45"/>
        <n v="2.2599999999999998"/>
        <n v="0.23"/>
        <n v="1.1299999999999999"/>
        <n v="17.739999999999998"/>
        <n v="14.52"/>
        <n v="11.29"/>
        <n v="9.68"/>
        <n v="3.23"/>
        <n v="1.61"/>
        <n v="6.69"/>
        <n v="12.04"/>
        <n v="3.01"/>
        <n v="7.69"/>
        <n v="3.68"/>
        <n v="4.01"/>
        <n v="2.0099999999999998"/>
        <n v="4.68"/>
        <n v="1"/>
        <n v="3.34"/>
        <n v="2.34"/>
        <n v="17.16"/>
        <n v="16.57"/>
        <n v="14.2"/>
        <n v="8.8800000000000008"/>
        <n v="3.55"/>
        <n v="1.18"/>
        <n v="0.59"/>
        <n v="1.78"/>
        <n v="2.37"/>
        <n v="25.18"/>
        <n v="16.91"/>
        <n v="8.27"/>
        <n v="8.6300000000000008"/>
        <n v="1.44"/>
        <n v="6.47"/>
        <n v="2.52"/>
        <n v="4.32"/>
        <n v="1.08"/>
        <n v="1.8"/>
        <n v="0.36"/>
      </sharedItems>
    </cacheField>
    <cacheField name="総数（法人）" numFmtId="0" sqlType="4">
      <sharedItems containsSemiMixedTypes="0" containsString="0" containsNumber="1" containsInteger="1" minValue="0" maxValue="1450" count="102">
        <n v="496"/>
        <n v="454"/>
        <n v="1243"/>
        <n v="896"/>
        <n v="1450"/>
        <n v="529"/>
        <n v="708"/>
        <n v="234"/>
        <n v="367"/>
        <n v="664"/>
        <n v="134"/>
        <n v="211"/>
        <n v="398"/>
        <n v="370"/>
        <n v="170"/>
        <n v="410"/>
        <n v="345"/>
        <n v="337"/>
        <n v="194"/>
        <n v="299"/>
        <n v="236"/>
        <n v="208"/>
        <n v="497"/>
        <n v="407"/>
        <n v="541"/>
        <n v="383"/>
        <n v="392"/>
        <n v="123"/>
        <n v="141"/>
        <n v="64"/>
        <n v="162"/>
        <n v="210"/>
        <n v="227"/>
        <n v="154"/>
        <n v="188"/>
        <n v="171"/>
        <n v="147"/>
        <n v="139"/>
        <n v="71"/>
        <n v="87"/>
        <n v="132"/>
        <n v="61"/>
        <n v="137"/>
        <n v="75"/>
        <n v="26"/>
        <n v="103"/>
        <n v="72"/>
        <n v="31"/>
        <n v="21"/>
        <n v="18"/>
        <n v="51"/>
        <n v="48"/>
        <n v="19"/>
        <n v="33"/>
        <n v="42"/>
        <n v="30"/>
        <n v="20"/>
        <n v="28"/>
        <n v="93"/>
        <n v="44"/>
        <n v="113"/>
        <n v="37"/>
        <n v="23"/>
        <n v="54"/>
        <n v="4"/>
        <n v="40"/>
        <n v="41"/>
        <n v="24"/>
        <n v="35"/>
        <n v="8"/>
        <n v="17"/>
        <n v="27"/>
        <n v="16"/>
        <n v="29"/>
        <n v="47"/>
        <n v="91"/>
        <n v="25"/>
        <n v="38"/>
        <n v="14"/>
        <n v="1"/>
        <n v="7"/>
        <n v="10"/>
        <n v="6"/>
        <n v="107"/>
        <n v="11"/>
        <n v="22"/>
        <n v="57"/>
        <n v="5"/>
        <n v="15"/>
        <n v="3"/>
        <n v="9"/>
        <n v="2"/>
        <n v="12"/>
        <n v="0"/>
        <n v="46"/>
        <n v="32"/>
        <n v="13"/>
        <n v="73"/>
        <n v="62"/>
        <n v="34"/>
        <n v="49"/>
        <n v="36"/>
      </sharedItems>
    </cacheField>
    <cacheField name="構成比（法人）" numFmtId="0" sqlType="3">
      <sharedItems containsSemiMixedTypes="0" containsString="0" containsNumber="1" minValue="0" maxValue="21.43" count="218">
        <n v="3.65"/>
        <n v="3.34"/>
        <n v="9.15"/>
        <n v="6.59"/>
        <n v="10.67"/>
        <n v="3.89"/>
        <n v="5.21"/>
        <n v="1.72"/>
        <n v="2.7"/>
        <n v="4.8899999999999997"/>
        <n v="0.99"/>
        <n v="1.55"/>
        <n v="2.93"/>
        <n v="2.72"/>
        <n v="1.25"/>
        <n v="3.02"/>
        <n v="2.54"/>
        <n v="2.48"/>
        <n v="1.43"/>
        <n v="2.2000000000000002"/>
        <n v="3.43"/>
        <n v="8.1999999999999993"/>
        <n v="6.72"/>
        <n v="8.93"/>
        <n v="6.32"/>
        <n v="6.47"/>
        <n v="2.0299999999999998"/>
        <n v="2.33"/>
        <n v="1.06"/>
        <n v="2.67"/>
        <n v="3.47"/>
        <n v="3.75"/>
        <n v="3.1"/>
        <n v="2.82"/>
        <n v="2.4300000000000002"/>
        <n v="2.29"/>
        <n v="1.17"/>
        <n v="6.39"/>
        <n v="9.6999999999999993"/>
        <n v="4.4800000000000004"/>
        <n v="10.07"/>
        <n v="5.51"/>
        <n v="1.91"/>
        <n v="7.57"/>
        <n v="5.29"/>
        <n v="2.2799999999999998"/>
        <n v="1.54"/>
        <n v="1.32"/>
        <n v="3.53"/>
        <n v="1.4"/>
        <n v="2.42"/>
        <n v="3.09"/>
        <n v="1.47"/>
        <n v="2.8"/>
        <n v="10.02"/>
        <n v="4.74"/>
        <n v="12.18"/>
        <n v="3.99"/>
        <n v="5.82"/>
        <n v="0.43"/>
        <n v="4.3099999999999996"/>
        <n v="2.16"/>
        <n v="4.42"/>
        <n v="2.59"/>
        <n v="3.77"/>
        <n v="0.86"/>
        <n v="1.83"/>
        <n v="2.0499999999999998"/>
        <n v="2.91"/>
        <n v="3.42"/>
        <n v="2.83"/>
        <n v="5.55"/>
        <n v="10.74"/>
        <n v="2.95"/>
        <n v="4.37"/>
        <n v="5.67"/>
        <n v="4.49"/>
        <n v="2.2400000000000002"/>
        <n v="3.07"/>
        <n v="1.65"/>
        <n v="0.12"/>
        <n v="0.83"/>
        <n v="1.18"/>
        <n v="0.71"/>
        <n v="2.36"/>
        <n v="2.5099999999999998"/>
        <n v="11.43"/>
        <n v="4.4000000000000004"/>
        <n v="13.44"/>
        <n v="3.52"/>
        <n v="0.88"/>
        <n v="2.39"/>
        <n v="5.03"/>
        <n v="1.01"/>
        <n v="4.6500000000000004"/>
        <n v="2.89"/>
        <n v="2.64"/>
        <n v="1.38"/>
        <n v="0.75"/>
        <n v="2.76"/>
        <n v="3.14"/>
        <n v="2.74"/>
        <n v="3.48"/>
        <n v="8.2100000000000009"/>
        <n v="14.18"/>
        <n v="1.99"/>
        <n v="4.7300000000000004"/>
        <n v="4.2300000000000004"/>
        <n v="1.74"/>
        <n v="5.72"/>
        <n v="1.24"/>
        <n v="3.98"/>
        <n v="1"/>
        <n v="3.73"/>
        <n v="1.62"/>
        <n v="3.24"/>
        <n v="5.41"/>
        <n v="10.27"/>
        <n v="4.32"/>
        <n v="4.8600000000000003"/>
        <n v="1.08"/>
        <n v="8.11"/>
        <n v="6.49"/>
        <n v="0"/>
        <n v="3.78"/>
        <n v="0.54"/>
        <n v="15.18"/>
        <n v="1.98"/>
        <n v="4.62"/>
        <n v="7.92"/>
        <n v="14.52"/>
        <n v="0.66"/>
        <n v="3.3"/>
        <n v="3.96"/>
        <n v="2.31"/>
        <n v="2.97"/>
        <n v="12.33"/>
        <n v="14.1"/>
        <n v="4.41"/>
        <n v="1.76"/>
        <n v="0.44"/>
        <n v="3.08"/>
        <n v="14.86"/>
        <n v="1.69"/>
        <n v="18.239999999999998"/>
        <n v="3.38"/>
        <n v="3.72"/>
        <n v="0.68"/>
        <n v="3.04"/>
        <n v="4.05"/>
        <n v="0.34"/>
        <n v="1.35"/>
        <n v="2.23"/>
        <n v="12.35"/>
        <n v="4.63"/>
        <n v="12.52"/>
        <n v="4.12"/>
        <n v="1.03"/>
        <n v="2.06"/>
        <n v="2.57"/>
        <n v="2.92"/>
        <n v="2.63"/>
        <n v="18.13"/>
        <n v="5.56"/>
        <n v="9.94"/>
        <n v="4.09"/>
        <n v="7.02"/>
        <n v="3.51"/>
        <n v="1.46"/>
        <n v="3.22"/>
        <n v="2.34"/>
        <n v="4.88"/>
        <n v="12.6"/>
        <n v="13.11"/>
        <n v="5.91"/>
        <n v="11.83"/>
        <n v="3.86"/>
        <n v="6.43"/>
        <n v="5.4"/>
        <n v="0.77"/>
        <n v="1.29"/>
        <n v="1.8"/>
        <n v="0.26"/>
        <n v="0.72"/>
        <n v="12.54"/>
        <n v="3.94"/>
        <n v="6.45"/>
        <n v="12.9"/>
        <n v="3.58"/>
        <n v="0.36"/>
        <n v="5.0199999999999996"/>
        <n v="3.23"/>
        <n v="4.3"/>
        <n v="1.79"/>
        <n v="2.15"/>
        <n v="14.29"/>
        <n v="21.43"/>
        <n v="7.14"/>
        <n v="2.5299999999999998"/>
        <n v="10.11"/>
        <n v="4.33"/>
        <n v="10.83"/>
        <n v="4.6900000000000004"/>
        <n v="3.61"/>
        <n v="3.25"/>
        <n v="1.44"/>
        <n v="1.81"/>
        <n v="6.84"/>
        <n v="20.51"/>
        <n v="1.71"/>
        <n v="2.56"/>
        <n v="5.98"/>
        <n v="4.2699999999999996"/>
        <n v="0.85"/>
        <n v="10.220000000000001"/>
        <n v="2.69"/>
        <n v="3.76"/>
        <n v="1.61"/>
      </sharedItems>
    </cacheField>
    <cacheField name="総数（法人以外の団体）" numFmtId="0" sqlType="4">
      <sharedItems containsSemiMixedTypes="0" containsString="0" containsNumber="1" containsInteger="1" minValue="0" maxValue="25" count="12">
        <n v="6"/>
        <n v="25"/>
        <n v="3"/>
        <n v="1"/>
        <n v="12"/>
        <n v="0"/>
        <n v="2"/>
        <n v="17"/>
        <n v="16"/>
        <n v="4"/>
        <n v="23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946724537" createdVersion="5" refreshedVersion="8" minRefreshableVersion="3" recordCount="440" xr:uid="{CE13D6AF-0B88-428A-900B-C809F747B01B}">
  <cacheSource type="external" connectionId="3"/>
  <cacheFields count="14">
    <cacheField name="都道府県" numFmtId="0" sqlType="-9">
      <sharedItems count="1">
        <s v="44 大分県"/>
      </sharedItems>
    </cacheField>
    <cacheField name="自治体名" numFmtId="0" sqlType="-9">
      <sharedItems count="19">
        <s v="大分県"/>
        <s v="大分市"/>
        <s v="別府市"/>
        <s v="中津市"/>
        <s v="日田市"/>
        <s v="佐伯市"/>
        <s v="臼杵市"/>
        <s v="津久見市"/>
        <s v="竹田市"/>
        <s v="豊後高田市"/>
        <s v="杵築市"/>
        <s v="宇佐市"/>
        <s v="豊後大野市"/>
        <s v="由布市"/>
        <s v="国東市"/>
        <s v="東国東郡姫島村"/>
        <s v="速見郡日出町"/>
        <s v="玖珠郡九重町"/>
        <s v="玖珠郡玖珠町"/>
      </sharedItems>
    </cacheField>
    <cacheField name="自治体" numFmtId="0" sqlType="-9">
      <sharedItems count="19">
        <s v="44000 大分県"/>
        <s v="44201 大分市"/>
        <s v="44202 別府市"/>
        <s v="44203 中津市"/>
        <s v="44204 日田市"/>
        <s v="44205 佐伯市"/>
        <s v="44206 臼杵市"/>
        <s v="44207 津久見市"/>
        <s v="44208 竹田市"/>
        <s v="44209 豊後高田市"/>
        <s v="44210 杵築市"/>
        <s v="44211 宇佐市"/>
        <s v="44212 豊後大野市"/>
        <s v="44213 由布市"/>
        <s v="44214 国東市"/>
        <s v="44322 東国東郡姫島村"/>
        <s v="44341 速見郡日出町"/>
        <s v="44461 玖珠郡九重町"/>
        <s v="44462 玖珠郡玖珠町"/>
      </sharedItems>
    </cacheField>
    <cacheField name="産業分類コード" numFmtId="0" sqlType="-8">
      <sharedItems count="84">
        <s v="783"/>
        <s v="692"/>
        <s v="782"/>
        <s v="766"/>
        <s v="762"/>
        <s v="062"/>
        <s v="765"/>
        <s v="835"/>
        <s v="589"/>
        <s v="609"/>
        <s v="591"/>
        <s v="891"/>
        <s v="603"/>
        <s v="824"/>
        <s v="742"/>
        <s v="586"/>
        <s v="064"/>
        <s v="081"/>
        <s v="065"/>
        <s v="767"/>
        <s v="682"/>
        <s v="083"/>
        <s v="691"/>
        <s v="823"/>
        <s v="693"/>
        <s v="789"/>
        <s v="593"/>
        <s v="751"/>
        <s v="573"/>
        <s v="121"/>
        <s v="781"/>
        <s v="313"/>
        <s v="605"/>
        <s v="809"/>
        <s v="585"/>
        <s v="854"/>
        <s v="772"/>
        <s v="077"/>
        <s v="531"/>
        <s v="582"/>
        <s v="761"/>
        <s v="821"/>
        <s v="604"/>
        <s v="331"/>
        <s v="521"/>
        <s v="771"/>
        <s v="579"/>
        <s v="602"/>
        <s v="079"/>
        <s v="601"/>
        <s v="099"/>
        <s v="071"/>
        <s v="075"/>
        <s v="076"/>
        <s v="097"/>
        <s v="311"/>
        <s v="360"/>
        <s v="363"/>
        <s v="383"/>
        <s v="443"/>
        <s v="584"/>
        <s v="606"/>
        <s v="607"/>
        <s v="611"/>
        <s v="704"/>
        <s v="769"/>
        <s v="784"/>
        <s v="796"/>
        <s v="859"/>
        <s v="881"/>
        <s v="901"/>
        <s v="909"/>
        <s v="951"/>
        <s v="078"/>
        <s v="608"/>
        <s v="722"/>
        <s v="752"/>
        <s v="759"/>
        <s v="785"/>
        <s v="096"/>
        <s v="471"/>
        <s v="559"/>
        <s v="763"/>
        <s v="799"/>
      </sharedItems>
    </cacheField>
    <cacheField name="産業分類" numFmtId="0" sqlType="-9">
      <sharedItems count="84">
        <s v="美容業"/>
        <s v="貸家業，貸間業"/>
        <s v="理容業"/>
        <s v="バー，キャバレー，ナイトクラブ"/>
        <s v="専門料理店"/>
        <s v="土木工事業（舗装工事業を除く）"/>
        <s v="酒場，ビヤホール"/>
        <s v="療術業"/>
        <s v="その他の飲食料品小売業"/>
        <s v="他に分類されない小売業"/>
        <s v="自動車小売業"/>
        <s v="自動車整備業"/>
        <s v="医薬品・化粧品小売業"/>
        <s v="教養・技能教授業"/>
        <s v="土木建築サービス業"/>
        <s v="菓子・パン小売業"/>
        <s v="建築工事業（木造建築工事業を除く）"/>
        <s v="電気工事業"/>
        <s v="木造建築工事業"/>
        <s v="喫茶店"/>
        <s v="不動産代理業・仲介業"/>
        <s v="管工事業（さく井工事業を除く）"/>
        <s v="不動産賃貸業（貸家業，貸間業を除く）"/>
        <s v="学習塾"/>
        <s v="駐車場業"/>
        <s v="その他の洗濯・理容・美容・浴場業"/>
        <s v="機械器具小売業（自動車，自転車を除く）"/>
        <s v="旅館，ホテル"/>
        <s v="婦人・子供服小売業"/>
        <s v="製材業，木製品製造業"/>
        <s v="洗濯業"/>
        <s v="船舶製造・修理業，舶用機関製造業"/>
        <s v="燃料小売業"/>
        <s v="その他の娯楽業"/>
        <s v="酒小売業"/>
        <s v="老人福祉・介護事業"/>
        <s v="配達飲食サービス業"/>
        <s v="塗装工事業"/>
        <s v="建築材料卸売業"/>
        <s v="野菜・果実小売業"/>
        <s v="食堂，レストラン（専門料理店を除く）"/>
        <s v="社会教育"/>
        <s v="農耕用品小売業"/>
        <s v="電気業"/>
        <s v="農畜産物・水産物卸売業"/>
        <s v="持ち帰り飲食サービス業"/>
        <s v="その他の織物・衣服・身の回り品小売業"/>
        <s v="じゅう器小売業"/>
        <s v="その他の職別工事業"/>
        <s v="家具・建具・畳小売業"/>
        <s v="その他の食料品製造業"/>
        <s v="大工工事業"/>
        <s v="左官工事業"/>
        <s v="板金・金物工事業"/>
        <s v="パン・菓子製造業"/>
        <s v="自動車・同附属品製造業"/>
        <s v="管理，補助的経済活動を行う事業所"/>
        <s v="下水道業"/>
        <s v="有線放送業"/>
        <s v="貨物軽自動車運送業"/>
        <s v="鮮魚小売業"/>
        <s v="書籍・文房具小売業"/>
        <s v="スポーツ用品・がん具・娯楽用品・楽器小売業"/>
        <s v="通信販売・訪問販売小売業"/>
        <s v="自動車賃貸業"/>
        <s v="その他の飲食店"/>
        <s v="一般公衆浴場業"/>
        <s v="冠婚葬祭業"/>
        <s v="その他の社会保険・社会福祉・介護事業"/>
        <s v="一般廃棄物処理業"/>
        <s v="機械修理業（電気機械器具を除く）"/>
        <s v="その他の修理業"/>
        <s v="集会場"/>
        <s v="床・内装工事業"/>
        <s v="写真機・時計・眼鏡小売業"/>
        <s v="公証人役場，司法書士事務所，土地家屋調査士事務所"/>
        <s v="簡易宿所"/>
        <s v="その他の宿泊業"/>
        <s v="その他の公衆浴場業"/>
        <s v="精穀・製粉業"/>
        <s v="倉庫業（冷蔵倉庫業を除く）"/>
        <s v="他に分類されない卸売業"/>
        <s v="そば・うどん店"/>
        <s v="他に分類されない生活関連サービス業"/>
      </sharedItems>
    </cacheField>
    <cacheField name="産業小分類" numFmtId="0" sqlType="-9">
      <sharedItems count="84">
        <s v="783 美容業"/>
        <s v="692 貸家業，貸間業"/>
        <s v="782 理容業"/>
        <s v="766 バー，キャバレー，ナイトクラブ"/>
        <s v="762 専門料理店"/>
        <s v="062 土木工事業（舗装工事業を除く）"/>
        <s v="765 酒場，ビヤホール"/>
        <s v="835 療術業"/>
        <s v="589 その他の飲食料品小売業"/>
        <s v="609 他に分類されない小売業"/>
        <s v="591 自動車小売業"/>
        <s v="891 自動車整備業"/>
        <s v="603 医薬品・化粧品小売業"/>
        <s v="824 教養・技能教授業"/>
        <s v="742 土木建築サービス業"/>
        <s v="586 菓子・パン小売業"/>
        <s v="064 建築工事業（木造建築工事業を除く）"/>
        <s v="081 電気工事業"/>
        <s v="065 木造建築工事業"/>
        <s v="767 喫茶店"/>
        <s v="682 不動産代理業・仲介業"/>
        <s v="083 管工事業（さく井工事業を除く）"/>
        <s v="691 不動産賃貸業（貸家業，貸間業を除く）"/>
        <s v="823 学習塾"/>
        <s v="693 駐車場業"/>
        <s v="789 その他の洗濯・理容・美容・浴場業"/>
        <s v="593 機械器具小売業（自動車，自転車を除く）"/>
        <s v="751 旅館，ホテル"/>
        <s v="573 婦人・子供服小売業"/>
        <s v="121 製材業，木製品製造業"/>
        <s v="781 洗濯業"/>
        <s v="313 船舶製造・修理業，舶用機関製造業"/>
        <s v="605 燃料小売業"/>
        <s v="809 その他の娯楽業"/>
        <s v="585 酒小売業"/>
        <s v="854 老人福祉・介護事業"/>
        <s v="772 配達飲食サービス業"/>
        <s v="077 塗装工事業"/>
        <s v="531 建築材料卸売業"/>
        <s v="582 野菜・果実小売業"/>
        <s v="761 食堂，レストラン（専門料理店を除く）"/>
        <s v="821 社会教育"/>
        <s v="604 農耕用品小売業"/>
        <s v="331 電気業"/>
        <s v="521 農畜産物・水産物卸売業"/>
        <s v="771 持ち帰り飲食サービス業"/>
        <s v="579 その他の織物・衣服・身の回り品小売業"/>
        <s v="602 じゅう器小売業"/>
        <s v="079 その他の職別工事業"/>
        <s v="601 家具・建具・畳小売業"/>
        <s v="099 その他の食料品製造業"/>
        <s v="071 大工工事業"/>
        <s v="075 左官工事業"/>
        <s v="076 板金・金物工事業"/>
        <s v="097 パン・菓子製造業"/>
        <s v="311 自動車・同附属品製造業"/>
        <s v="360 管理，補助的経済活動を行う事業所"/>
        <s v="363 下水道業"/>
        <s v="383 有線放送業"/>
        <s v="443 貨物軽自動車運送業"/>
        <s v="584 鮮魚小売業"/>
        <s v="606 書籍・文房具小売業"/>
        <s v="607 スポーツ用品・がん具・娯楽用品・楽器小売業"/>
        <s v="611 通信販売・訪問販売小売業"/>
        <s v="704 自動車賃貸業"/>
        <s v="769 その他の飲食店"/>
        <s v="784 一般公衆浴場業"/>
        <s v="796 冠婚葬祭業"/>
        <s v="859 その他の社会保険・社会福祉・介護事業"/>
        <s v="881 一般廃棄物処理業"/>
        <s v="901 機械修理業（電気機械器具を除く）"/>
        <s v="909 その他の修理業"/>
        <s v="951 集会場"/>
        <s v="078 床・内装工事業"/>
        <s v="608 写真機・時計・眼鏡小売業"/>
        <s v="722 公証人役場，司法書士事務所，土地家屋調査士事務所"/>
        <s v="752 簡易宿所"/>
        <s v="759 その他の宿泊業"/>
        <s v="785 その他の公衆浴場業"/>
        <s v="096 精穀・製粉業"/>
        <s v="471 倉庫業（冷蔵倉庫業を除く）"/>
        <s v="559 他に分類されない卸売業"/>
        <s v="763 そば・うどん店"/>
        <s v="799 他に分類されない生活関連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711" count="116">
        <n v="1711"/>
        <n v="1349"/>
        <n v="905"/>
        <n v="904"/>
        <n v="814"/>
        <n v="756"/>
        <n v="652"/>
        <n v="651"/>
        <n v="622"/>
        <n v="605"/>
        <n v="542"/>
        <n v="493"/>
        <n v="484"/>
        <n v="433"/>
        <n v="404"/>
        <n v="391"/>
        <n v="366"/>
        <n v="361"/>
        <n v="350"/>
        <n v="339"/>
        <n v="586"/>
        <n v="441"/>
        <n v="305"/>
        <n v="292"/>
        <n v="260"/>
        <n v="236"/>
        <n v="229"/>
        <n v="204"/>
        <n v="200"/>
        <n v="194"/>
        <n v="184"/>
        <n v="179"/>
        <n v="169"/>
        <n v="165"/>
        <n v="163"/>
        <n v="156"/>
        <n v="147"/>
        <n v="146"/>
        <n v="141"/>
        <n v="140"/>
        <n v="392"/>
        <n v="203"/>
        <n v="126"/>
        <n v="113"/>
        <n v="103"/>
        <n v="97"/>
        <n v="67"/>
        <n v="64"/>
        <n v="61"/>
        <n v="60"/>
        <n v="54"/>
        <n v="51"/>
        <n v="50"/>
        <n v="49"/>
        <n v="44"/>
        <n v="42"/>
        <n v="40"/>
        <n v="38"/>
        <n v="133"/>
        <n v="71"/>
        <n v="69"/>
        <n v="58"/>
        <n v="57"/>
        <n v="55"/>
        <n v="43"/>
        <n v="39"/>
        <n v="33"/>
        <n v="32"/>
        <n v="31"/>
        <n v="30"/>
        <n v="197"/>
        <n v="136"/>
        <n v="72"/>
        <n v="65"/>
        <n v="56"/>
        <n v="46"/>
        <n v="37"/>
        <n v="34"/>
        <n v="161"/>
        <n v="98"/>
        <n v="47"/>
        <n v="45"/>
        <n v="41"/>
        <n v="36"/>
        <n v="29"/>
        <n v="28"/>
        <n v="27"/>
        <n v="22"/>
        <n v="19"/>
        <n v="17"/>
        <n v="16"/>
        <n v="15"/>
        <n v="14"/>
        <n v="13"/>
        <n v="23"/>
        <n v="12"/>
        <n v="10"/>
        <n v="9"/>
        <n v="8"/>
        <n v="7"/>
        <n v="6"/>
        <n v="35"/>
        <n v="20"/>
        <n v="11"/>
        <n v="24"/>
        <n v="26"/>
        <n v="21"/>
        <n v="18"/>
        <n v="84"/>
        <n v="48"/>
        <n v="5"/>
        <n v="4"/>
        <n v="3"/>
        <n v="2"/>
        <n v="1"/>
        <n v="25"/>
      </sharedItems>
    </cacheField>
    <cacheField name="構成比" numFmtId="0" sqlType="3">
      <sharedItems containsSemiMixedTypes="0" containsString="0" containsNumber="1" minValue="1.1499999999999999" maxValue="11.88" count="189">
        <n v="5.95"/>
        <n v="4.6900000000000004"/>
        <n v="3.15"/>
        <n v="3.14"/>
        <n v="2.83"/>
        <n v="2.63"/>
        <n v="2.27"/>
        <n v="2.2599999999999998"/>
        <n v="2.16"/>
        <n v="2.1"/>
        <n v="1.88"/>
        <n v="1.71"/>
        <n v="1.68"/>
        <n v="1.51"/>
        <n v="1.4"/>
        <n v="1.36"/>
        <n v="1.27"/>
        <n v="1.25"/>
        <n v="1.22"/>
        <n v="1.18"/>
        <n v="5.75"/>
        <n v="4.33"/>
        <n v="2.99"/>
        <n v="2.87"/>
        <n v="2.5499999999999998"/>
        <n v="2.3199999999999998"/>
        <n v="2.25"/>
        <n v="2"/>
        <n v="1.96"/>
        <n v="1.9"/>
        <n v="1.81"/>
        <n v="1.76"/>
        <n v="1.66"/>
        <n v="1.62"/>
        <n v="1.6"/>
        <n v="1.53"/>
        <n v="1.44"/>
        <n v="1.43"/>
        <n v="1.38"/>
        <n v="1.37"/>
        <n v="11.88"/>
        <n v="6.15"/>
        <n v="4.2699999999999996"/>
        <n v="3.82"/>
        <n v="3.42"/>
        <n v="3.12"/>
        <n v="2.94"/>
        <n v="2.0299999999999998"/>
        <n v="1.94"/>
        <n v="1.85"/>
        <n v="1.82"/>
        <n v="1.64"/>
        <n v="1.54"/>
        <n v="1.48"/>
        <n v="1.33"/>
        <n v="1.21"/>
        <n v="1.1499999999999999"/>
        <n v="6.09"/>
        <n v="3.25"/>
        <n v="3.16"/>
        <n v="2.93"/>
        <n v="2.66"/>
        <n v="2.61"/>
        <n v="2.52"/>
        <n v="2.4700000000000002"/>
        <n v="1.97"/>
        <n v="1.83"/>
        <n v="1.79"/>
        <n v="1.74"/>
        <n v="1.47"/>
        <n v="1.42"/>
        <n v="7.97"/>
        <n v="5.5"/>
        <n v="2.91"/>
        <n v="2.59"/>
        <n v="2.2999999999999998"/>
        <n v="2.2200000000000002"/>
        <n v="1.86"/>
        <n v="1.7"/>
        <n v="1.58"/>
        <n v="1.5"/>
        <n v="7.34"/>
        <n v="4.47"/>
        <n v="3.24"/>
        <n v="3.06"/>
        <n v="2.96"/>
        <n v="2.74"/>
        <n v="2.5099999999999998"/>
        <n v="2.2799999999999998"/>
        <n v="2.14"/>
        <n v="2.0499999999999998"/>
        <n v="1.87"/>
        <n v="1.73"/>
        <n v="1.55"/>
        <n v="1.32"/>
        <n v="1.28"/>
        <n v="5.81"/>
        <n v="4.6500000000000004"/>
        <n v="4.1900000000000004"/>
        <n v="3.95"/>
        <n v="3.37"/>
        <n v="2.56"/>
        <n v="2.21"/>
        <n v="1.98"/>
        <n v="1.63"/>
        <n v="7.28"/>
        <n v="6.13"/>
        <n v="5.56"/>
        <n v="4.41"/>
        <n v="3.07"/>
        <n v="2.68"/>
        <n v="1.92"/>
        <n v="1.72"/>
        <n v="1.34"/>
        <n v="5.38"/>
        <n v="4.96"/>
        <n v="2.69"/>
        <n v="2.41"/>
        <n v="2.12"/>
        <n v="1.84"/>
        <n v="1.56"/>
        <n v="6.83"/>
        <n v="4"/>
        <n v="3.67"/>
        <n v="3.17"/>
        <n v="2.33"/>
        <n v="2.17"/>
        <n v="1.67"/>
        <n v="6.2"/>
        <n v="5.32"/>
        <n v="4.87"/>
        <n v="3.84"/>
        <n v="3.1"/>
        <n v="2.0699999999999998"/>
        <n v="1.77"/>
        <n v="6.56"/>
        <n v="3.59"/>
        <n v="3.04"/>
        <n v="2.81"/>
        <n v="2.65"/>
        <n v="2.5"/>
        <n v="2.34"/>
        <n v="2.19"/>
        <n v="2.11"/>
        <n v="1.41"/>
        <n v="6.67"/>
        <n v="5.71"/>
        <n v="4.05"/>
        <n v="3.81"/>
        <n v="3.57"/>
        <n v="2.86"/>
        <n v="2.62"/>
        <n v="2.38"/>
        <n v="2.02"/>
        <n v="4.97"/>
        <n v="3.93"/>
        <n v="3.66"/>
        <n v="3.53"/>
        <n v="3.4"/>
        <n v="3.01"/>
        <n v="2.23"/>
        <n v="2.09"/>
        <n v="1.57"/>
        <n v="1.31"/>
        <n v="5.84"/>
        <n v="4.8899999999999997"/>
        <n v="3.13"/>
        <n v="2.85"/>
        <n v="2.72"/>
        <n v="2.4500000000000002"/>
        <n v="2.31"/>
        <n v="1.49"/>
        <n v="8.14"/>
        <n v="6.98"/>
        <n v="3.49"/>
        <n v="1.1599999999999999"/>
        <n v="2.39"/>
        <n v="1.2"/>
        <n v="9.3000000000000007"/>
        <n v="4.9800000000000004"/>
        <n v="3.32"/>
        <n v="1.99"/>
        <n v="5.94"/>
        <n v="4.46"/>
        <n v="4.03"/>
        <n v="3.18"/>
        <n v="2.97"/>
        <n v="2.76"/>
        <n v="1.91"/>
      </sharedItems>
    </cacheField>
    <cacheField name="総数（個人）" numFmtId="0" sqlType="4">
      <sharedItems containsSemiMixedTypes="0" containsString="0" containsNumber="1" containsInteger="1" minValue="0" maxValue="1544" count="103">
        <n v="1544"/>
        <n v="846"/>
        <n v="871"/>
        <n v="857"/>
        <n v="634"/>
        <n v="48"/>
        <n v="568"/>
        <n v="571"/>
        <n v="419"/>
        <n v="342"/>
        <n v="294"/>
        <n v="323"/>
        <n v="183"/>
        <n v="339"/>
        <n v="142"/>
        <n v="260"/>
        <n v="57"/>
        <n v="130"/>
        <n v="148"/>
        <n v="300"/>
        <n v="488"/>
        <n v="176"/>
        <n v="281"/>
        <n v="270"/>
        <n v="190"/>
        <n v="197"/>
        <n v="189"/>
        <n v="9"/>
        <n v="88"/>
        <n v="53"/>
        <n v="87"/>
        <n v="122"/>
        <n v="60"/>
        <n v="24"/>
        <n v="19"/>
        <n v="20"/>
        <n v="6"/>
        <n v="75"/>
        <n v="17"/>
        <n v="90"/>
        <n v="303"/>
        <n v="177"/>
        <n v="129"/>
        <n v="99"/>
        <n v="96"/>
        <n v="86"/>
        <n v="93"/>
        <n v="36"/>
        <n v="51"/>
        <n v="35"/>
        <n v="39"/>
        <n v="8"/>
        <n v="32"/>
        <n v="3"/>
        <n v="22"/>
        <n v="27"/>
        <n v="125"/>
        <n v="70"/>
        <n v="67"/>
        <n v="34"/>
        <n v="56"/>
        <n v="62"/>
        <n v="45"/>
        <n v="31"/>
        <n v="26"/>
        <n v="30"/>
        <n v="11"/>
        <n v="15"/>
        <n v="16"/>
        <n v="175"/>
        <n v="132"/>
        <n v="68"/>
        <n v="58"/>
        <n v="59"/>
        <n v="21"/>
        <n v="33"/>
        <n v="29"/>
        <n v="37"/>
        <n v="14"/>
        <n v="154"/>
        <n v="98"/>
        <n v="61"/>
        <n v="4"/>
        <n v="64"/>
        <n v="44"/>
        <n v="38"/>
        <n v="28"/>
        <n v="13"/>
        <n v="23"/>
        <n v="47"/>
        <n v="40"/>
        <n v="0"/>
        <n v="12"/>
        <n v="10"/>
        <n v="2"/>
        <n v="5"/>
        <n v="1"/>
        <n v="7"/>
        <n v="18"/>
        <n v="76"/>
        <n v="54"/>
        <n v="25"/>
        <n v="42"/>
      </sharedItems>
    </cacheField>
    <cacheField name="構成比（個人）" numFmtId="0" sqlType="3">
      <sharedItems containsSemiMixedTypes="0" containsString="0" containsNumber="1" minValue="0" maxValue="16.010000000000002" count="232">
        <n v="10.43"/>
        <n v="5.72"/>
        <n v="5.89"/>
        <n v="5.79"/>
        <n v="4.28"/>
        <n v="0.32"/>
        <n v="3.84"/>
        <n v="3.86"/>
        <n v="2.83"/>
        <n v="2.31"/>
        <n v="1.99"/>
        <n v="2.1800000000000002"/>
        <n v="1.24"/>
        <n v="2.29"/>
        <n v="0.96"/>
        <n v="1.76"/>
        <n v="0.39"/>
        <n v="0.88"/>
        <n v="1"/>
        <n v="2.0299999999999998"/>
        <n v="11.99"/>
        <n v="4.33"/>
        <n v="6.91"/>
        <n v="6.64"/>
        <n v="4.67"/>
        <n v="4.84"/>
        <n v="4.6399999999999997"/>
        <n v="0.22"/>
        <n v="2.16"/>
        <n v="1.3"/>
        <n v="2.14"/>
        <n v="3"/>
        <n v="1.47"/>
        <n v="0.59"/>
        <n v="0.47"/>
        <n v="0.49"/>
        <n v="0.15"/>
        <n v="1.84"/>
        <n v="0.42"/>
        <n v="2.21"/>
        <n v="16.010000000000002"/>
        <n v="9.36"/>
        <n v="6.82"/>
        <n v="5.23"/>
        <n v="5.07"/>
        <n v="4.55"/>
        <n v="4.92"/>
        <n v="1.9"/>
        <n v="2.7"/>
        <n v="1.85"/>
        <n v="2.06"/>
        <n v="1.69"/>
        <n v="0.16"/>
        <n v="1.1599999999999999"/>
        <n v="1.43"/>
        <n v="10.25"/>
        <n v="5.74"/>
        <n v="5.49"/>
        <n v="2.79"/>
        <n v="4.59"/>
        <n v="5.08"/>
        <n v="0.25"/>
        <n v="3.69"/>
        <n v="2.54"/>
        <n v="2.95"/>
        <n v="1.56"/>
        <n v="1.8"/>
        <n v="2.13"/>
        <n v="2.46"/>
        <n v="0.9"/>
        <n v="1.23"/>
        <n v="1.31"/>
        <n v="10.9"/>
        <n v="8.2200000000000006"/>
        <n v="4.24"/>
        <n v="3.61"/>
        <n v="3.68"/>
        <n v="3.49"/>
        <n v="0.69"/>
        <n v="3.18"/>
        <n v="1.81"/>
        <n v="1.5"/>
        <n v="1.37"/>
        <n v="1.62"/>
        <n v="0.87"/>
        <n v="11.37"/>
        <n v="7.23"/>
        <n v="4.5"/>
        <n v="0.3"/>
        <n v="4.72"/>
        <n v="3.32"/>
        <n v="3.25"/>
        <n v="1.55"/>
        <n v="2.5099999999999998"/>
        <n v="2.8"/>
        <n v="2.0699999999999998"/>
        <n v="1.1100000000000001"/>
        <n v="2.58"/>
        <n v="1.7"/>
        <n v="1.4"/>
        <n v="1.48"/>
        <n v="1.77"/>
        <n v="10.54"/>
        <n v="8.9700000000000006"/>
        <n v="0"/>
        <n v="7.17"/>
        <n v="4.4800000000000004"/>
        <n v="3.59"/>
        <n v="3.36"/>
        <n v="2.02"/>
        <n v="2.91"/>
        <n v="2.4700000000000002"/>
        <n v="2.69"/>
        <n v="2.2400000000000002"/>
        <n v="0.45"/>
        <n v="11.48"/>
        <n v="8.16"/>
        <n v="8.76"/>
        <n v="6.95"/>
        <n v="3.02"/>
        <n v="4.2300000000000004"/>
        <n v="2.42"/>
        <n v="0.6"/>
        <n v="2.72"/>
        <n v="1.21"/>
        <n v="1.51"/>
        <n v="0.79"/>
        <n v="8.99"/>
        <n v="6.08"/>
        <n v="7.14"/>
        <n v="5.29"/>
        <n v="3.97"/>
        <n v="1.32"/>
        <n v="0.26"/>
        <n v="2.38"/>
        <n v="3.44"/>
        <n v="1.59"/>
        <n v="3.7"/>
        <n v="1.06"/>
        <n v="2.12"/>
        <n v="10.71"/>
        <n v="6.59"/>
        <n v="1.1000000000000001"/>
        <n v="5.77"/>
        <n v="3.57"/>
        <n v="2.75"/>
        <n v="3.3"/>
        <n v="1.65"/>
        <n v="2.2000000000000002"/>
        <n v="0.82"/>
        <n v="10.99"/>
        <n v="7.42"/>
        <n v="4.95"/>
        <n v="0.55000000000000004"/>
        <n v="1.92"/>
        <n v="0.27"/>
        <n v="11.16"/>
        <n v="6.61"/>
        <n v="3.96"/>
        <n v="4.8499999999999996"/>
        <n v="2.5"/>
        <n v="1.03"/>
        <n v="0.73"/>
        <n v="2.64"/>
        <n v="3.23"/>
        <n v="0.28999999999999998"/>
        <n v="1.91"/>
        <n v="0.41"/>
        <n v="7.02"/>
        <n v="5.17"/>
        <n v="2.48"/>
        <n v="3.51"/>
        <n v="2.89"/>
        <n v="2.27"/>
        <n v="1.86"/>
        <n v="8.06"/>
        <n v="0.28000000000000003"/>
        <n v="7.22"/>
        <n v="2.78"/>
        <n v="6.94"/>
        <n v="5"/>
        <n v="4.4400000000000004"/>
        <n v="1.67"/>
        <n v="4.17"/>
        <n v="3.33"/>
        <n v="1.39"/>
        <n v="1.94"/>
        <n v="0.83"/>
        <n v="9.5"/>
        <n v="8.14"/>
        <n v="4.5199999999999996"/>
        <n v="0.68"/>
        <n v="2.94"/>
        <n v="1.1299999999999999"/>
        <n v="3.62"/>
        <n v="1.36"/>
        <n v="1.58"/>
        <n v="2.71"/>
        <n v="2.04"/>
        <n v="2.2599999999999998"/>
        <n v="9.68"/>
        <n v="1.61"/>
        <n v="6.45"/>
        <n v="9.0299999999999994"/>
        <n v="8.0299999999999994"/>
        <n v="0.33"/>
        <n v="2.68"/>
        <n v="2.0099999999999998"/>
        <n v="3.01"/>
        <n v="3.34"/>
        <n v="1.34"/>
        <n v="2.34"/>
        <n v="0.67"/>
        <n v="13.02"/>
        <n v="1.78"/>
        <n v="8.2799999999999994"/>
        <n v="5.33"/>
        <n v="1.18"/>
        <n v="2.37"/>
        <n v="4.1399999999999997"/>
        <n v="2.96"/>
        <n v="9.35"/>
        <n v="5.76"/>
        <n v="7.55"/>
        <n v="6.83"/>
        <n v="3.6"/>
        <n v="5.04"/>
        <n v="2.88"/>
        <n v="1.44"/>
        <n v="2.52"/>
        <n v="0.72"/>
        <n v="0.36"/>
      </sharedItems>
    </cacheField>
    <cacheField name="総数（法人）" numFmtId="0" sqlType="4">
      <sharedItems containsSemiMixedTypes="0" containsString="0" containsNumber="1" containsInteger="1" minValue="0" maxValue="707" count="72">
        <n v="167"/>
        <n v="500"/>
        <n v="34"/>
        <n v="47"/>
        <n v="179"/>
        <n v="707"/>
        <n v="84"/>
        <n v="80"/>
        <n v="199"/>
        <n v="260"/>
        <n v="248"/>
        <n v="170"/>
        <n v="301"/>
        <n v="89"/>
        <n v="252"/>
        <n v="129"/>
        <n v="309"/>
        <n v="231"/>
        <n v="202"/>
        <n v="35"/>
        <n v="98"/>
        <n v="265"/>
        <n v="24"/>
        <n v="22"/>
        <n v="70"/>
        <n v="39"/>
        <n v="40"/>
        <n v="195"/>
        <n v="112"/>
        <n v="138"/>
        <n v="97"/>
        <n v="54"/>
        <n v="109"/>
        <n v="141"/>
        <n v="144"/>
        <n v="136"/>
        <n v="71"/>
        <n v="124"/>
        <n v="50"/>
        <n v="26"/>
        <n v="12"/>
        <n v="27"/>
        <n v="17"/>
        <n v="4"/>
        <n v="31"/>
        <n v="9"/>
        <n v="8"/>
        <n v="19"/>
        <n v="11"/>
        <n v="42"/>
        <n v="25"/>
        <n v="20"/>
        <n v="13"/>
        <n v="1"/>
        <n v="2"/>
        <n v="30"/>
        <n v="18"/>
        <n v="6"/>
        <n v="10"/>
        <n v="16"/>
        <n v="7"/>
        <n v="5"/>
        <n v="36"/>
        <n v="45"/>
        <n v="14"/>
        <n v="0"/>
        <n v="63"/>
        <n v="3"/>
        <n v="21"/>
        <n v="23"/>
        <n v="15"/>
        <n v="46"/>
      </sharedItems>
    </cacheField>
    <cacheField name="構成比（法人）" numFmtId="0" sqlType="3">
      <sharedItems containsSemiMixedTypes="0" containsString="0" containsNumber="1" minValue="0" maxValue="21.43" count="175">
        <n v="1.23"/>
        <n v="3.68"/>
        <n v="0.25"/>
        <n v="0.35"/>
        <n v="1.32"/>
        <n v="5.2"/>
        <n v="0.62"/>
        <n v="0.59"/>
        <n v="1.46"/>
        <n v="1.91"/>
        <n v="1.82"/>
        <n v="1.25"/>
        <n v="2.21"/>
        <n v="0.65"/>
        <n v="1.85"/>
        <n v="0.95"/>
        <n v="2.27"/>
        <n v="1.7"/>
        <n v="1.49"/>
        <n v="0.26"/>
        <n v="1.62"/>
        <n v="4.37"/>
        <n v="0.4"/>
        <n v="0.36"/>
        <n v="1.1599999999999999"/>
        <n v="0.64"/>
        <n v="0.66"/>
        <n v="3.22"/>
        <n v="2.2799999999999998"/>
        <n v="1.6"/>
        <n v="0.89"/>
        <n v="1.8"/>
        <n v="2.33"/>
        <n v="2.38"/>
        <n v="2.2400000000000002"/>
        <n v="1.17"/>
        <n v="2.0499999999999998"/>
        <n v="0.83"/>
        <n v="6.54"/>
        <n v="0.88"/>
        <n v="1.98"/>
        <n v="0.28999999999999998"/>
        <n v="1.4"/>
        <n v="0.81"/>
        <n v="3.09"/>
        <n v="1.84"/>
        <n v="2.87"/>
        <n v="1.47"/>
        <n v="0.96"/>
        <n v="0.86"/>
        <n v="0.11"/>
        <n v="0.22"/>
        <n v="3.23"/>
        <n v="5.82"/>
        <n v="1.29"/>
        <n v="2.59"/>
        <n v="1.94"/>
        <n v="2.37"/>
        <n v="1.08"/>
        <n v="1.72"/>
        <n v="2.6"/>
        <n v="0.47"/>
        <n v="4.25"/>
        <n v="0.12"/>
        <n v="5.31"/>
        <n v="2.95"/>
        <n v="1.53"/>
        <n v="1.65"/>
        <n v="2.13"/>
        <n v="2.0099999999999998"/>
        <n v="1.3"/>
        <n v="2.36"/>
        <n v="0.94"/>
        <n v="1.42"/>
        <n v="0"/>
        <n v="1.26"/>
        <n v="7.91"/>
        <n v="0.13"/>
        <n v="1.76"/>
        <n v="3.14"/>
        <n v="0.75"/>
        <n v="1.38"/>
        <n v="0.38"/>
        <n v="2.64"/>
        <n v="2.89"/>
        <n v="1.1299999999999999"/>
        <n v="0.63"/>
        <n v="8.9600000000000009"/>
        <n v="0.5"/>
        <n v="2.74"/>
        <n v="5.47"/>
        <n v="1"/>
        <n v="1.99"/>
        <n v="1.24"/>
        <n v="2.4900000000000002"/>
        <n v="3.48"/>
        <n v="2.7"/>
        <n v="0.54"/>
        <n v="6.49"/>
        <n v="3.78"/>
        <n v="2.16"/>
        <n v="3.24"/>
        <n v="11.55"/>
        <n v="0.33"/>
        <n v="3.63"/>
        <n v="4.95"/>
        <n v="2.31"/>
        <n v="0.99"/>
        <n v="2.97"/>
        <n v="7.93"/>
        <n v="0.44"/>
        <n v="2.2000000000000002"/>
        <n v="3.08"/>
        <n v="3.52"/>
        <n v="4.41"/>
        <n v="0.68"/>
        <n v="12.16"/>
        <n v="1.69"/>
        <n v="1.01"/>
        <n v="2.0299999999999998"/>
        <n v="4.3899999999999997"/>
        <n v="3.38"/>
        <n v="3.04"/>
        <n v="1.35"/>
        <n v="0.34"/>
        <n v="1.37"/>
        <n v="0.17"/>
        <n v="2.06"/>
        <n v="6.17"/>
        <n v="1.03"/>
        <n v="2.57"/>
        <n v="3.6"/>
        <n v="3.77"/>
        <n v="0.69"/>
        <n v="3.43"/>
        <n v="1.89"/>
        <n v="1.2"/>
        <n v="2.4"/>
        <n v="0.51"/>
        <n v="0.57999999999999996"/>
        <n v="13.45"/>
        <n v="2.92"/>
        <n v="3.51"/>
        <n v="4.63"/>
        <n v="6.43"/>
        <n v="7.97"/>
        <n v="1.54"/>
        <n v="4.1100000000000003"/>
        <n v="3.34"/>
        <n v="2.15"/>
        <n v="7.17"/>
        <n v="2.5099999999999998"/>
        <n v="4.66"/>
        <n v="0.72"/>
        <n v="14.29"/>
        <n v="21.43"/>
        <n v="7.14"/>
        <n v="5.78"/>
        <n v="2.5299999999999998"/>
        <n v="4.6900000000000004"/>
        <n v="1.81"/>
        <n v="1.44"/>
        <n v="2.17"/>
        <n v="3.25"/>
        <n v="5.13"/>
        <n v="10.26"/>
        <n v="0.85"/>
        <n v="4.2699999999999996"/>
        <n v="1.71"/>
        <n v="2.56"/>
        <n v="3.42"/>
        <n v="2.69"/>
        <n v="4.3"/>
        <n v="5.38"/>
        <n v="1.61"/>
      </sharedItems>
    </cacheField>
    <cacheField name="総数（法人以外の団体）" numFmtId="0" sqlType="4">
      <sharedItems containsSemiMixedTypes="0" containsString="0" containsNumber="1" containsInteger="1" minValue="0" maxValue="5" count="6">
        <n v="0"/>
        <n v="1"/>
        <n v="4"/>
        <n v="3"/>
        <n v="5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x v="0"/>
    <x v="0"/>
    <x v="0"/>
    <x v="0"/>
    <n v="7"/>
    <n v="0.02"/>
    <n v="0"/>
    <n v="0"/>
    <n v="7"/>
    <n v="0.05"/>
    <x v="0"/>
  </r>
  <r>
    <x v="0"/>
    <x v="0"/>
    <x v="0"/>
    <x v="1"/>
    <n v="3767"/>
    <n v="13.09"/>
    <n v="944"/>
    <n v="6.38"/>
    <n v="2822"/>
    <n v="20.76"/>
    <x v="1"/>
  </r>
  <r>
    <x v="0"/>
    <x v="0"/>
    <x v="0"/>
    <x v="2"/>
    <n v="1728"/>
    <n v="6.01"/>
    <n v="623"/>
    <n v="4.21"/>
    <n v="1102"/>
    <n v="8.11"/>
    <x v="2"/>
  </r>
  <r>
    <x v="0"/>
    <x v="0"/>
    <x v="0"/>
    <x v="3"/>
    <n v="129"/>
    <n v="0.45"/>
    <n v="2"/>
    <n v="0.01"/>
    <n v="112"/>
    <n v="0.82"/>
    <x v="1"/>
  </r>
  <r>
    <x v="0"/>
    <x v="0"/>
    <x v="0"/>
    <x v="4"/>
    <n v="202"/>
    <n v="0.7"/>
    <n v="13"/>
    <n v="0.09"/>
    <n v="186"/>
    <n v="1.37"/>
    <x v="1"/>
  </r>
  <r>
    <x v="0"/>
    <x v="0"/>
    <x v="0"/>
    <x v="5"/>
    <n v="266"/>
    <n v="0.92"/>
    <n v="69"/>
    <n v="0.47"/>
    <n v="190"/>
    <n v="1.4"/>
    <x v="2"/>
  </r>
  <r>
    <x v="0"/>
    <x v="0"/>
    <x v="0"/>
    <x v="6"/>
    <n v="7272"/>
    <n v="25.28"/>
    <n v="3278"/>
    <n v="22.15"/>
    <n v="3977"/>
    <n v="29.26"/>
    <x v="3"/>
  </r>
  <r>
    <x v="0"/>
    <x v="0"/>
    <x v="0"/>
    <x v="7"/>
    <n v="236"/>
    <n v="0.82"/>
    <n v="33"/>
    <n v="0.22"/>
    <n v="202"/>
    <n v="1.49"/>
    <x v="1"/>
  </r>
  <r>
    <x v="0"/>
    <x v="0"/>
    <x v="0"/>
    <x v="8"/>
    <n v="2438"/>
    <n v="8.4700000000000006"/>
    <n v="1091"/>
    <n v="7.37"/>
    <n v="1342"/>
    <n v="9.8699999999999992"/>
    <x v="2"/>
  </r>
  <r>
    <x v="0"/>
    <x v="0"/>
    <x v="0"/>
    <x v="9"/>
    <n v="1478"/>
    <n v="5.14"/>
    <n v="798"/>
    <n v="5.39"/>
    <n v="664"/>
    <n v="4.8899999999999997"/>
    <x v="4"/>
  </r>
  <r>
    <x v="0"/>
    <x v="0"/>
    <x v="0"/>
    <x v="10"/>
    <n v="3959"/>
    <n v="13.76"/>
    <n v="3136"/>
    <n v="21.19"/>
    <n v="797"/>
    <n v="5.86"/>
    <x v="5"/>
  </r>
  <r>
    <x v="0"/>
    <x v="0"/>
    <x v="0"/>
    <x v="11"/>
    <n v="3836"/>
    <n v="13.33"/>
    <n v="3028"/>
    <n v="20.46"/>
    <n v="753"/>
    <n v="5.54"/>
    <x v="6"/>
  </r>
  <r>
    <x v="0"/>
    <x v="0"/>
    <x v="0"/>
    <x v="12"/>
    <n v="945"/>
    <n v="3.28"/>
    <n v="570"/>
    <n v="3.85"/>
    <n v="234"/>
    <n v="1.72"/>
    <x v="7"/>
  </r>
  <r>
    <x v="0"/>
    <x v="0"/>
    <x v="0"/>
    <x v="13"/>
    <n v="1348"/>
    <n v="4.6900000000000004"/>
    <n v="761"/>
    <n v="5.14"/>
    <n v="544"/>
    <n v="4"/>
    <x v="3"/>
  </r>
  <r>
    <x v="0"/>
    <x v="0"/>
    <x v="0"/>
    <x v="14"/>
    <n v="1159"/>
    <n v="4.03"/>
    <n v="453"/>
    <n v="3.06"/>
    <n v="660"/>
    <n v="4.8600000000000003"/>
    <x v="8"/>
  </r>
  <r>
    <x v="0"/>
    <x v="1"/>
    <x v="1"/>
    <x v="0"/>
    <n v="2"/>
    <n v="0.02"/>
    <n v="0"/>
    <n v="0"/>
    <n v="2"/>
    <n v="0.03"/>
    <x v="0"/>
  </r>
  <r>
    <x v="0"/>
    <x v="1"/>
    <x v="1"/>
    <x v="1"/>
    <n v="1472"/>
    <n v="14.44"/>
    <n v="156"/>
    <n v="3.83"/>
    <n v="1316"/>
    <n v="21.72"/>
    <x v="0"/>
  </r>
  <r>
    <x v="0"/>
    <x v="1"/>
    <x v="1"/>
    <x v="2"/>
    <n v="435"/>
    <n v="4.2699999999999996"/>
    <n v="79"/>
    <n v="1.94"/>
    <n v="354"/>
    <n v="5.84"/>
    <x v="9"/>
  </r>
  <r>
    <x v="0"/>
    <x v="1"/>
    <x v="1"/>
    <x v="3"/>
    <n v="27"/>
    <n v="0.26"/>
    <n v="1"/>
    <n v="0.02"/>
    <n v="26"/>
    <n v="0.43"/>
    <x v="0"/>
  </r>
  <r>
    <x v="0"/>
    <x v="1"/>
    <x v="1"/>
    <x v="4"/>
    <n v="129"/>
    <n v="1.27"/>
    <n v="7"/>
    <n v="0.17"/>
    <n v="121"/>
    <n v="2"/>
    <x v="1"/>
  </r>
  <r>
    <x v="0"/>
    <x v="1"/>
    <x v="1"/>
    <x v="5"/>
    <n v="92"/>
    <n v="0.9"/>
    <n v="19"/>
    <n v="0.47"/>
    <n v="73"/>
    <n v="1.2"/>
    <x v="0"/>
  </r>
  <r>
    <x v="0"/>
    <x v="1"/>
    <x v="1"/>
    <x v="6"/>
    <n v="2360"/>
    <n v="23.16"/>
    <n v="739"/>
    <n v="18.16"/>
    <n v="1619"/>
    <n v="26.72"/>
    <x v="9"/>
  </r>
  <r>
    <x v="0"/>
    <x v="1"/>
    <x v="1"/>
    <x v="7"/>
    <n v="121"/>
    <n v="1.19"/>
    <n v="11"/>
    <n v="0.27"/>
    <n v="109"/>
    <n v="1.8"/>
    <x v="1"/>
  </r>
  <r>
    <x v="0"/>
    <x v="1"/>
    <x v="1"/>
    <x v="8"/>
    <n v="999"/>
    <n v="9.8000000000000007"/>
    <n v="250"/>
    <n v="6.14"/>
    <n v="749"/>
    <n v="12.36"/>
    <x v="0"/>
  </r>
  <r>
    <x v="0"/>
    <x v="1"/>
    <x v="1"/>
    <x v="9"/>
    <n v="739"/>
    <n v="7.25"/>
    <n v="364"/>
    <n v="8.9499999999999993"/>
    <n v="367"/>
    <n v="6.06"/>
    <x v="4"/>
  </r>
  <r>
    <x v="0"/>
    <x v="1"/>
    <x v="1"/>
    <x v="10"/>
    <n v="1184"/>
    <n v="11.62"/>
    <n v="877"/>
    <n v="21.55"/>
    <n v="306"/>
    <n v="5.05"/>
    <x v="1"/>
  </r>
  <r>
    <x v="0"/>
    <x v="1"/>
    <x v="1"/>
    <x v="11"/>
    <n v="1324"/>
    <n v="12.99"/>
    <n v="957"/>
    <n v="23.52"/>
    <n v="363"/>
    <n v="5.99"/>
    <x v="9"/>
  </r>
  <r>
    <x v="0"/>
    <x v="1"/>
    <x v="1"/>
    <x v="12"/>
    <n v="359"/>
    <n v="3.52"/>
    <n v="216"/>
    <n v="5.31"/>
    <n v="123"/>
    <n v="2.0299999999999998"/>
    <x v="10"/>
  </r>
  <r>
    <x v="0"/>
    <x v="1"/>
    <x v="1"/>
    <x v="13"/>
    <n v="496"/>
    <n v="4.87"/>
    <n v="270"/>
    <n v="6.64"/>
    <n v="211"/>
    <n v="3.48"/>
    <x v="4"/>
  </r>
  <r>
    <x v="0"/>
    <x v="1"/>
    <x v="1"/>
    <x v="14"/>
    <n v="452"/>
    <n v="4.4400000000000004"/>
    <n v="123"/>
    <n v="3.02"/>
    <n v="321"/>
    <n v="5.3"/>
    <x v="11"/>
  </r>
  <r>
    <x v="0"/>
    <x v="2"/>
    <x v="2"/>
    <x v="0"/>
    <n v="0"/>
    <n v="0"/>
    <n v="0"/>
    <n v="0"/>
    <n v="0"/>
    <n v="0"/>
    <x v="0"/>
  </r>
  <r>
    <x v="0"/>
    <x v="2"/>
    <x v="2"/>
    <x v="1"/>
    <n v="279"/>
    <n v="8.4499999999999993"/>
    <n v="53"/>
    <n v="2.8"/>
    <n v="226"/>
    <n v="16.61"/>
    <x v="0"/>
  </r>
  <r>
    <x v="0"/>
    <x v="2"/>
    <x v="2"/>
    <x v="2"/>
    <n v="125"/>
    <n v="3.79"/>
    <n v="42"/>
    <n v="2.2200000000000002"/>
    <n v="83"/>
    <n v="6.1"/>
    <x v="0"/>
  </r>
  <r>
    <x v="0"/>
    <x v="2"/>
    <x v="2"/>
    <x v="3"/>
    <n v="9"/>
    <n v="0.27"/>
    <n v="0"/>
    <n v="0"/>
    <n v="8"/>
    <n v="0.59"/>
    <x v="0"/>
  </r>
  <r>
    <x v="0"/>
    <x v="2"/>
    <x v="2"/>
    <x v="4"/>
    <n v="17"/>
    <n v="0.51"/>
    <n v="1"/>
    <n v="0.05"/>
    <n v="16"/>
    <n v="1.18"/>
    <x v="0"/>
  </r>
  <r>
    <x v="0"/>
    <x v="2"/>
    <x v="2"/>
    <x v="5"/>
    <n v="27"/>
    <n v="0.82"/>
    <n v="19"/>
    <n v="1"/>
    <n v="8"/>
    <n v="0.59"/>
    <x v="0"/>
  </r>
  <r>
    <x v="0"/>
    <x v="2"/>
    <x v="2"/>
    <x v="6"/>
    <n v="686"/>
    <n v="20.78"/>
    <n v="294"/>
    <n v="15.54"/>
    <n v="391"/>
    <n v="28.73"/>
    <x v="1"/>
  </r>
  <r>
    <x v="0"/>
    <x v="2"/>
    <x v="2"/>
    <x v="7"/>
    <n v="19"/>
    <n v="0.57999999999999996"/>
    <n v="3"/>
    <n v="0.16"/>
    <n v="16"/>
    <n v="1.18"/>
    <x v="0"/>
  </r>
  <r>
    <x v="0"/>
    <x v="2"/>
    <x v="2"/>
    <x v="8"/>
    <n v="571"/>
    <n v="17.3"/>
    <n v="380"/>
    <n v="20.079999999999998"/>
    <n v="190"/>
    <n v="13.96"/>
    <x v="1"/>
  </r>
  <r>
    <x v="0"/>
    <x v="2"/>
    <x v="2"/>
    <x v="9"/>
    <n v="112"/>
    <n v="3.39"/>
    <n v="68"/>
    <n v="3.59"/>
    <n v="44"/>
    <n v="3.23"/>
    <x v="0"/>
  </r>
  <r>
    <x v="0"/>
    <x v="2"/>
    <x v="2"/>
    <x v="10"/>
    <n v="615"/>
    <n v="18.63"/>
    <n v="490"/>
    <n v="25.9"/>
    <n v="124"/>
    <n v="9.11"/>
    <x v="1"/>
  </r>
  <r>
    <x v="0"/>
    <x v="2"/>
    <x v="2"/>
    <x v="11"/>
    <n v="468"/>
    <n v="14.18"/>
    <n v="340"/>
    <n v="17.97"/>
    <n v="105"/>
    <n v="7.71"/>
    <x v="12"/>
  </r>
  <r>
    <x v="0"/>
    <x v="2"/>
    <x v="2"/>
    <x v="12"/>
    <n v="94"/>
    <n v="2.85"/>
    <n v="67"/>
    <n v="3.54"/>
    <n v="21"/>
    <n v="1.54"/>
    <x v="4"/>
  </r>
  <r>
    <x v="0"/>
    <x v="2"/>
    <x v="2"/>
    <x v="13"/>
    <n v="187"/>
    <n v="5.66"/>
    <n v="104"/>
    <n v="5.5"/>
    <n v="74"/>
    <n v="5.44"/>
    <x v="5"/>
  </r>
  <r>
    <x v="0"/>
    <x v="2"/>
    <x v="2"/>
    <x v="14"/>
    <n v="92"/>
    <n v="2.79"/>
    <n v="31"/>
    <n v="1.64"/>
    <n v="55"/>
    <n v="4.04"/>
    <x v="1"/>
  </r>
  <r>
    <x v="0"/>
    <x v="3"/>
    <x v="3"/>
    <x v="0"/>
    <n v="0"/>
    <n v="0"/>
    <n v="0"/>
    <n v="0"/>
    <n v="0"/>
    <n v="0"/>
    <x v="0"/>
  </r>
  <r>
    <x v="0"/>
    <x v="3"/>
    <x v="3"/>
    <x v="1"/>
    <n v="275"/>
    <n v="12.6"/>
    <n v="84"/>
    <n v="6.89"/>
    <n v="190"/>
    <n v="20.47"/>
    <x v="1"/>
  </r>
  <r>
    <x v="0"/>
    <x v="3"/>
    <x v="3"/>
    <x v="2"/>
    <n v="127"/>
    <n v="5.82"/>
    <n v="46"/>
    <n v="3.77"/>
    <n v="81"/>
    <n v="8.73"/>
    <x v="0"/>
  </r>
  <r>
    <x v="0"/>
    <x v="3"/>
    <x v="3"/>
    <x v="3"/>
    <n v="7"/>
    <n v="0.32"/>
    <n v="0"/>
    <n v="0"/>
    <n v="7"/>
    <n v="0.75"/>
    <x v="0"/>
  </r>
  <r>
    <x v="0"/>
    <x v="3"/>
    <x v="3"/>
    <x v="4"/>
    <n v="10"/>
    <n v="0.46"/>
    <n v="1"/>
    <n v="0.08"/>
    <n v="9"/>
    <n v="0.97"/>
    <x v="0"/>
  </r>
  <r>
    <x v="0"/>
    <x v="3"/>
    <x v="3"/>
    <x v="5"/>
    <n v="13"/>
    <n v="0.6"/>
    <n v="4"/>
    <n v="0.33"/>
    <n v="9"/>
    <n v="0.97"/>
    <x v="0"/>
  </r>
  <r>
    <x v="0"/>
    <x v="3"/>
    <x v="3"/>
    <x v="6"/>
    <n v="602"/>
    <n v="27.58"/>
    <n v="301"/>
    <n v="24.67"/>
    <n v="301"/>
    <n v="32.44"/>
    <x v="0"/>
  </r>
  <r>
    <x v="0"/>
    <x v="3"/>
    <x v="3"/>
    <x v="7"/>
    <n v="20"/>
    <n v="0.92"/>
    <n v="7"/>
    <n v="0.56999999999999995"/>
    <n v="13"/>
    <n v="1.4"/>
    <x v="0"/>
  </r>
  <r>
    <x v="0"/>
    <x v="3"/>
    <x v="3"/>
    <x v="8"/>
    <n v="121"/>
    <n v="5.54"/>
    <n v="42"/>
    <n v="3.44"/>
    <n v="78"/>
    <n v="8.41"/>
    <x v="1"/>
  </r>
  <r>
    <x v="0"/>
    <x v="3"/>
    <x v="3"/>
    <x v="9"/>
    <n v="115"/>
    <n v="5.27"/>
    <n v="67"/>
    <n v="5.49"/>
    <n v="46"/>
    <n v="4.96"/>
    <x v="0"/>
  </r>
  <r>
    <x v="0"/>
    <x v="3"/>
    <x v="3"/>
    <x v="10"/>
    <n v="310"/>
    <n v="14.2"/>
    <n v="266"/>
    <n v="21.8"/>
    <n v="41"/>
    <n v="4.42"/>
    <x v="1"/>
  </r>
  <r>
    <x v="0"/>
    <x v="3"/>
    <x v="3"/>
    <x v="11"/>
    <n v="284"/>
    <n v="13.01"/>
    <n v="233"/>
    <n v="19.100000000000001"/>
    <n v="46"/>
    <n v="4.96"/>
    <x v="0"/>
  </r>
  <r>
    <x v="0"/>
    <x v="3"/>
    <x v="3"/>
    <x v="12"/>
    <n v="98"/>
    <n v="4.49"/>
    <n v="56"/>
    <n v="4.59"/>
    <n v="23"/>
    <n v="2.48"/>
    <x v="0"/>
  </r>
  <r>
    <x v="0"/>
    <x v="3"/>
    <x v="3"/>
    <x v="13"/>
    <n v="116"/>
    <n v="5.31"/>
    <n v="75"/>
    <n v="6.15"/>
    <n v="39"/>
    <n v="4.2"/>
    <x v="0"/>
  </r>
  <r>
    <x v="0"/>
    <x v="3"/>
    <x v="3"/>
    <x v="14"/>
    <n v="85"/>
    <n v="3.89"/>
    <n v="38"/>
    <n v="3.11"/>
    <n v="45"/>
    <n v="4.8499999999999996"/>
    <x v="0"/>
  </r>
  <r>
    <x v="0"/>
    <x v="4"/>
    <x v="4"/>
    <x v="0"/>
    <n v="0"/>
    <n v="0"/>
    <n v="0"/>
    <n v="0"/>
    <n v="0"/>
    <n v="0"/>
    <x v="0"/>
  </r>
  <r>
    <x v="0"/>
    <x v="4"/>
    <x v="4"/>
    <x v="1"/>
    <n v="312"/>
    <n v="12.62"/>
    <n v="158"/>
    <n v="9.84"/>
    <n v="154"/>
    <n v="18.18"/>
    <x v="0"/>
  </r>
  <r>
    <x v="0"/>
    <x v="4"/>
    <x v="4"/>
    <x v="2"/>
    <n v="262"/>
    <n v="10.59"/>
    <n v="148"/>
    <n v="9.2200000000000006"/>
    <n v="113"/>
    <n v="13.34"/>
    <x v="1"/>
  </r>
  <r>
    <x v="0"/>
    <x v="4"/>
    <x v="4"/>
    <x v="3"/>
    <n v="5"/>
    <n v="0.2"/>
    <n v="0"/>
    <n v="0"/>
    <n v="4"/>
    <n v="0.47"/>
    <x v="0"/>
  </r>
  <r>
    <x v="0"/>
    <x v="4"/>
    <x v="4"/>
    <x v="4"/>
    <n v="8"/>
    <n v="0.32"/>
    <n v="2"/>
    <n v="0.12"/>
    <n v="6"/>
    <n v="0.71"/>
    <x v="0"/>
  </r>
  <r>
    <x v="0"/>
    <x v="4"/>
    <x v="4"/>
    <x v="5"/>
    <n v="21"/>
    <n v="0.85"/>
    <n v="8"/>
    <n v="0.5"/>
    <n v="13"/>
    <n v="1.53"/>
    <x v="0"/>
  </r>
  <r>
    <x v="0"/>
    <x v="4"/>
    <x v="4"/>
    <x v="6"/>
    <n v="639"/>
    <n v="25.84"/>
    <n v="381"/>
    <n v="23.74"/>
    <n v="257"/>
    <n v="30.34"/>
    <x v="1"/>
  </r>
  <r>
    <x v="0"/>
    <x v="4"/>
    <x v="4"/>
    <x v="7"/>
    <n v="23"/>
    <n v="0.93"/>
    <n v="3"/>
    <n v="0.19"/>
    <n v="20"/>
    <n v="2.36"/>
    <x v="0"/>
  </r>
  <r>
    <x v="0"/>
    <x v="4"/>
    <x v="4"/>
    <x v="8"/>
    <n v="275"/>
    <n v="11.12"/>
    <n v="206"/>
    <n v="12.83"/>
    <n v="69"/>
    <n v="8.15"/>
    <x v="0"/>
  </r>
  <r>
    <x v="0"/>
    <x v="4"/>
    <x v="4"/>
    <x v="9"/>
    <n v="85"/>
    <n v="3.44"/>
    <n v="50"/>
    <n v="3.12"/>
    <n v="33"/>
    <n v="3.9"/>
    <x v="0"/>
  </r>
  <r>
    <x v="0"/>
    <x v="4"/>
    <x v="4"/>
    <x v="10"/>
    <n v="316"/>
    <n v="12.78"/>
    <n v="260"/>
    <n v="16.2"/>
    <n v="53"/>
    <n v="6.26"/>
    <x v="1"/>
  </r>
  <r>
    <x v="0"/>
    <x v="4"/>
    <x v="4"/>
    <x v="11"/>
    <n v="292"/>
    <n v="11.81"/>
    <n v="250"/>
    <n v="15.58"/>
    <n v="42"/>
    <n v="4.96"/>
    <x v="0"/>
  </r>
  <r>
    <x v="0"/>
    <x v="4"/>
    <x v="4"/>
    <x v="12"/>
    <n v="84"/>
    <n v="3.4"/>
    <n v="53"/>
    <n v="3.3"/>
    <n v="29"/>
    <n v="3.42"/>
    <x v="1"/>
  </r>
  <r>
    <x v="0"/>
    <x v="4"/>
    <x v="4"/>
    <x v="13"/>
    <n v="69"/>
    <n v="2.79"/>
    <n v="44"/>
    <n v="2.74"/>
    <n v="20"/>
    <n v="2.36"/>
    <x v="1"/>
  </r>
  <r>
    <x v="0"/>
    <x v="4"/>
    <x v="4"/>
    <x v="14"/>
    <n v="82"/>
    <n v="3.32"/>
    <n v="42"/>
    <n v="2.62"/>
    <n v="34"/>
    <n v="4.01"/>
    <x v="1"/>
  </r>
  <r>
    <x v="0"/>
    <x v="5"/>
    <x v="5"/>
    <x v="0"/>
    <n v="1"/>
    <n v="0.05"/>
    <n v="0"/>
    <n v="0"/>
    <n v="1"/>
    <n v="0.13"/>
    <x v="0"/>
  </r>
  <r>
    <x v="0"/>
    <x v="5"/>
    <x v="5"/>
    <x v="1"/>
    <n v="296"/>
    <n v="13.5"/>
    <n v="124"/>
    <n v="9.15"/>
    <n v="172"/>
    <n v="21.61"/>
    <x v="0"/>
  </r>
  <r>
    <x v="0"/>
    <x v="5"/>
    <x v="5"/>
    <x v="2"/>
    <n v="188"/>
    <n v="8.57"/>
    <n v="94"/>
    <n v="6.94"/>
    <n v="94"/>
    <n v="11.81"/>
    <x v="0"/>
  </r>
  <r>
    <x v="0"/>
    <x v="5"/>
    <x v="5"/>
    <x v="3"/>
    <n v="11"/>
    <n v="0.5"/>
    <n v="0"/>
    <n v="0"/>
    <n v="10"/>
    <n v="1.26"/>
    <x v="0"/>
  </r>
  <r>
    <x v="0"/>
    <x v="5"/>
    <x v="5"/>
    <x v="4"/>
    <n v="3"/>
    <n v="0.14000000000000001"/>
    <n v="0"/>
    <n v="0"/>
    <n v="3"/>
    <n v="0.38"/>
    <x v="0"/>
  </r>
  <r>
    <x v="0"/>
    <x v="5"/>
    <x v="5"/>
    <x v="5"/>
    <n v="31"/>
    <n v="1.41"/>
    <n v="9"/>
    <n v="0.66"/>
    <n v="22"/>
    <n v="2.76"/>
    <x v="0"/>
  </r>
  <r>
    <x v="0"/>
    <x v="5"/>
    <x v="5"/>
    <x v="6"/>
    <n v="568"/>
    <n v="25.9"/>
    <n v="327"/>
    <n v="24.13"/>
    <n v="240"/>
    <n v="30.15"/>
    <x v="1"/>
  </r>
  <r>
    <x v="0"/>
    <x v="5"/>
    <x v="5"/>
    <x v="7"/>
    <n v="14"/>
    <n v="0.64"/>
    <n v="2"/>
    <n v="0.15"/>
    <n v="12"/>
    <n v="1.51"/>
    <x v="0"/>
  </r>
  <r>
    <x v="0"/>
    <x v="5"/>
    <x v="5"/>
    <x v="8"/>
    <n v="88"/>
    <n v="4.01"/>
    <n v="30"/>
    <n v="2.21"/>
    <n v="57"/>
    <n v="7.16"/>
    <x v="0"/>
  </r>
  <r>
    <x v="0"/>
    <x v="5"/>
    <x v="5"/>
    <x v="9"/>
    <n v="79"/>
    <n v="3.6"/>
    <n v="50"/>
    <n v="3.69"/>
    <n v="27"/>
    <n v="3.39"/>
    <x v="0"/>
  </r>
  <r>
    <x v="0"/>
    <x v="5"/>
    <x v="5"/>
    <x v="10"/>
    <n v="320"/>
    <n v="14.59"/>
    <n v="277"/>
    <n v="20.440000000000001"/>
    <n v="38"/>
    <n v="4.7699999999999996"/>
    <x v="0"/>
  </r>
  <r>
    <x v="0"/>
    <x v="5"/>
    <x v="5"/>
    <x v="11"/>
    <n v="326"/>
    <n v="14.87"/>
    <n v="282"/>
    <n v="20.81"/>
    <n v="38"/>
    <n v="4.7699999999999996"/>
    <x v="0"/>
  </r>
  <r>
    <x v="0"/>
    <x v="5"/>
    <x v="5"/>
    <x v="12"/>
    <n v="84"/>
    <n v="3.83"/>
    <n v="56"/>
    <n v="4.13"/>
    <n v="7"/>
    <n v="0.88"/>
    <x v="1"/>
  </r>
  <r>
    <x v="0"/>
    <x v="5"/>
    <x v="5"/>
    <x v="13"/>
    <n v="87"/>
    <n v="3.97"/>
    <n v="56"/>
    <n v="4.13"/>
    <n v="30"/>
    <n v="3.77"/>
    <x v="1"/>
  </r>
  <r>
    <x v="0"/>
    <x v="5"/>
    <x v="5"/>
    <x v="14"/>
    <n v="97"/>
    <n v="4.42"/>
    <n v="48"/>
    <n v="3.54"/>
    <n v="45"/>
    <n v="5.65"/>
    <x v="2"/>
  </r>
  <r>
    <x v="0"/>
    <x v="6"/>
    <x v="6"/>
    <x v="0"/>
    <n v="1"/>
    <n v="0.12"/>
    <n v="0"/>
    <n v="0"/>
    <n v="1"/>
    <n v="0.25"/>
    <x v="0"/>
  </r>
  <r>
    <x v="0"/>
    <x v="6"/>
    <x v="6"/>
    <x v="1"/>
    <n v="113"/>
    <n v="13.14"/>
    <n v="19"/>
    <n v="4.26"/>
    <n v="94"/>
    <n v="23.38"/>
    <x v="0"/>
  </r>
  <r>
    <x v="0"/>
    <x v="6"/>
    <x v="6"/>
    <x v="2"/>
    <n v="75"/>
    <n v="8.7200000000000006"/>
    <n v="21"/>
    <n v="4.71"/>
    <n v="54"/>
    <n v="13.43"/>
    <x v="0"/>
  </r>
  <r>
    <x v="0"/>
    <x v="6"/>
    <x v="6"/>
    <x v="3"/>
    <n v="3"/>
    <n v="0.35"/>
    <n v="1"/>
    <n v="0.22"/>
    <n v="2"/>
    <n v="0.5"/>
    <x v="0"/>
  </r>
  <r>
    <x v="0"/>
    <x v="6"/>
    <x v="6"/>
    <x v="4"/>
    <n v="3"/>
    <n v="0.35"/>
    <n v="0"/>
    <n v="0"/>
    <n v="3"/>
    <n v="0.75"/>
    <x v="0"/>
  </r>
  <r>
    <x v="0"/>
    <x v="6"/>
    <x v="6"/>
    <x v="5"/>
    <n v="6"/>
    <n v="0.7"/>
    <n v="1"/>
    <n v="0.22"/>
    <n v="4"/>
    <n v="1"/>
    <x v="0"/>
  </r>
  <r>
    <x v="0"/>
    <x v="6"/>
    <x v="6"/>
    <x v="6"/>
    <n v="236"/>
    <n v="27.44"/>
    <n v="138"/>
    <n v="30.94"/>
    <n v="97"/>
    <n v="24.13"/>
    <x v="1"/>
  </r>
  <r>
    <x v="0"/>
    <x v="6"/>
    <x v="6"/>
    <x v="7"/>
    <n v="5"/>
    <n v="0.57999999999999996"/>
    <n v="0"/>
    <n v="0"/>
    <n v="5"/>
    <n v="1.24"/>
    <x v="0"/>
  </r>
  <r>
    <x v="0"/>
    <x v="6"/>
    <x v="6"/>
    <x v="8"/>
    <n v="43"/>
    <n v="5"/>
    <n v="13"/>
    <n v="2.91"/>
    <n v="30"/>
    <n v="7.46"/>
    <x v="0"/>
  </r>
  <r>
    <x v="0"/>
    <x v="6"/>
    <x v="6"/>
    <x v="9"/>
    <n v="48"/>
    <n v="5.58"/>
    <n v="22"/>
    <n v="4.93"/>
    <n v="26"/>
    <n v="6.47"/>
    <x v="0"/>
  </r>
  <r>
    <x v="0"/>
    <x v="6"/>
    <x v="6"/>
    <x v="10"/>
    <n v="115"/>
    <n v="13.37"/>
    <n v="95"/>
    <n v="21.3"/>
    <n v="19"/>
    <n v="4.7300000000000004"/>
    <x v="0"/>
  </r>
  <r>
    <x v="0"/>
    <x v="6"/>
    <x v="6"/>
    <x v="11"/>
    <n v="121"/>
    <n v="14.07"/>
    <n v="98"/>
    <n v="21.97"/>
    <n v="23"/>
    <n v="5.72"/>
    <x v="0"/>
  </r>
  <r>
    <x v="0"/>
    <x v="6"/>
    <x v="6"/>
    <x v="12"/>
    <n v="21"/>
    <n v="2.44"/>
    <n v="10"/>
    <n v="2.2400000000000002"/>
    <n v="5"/>
    <n v="1.24"/>
    <x v="1"/>
  </r>
  <r>
    <x v="0"/>
    <x v="6"/>
    <x v="6"/>
    <x v="13"/>
    <n v="32"/>
    <n v="3.72"/>
    <n v="12"/>
    <n v="2.69"/>
    <n v="20"/>
    <n v="4.9800000000000004"/>
    <x v="0"/>
  </r>
  <r>
    <x v="0"/>
    <x v="6"/>
    <x v="6"/>
    <x v="14"/>
    <n v="38"/>
    <n v="4.42"/>
    <n v="16"/>
    <n v="3.59"/>
    <n v="19"/>
    <n v="4.7300000000000004"/>
    <x v="0"/>
  </r>
  <r>
    <x v="0"/>
    <x v="7"/>
    <x v="7"/>
    <x v="0"/>
    <n v="3"/>
    <n v="0.56999999999999995"/>
    <n v="0"/>
    <n v="0"/>
    <n v="3"/>
    <n v="1.62"/>
    <x v="0"/>
  </r>
  <r>
    <x v="0"/>
    <x v="7"/>
    <x v="7"/>
    <x v="1"/>
    <n v="63"/>
    <n v="12.07"/>
    <n v="25"/>
    <n v="7.55"/>
    <n v="38"/>
    <n v="20.54"/>
    <x v="0"/>
  </r>
  <r>
    <x v="0"/>
    <x v="7"/>
    <x v="7"/>
    <x v="2"/>
    <n v="24"/>
    <n v="4.5999999999999996"/>
    <n v="6"/>
    <n v="1.81"/>
    <n v="18"/>
    <n v="9.73"/>
    <x v="0"/>
  </r>
  <r>
    <x v="0"/>
    <x v="7"/>
    <x v="7"/>
    <x v="3"/>
    <n v="1"/>
    <n v="0.19"/>
    <n v="0"/>
    <n v="0"/>
    <n v="0"/>
    <n v="0"/>
    <x v="0"/>
  </r>
  <r>
    <x v="0"/>
    <x v="7"/>
    <x v="7"/>
    <x v="4"/>
    <n v="2"/>
    <n v="0.38"/>
    <n v="0"/>
    <n v="0"/>
    <n v="2"/>
    <n v="1.08"/>
    <x v="0"/>
  </r>
  <r>
    <x v="0"/>
    <x v="7"/>
    <x v="7"/>
    <x v="5"/>
    <n v="9"/>
    <n v="1.72"/>
    <n v="1"/>
    <n v="0.3"/>
    <n v="8"/>
    <n v="4.32"/>
    <x v="0"/>
  </r>
  <r>
    <x v="0"/>
    <x v="7"/>
    <x v="7"/>
    <x v="6"/>
    <n v="145"/>
    <n v="27.78"/>
    <n v="83"/>
    <n v="25.08"/>
    <n v="61"/>
    <n v="32.97"/>
    <x v="1"/>
  </r>
  <r>
    <x v="0"/>
    <x v="7"/>
    <x v="7"/>
    <x v="7"/>
    <n v="2"/>
    <n v="0.38"/>
    <n v="0"/>
    <n v="0"/>
    <n v="2"/>
    <n v="1.08"/>
    <x v="0"/>
  </r>
  <r>
    <x v="0"/>
    <x v="7"/>
    <x v="7"/>
    <x v="8"/>
    <n v="37"/>
    <n v="7.09"/>
    <n v="29"/>
    <n v="8.76"/>
    <n v="8"/>
    <n v="4.32"/>
    <x v="0"/>
  </r>
  <r>
    <x v="0"/>
    <x v="7"/>
    <x v="7"/>
    <x v="9"/>
    <n v="18"/>
    <n v="3.45"/>
    <n v="9"/>
    <n v="2.72"/>
    <n v="9"/>
    <n v="4.8600000000000003"/>
    <x v="0"/>
  </r>
  <r>
    <x v="0"/>
    <x v="7"/>
    <x v="7"/>
    <x v="10"/>
    <n v="81"/>
    <n v="15.52"/>
    <n v="68"/>
    <n v="20.54"/>
    <n v="12"/>
    <n v="6.49"/>
    <x v="1"/>
  </r>
  <r>
    <x v="0"/>
    <x v="7"/>
    <x v="7"/>
    <x v="11"/>
    <n v="78"/>
    <n v="14.94"/>
    <n v="72"/>
    <n v="21.75"/>
    <n v="6"/>
    <n v="3.24"/>
    <x v="0"/>
  </r>
  <r>
    <x v="0"/>
    <x v="7"/>
    <x v="7"/>
    <x v="12"/>
    <n v="12"/>
    <n v="2.2999999999999998"/>
    <n v="11"/>
    <n v="3.32"/>
    <n v="0"/>
    <n v="0"/>
    <x v="0"/>
  </r>
  <r>
    <x v="0"/>
    <x v="7"/>
    <x v="7"/>
    <x v="13"/>
    <n v="29"/>
    <n v="5.56"/>
    <n v="20"/>
    <n v="6.04"/>
    <n v="8"/>
    <n v="4.32"/>
    <x v="1"/>
  </r>
  <r>
    <x v="0"/>
    <x v="7"/>
    <x v="7"/>
    <x v="14"/>
    <n v="18"/>
    <n v="3.45"/>
    <n v="7"/>
    <n v="2.11"/>
    <n v="10"/>
    <n v="5.41"/>
    <x v="0"/>
  </r>
  <r>
    <x v="0"/>
    <x v="8"/>
    <x v="8"/>
    <x v="0"/>
    <n v="0"/>
    <n v="0"/>
    <n v="0"/>
    <n v="0"/>
    <n v="0"/>
    <n v="0"/>
    <x v="0"/>
  </r>
  <r>
    <x v="0"/>
    <x v="8"/>
    <x v="8"/>
    <x v="1"/>
    <n v="90"/>
    <n v="12.75"/>
    <n v="33"/>
    <n v="8.73"/>
    <n v="57"/>
    <n v="18.809999999999999"/>
    <x v="0"/>
  </r>
  <r>
    <x v="0"/>
    <x v="8"/>
    <x v="8"/>
    <x v="2"/>
    <n v="49"/>
    <n v="6.94"/>
    <n v="20"/>
    <n v="5.29"/>
    <n v="29"/>
    <n v="9.57"/>
    <x v="0"/>
  </r>
  <r>
    <x v="0"/>
    <x v="8"/>
    <x v="8"/>
    <x v="3"/>
    <n v="1"/>
    <n v="0.14000000000000001"/>
    <n v="0"/>
    <n v="0"/>
    <n v="1"/>
    <n v="0.33"/>
    <x v="0"/>
  </r>
  <r>
    <x v="0"/>
    <x v="8"/>
    <x v="8"/>
    <x v="4"/>
    <n v="2"/>
    <n v="0.28000000000000003"/>
    <n v="0"/>
    <n v="0"/>
    <n v="2"/>
    <n v="0.66"/>
    <x v="0"/>
  </r>
  <r>
    <x v="0"/>
    <x v="8"/>
    <x v="8"/>
    <x v="5"/>
    <n v="11"/>
    <n v="1.56"/>
    <n v="1"/>
    <n v="0.26"/>
    <n v="10"/>
    <n v="3.3"/>
    <x v="0"/>
  </r>
  <r>
    <x v="0"/>
    <x v="8"/>
    <x v="8"/>
    <x v="6"/>
    <n v="218"/>
    <n v="30.88"/>
    <n v="107"/>
    <n v="28.31"/>
    <n v="109"/>
    <n v="35.97"/>
    <x v="9"/>
  </r>
  <r>
    <x v="0"/>
    <x v="8"/>
    <x v="8"/>
    <x v="7"/>
    <n v="3"/>
    <n v="0.42"/>
    <n v="2"/>
    <n v="0.53"/>
    <n v="1"/>
    <n v="0.33"/>
    <x v="0"/>
  </r>
  <r>
    <x v="0"/>
    <x v="8"/>
    <x v="8"/>
    <x v="8"/>
    <n v="25"/>
    <n v="3.54"/>
    <n v="11"/>
    <n v="2.91"/>
    <n v="13"/>
    <n v="4.29"/>
    <x v="1"/>
  </r>
  <r>
    <x v="0"/>
    <x v="8"/>
    <x v="8"/>
    <x v="9"/>
    <n v="34"/>
    <n v="4.82"/>
    <n v="17"/>
    <n v="4.5"/>
    <n v="16"/>
    <n v="5.28"/>
    <x v="0"/>
  </r>
  <r>
    <x v="0"/>
    <x v="8"/>
    <x v="8"/>
    <x v="10"/>
    <n v="98"/>
    <n v="13.88"/>
    <n v="70"/>
    <n v="18.52"/>
    <n v="28"/>
    <n v="9.24"/>
    <x v="0"/>
  </r>
  <r>
    <x v="0"/>
    <x v="8"/>
    <x v="8"/>
    <x v="11"/>
    <n v="89"/>
    <n v="12.61"/>
    <n v="75"/>
    <n v="19.84"/>
    <n v="13"/>
    <n v="4.29"/>
    <x v="1"/>
  </r>
  <r>
    <x v="0"/>
    <x v="8"/>
    <x v="8"/>
    <x v="12"/>
    <n v="30"/>
    <n v="4.25"/>
    <n v="10"/>
    <n v="2.65"/>
    <n v="2"/>
    <n v="0.66"/>
    <x v="0"/>
  </r>
  <r>
    <x v="0"/>
    <x v="8"/>
    <x v="8"/>
    <x v="13"/>
    <n v="33"/>
    <n v="4.67"/>
    <n v="24"/>
    <n v="6.35"/>
    <n v="9"/>
    <n v="2.97"/>
    <x v="0"/>
  </r>
  <r>
    <x v="0"/>
    <x v="8"/>
    <x v="8"/>
    <x v="14"/>
    <n v="23"/>
    <n v="3.26"/>
    <n v="8"/>
    <n v="2.12"/>
    <n v="13"/>
    <n v="4.29"/>
    <x v="9"/>
  </r>
  <r>
    <x v="0"/>
    <x v="9"/>
    <x v="9"/>
    <x v="0"/>
    <n v="0"/>
    <n v="0"/>
    <n v="0"/>
    <n v="0"/>
    <n v="0"/>
    <n v="0"/>
    <x v="0"/>
  </r>
  <r>
    <x v="0"/>
    <x v="9"/>
    <x v="9"/>
    <x v="1"/>
    <n v="76"/>
    <n v="12.67"/>
    <n v="32"/>
    <n v="8.7899999999999991"/>
    <n v="44"/>
    <n v="19.38"/>
    <x v="0"/>
  </r>
  <r>
    <x v="0"/>
    <x v="9"/>
    <x v="9"/>
    <x v="2"/>
    <n v="40"/>
    <n v="6.67"/>
    <n v="17"/>
    <n v="4.67"/>
    <n v="23"/>
    <n v="10.130000000000001"/>
    <x v="0"/>
  </r>
  <r>
    <x v="0"/>
    <x v="9"/>
    <x v="9"/>
    <x v="3"/>
    <n v="5"/>
    <n v="0.83"/>
    <n v="0"/>
    <n v="0"/>
    <n v="4"/>
    <n v="1.76"/>
    <x v="0"/>
  </r>
  <r>
    <x v="0"/>
    <x v="9"/>
    <x v="9"/>
    <x v="4"/>
    <n v="6"/>
    <n v="1"/>
    <n v="0"/>
    <n v="0"/>
    <n v="6"/>
    <n v="2.64"/>
    <x v="0"/>
  </r>
  <r>
    <x v="0"/>
    <x v="9"/>
    <x v="9"/>
    <x v="5"/>
    <n v="3"/>
    <n v="0.5"/>
    <n v="0"/>
    <n v="0"/>
    <n v="3"/>
    <n v="1.32"/>
    <x v="0"/>
  </r>
  <r>
    <x v="0"/>
    <x v="9"/>
    <x v="9"/>
    <x v="6"/>
    <n v="179"/>
    <n v="29.83"/>
    <n v="102"/>
    <n v="28.02"/>
    <n v="75"/>
    <n v="33.04"/>
    <x v="9"/>
  </r>
  <r>
    <x v="0"/>
    <x v="9"/>
    <x v="9"/>
    <x v="7"/>
    <n v="3"/>
    <n v="0.5"/>
    <n v="0"/>
    <n v="0"/>
    <n v="3"/>
    <n v="1.32"/>
    <x v="0"/>
  </r>
  <r>
    <x v="0"/>
    <x v="9"/>
    <x v="9"/>
    <x v="8"/>
    <n v="27"/>
    <n v="4.5"/>
    <n v="14"/>
    <n v="3.85"/>
    <n v="13"/>
    <n v="5.73"/>
    <x v="0"/>
  </r>
  <r>
    <x v="0"/>
    <x v="9"/>
    <x v="9"/>
    <x v="9"/>
    <n v="26"/>
    <n v="4.33"/>
    <n v="18"/>
    <n v="4.95"/>
    <n v="8"/>
    <n v="3.52"/>
    <x v="0"/>
  </r>
  <r>
    <x v="0"/>
    <x v="9"/>
    <x v="9"/>
    <x v="10"/>
    <n v="85"/>
    <n v="14.17"/>
    <n v="71"/>
    <n v="19.510000000000002"/>
    <n v="11"/>
    <n v="4.8499999999999996"/>
    <x v="9"/>
  </r>
  <r>
    <x v="0"/>
    <x v="9"/>
    <x v="9"/>
    <x v="11"/>
    <n v="90"/>
    <n v="15"/>
    <n v="73"/>
    <n v="20.05"/>
    <n v="17"/>
    <n v="7.49"/>
    <x v="0"/>
  </r>
  <r>
    <x v="0"/>
    <x v="9"/>
    <x v="9"/>
    <x v="12"/>
    <n v="16"/>
    <n v="2.67"/>
    <n v="14"/>
    <n v="3.85"/>
    <n v="1"/>
    <n v="0.44"/>
    <x v="0"/>
  </r>
  <r>
    <x v="0"/>
    <x v="9"/>
    <x v="9"/>
    <x v="13"/>
    <n v="26"/>
    <n v="4.33"/>
    <n v="13"/>
    <n v="3.57"/>
    <n v="13"/>
    <n v="5.73"/>
    <x v="0"/>
  </r>
  <r>
    <x v="0"/>
    <x v="9"/>
    <x v="9"/>
    <x v="14"/>
    <n v="18"/>
    <n v="3"/>
    <n v="10"/>
    <n v="2.75"/>
    <n v="6"/>
    <n v="2.64"/>
    <x v="1"/>
  </r>
  <r>
    <x v="0"/>
    <x v="10"/>
    <x v="10"/>
    <x v="0"/>
    <n v="0"/>
    <n v="0"/>
    <n v="0"/>
    <n v="0"/>
    <n v="0"/>
    <n v="0"/>
    <x v="0"/>
  </r>
  <r>
    <x v="0"/>
    <x v="10"/>
    <x v="10"/>
    <x v="1"/>
    <n v="95"/>
    <n v="14.03"/>
    <n v="19"/>
    <n v="5.22"/>
    <n v="76"/>
    <n v="25.68"/>
    <x v="0"/>
  </r>
  <r>
    <x v="0"/>
    <x v="10"/>
    <x v="10"/>
    <x v="2"/>
    <n v="47"/>
    <n v="6.94"/>
    <n v="18"/>
    <n v="4.95"/>
    <n v="29"/>
    <n v="9.8000000000000007"/>
    <x v="0"/>
  </r>
  <r>
    <x v="0"/>
    <x v="10"/>
    <x v="10"/>
    <x v="3"/>
    <n v="10"/>
    <n v="1.48"/>
    <n v="0"/>
    <n v="0"/>
    <n v="9"/>
    <n v="3.04"/>
    <x v="1"/>
  </r>
  <r>
    <x v="0"/>
    <x v="10"/>
    <x v="10"/>
    <x v="4"/>
    <n v="4"/>
    <n v="0.59"/>
    <n v="1"/>
    <n v="0.27"/>
    <n v="3"/>
    <n v="1.01"/>
    <x v="0"/>
  </r>
  <r>
    <x v="0"/>
    <x v="10"/>
    <x v="10"/>
    <x v="5"/>
    <n v="3"/>
    <n v="0.44"/>
    <n v="1"/>
    <n v="0.27"/>
    <n v="2"/>
    <n v="0.68"/>
    <x v="0"/>
  </r>
  <r>
    <x v="0"/>
    <x v="10"/>
    <x v="10"/>
    <x v="6"/>
    <n v="184"/>
    <n v="27.18"/>
    <n v="85"/>
    <n v="23.35"/>
    <n v="98"/>
    <n v="33.11"/>
    <x v="1"/>
  </r>
  <r>
    <x v="0"/>
    <x v="10"/>
    <x v="10"/>
    <x v="7"/>
    <n v="2"/>
    <n v="0.3"/>
    <n v="0"/>
    <n v="0"/>
    <n v="2"/>
    <n v="0.68"/>
    <x v="0"/>
  </r>
  <r>
    <x v="0"/>
    <x v="10"/>
    <x v="10"/>
    <x v="8"/>
    <n v="45"/>
    <n v="6.65"/>
    <n v="31"/>
    <n v="8.52"/>
    <n v="13"/>
    <n v="4.3899999999999997"/>
    <x v="0"/>
  </r>
  <r>
    <x v="0"/>
    <x v="10"/>
    <x v="10"/>
    <x v="9"/>
    <n v="41"/>
    <n v="6.06"/>
    <n v="22"/>
    <n v="6.04"/>
    <n v="19"/>
    <n v="6.42"/>
    <x v="0"/>
  </r>
  <r>
    <x v="0"/>
    <x v="10"/>
    <x v="10"/>
    <x v="10"/>
    <n v="73"/>
    <n v="10.78"/>
    <n v="58"/>
    <n v="15.93"/>
    <n v="15"/>
    <n v="5.07"/>
    <x v="0"/>
  </r>
  <r>
    <x v="0"/>
    <x v="10"/>
    <x v="10"/>
    <x v="11"/>
    <n v="95"/>
    <n v="14.03"/>
    <n v="83"/>
    <n v="22.8"/>
    <n v="12"/>
    <n v="4.05"/>
    <x v="0"/>
  </r>
  <r>
    <x v="0"/>
    <x v="10"/>
    <x v="10"/>
    <x v="12"/>
    <n v="26"/>
    <n v="3.84"/>
    <n v="12"/>
    <n v="3.3"/>
    <n v="2"/>
    <n v="0.68"/>
    <x v="0"/>
  </r>
  <r>
    <x v="0"/>
    <x v="10"/>
    <x v="10"/>
    <x v="13"/>
    <n v="20"/>
    <n v="2.95"/>
    <n v="16"/>
    <n v="4.4000000000000004"/>
    <n v="3"/>
    <n v="1.01"/>
    <x v="0"/>
  </r>
  <r>
    <x v="0"/>
    <x v="10"/>
    <x v="10"/>
    <x v="14"/>
    <n v="32"/>
    <n v="4.7300000000000004"/>
    <n v="18"/>
    <n v="4.95"/>
    <n v="13"/>
    <n v="4.3899999999999997"/>
    <x v="0"/>
  </r>
  <r>
    <x v="0"/>
    <x v="11"/>
    <x v="11"/>
    <x v="0"/>
    <n v="0"/>
    <n v="0"/>
    <n v="0"/>
    <n v="0"/>
    <n v="0"/>
    <n v="0"/>
    <x v="0"/>
  </r>
  <r>
    <x v="0"/>
    <x v="11"/>
    <x v="11"/>
    <x v="1"/>
    <n v="166"/>
    <n v="12.96"/>
    <n v="51"/>
    <n v="7.49"/>
    <n v="115"/>
    <n v="19.73"/>
    <x v="0"/>
  </r>
  <r>
    <x v="0"/>
    <x v="11"/>
    <x v="11"/>
    <x v="2"/>
    <n v="93"/>
    <n v="7.26"/>
    <n v="32"/>
    <n v="4.7"/>
    <n v="61"/>
    <n v="10.46"/>
    <x v="0"/>
  </r>
  <r>
    <x v="0"/>
    <x v="11"/>
    <x v="11"/>
    <x v="3"/>
    <n v="13"/>
    <n v="1.01"/>
    <n v="0"/>
    <n v="0"/>
    <n v="12"/>
    <n v="2.06"/>
    <x v="0"/>
  </r>
  <r>
    <x v="0"/>
    <x v="11"/>
    <x v="11"/>
    <x v="4"/>
    <n v="4"/>
    <n v="0.31"/>
    <n v="1"/>
    <n v="0.15"/>
    <n v="3"/>
    <n v="0.51"/>
    <x v="0"/>
  </r>
  <r>
    <x v="0"/>
    <x v="11"/>
    <x v="11"/>
    <x v="5"/>
    <n v="9"/>
    <n v="0.7"/>
    <n v="2"/>
    <n v="0.28999999999999998"/>
    <n v="7"/>
    <n v="1.2"/>
    <x v="0"/>
  </r>
  <r>
    <x v="0"/>
    <x v="11"/>
    <x v="11"/>
    <x v="6"/>
    <n v="368"/>
    <n v="28.73"/>
    <n v="175"/>
    <n v="25.7"/>
    <n v="192"/>
    <n v="32.93"/>
    <x v="1"/>
  </r>
  <r>
    <x v="0"/>
    <x v="11"/>
    <x v="11"/>
    <x v="7"/>
    <n v="10"/>
    <n v="0.78"/>
    <n v="3"/>
    <n v="0.44"/>
    <n v="7"/>
    <n v="1.2"/>
    <x v="0"/>
  </r>
  <r>
    <x v="0"/>
    <x v="11"/>
    <x v="11"/>
    <x v="8"/>
    <n v="52"/>
    <n v="4.0599999999999996"/>
    <n v="9"/>
    <n v="1.32"/>
    <n v="43"/>
    <n v="7.38"/>
    <x v="0"/>
  </r>
  <r>
    <x v="0"/>
    <x v="11"/>
    <x v="11"/>
    <x v="9"/>
    <n v="55"/>
    <n v="4.29"/>
    <n v="36"/>
    <n v="5.29"/>
    <n v="18"/>
    <n v="3.09"/>
    <x v="0"/>
  </r>
  <r>
    <x v="0"/>
    <x v="11"/>
    <x v="11"/>
    <x v="10"/>
    <n v="181"/>
    <n v="14.13"/>
    <n v="149"/>
    <n v="21.88"/>
    <n v="32"/>
    <n v="5.49"/>
    <x v="0"/>
  </r>
  <r>
    <x v="0"/>
    <x v="11"/>
    <x v="11"/>
    <x v="11"/>
    <n v="170"/>
    <n v="13.27"/>
    <n v="142"/>
    <n v="20.85"/>
    <n v="27"/>
    <n v="4.63"/>
    <x v="1"/>
  </r>
  <r>
    <x v="0"/>
    <x v="11"/>
    <x v="11"/>
    <x v="12"/>
    <n v="29"/>
    <n v="2.2599999999999998"/>
    <n v="13"/>
    <n v="1.91"/>
    <n v="6"/>
    <n v="1.03"/>
    <x v="0"/>
  </r>
  <r>
    <x v="0"/>
    <x v="11"/>
    <x v="11"/>
    <x v="13"/>
    <n v="66"/>
    <n v="5.15"/>
    <n v="34"/>
    <n v="4.99"/>
    <n v="30"/>
    <n v="5.15"/>
    <x v="0"/>
  </r>
  <r>
    <x v="0"/>
    <x v="11"/>
    <x v="11"/>
    <x v="14"/>
    <n v="65"/>
    <n v="5.07"/>
    <n v="34"/>
    <n v="4.99"/>
    <n v="30"/>
    <n v="5.15"/>
    <x v="1"/>
  </r>
  <r>
    <x v="0"/>
    <x v="12"/>
    <x v="12"/>
    <x v="0"/>
    <n v="0"/>
    <n v="0"/>
    <n v="0"/>
    <n v="0"/>
    <n v="0"/>
    <n v="0"/>
    <x v="0"/>
  </r>
  <r>
    <x v="0"/>
    <x v="12"/>
    <x v="12"/>
    <x v="1"/>
    <n v="137"/>
    <n v="16.309999999999999"/>
    <n v="49"/>
    <n v="10.119999999999999"/>
    <n v="88"/>
    <n v="25.73"/>
    <x v="0"/>
  </r>
  <r>
    <x v="0"/>
    <x v="12"/>
    <x v="12"/>
    <x v="2"/>
    <n v="51"/>
    <n v="6.07"/>
    <n v="23"/>
    <n v="4.75"/>
    <n v="28"/>
    <n v="8.19"/>
    <x v="0"/>
  </r>
  <r>
    <x v="0"/>
    <x v="12"/>
    <x v="12"/>
    <x v="3"/>
    <n v="3"/>
    <n v="0.36"/>
    <n v="0"/>
    <n v="0"/>
    <n v="3"/>
    <n v="0.88"/>
    <x v="0"/>
  </r>
  <r>
    <x v="0"/>
    <x v="12"/>
    <x v="12"/>
    <x v="4"/>
    <n v="2"/>
    <n v="0.24"/>
    <n v="0"/>
    <n v="0"/>
    <n v="1"/>
    <n v="0.28999999999999998"/>
    <x v="0"/>
  </r>
  <r>
    <x v="0"/>
    <x v="12"/>
    <x v="12"/>
    <x v="5"/>
    <n v="7"/>
    <n v="0.83"/>
    <n v="0"/>
    <n v="0"/>
    <n v="6"/>
    <n v="1.75"/>
    <x v="0"/>
  </r>
  <r>
    <x v="0"/>
    <x v="12"/>
    <x v="12"/>
    <x v="6"/>
    <n v="232"/>
    <n v="27.62"/>
    <n v="127"/>
    <n v="26.24"/>
    <n v="104"/>
    <n v="30.41"/>
    <x v="1"/>
  </r>
  <r>
    <x v="0"/>
    <x v="12"/>
    <x v="12"/>
    <x v="7"/>
    <n v="2"/>
    <n v="0.24"/>
    <n v="1"/>
    <n v="0.21"/>
    <n v="1"/>
    <n v="0.28999999999999998"/>
    <x v="0"/>
  </r>
  <r>
    <x v="0"/>
    <x v="12"/>
    <x v="12"/>
    <x v="8"/>
    <n v="20"/>
    <n v="2.38"/>
    <n v="6"/>
    <n v="1.24"/>
    <n v="14"/>
    <n v="4.09"/>
    <x v="0"/>
  </r>
  <r>
    <x v="0"/>
    <x v="12"/>
    <x v="12"/>
    <x v="9"/>
    <n v="31"/>
    <n v="3.69"/>
    <n v="16"/>
    <n v="3.31"/>
    <n v="15"/>
    <n v="4.3899999999999997"/>
    <x v="0"/>
  </r>
  <r>
    <x v="0"/>
    <x v="12"/>
    <x v="12"/>
    <x v="10"/>
    <n v="111"/>
    <n v="13.21"/>
    <n v="89"/>
    <n v="18.39"/>
    <n v="19"/>
    <n v="5.56"/>
    <x v="1"/>
  </r>
  <r>
    <x v="0"/>
    <x v="12"/>
    <x v="12"/>
    <x v="11"/>
    <n v="126"/>
    <n v="15"/>
    <n v="112"/>
    <n v="23.14"/>
    <n v="11"/>
    <n v="3.22"/>
    <x v="1"/>
  </r>
  <r>
    <x v="0"/>
    <x v="12"/>
    <x v="12"/>
    <x v="12"/>
    <n v="17"/>
    <n v="2.02"/>
    <n v="11"/>
    <n v="2.27"/>
    <n v="5"/>
    <n v="1.46"/>
    <x v="1"/>
  </r>
  <r>
    <x v="0"/>
    <x v="12"/>
    <x v="12"/>
    <x v="13"/>
    <n v="52"/>
    <n v="6.19"/>
    <n v="24"/>
    <n v="4.96"/>
    <n v="27"/>
    <n v="7.89"/>
    <x v="0"/>
  </r>
  <r>
    <x v="0"/>
    <x v="12"/>
    <x v="12"/>
    <x v="14"/>
    <n v="49"/>
    <n v="5.83"/>
    <n v="26"/>
    <n v="5.37"/>
    <n v="20"/>
    <n v="5.85"/>
    <x v="1"/>
  </r>
  <r>
    <x v="0"/>
    <x v="13"/>
    <x v="13"/>
    <x v="0"/>
    <n v="0"/>
    <n v="0"/>
    <n v="0"/>
    <n v="0"/>
    <n v="0"/>
    <n v="0"/>
    <x v="0"/>
  </r>
  <r>
    <x v="0"/>
    <x v="13"/>
    <x v="13"/>
    <x v="1"/>
    <n v="102"/>
    <n v="13.35"/>
    <n v="29"/>
    <n v="8.06"/>
    <n v="73"/>
    <n v="18.77"/>
    <x v="0"/>
  </r>
  <r>
    <x v="0"/>
    <x v="13"/>
    <x v="13"/>
    <x v="2"/>
    <n v="43"/>
    <n v="5.63"/>
    <n v="16"/>
    <n v="4.4400000000000004"/>
    <n v="27"/>
    <n v="6.94"/>
    <x v="0"/>
  </r>
  <r>
    <x v="0"/>
    <x v="13"/>
    <x v="13"/>
    <x v="3"/>
    <n v="6"/>
    <n v="0.79"/>
    <n v="0"/>
    <n v="0"/>
    <n v="5"/>
    <n v="1.29"/>
    <x v="0"/>
  </r>
  <r>
    <x v="0"/>
    <x v="13"/>
    <x v="13"/>
    <x v="4"/>
    <n v="5"/>
    <n v="0.65"/>
    <n v="0"/>
    <n v="0"/>
    <n v="5"/>
    <n v="1.29"/>
    <x v="0"/>
  </r>
  <r>
    <x v="0"/>
    <x v="13"/>
    <x v="13"/>
    <x v="5"/>
    <n v="6"/>
    <n v="0.79"/>
    <n v="0"/>
    <n v="0"/>
    <n v="5"/>
    <n v="1.29"/>
    <x v="1"/>
  </r>
  <r>
    <x v="0"/>
    <x v="13"/>
    <x v="13"/>
    <x v="6"/>
    <n v="244"/>
    <n v="31.94"/>
    <n v="91"/>
    <n v="25.28"/>
    <n v="153"/>
    <n v="39.33"/>
    <x v="0"/>
  </r>
  <r>
    <x v="0"/>
    <x v="13"/>
    <x v="13"/>
    <x v="7"/>
    <n v="2"/>
    <n v="0.26"/>
    <n v="0"/>
    <n v="0"/>
    <n v="2"/>
    <n v="0.51"/>
    <x v="0"/>
  </r>
  <r>
    <x v="0"/>
    <x v="13"/>
    <x v="13"/>
    <x v="8"/>
    <n v="41"/>
    <n v="5.37"/>
    <n v="24"/>
    <n v="6.67"/>
    <n v="17"/>
    <n v="4.37"/>
    <x v="0"/>
  </r>
  <r>
    <x v="0"/>
    <x v="13"/>
    <x v="13"/>
    <x v="9"/>
    <n v="16"/>
    <n v="2.09"/>
    <n v="10"/>
    <n v="2.78"/>
    <n v="6"/>
    <n v="1.54"/>
    <x v="0"/>
  </r>
  <r>
    <x v="0"/>
    <x v="13"/>
    <x v="13"/>
    <x v="10"/>
    <n v="158"/>
    <n v="20.68"/>
    <n v="113"/>
    <n v="31.39"/>
    <n v="44"/>
    <n v="11.31"/>
    <x v="1"/>
  </r>
  <r>
    <x v="0"/>
    <x v="13"/>
    <x v="13"/>
    <x v="11"/>
    <n v="73"/>
    <n v="9.5500000000000007"/>
    <n v="50"/>
    <n v="13.89"/>
    <n v="18"/>
    <n v="4.63"/>
    <x v="1"/>
  </r>
  <r>
    <x v="0"/>
    <x v="13"/>
    <x v="13"/>
    <x v="12"/>
    <n v="16"/>
    <n v="2.09"/>
    <n v="5"/>
    <n v="1.39"/>
    <n v="5"/>
    <n v="1.29"/>
    <x v="0"/>
  </r>
  <r>
    <x v="0"/>
    <x v="13"/>
    <x v="13"/>
    <x v="13"/>
    <n v="38"/>
    <n v="4.97"/>
    <n v="14"/>
    <n v="3.89"/>
    <n v="24"/>
    <n v="6.17"/>
    <x v="0"/>
  </r>
  <r>
    <x v="0"/>
    <x v="13"/>
    <x v="13"/>
    <x v="14"/>
    <n v="14"/>
    <n v="1.83"/>
    <n v="8"/>
    <n v="2.2200000000000002"/>
    <n v="5"/>
    <n v="1.29"/>
    <x v="0"/>
  </r>
  <r>
    <x v="0"/>
    <x v="14"/>
    <x v="14"/>
    <x v="0"/>
    <n v="0"/>
    <n v="0"/>
    <n v="0"/>
    <n v="0"/>
    <n v="0"/>
    <n v="0"/>
    <x v="0"/>
  </r>
  <r>
    <x v="0"/>
    <x v="14"/>
    <x v="14"/>
    <x v="1"/>
    <n v="93"/>
    <n v="12.64"/>
    <n v="37"/>
    <n v="8.3699999999999992"/>
    <n v="56"/>
    <n v="20.07"/>
    <x v="0"/>
  </r>
  <r>
    <x v="0"/>
    <x v="14"/>
    <x v="14"/>
    <x v="2"/>
    <n v="58"/>
    <n v="7.88"/>
    <n v="21"/>
    <n v="4.75"/>
    <n v="37"/>
    <n v="13.26"/>
    <x v="0"/>
  </r>
  <r>
    <x v="0"/>
    <x v="14"/>
    <x v="14"/>
    <x v="3"/>
    <n v="7"/>
    <n v="0.95"/>
    <n v="0"/>
    <n v="0"/>
    <n v="3"/>
    <n v="1.08"/>
    <x v="0"/>
  </r>
  <r>
    <x v="0"/>
    <x v="14"/>
    <x v="14"/>
    <x v="4"/>
    <n v="2"/>
    <n v="0.27"/>
    <n v="0"/>
    <n v="0"/>
    <n v="2"/>
    <n v="0.72"/>
    <x v="0"/>
  </r>
  <r>
    <x v="0"/>
    <x v="14"/>
    <x v="14"/>
    <x v="5"/>
    <n v="9"/>
    <n v="1.22"/>
    <n v="0"/>
    <n v="0"/>
    <n v="8"/>
    <n v="2.87"/>
    <x v="0"/>
  </r>
  <r>
    <x v="0"/>
    <x v="14"/>
    <x v="14"/>
    <x v="6"/>
    <n v="234"/>
    <n v="31.79"/>
    <n v="131"/>
    <n v="29.64"/>
    <n v="102"/>
    <n v="36.56"/>
    <x v="1"/>
  </r>
  <r>
    <x v="0"/>
    <x v="14"/>
    <x v="14"/>
    <x v="7"/>
    <n v="1"/>
    <n v="0.14000000000000001"/>
    <n v="0"/>
    <n v="0"/>
    <n v="1"/>
    <n v="0.36"/>
    <x v="0"/>
  </r>
  <r>
    <x v="0"/>
    <x v="14"/>
    <x v="14"/>
    <x v="8"/>
    <n v="29"/>
    <n v="3.94"/>
    <n v="14"/>
    <n v="3.17"/>
    <n v="15"/>
    <n v="5.38"/>
    <x v="0"/>
  </r>
  <r>
    <x v="0"/>
    <x v="14"/>
    <x v="14"/>
    <x v="9"/>
    <n v="20"/>
    <n v="2.72"/>
    <n v="10"/>
    <n v="2.2599999999999998"/>
    <n v="10"/>
    <n v="3.58"/>
    <x v="0"/>
  </r>
  <r>
    <x v="0"/>
    <x v="14"/>
    <x v="14"/>
    <x v="10"/>
    <n v="86"/>
    <n v="11.68"/>
    <n v="67"/>
    <n v="15.16"/>
    <n v="18"/>
    <n v="6.45"/>
    <x v="0"/>
  </r>
  <r>
    <x v="0"/>
    <x v="14"/>
    <x v="14"/>
    <x v="11"/>
    <n v="105"/>
    <n v="14.27"/>
    <n v="99"/>
    <n v="22.4"/>
    <n v="5"/>
    <n v="1.79"/>
    <x v="0"/>
  </r>
  <r>
    <x v="0"/>
    <x v="14"/>
    <x v="14"/>
    <x v="12"/>
    <n v="27"/>
    <n v="3.67"/>
    <n v="21"/>
    <n v="4.75"/>
    <n v="1"/>
    <n v="0.36"/>
    <x v="0"/>
  </r>
  <r>
    <x v="0"/>
    <x v="14"/>
    <x v="14"/>
    <x v="13"/>
    <n v="33"/>
    <n v="4.4800000000000004"/>
    <n v="20"/>
    <n v="4.5199999999999996"/>
    <n v="12"/>
    <n v="4.3"/>
    <x v="0"/>
  </r>
  <r>
    <x v="0"/>
    <x v="14"/>
    <x v="14"/>
    <x v="14"/>
    <n v="32"/>
    <n v="4.3499999999999996"/>
    <n v="22"/>
    <n v="4.9800000000000004"/>
    <n v="9"/>
    <n v="3.23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16"/>
    <n v="18.600000000000001"/>
    <n v="12"/>
    <n v="19.350000000000001"/>
    <n v="4"/>
    <n v="28.57"/>
    <x v="0"/>
  </r>
  <r>
    <x v="0"/>
    <x v="15"/>
    <x v="15"/>
    <x v="2"/>
    <n v="6"/>
    <n v="6.98"/>
    <n v="3"/>
    <n v="4.84"/>
    <n v="3"/>
    <n v="21.43"/>
    <x v="0"/>
  </r>
  <r>
    <x v="0"/>
    <x v="15"/>
    <x v="15"/>
    <x v="3"/>
    <n v="2"/>
    <n v="2.33"/>
    <n v="0"/>
    <n v="0"/>
    <n v="0"/>
    <n v="0"/>
    <x v="0"/>
  </r>
  <r>
    <x v="0"/>
    <x v="15"/>
    <x v="15"/>
    <x v="4"/>
    <n v="1"/>
    <n v="1.1599999999999999"/>
    <n v="0"/>
    <n v="0"/>
    <n v="0"/>
    <n v="0"/>
    <x v="0"/>
  </r>
  <r>
    <x v="0"/>
    <x v="15"/>
    <x v="15"/>
    <x v="5"/>
    <n v="1"/>
    <n v="1.1599999999999999"/>
    <n v="1"/>
    <n v="1.61"/>
    <n v="0"/>
    <n v="0"/>
    <x v="0"/>
  </r>
  <r>
    <x v="0"/>
    <x v="15"/>
    <x v="15"/>
    <x v="6"/>
    <n v="25"/>
    <n v="29.07"/>
    <n v="21"/>
    <n v="33.869999999999997"/>
    <n v="4"/>
    <n v="28.57"/>
    <x v="0"/>
  </r>
  <r>
    <x v="0"/>
    <x v="15"/>
    <x v="15"/>
    <x v="7"/>
    <n v="0"/>
    <n v="0"/>
    <n v="0"/>
    <n v="0"/>
    <n v="0"/>
    <n v="0"/>
    <x v="0"/>
  </r>
  <r>
    <x v="0"/>
    <x v="15"/>
    <x v="15"/>
    <x v="8"/>
    <n v="2"/>
    <n v="2.33"/>
    <n v="0"/>
    <n v="0"/>
    <n v="2"/>
    <n v="14.29"/>
    <x v="0"/>
  </r>
  <r>
    <x v="0"/>
    <x v="15"/>
    <x v="15"/>
    <x v="9"/>
    <n v="0"/>
    <n v="0"/>
    <n v="0"/>
    <n v="0"/>
    <n v="0"/>
    <n v="0"/>
    <x v="0"/>
  </r>
  <r>
    <x v="0"/>
    <x v="15"/>
    <x v="15"/>
    <x v="10"/>
    <n v="9"/>
    <n v="10.47"/>
    <n v="8"/>
    <n v="12.9"/>
    <n v="0"/>
    <n v="0"/>
    <x v="0"/>
  </r>
  <r>
    <x v="0"/>
    <x v="15"/>
    <x v="15"/>
    <x v="11"/>
    <n v="13"/>
    <n v="15.12"/>
    <n v="12"/>
    <n v="19.350000000000001"/>
    <n v="0"/>
    <n v="0"/>
    <x v="0"/>
  </r>
  <r>
    <x v="0"/>
    <x v="15"/>
    <x v="15"/>
    <x v="12"/>
    <n v="1"/>
    <n v="1.1599999999999999"/>
    <n v="0"/>
    <n v="0"/>
    <n v="0"/>
    <n v="0"/>
    <x v="0"/>
  </r>
  <r>
    <x v="0"/>
    <x v="15"/>
    <x v="15"/>
    <x v="13"/>
    <n v="5"/>
    <n v="5.81"/>
    <n v="2"/>
    <n v="3.23"/>
    <n v="1"/>
    <n v="7.14"/>
    <x v="0"/>
  </r>
  <r>
    <x v="0"/>
    <x v="15"/>
    <x v="15"/>
    <x v="14"/>
    <n v="5"/>
    <n v="5.81"/>
    <n v="3"/>
    <n v="4.84"/>
    <n v="0"/>
    <n v="0"/>
    <x v="0"/>
  </r>
  <r>
    <x v="0"/>
    <x v="16"/>
    <x v="16"/>
    <x v="0"/>
    <n v="0"/>
    <n v="0"/>
    <n v="0"/>
    <n v="0"/>
    <n v="0"/>
    <n v="0"/>
    <x v="0"/>
  </r>
  <r>
    <x v="0"/>
    <x v="16"/>
    <x v="16"/>
    <x v="1"/>
    <n v="79"/>
    <n v="13.5"/>
    <n v="26"/>
    <n v="8.6999999999999993"/>
    <n v="53"/>
    <n v="19.13"/>
    <x v="0"/>
  </r>
  <r>
    <x v="0"/>
    <x v="16"/>
    <x v="16"/>
    <x v="2"/>
    <n v="49"/>
    <n v="8.3800000000000008"/>
    <n v="12"/>
    <n v="4.01"/>
    <n v="37"/>
    <n v="13.36"/>
    <x v="0"/>
  </r>
  <r>
    <x v="0"/>
    <x v="16"/>
    <x v="16"/>
    <x v="3"/>
    <n v="13"/>
    <n v="2.2200000000000002"/>
    <n v="0"/>
    <n v="0"/>
    <n v="13"/>
    <n v="4.6900000000000004"/>
    <x v="0"/>
  </r>
  <r>
    <x v="0"/>
    <x v="16"/>
    <x v="16"/>
    <x v="4"/>
    <n v="1"/>
    <n v="0.17"/>
    <n v="0"/>
    <n v="0"/>
    <n v="1"/>
    <n v="0.36"/>
    <x v="0"/>
  </r>
  <r>
    <x v="0"/>
    <x v="16"/>
    <x v="16"/>
    <x v="5"/>
    <n v="5"/>
    <n v="0.85"/>
    <n v="3"/>
    <n v="1"/>
    <n v="2"/>
    <n v="0.72"/>
    <x v="0"/>
  </r>
  <r>
    <x v="0"/>
    <x v="16"/>
    <x v="16"/>
    <x v="6"/>
    <n v="153"/>
    <n v="26.15"/>
    <n v="73"/>
    <n v="24.41"/>
    <n v="80"/>
    <n v="28.88"/>
    <x v="0"/>
  </r>
  <r>
    <x v="0"/>
    <x v="16"/>
    <x v="16"/>
    <x v="7"/>
    <n v="6"/>
    <n v="1.03"/>
    <n v="1"/>
    <n v="0.33"/>
    <n v="5"/>
    <n v="1.81"/>
    <x v="0"/>
  </r>
  <r>
    <x v="0"/>
    <x v="16"/>
    <x v="16"/>
    <x v="8"/>
    <n v="30"/>
    <n v="5.13"/>
    <n v="12"/>
    <n v="4.01"/>
    <n v="18"/>
    <n v="6.5"/>
    <x v="0"/>
  </r>
  <r>
    <x v="0"/>
    <x v="16"/>
    <x v="16"/>
    <x v="9"/>
    <n v="34"/>
    <n v="5.81"/>
    <n v="23"/>
    <n v="7.69"/>
    <n v="11"/>
    <n v="3.97"/>
    <x v="0"/>
  </r>
  <r>
    <x v="0"/>
    <x v="16"/>
    <x v="16"/>
    <x v="10"/>
    <n v="60"/>
    <n v="10.26"/>
    <n v="43"/>
    <n v="14.38"/>
    <n v="17"/>
    <n v="6.14"/>
    <x v="0"/>
  </r>
  <r>
    <x v="0"/>
    <x v="16"/>
    <x v="16"/>
    <x v="11"/>
    <n v="79"/>
    <n v="13.5"/>
    <n v="67"/>
    <n v="22.41"/>
    <n v="10"/>
    <n v="3.61"/>
    <x v="0"/>
  </r>
  <r>
    <x v="0"/>
    <x v="16"/>
    <x v="16"/>
    <x v="12"/>
    <n v="19"/>
    <n v="3.25"/>
    <n v="12"/>
    <n v="4.01"/>
    <n v="2"/>
    <n v="0.72"/>
    <x v="0"/>
  </r>
  <r>
    <x v="0"/>
    <x v="16"/>
    <x v="16"/>
    <x v="13"/>
    <n v="29"/>
    <n v="4.96"/>
    <n v="15"/>
    <n v="5.0199999999999996"/>
    <n v="13"/>
    <n v="4.6900000000000004"/>
    <x v="1"/>
  </r>
  <r>
    <x v="0"/>
    <x v="16"/>
    <x v="16"/>
    <x v="14"/>
    <n v="28"/>
    <n v="4.79"/>
    <n v="12"/>
    <n v="4.01"/>
    <n v="15"/>
    <n v="5.42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56"/>
    <n v="18.600000000000001"/>
    <n v="21"/>
    <n v="12.43"/>
    <n v="35"/>
    <n v="29.91"/>
    <x v="0"/>
  </r>
  <r>
    <x v="0"/>
    <x v="17"/>
    <x v="17"/>
    <x v="2"/>
    <n v="28"/>
    <n v="9.3000000000000007"/>
    <n v="14"/>
    <n v="8.2799999999999994"/>
    <n v="14"/>
    <n v="11.97"/>
    <x v="0"/>
  </r>
  <r>
    <x v="0"/>
    <x v="17"/>
    <x v="17"/>
    <x v="3"/>
    <n v="4"/>
    <n v="1.33"/>
    <n v="0"/>
    <n v="0"/>
    <n v="3"/>
    <n v="2.56"/>
    <x v="0"/>
  </r>
  <r>
    <x v="0"/>
    <x v="17"/>
    <x v="17"/>
    <x v="4"/>
    <n v="0"/>
    <n v="0"/>
    <n v="0"/>
    <n v="0"/>
    <n v="0"/>
    <n v="0"/>
    <x v="0"/>
  </r>
  <r>
    <x v="0"/>
    <x v="17"/>
    <x v="17"/>
    <x v="5"/>
    <n v="8"/>
    <n v="2.66"/>
    <n v="0"/>
    <n v="0"/>
    <n v="6"/>
    <n v="5.13"/>
    <x v="1"/>
  </r>
  <r>
    <x v="0"/>
    <x v="17"/>
    <x v="17"/>
    <x v="6"/>
    <n v="60"/>
    <n v="19.93"/>
    <n v="33"/>
    <n v="19.53"/>
    <n v="26"/>
    <n v="22.22"/>
    <x v="1"/>
  </r>
  <r>
    <x v="0"/>
    <x v="17"/>
    <x v="17"/>
    <x v="7"/>
    <n v="0"/>
    <n v="0"/>
    <n v="0"/>
    <n v="0"/>
    <n v="0"/>
    <n v="0"/>
    <x v="0"/>
  </r>
  <r>
    <x v="0"/>
    <x v="17"/>
    <x v="17"/>
    <x v="8"/>
    <n v="8"/>
    <n v="2.66"/>
    <n v="2"/>
    <n v="1.18"/>
    <n v="6"/>
    <n v="5.13"/>
    <x v="0"/>
  </r>
  <r>
    <x v="0"/>
    <x v="17"/>
    <x v="17"/>
    <x v="9"/>
    <n v="6"/>
    <n v="1.99"/>
    <n v="3"/>
    <n v="1.78"/>
    <n v="3"/>
    <n v="2.56"/>
    <x v="0"/>
  </r>
  <r>
    <x v="0"/>
    <x v="17"/>
    <x v="17"/>
    <x v="10"/>
    <n v="70"/>
    <n v="23.26"/>
    <n v="57"/>
    <n v="33.729999999999997"/>
    <n v="11"/>
    <n v="9.4"/>
    <x v="0"/>
  </r>
  <r>
    <x v="0"/>
    <x v="17"/>
    <x v="17"/>
    <x v="11"/>
    <n v="35"/>
    <n v="11.63"/>
    <n v="29"/>
    <n v="17.16"/>
    <n v="4"/>
    <n v="3.42"/>
    <x v="1"/>
  </r>
  <r>
    <x v="0"/>
    <x v="17"/>
    <x v="17"/>
    <x v="12"/>
    <n v="9"/>
    <n v="2.99"/>
    <n v="2"/>
    <n v="1.18"/>
    <n v="2"/>
    <n v="1.71"/>
    <x v="1"/>
  </r>
  <r>
    <x v="0"/>
    <x v="17"/>
    <x v="17"/>
    <x v="13"/>
    <n v="8"/>
    <n v="2.66"/>
    <n v="6"/>
    <n v="3.55"/>
    <n v="1"/>
    <n v="0.85"/>
    <x v="0"/>
  </r>
  <r>
    <x v="0"/>
    <x v="17"/>
    <x v="17"/>
    <x v="14"/>
    <n v="9"/>
    <n v="2.99"/>
    <n v="2"/>
    <n v="1.18"/>
    <n v="6"/>
    <n v="5.13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47"/>
    <n v="9.98"/>
    <n v="16"/>
    <n v="5.76"/>
    <n v="31"/>
    <n v="16.670000000000002"/>
    <x v="0"/>
  </r>
  <r>
    <x v="0"/>
    <x v="18"/>
    <x v="18"/>
    <x v="2"/>
    <n v="28"/>
    <n v="5.94"/>
    <n v="11"/>
    <n v="3.96"/>
    <n v="17"/>
    <n v="9.14"/>
    <x v="0"/>
  </r>
  <r>
    <x v="0"/>
    <x v="18"/>
    <x v="18"/>
    <x v="3"/>
    <n v="2"/>
    <n v="0.42"/>
    <n v="0"/>
    <n v="0"/>
    <n v="2"/>
    <n v="1.08"/>
    <x v="0"/>
  </r>
  <r>
    <x v="0"/>
    <x v="18"/>
    <x v="18"/>
    <x v="4"/>
    <n v="3"/>
    <n v="0.64"/>
    <n v="0"/>
    <n v="0"/>
    <n v="3"/>
    <n v="1.61"/>
    <x v="0"/>
  </r>
  <r>
    <x v="0"/>
    <x v="18"/>
    <x v="18"/>
    <x v="5"/>
    <n v="5"/>
    <n v="1.06"/>
    <n v="0"/>
    <n v="0"/>
    <n v="4"/>
    <n v="2.15"/>
    <x v="1"/>
  </r>
  <r>
    <x v="0"/>
    <x v="18"/>
    <x v="18"/>
    <x v="6"/>
    <n v="139"/>
    <n v="29.51"/>
    <n v="70"/>
    <n v="25.18"/>
    <n v="68"/>
    <n v="36.56"/>
    <x v="1"/>
  </r>
  <r>
    <x v="0"/>
    <x v="18"/>
    <x v="18"/>
    <x v="7"/>
    <n v="3"/>
    <n v="0.64"/>
    <n v="0"/>
    <n v="0"/>
    <n v="3"/>
    <n v="1.61"/>
    <x v="0"/>
  </r>
  <r>
    <x v="0"/>
    <x v="18"/>
    <x v="18"/>
    <x v="8"/>
    <n v="25"/>
    <n v="5.31"/>
    <n v="18"/>
    <n v="6.47"/>
    <n v="7"/>
    <n v="3.76"/>
    <x v="0"/>
  </r>
  <r>
    <x v="0"/>
    <x v="18"/>
    <x v="18"/>
    <x v="9"/>
    <n v="19"/>
    <n v="4.03"/>
    <n v="13"/>
    <n v="4.68"/>
    <n v="6"/>
    <n v="3.23"/>
    <x v="0"/>
  </r>
  <r>
    <x v="0"/>
    <x v="18"/>
    <x v="18"/>
    <x v="10"/>
    <n v="87"/>
    <n v="18.47"/>
    <n v="78"/>
    <n v="28.06"/>
    <n v="9"/>
    <n v="4.84"/>
    <x v="0"/>
  </r>
  <r>
    <x v="0"/>
    <x v="18"/>
    <x v="18"/>
    <x v="11"/>
    <n v="68"/>
    <n v="14.44"/>
    <n v="54"/>
    <n v="19.420000000000002"/>
    <n v="13"/>
    <n v="6.99"/>
    <x v="0"/>
  </r>
  <r>
    <x v="0"/>
    <x v="18"/>
    <x v="18"/>
    <x v="12"/>
    <n v="3"/>
    <n v="0.64"/>
    <n v="1"/>
    <n v="0.36"/>
    <n v="0"/>
    <n v="0"/>
    <x v="0"/>
  </r>
  <r>
    <x v="0"/>
    <x v="18"/>
    <x v="18"/>
    <x v="13"/>
    <n v="22"/>
    <n v="4.67"/>
    <n v="12"/>
    <n v="4.32"/>
    <n v="9"/>
    <n v="4.84"/>
    <x v="0"/>
  </r>
  <r>
    <x v="0"/>
    <x v="18"/>
    <x v="18"/>
    <x v="14"/>
    <n v="20"/>
    <n v="4.25"/>
    <n v="5"/>
    <n v="1.8"/>
    <n v="14"/>
    <n v="7.5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1"/>
  </r>
  <r>
    <x v="0"/>
    <x v="0"/>
    <x v="0"/>
    <x v="8"/>
    <x v="8"/>
    <x v="8"/>
    <x v="8"/>
    <x v="8"/>
    <x v="8"/>
    <x v="8"/>
    <x v="8"/>
    <x v="8"/>
    <x v="8"/>
    <x v="5"/>
  </r>
  <r>
    <x v="0"/>
    <x v="0"/>
    <x v="0"/>
    <x v="9"/>
    <x v="9"/>
    <x v="9"/>
    <x v="9"/>
    <x v="9"/>
    <x v="9"/>
    <x v="9"/>
    <x v="9"/>
    <x v="9"/>
    <x v="9"/>
    <x v="5"/>
  </r>
  <r>
    <x v="0"/>
    <x v="0"/>
    <x v="0"/>
    <x v="10"/>
    <x v="10"/>
    <x v="10"/>
    <x v="10"/>
    <x v="10"/>
    <x v="10"/>
    <x v="10"/>
    <x v="10"/>
    <x v="10"/>
    <x v="10"/>
    <x v="5"/>
  </r>
  <r>
    <x v="0"/>
    <x v="0"/>
    <x v="0"/>
    <x v="11"/>
    <x v="11"/>
    <x v="11"/>
    <x v="11"/>
    <x v="11"/>
    <x v="11"/>
    <x v="11"/>
    <x v="11"/>
    <x v="11"/>
    <x v="11"/>
    <x v="6"/>
  </r>
  <r>
    <x v="0"/>
    <x v="0"/>
    <x v="0"/>
    <x v="12"/>
    <x v="12"/>
    <x v="12"/>
    <x v="12"/>
    <x v="12"/>
    <x v="12"/>
    <x v="12"/>
    <x v="12"/>
    <x v="12"/>
    <x v="12"/>
    <x v="6"/>
  </r>
  <r>
    <x v="0"/>
    <x v="0"/>
    <x v="0"/>
    <x v="13"/>
    <x v="13"/>
    <x v="13"/>
    <x v="13"/>
    <x v="13"/>
    <x v="13"/>
    <x v="13"/>
    <x v="13"/>
    <x v="13"/>
    <x v="13"/>
    <x v="5"/>
  </r>
  <r>
    <x v="0"/>
    <x v="0"/>
    <x v="0"/>
    <x v="14"/>
    <x v="14"/>
    <x v="14"/>
    <x v="14"/>
    <x v="14"/>
    <x v="14"/>
    <x v="14"/>
    <x v="14"/>
    <x v="14"/>
    <x v="14"/>
    <x v="5"/>
  </r>
  <r>
    <x v="0"/>
    <x v="0"/>
    <x v="0"/>
    <x v="15"/>
    <x v="15"/>
    <x v="15"/>
    <x v="15"/>
    <x v="15"/>
    <x v="15"/>
    <x v="15"/>
    <x v="15"/>
    <x v="15"/>
    <x v="15"/>
    <x v="7"/>
  </r>
  <r>
    <x v="0"/>
    <x v="0"/>
    <x v="0"/>
    <x v="16"/>
    <x v="16"/>
    <x v="16"/>
    <x v="16"/>
    <x v="16"/>
    <x v="16"/>
    <x v="16"/>
    <x v="16"/>
    <x v="16"/>
    <x v="16"/>
    <x v="5"/>
  </r>
  <r>
    <x v="0"/>
    <x v="0"/>
    <x v="0"/>
    <x v="17"/>
    <x v="17"/>
    <x v="17"/>
    <x v="17"/>
    <x v="17"/>
    <x v="17"/>
    <x v="17"/>
    <x v="17"/>
    <x v="17"/>
    <x v="17"/>
    <x v="5"/>
  </r>
  <r>
    <x v="0"/>
    <x v="0"/>
    <x v="0"/>
    <x v="18"/>
    <x v="18"/>
    <x v="18"/>
    <x v="17"/>
    <x v="17"/>
    <x v="17"/>
    <x v="18"/>
    <x v="18"/>
    <x v="18"/>
    <x v="18"/>
    <x v="6"/>
  </r>
  <r>
    <x v="0"/>
    <x v="0"/>
    <x v="0"/>
    <x v="19"/>
    <x v="19"/>
    <x v="19"/>
    <x v="18"/>
    <x v="18"/>
    <x v="18"/>
    <x v="19"/>
    <x v="19"/>
    <x v="19"/>
    <x v="19"/>
    <x v="5"/>
  </r>
  <r>
    <x v="0"/>
    <x v="1"/>
    <x v="1"/>
    <x v="1"/>
    <x v="1"/>
    <x v="1"/>
    <x v="0"/>
    <x v="19"/>
    <x v="19"/>
    <x v="20"/>
    <x v="20"/>
    <x v="20"/>
    <x v="5"/>
    <x v="5"/>
  </r>
  <r>
    <x v="0"/>
    <x v="1"/>
    <x v="1"/>
    <x v="0"/>
    <x v="0"/>
    <x v="0"/>
    <x v="1"/>
    <x v="20"/>
    <x v="20"/>
    <x v="21"/>
    <x v="21"/>
    <x v="21"/>
    <x v="20"/>
    <x v="3"/>
  </r>
  <r>
    <x v="0"/>
    <x v="1"/>
    <x v="1"/>
    <x v="3"/>
    <x v="3"/>
    <x v="3"/>
    <x v="2"/>
    <x v="21"/>
    <x v="21"/>
    <x v="22"/>
    <x v="22"/>
    <x v="22"/>
    <x v="21"/>
    <x v="5"/>
  </r>
  <r>
    <x v="0"/>
    <x v="1"/>
    <x v="1"/>
    <x v="2"/>
    <x v="2"/>
    <x v="2"/>
    <x v="3"/>
    <x v="22"/>
    <x v="22"/>
    <x v="23"/>
    <x v="23"/>
    <x v="23"/>
    <x v="22"/>
    <x v="5"/>
  </r>
  <r>
    <x v="0"/>
    <x v="1"/>
    <x v="1"/>
    <x v="4"/>
    <x v="4"/>
    <x v="4"/>
    <x v="4"/>
    <x v="23"/>
    <x v="23"/>
    <x v="24"/>
    <x v="24"/>
    <x v="24"/>
    <x v="23"/>
    <x v="5"/>
  </r>
  <r>
    <x v="0"/>
    <x v="1"/>
    <x v="1"/>
    <x v="6"/>
    <x v="6"/>
    <x v="6"/>
    <x v="5"/>
    <x v="24"/>
    <x v="24"/>
    <x v="25"/>
    <x v="25"/>
    <x v="25"/>
    <x v="24"/>
    <x v="5"/>
  </r>
  <r>
    <x v="0"/>
    <x v="1"/>
    <x v="1"/>
    <x v="9"/>
    <x v="9"/>
    <x v="9"/>
    <x v="6"/>
    <x v="25"/>
    <x v="25"/>
    <x v="17"/>
    <x v="26"/>
    <x v="26"/>
    <x v="25"/>
    <x v="5"/>
  </r>
  <r>
    <x v="0"/>
    <x v="1"/>
    <x v="1"/>
    <x v="11"/>
    <x v="11"/>
    <x v="11"/>
    <x v="7"/>
    <x v="26"/>
    <x v="26"/>
    <x v="26"/>
    <x v="27"/>
    <x v="27"/>
    <x v="26"/>
    <x v="6"/>
  </r>
  <r>
    <x v="0"/>
    <x v="1"/>
    <x v="1"/>
    <x v="7"/>
    <x v="7"/>
    <x v="7"/>
    <x v="8"/>
    <x v="27"/>
    <x v="27"/>
    <x v="27"/>
    <x v="28"/>
    <x v="27"/>
    <x v="26"/>
    <x v="8"/>
  </r>
  <r>
    <x v="0"/>
    <x v="1"/>
    <x v="1"/>
    <x v="5"/>
    <x v="5"/>
    <x v="5"/>
    <x v="9"/>
    <x v="28"/>
    <x v="28"/>
    <x v="28"/>
    <x v="29"/>
    <x v="28"/>
    <x v="27"/>
    <x v="3"/>
  </r>
  <r>
    <x v="0"/>
    <x v="1"/>
    <x v="1"/>
    <x v="10"/>
    <x v="10"/>
    <x v="10"/>
    <x v="10"/>
    <x v="29"/>
    <x v="29"/>
    <x v="29"/>
    <x v="30"/>
    <x v="29"/>
    <x v="28"/>
    <x v="5"/>
  </r>
  <r>
    <x v="0"/>
    <x v="1"/>
    <x v="1"/>
    <x v="8"/>
    <x v="8"/>
    <x v="8"/>
    <x v="11"/>
    <x v="30"/>
    <x v="30"/>
    <x v="30"/>
    <x v="31"/>
    <x v="30"/>
    <x v="29"/>
    <x v="5"/>
  </r>
  <r>
    <x v="0"/>
    <x v="1"/>
    <x v="1"/>
    <x v="12"/>
    <x v="12"/>
    <x v="12"/>
    <x v="12"/>
    <x v="31"/>
    <x v="31"/>
    <x v="31"/>
    <x v="32"/>
    <x v="31"/>
    <x v="30"/>
    <x v="6"/>
  </r>
  <r>
    <x v="0"/>
    <x v="1"/>
    <x v="1"/>
    <x v="16"/>
    <x v="16"/>
    <x v="16"/>
    <x v="13"/>
    <x v="32"/>
    <x v="32"/>
    <x v="32"/>
    <x v="33"/>
    <x v="32"/>
    <x v="31"/>
    <x v="5"/>
  </r>
  <r>
    <x v="0"/>
    <x v="1"/>
    <x v="1"/>
    <x v="13"/>
    <x v="13"/>
    <x v="13"/>
    <x v="14"/>
    <x v="33"/>
    <x v="33"/>
    <x v="33"/>
    <x v="34"/>
    <x v="33"/>
    <x v="16"/>
    <x v="5"/>
  </r>
  <r>
    <x v="0"/>
    <x v="1"/>
    <x v="1"/>
    <x v="20"/>
    <x v="20"/>
    <x v="20"/>
    <x v="15"/>
    <x v="34"/>
    <x v="34"/>
    <x v="34"/>
    <x v="35"/>
    <x v="34"/>
    <x v="32"/>
    <x v="5"/>
  </r>
  <r>
    <x v="0"/>
    <x v="1"/>
    <x v="1"/>
    <x v="17"/>
    <x v="17"/>
    <x v="17"/>
    <x v="16"/>
    <x v="35"/>
    <x v="35"/>
    <x v="32"/>
    <x v="33"/>
    <x v="35"/>
    <x v="33"/>
    <x v="5"/>
  </r>
  <r>
    <x v="0"/>
    <x v="1"/>
    <x v="1"/>
    <x v="15"/>
    <x v="15"/>
    <x v="15"/>
    <x v="17"/>
    <x v="36"/>
    <x v="36"/>
    <x v="35"/>
    <x v="36"/>
    <x v="36"/>
    <x v="34"/>
    <x v="9"/>
  </r>
  <r>
    <x v="0"/>
    <x v="1"/>
    <x v="1"/>
    <x v="19"/>
    <x v="19"/>
    <x v="19"/>
    <x v="19"/>
    <x v="37"/>
    <x v="37"/>
    <x v="36"/>
    <x v="37"/>
    <x v="37"/>
    <x v="35"/>
    <x v="5"/>
  </r>
  <r>
    <x v="0"/>
    <x v="1"/>
    <x v="1"/>
    <x v="14"/>
    <x v="14"/>
    <x v="14"/>
    <x v="18"/>
    <x v="38"/>
    <x v="38"/>
    <x v="37"/>
    <x v="38"/>
    <x v="38"/>
    <x v="36"/>
    <x v="5"/>
  </r>
  <r>
    <x v="0"/>
    <x v="2"/>
    <x v="2"/>
    <x v="0"/>
    <x v="0"/>
    <x v="0"/>
    <x v="0"/>
    <x v="39"/>
    <x v="39"/>
    <x v="38"/>
    <x v="39"/>
    <x v="39"/>
    <x v="37"/>
    <x v="3"/>
  </r>
  <r>
    <x v="0"/>
    <x v="2"/>
    <x v="2"/>
    <x v="3"/>
    <x v="3"/>
    <x v="3"/>
    <x v="1"/>
    <x v="40"/>
    <x v="40"/>
    <x v="39"/>
    <x v="40"/>
    <x v="40"/>
    <x v="38"/>
    <x v="3"/>
  </r>
  <r>
    <x v="0"/>
    <x v="2"/>
    <x v="2"/>
    <x v="1"/>
    <x v="1"/>
    <x v="1"/>
    <x v="2"/>
    <x v="26"/>
    <x v="41"/>
    <x v="40"/>
    <x v="41"/>
    <x v="41"/>
    <x v="39"/>
    <x v="10"/>
  </r>
  <r>
    <x v="0"/>
    <x v="2"/>
    <x v="2"/>
    <x v="2"/>
    <x v="2"/>
    <x v="2"/>
    <x v="3"/>
    <x v="41"/>
    <x v="42"/>
    <x v="41"/>
    <x v="42"/>
    <x v="42"/>
    <x v="40"/>
    <x v="3"/>
  </r>
  <r>
    <x v="0"/>
    <x v="2"/>
    <x v="2"/>
    <x v="5"/>
    <x v="5"/>
    <x v="5"/>
    <x v="4"/>
    <x v="42"/>
    <x v="43"/>
    <x v="42"/>
    <x v="43"/>
    <x v="43"/>
    <x v="41"/>
    <x v="5"/>
  </r>
  <r>
    <x v="0"/>
    <x v="2"/>
    <x v="2"/>
    <x v="10"/>
    <x v="10"/>
    <x v="10"/>
    <x v="5"/>
    <x v="43"/>
    <x v="44"/>
    <x v="43"/>
    <x v="44"/>
    <x v="44"/>
    <x v="42"/>
    <x v="5"/>
  </r>
  <r>
    <x v="0"/>
    <x v="2"/>
    <x v="2"/>
    <x v="4"/>
    <x v="4"/>
    <x v="4"/>
    <x v="6"/>
    <x v="44"/>
    <x v="45"/>
    <x v="44"/>
    <x v="45"/>
    <x v="45"/>
    <x v="43"/>
    <x v="5"/>
  </r>
  <r>
    <x v="0"/>
    <x v="2"/>
    <x v="2"/>
    <x v="6"/>
    <x v="6"/>
    <x v="6"/>
    <x v="7"/>
    <x v="45"/>
    <x v="46"/>
    <x v="45"/>
    <x v="46"/>
    <x v="46"/>
    <x v="44"/>
    <x v="5"/>
  </r>
  <r>
    <x v="0"/>
    <x v="2"/>
    <x v="2"/>
    <x v="8"/>
    <x v="8"/>
    <x v="8"/>
    <x v="8"/>
    <x v="46"/>
    <x v="47"/>
    <x v="46"/>
    <x v="47"/>
    <x v="47"/>
    <x v="45"/>
    <x v="5"/>
  </r>
  <r>
    <x v="0"/>
    <x v="2"/>
    <x v="2"/>
    <x v="7"/>
    <x v="7"/>
    <x v="7"/>
    <x v="9"/>
    <x v="47"/>
    <x v="48"/>
    <x v="47"/>
    <x v="48"/>
    <x v="48"/>
    <x v="46"/>
    <x v="9"/>
  </r>
  <r>
    <x v="0"/>
    <x v="2"/>
    <x v="2"/>
    <x v="11"/>
    <x v="11"/>
    <x v="11"/>
    <x v="10"/>
    <x v="48"/>
    <x v="49"/>
    <x v="48"/>
    <x v="49"/>
    <x v="49"/>
    <x v="47"/>
    <x v="5"/>
  </r>
  <r>
    <x v="0"/>
    <x v="2"/>
    <x v="2"/>
    <x v="9"/>
    <x v="9"/>
    <x v="9"/>
    <x v="11"/>
    <x v="49"/>
    <x v="50"/>
    <x v="49"/>
    <x v="50"/>
    <x v="50"/>
    <x v="31"/>
    <x v="5"/>
  </r>
  <r>
    <x v="0"/>
    <x v="2"/>
    <x v="2"/>
    <x v="15"/>
    <x v="15"/>
    <x v="15"/>
    <x v="11"/>
    <x v="49"/>
    <x v="50"/>
    <x v="50"/>
    <x v="51"/>
    <x v="51"/>
    <x v="48"/>
    <x v="11"/>
  </r>
  <r>
    <x v="0"/>
    <x v="2"/>
    <x v="2"/>
    <x v="21"/>
    <x v="21"/>
    <x v="21"/>
    <x v="13"/>
    <x v="50"/>
    <x v="51"/>
    <x v="51"/>
    <x v="52"/>
    <x v="52"/>
    <x v="49"/>
    <x v="5"/>
  </r>
  <r>
    <x v="0"/>
    <x v="2"/>
    <x v="2"/>
    <x v="13"/>
    <x v="13"/>
    <x v="13"/>
    <x v="14"/>
    <x v="51"/>
    <x v="52"/>
    <x v="52"/>
    <x v="53"/>
    <x v="53"/>
    <x v="50"/>
    <x v="5"/>
  </r>
  <r>
    <x v="0"/>
    <x v="2"/>
    <x v="2"/>
    <x v="20"/>
    <x v="20"/>
    <x v="20"/>
    <x v="15"/>
    <x v="52"/>
    <x v="53"/>
    <x v="50"/>
    <x v="51"/>
    <x v="54"/>
    <x v="51"/>
    <x v="5"/>
  </r>
  <r>
    <x v="0"/>
    <x v="2"/>
    <x v="2"/>
    <x v="22"/>
    <x v="22"/>
    <x v="22"/>
    <x v="16"/>
    <x v="53"/>
    <x v="54"/>
    <x v="32"/>
    <x v="54"/>
    <x v="55"/>
    <x v="19"/>
    <x v="5"/>
  </r>
  <r>
    <x v="0"/>
    <x v="2"/>
    <x v="2"/>
    <x v="14"/>
    <x v="14"/>
    <x v="14"/>
    <x v="16"/>
    <x v="53"/>
    <x v="54"/>
    <x v="36"/>
    <x v="55"/>
    <x v="56"/>
    <x v="52"/>
    <x v="5"/>
  </r>
  <r>
    <x v="0"/>
    <x v="2"/>
    <x v="2"/>
    <x v="23"/>
    <x v="23"/>
    <x v="23"/>
    <x v="19"/>
    <x v="54"/>
    <x v="55"/>
    <x v="53"/>
    <x v="18"/>
    <x v="49"/>
    <x v="47"/>
    <x v="5"/>
  </r>
  <r>
    <x v="0"/>
    <x v="2"/>
    <x v="2"/>
    <x v="12"/>
    <x v="12"/>
    <x v="12"/>
    <x v="18"/>
    <x v="55"/>
    <x v="56"/>
    <x v="52"/>
    <x v="53"/>
    <x v="56"/>
    <x v="52"/>
    <x v="5"/>
  </r>
  <r>
    <x v="0"/>
    <x v="3"/>
    <x v="3"/>
    <x v="0"/>
    <x v="0"/>
    <x v="0"/>
    <x v="0"/>
    <x v="56"/>
    <x v="57"/>
    <x v="54"/>
    <x v="56"/>
    <x v="57"/>
    <x v="15"/>
    <x v="5"/>
  </r>
  <r>
    <x v="0"/>
    <x v="3"/>
    <x v="3"/>
    <x v="1"/>
    <x v="1"/>
    <x v="1"/>
    <x v="1"/>
    <x v="57"/>
    <x v="58"/>
    <x v="55"/>
    <x v="57"/>
    <x v="44"/>
    <x v="53"/>
    <x v="5"/>
  </r>
  <r>
    <x v="0"/>
    <x v="3"/>
    <x v="3"/>
    <x v="2"/>
    <x v="2"/>
    <x v="2"/>
    <x v="2"/>
    <x v="58"/>
    <x v="59"/>
    <x v="56"/>
    <x v="58"/>
    <x v="58"/>
    <x v="54"/>
    <x v="5"/>
  </r>
  <r>
    <x v="0"/>
    <x v="3"/>
    <x v="3"/>
    <x v="5"/>
    <x v="5"/>
    <x v="5"/>
    <x v="3"/>
    <x v="59"/>
    <x v="60"/>
    <x v="57"/>
    <x v="59"/>
    <x v="59"/>
    <x v="55"/>
    <x v="5"/>
  </r>
  <r>
    <x v="0"/>
    <x v="3"/>
    <x v="3"/>
    <x v="4"/>
    <x v="4"/>
    <x v="4"/>
    <x v="4"/>
    <x v="60"/>
    <x v="42"/>
    <x v="58"/>
    <x v="60"/>
    <x v="60"/>
    <x v="56"/>
    <x v="3"/>
  </r>
  <r>
    <x v="0"/>
    <x v="3"/>
    <x v="3"/>
    <x v="8"/>
    <x v="8"/>
    <x v="8"/>
    <x v="5"/>
    <x v="61"/>
    <x v="61"/>
    <x v="59"/>
    <x v="61"/>
    <x v="61"/>
    <x v="57"/>
    <x v="5"/>
  </r>
  <r>
    <x v="0"/>
    <x v="3"/>
    <x v="3"/>
    <x v="7"/>
    <x v="7"/>
    <x v="7"/>
    <x v="6"/>
    <x v="62"/>
    <x v="62"/>
    <x v="60"/>
    <x v="62"/>
    <x v="62"/>
    <x v="17"/>
    <x v="5"/>
  </r>
  <r>
    <x v="0"/>
    <x v="3"/>
    <x v="3"/>
    <x v="3"/>
    <x v="3"/>
    <x v="3"/>
    <x v="7"/>
    <x v="63"/>
    <x v="63"/>
    <x v="51"/>
    <x v="63"/>
    <x v="63"/>
    <x v="58"/>
    <x v="3"/>
  </r>
  <r>
    <x v="0"/>
    <x v="3"/>
    <x v="3"/>
    <x v="10"/>
    <x v="10"/>
    <x v="10"/>
    <x v="8"/>
    <x v="64"/>
    <x v="64"/>
    <x v="61"/>
    <x v="64"/>
    <x v="64"/>
    <x v="59"/>
    <x v="5"/>
  </r>
  <r>
    <x v="0"/>
    <x v="3"/>
    <x v="3"/>
    <x v="6"/>
    <x v="6"/>
    <x v="6"/>
    <x v="9"/>
    <x v="65"/>
    <x v="65"/>
    <x v="62"/>
    <x v="65"/>
    <x v="65"/>
    <x v="60"/>
    <x v="5"/>
  </r>
  <r>
    <x v="0"/>
    <x v="3"/>
    <x v="3"/>
    <x v="11"/>
    <x v="11"/>
    <x v="11"/>
    <x v="10"/>
    <x v="66"/>
    <x v="66"/>
    <x v="63"/>
    <x v="7"/>
    <x v="56"/>
    <x v="61"/>
    <x v="5"/>
  </r>
  <r>
    <x v="0"/>
    <x v="3"/>
    <x v="3"/>
    <x v="13"/>
    <x v="13"/>
    <x v="13"/>
    <x v="11"/>
    <x v="48"/>
    <x v="67"/>
    <x v="34"/>
    <x v="66"/>
    <x v="66"/>
    <x v="62"/>
    <x v="5"/>
  </r>
  <r>
    <x v="0"/>
    <x v="3"/>
    <x v="3"/>
    <x v="9"/>
    <x v="9"/>
    <x v="9"/>
    <x v="12"/>
    <x v="67"/>
    <x v="11"/>
    <x v="64"/>
    <x v="67"/>
    <x v="61"/>
    <x v="57"/>
    <x v="5"/>
  </r>
  <r>
    <x v="0"/>
    <x v="3"/>
    <x v="3"/>
    <x v="12"/>
    <x v="12"/>
    <x v="12"/>
    <x v="13"/>
    <x v="52"/>
    <x v="68"/>
    <x v="52"/>
    <x v="68"/>
    <x v="67"/>
    <x v="63"/>
    <x v="5"/>
  </r>
  <r>
    <x v="0"/>
    <x v="3"/>
    <x v="3"/>
    <x v="15"/>
    <x v="15"/>
    <x v="15"/>
    <x v="14"/>
    <x v="68"/>
    <x v="69"/>
    <x v="65"/>
    <x v="69"/>
    <x v="68"/>
    <x v="64"/>
    <x v="5"/>
  </r>
  <r>
    <x v="0"/>
    <x v="3"/>
    <x v="3"/>
    <x v="14"/>
    <x v="14"/>
    <x v="14"/>
    <x v="14"/>
    <x v="68"/>
    <x v="69"/>
    <x v="58"/>
    <x v="60"/>
    <x v="69"/>
    <x v="65"/>
    <x v="5"/>
  </r>
  <r>
    <x v="0"/>
    <x v="3"/>
    <x v="3"/>
    <x v="24"/>
    <x v="24"/>
    <x v="24"/>
    <x v="16"/>
    <x v="69"/>
    <x v="70"/>
    <x v="15"/>
    <x v="70"/>
    <x v="70"/>
    <x v="66"/>
    <x v="5"/>
  </r>
  <r>
    <x v="0"/>
    <x v="3"/>
    <x v="3"/>
    <x v="19"/>
    <x v="19"/>
    <x v="19"/>
    <x v="16"/>
    <x v="69"/>
    <x v="70"/>
    <x v="32"/>
    <x v="71"/>
    <x v="52"/>
    <x v="67"/>
    <x v="5"/>
  </r>
  <r>
    <x v="0"/>
    <x v="3"/>
    <x v="3"/>
    <x v="17"/>
    <x v="17"/>
    <x v="17"/>
    <x v="19"/>
    <x v="70"/>
    <x v="71"/>
    <x v="66"/>
    <x v="72"/>
    <x v="71"/>
    <x v="68"/>
    <x v="5"/>
  </r>
  <r>
    <x v="0"/>
    <x v="3"/>
    <x v="3"/>
    <x v="18"/>
    <x v="18"/>
    <x v="18"/>
    <x v="18"/>
    <x v="71"/>
    <x v="55"/>
    <x v="67"/>
    <x v="73"/>
    <x v="72"/>
    <x v="7"/>
    <x v="5"/>
  </r>
  <r>
    <x v="0"/>
    <x v="4"/>
    <x v="4"/>
    <x v="0"/>
    <x v="0"/>
    <x v="0"/>
    <x v="0"/>
    <x v="72"/>
    <x v="72"/>
    <x v="68"/>
    <x v="74"/>
    <x v="73"/>
    <x v="69"/>
    <x v="3"/>
  </r>
  <r>
    <x v="0"/>
    <x v="4"/>
    <x v="4"/>
    <x v="1"/>
    <x v="1"/>
    <x v="1"/>
    <x v="1"/>
    <x v="73"/>
    <x v="73"/>
    <x v="69"/>
    <x v="75"/>
    <x v="67"/>
    <x v="70"/>
    <x v="5"/>
  </r>
  <r>
    <x v="0"/>
    <x v="4"/>
    <x v="4"/>
    <x v="3"/>
    <x v="3"/>
    <x v="3"/>
    <x v="2"/>
    <x v="74"/>
    <x v="74"/>
    <x v="70"/>
    <x v="76"/>
    <x v="74"/>
    <x v="71"/>
    <x v="5"/>
  </r>
  <r>
    <x v="0"/>
    <x v="4"/>
    <x v="4"/>
    <x v="2"/>
    <x v="2"/>
    <x v="2"/>
    <x v="3"/>
    <x v="75"/>
    <x v="75"/>
    <x v="71"/>
    <x v="77"/>
    <x v="75"/>
    <x v="72"/>
    <x v="5"/>
  </r>
  <r>
    <x v="0"/>
    <x v="4"/>
    <x v="4"/>
    <x v="5"/>
    <x v="5"/>
    <x v="5"/>
    <x v="4"/>
    <x v="76"/>
    <x v="76"/>
    <x v="72"/>
    <x v="78"/>
    <x v="76"/>
    <x v="73"/>
    <x v="3"/>
  </r>
  <r>
    <x v="0"/>
    <x v="4"/>
    <x v="4"/>
    <x v="4"/>
    <x v="4"/>
    <x v="4"/>
    <x v="5"/>
    <x v="60"/>
    <x v="77"/>
    <x v="73"/>
    <x v="79"/>
    <x v="75"/>
    <x v="72"/>
    <x v="5"/>
  </r>
  <r>
    <x v="0"/>
    <x v="4"/>
    <x v="4"/>
    <x v="6"/>
    <x v="6"/>
    <x v="6"/>
    <x v="6"/>
    <x v="61"/>
    <x v="78"/>
    <x v="59"/>
    <x v="80"/>
    <x v="61"/>
    <x v="74"/>
    <x v="5"/>
  </r>
  <r>
    <x v="0"/>
    <x v="4"/>
    <x v="4"/>
    <x v="25"/>
    <x v="25"/>
    <x v="25"/>
    <x v="7"/>
    <x v="77"/>
    <x v="79"/>
    <x v="17"/>
    <x v="81"/>
    <x v="51"/>
    <x v="75"/>
    <x v="5"/>
  </r>
  <r>
    <x v="0"/>
    <x v="4"/>
    <x v="4"/>
    <x v="7"/>
    <x v="7"/>
    <x v="7"/>
    <x v="8"/>
    <x v="78"/>
    <x v="80"/>
    <x v="73"/>
    <x v="79"/>
    <x v="73"/>
    <x v="69"/>
    <x v="3"/>
  </r>
  <r>
    <x v="0"/>
    <x v="4"/>
    <x v="4"/>
    <x v="13"/>
    <x v="13"/>
    <x v="13"/>
    <x v="9"/>
    <x v="79"/>
    <x v="81"/>
    <x v="74"/>
    <x v="82"/>
    <x v="77"/>
    <x v="76"/>
    <x v="5"/>
  </r>
  <r>
    <x v="0"/>
    <x v="4"/>
    <x v="4"/>
    <x v="8"/>
    <x v="8"/>
    <x v="8"/>
    <x v="10"/>
    <x v="80"/>
    <x v="82"/>
    <x v="75"/>
    <x v="83"/>
    <x v="52"/>
    <x v="77"/>
    <x v="5"/>
  </r>
  <r>
    <x v="0"/>
    <x v="4"/>
    <x v="4"/>
    <x v="9"/>
    <x v="9"/>
    <x v="9"/>
    <x v="11"/>
    <x v="48"/>
    <x v="83"/>
    <x v="16"/>
    <x v="84"/>
    <x v="44"/>
    <x v="78"/>
    <x v="5"/>
  </r>
  <r>
    <x v="0"/>
    <x v="4"/>
    <x v="4"/>
    <x v="24"/>
    <x v="24"/>
    <x v="24"/>
    <x v="12"/>
    <x v="81"/>
    <x v="84"/>
    <x v="76"/>
    <x v="85"/>
    <x v="78"/>
    <x v="79"/>
    <x v="3"/>
  </r>
  <r>
    <x v="0"/>
    <x v="4"/>
    <x v="4"/>
    <x v="10"/>
    <x v="10"/>
    <x v="10"/>
    <x v="13"/>
    <x v="82"/>
    <x v="85"/>
    <x v="77"/>
    <x v="86"/>
    <x v="79"/>
    <x v="80"/>
    <x v="5"/>
  </r>
  <r>
    <x v="0"/>
    <x v="4"/>
    <x v="4"/>
    <x v="12"/>
    <x v="12"/>
    <x v="12"/>
    <x v="14"/>
    <x v="83"/>
    <x v="86"/>
    <x v="52"/>
    <x v="87"/>
    <x v="62"/>
    <x v="13"/>
    <x v="5"/>
  </r>
  <r>
    <x v="0"/>
    <x v="4"/>
    <x v="4"/>
    <x v="11"/>
    <x v="11"/>
    <x v="11"/>
    <x v="15"/>
    <x v="84"/>
    <x v="87"/>
    <x v="58"/>
    <x v="25"/>
    <x v="80"/>
    <x v="81"/>
    <x v="5"/>
  </r>
  <r>
    <x v="0"/>
    <x v="4"/>
    <x v="4"/>
    <x v="26"/>
    <x v="26"/>
    <x v="26"/>
    <x v="16"/>
    <x v="85"/>
    <x v="70"/>
    <x v="34"/>
    <x v="88"/>
    <x v="81"/>
    <x v="82"/>
    <x v="5"/>
  </r>
  <r>
    <x v="0"/>
    <x v="4"/>
    <x v="4"/>
    <x v="14"/>
    <x v="14"/>
    <x v="14"/>
    <x v="17"/>
    <x v="86"/>
    <x v="18"/>
    <x v="78"/>
    <x v="12"/>
    <x v="82"/>
    <x v="83"/>
    <x v="5"/>
  </r>
  <r>
    <x v="0"/>
    <x v="4"/>
    <x v="4"/>
    <x v="22"/>
    <x v="22"/>
    <x v="22"/>
    <x v="19"/>
    <x v="87"/>
    <x v="88"/>
    <x v="79"/>
    <x v="89"/>
    <x v="56"/>
    <x v="84"/>
    <x v="5"/>
  </r>
  <r>
    <x v="0"/>
    <x v="4"/>
    <x v="4"/>
    <x v="18"/>
    <x v="18"/>
    <x v="18"/>
    <x v="19"/>
    <x v="87"/>
    <x v="88"/>
    <x v="80"/>
    <x v="90"/>
    <x v="78"/>
    <x v="79"/>
    <x v="5"/>
  </r>
  <r>
    <x v="0"/>
    <x v="5"/>
    <x v="5"/>
    <x v="0"/>
    <x v="0"/>
    <x v="0"/>
    <x v="0"/>
    <x v="88"/>
    <x v="89"/>
    <x v="81"/>
    <x v="91"/>
    <x v="56"/>
    <x v="85"/>
    <x v="5"/>
  </r>
  <r>
    <x v="0"/>
    <x v="5"/>
    <x v="5"/>
    <x v="1"/>
    <x v="1"/>
    <x v="1"/>
    <x v="1"/>
    <x v="89"/>
    <x v="90"/>
    <x v="82"/>
    <x v="92"/>
    <x v="67"/>
    <x v="15"/>
    <x v="5"/>
  </r>
  <r>
    <x v="0"/>
    <x v="5"/>
    <x v="5"/>
    <x v="2"/>
    <x v="2"/>
    <x v="2"/>
    <x v="2"/>
    <x v="90"/>
    <x v="91"/>
    <x v="83"/>
    <x v="93"/>
    <x v="75"/>
    <x v="86"/>
    <x v="5"/>
  </r>
  <r>
    <x v="0"/>
    <x v="5"/>
    <x v="5"/>
    <x v="5"/>
    <x v="5"/>
    <x v="5"/>
    <x v="3"/>
    <x v="91"/>
    <x v="92"/>
    <x v="84"/>
    <x v="94"/>
    <x v="68"/>
    <x v="87"/>
    <x v="3"/>
  </r>
  <r>
    <x v="0"/>
    <x v="5"/>
    <x v="5"/>
    <x v="4"/>
    <x v="4"/>
    <x v="4"/>
    <x v="4"/>
    <x v="92"/>
    <x v="93"/>
    <x v="85"/>
    <x v="95"/>
    <x v="83"/>
    <x v="88"/>
    <x v="5"/>
  </r>
  <r>
    <x v="0"/>
    <x v="5"/>
    <x v="5"/>
    <x v="6"/>
    <x v="6"/>
    <x v="6"/>
    <x v="5"/>
    <x v="93"/>
    <x v="94"/>
    <x v="86"/>
    <x v="96"/>
    <x v="57"/>
    <x v="89"/>
    <x v="5"/>
  </r>
  <r>
    <x v="0"/>
    <x v="5"/>
    <x v="5"/>
    <x v="7"/>
    <x v="7"/>
    <x v="7"/>
    <x v="6"/>
    <x v="78"/>
    <x v="95"/>
    <x v="60"/>
    <x v="97"/>
    <x v="80"/>
    <x v="90"/>
    <x v="3"/>
  </r>
  <r>
    <x v="0"/>
    <x v="5"/>
    <x v="5"/>
    <x v="8"/>
    <x v="8"/>
    <x v="8"/>
    <x v="7"/>
    <x v="94"/>
    <x v="96"/>
    <x v="87"/>
    <x v="98"/>
    <x v="52"/>
    <x v="91"/>
    <x v="5"/>
  </r>
  <r>
    <x v="0"/>
    <x v="5"/>
    <x v="5"/>
    <x v="3"/>
    <x v="3"/>
    <x v="3"/>
    <x v="8"/>
    <x v="95"/>
    <x v="97"/>
    <x v="53"/>
    <x v="99"/>
    <x v="65"/>
    <x v="92"/>
    <x v="5"/>
  </r>
  <r>
    <x v="0"/>
    <x v="5"/>
    <x v="5"/>
    <x v="10"/>
    <x v="10"/>
    <x v="10"/>
    <x v="8"/>
    <x v="95"/>
    <x v="97"/>
    <x v="60"/>
    <x v="97"/>
    <x v="69"/>
    <x v="93"/>
    <x v="5"/>
  </r>
  <r>
    <x v="0"/>
    <x v="5"/>
    <x v="5"/>
    <x v="9"/>
    <x v="9"/>
    <x v="9"/>
    <x v="10"/>
    <x v="49"/>
    <x v="98"/>
    <x v="88"/>
    <x v="100"/>
    <x v="61"/>
    <x v="94"/>
    <x v="5"/>
  </r>
  <r>
    <x v="0"/>
    <x v="5"/>
    <x v="5"/>
    <x v="24"/>
    <x v="24"/>
    <x v="24"/>
    <x v="10"/>
    <x v="49"/>
    <x v="98"/>
    <x v="89"/>
    <x v="81"/>
    <x v="62"/>
    <x v="95"/>
    <x v="5"/>
  </r>
  <r>
    <x v="0"/>
    <x v="5"/>
    <x v="5"/>
    <x v="13"/>
    <x v="13"/>
    <x v="13"/>
    <x v="12"/>
    <x v="82"/>
    <x v="99"/>
    <x v="88"/>
    <x v="100"/>
    <x v="48"/>
    <x v="96"/>
    <x v="5"/>
  </r>
  <r>
    <x v="0"/>
    <x v="5"/>
    <x v="5"/>
    <x v="14"/>
    <x v="14"/>
    <x v="14"/>
    <x v="12"/>
    <x v="82"/>
    <x v="99"/>
    <x v="90"/>
    <x v="101"/>
    <x v="84"/>
    <x v="97"/>
    <x v="5"/>
  </r>
  <r>
    <x v="0"/>
    <x v="5"/>
    <x v="5"/>
    <x v="11"/>
    <x v="11"/>
    <x v="11"/>
    <x v="14"/>
    <x v="96"/>
    <x v="86"/>
    <x v="76"/>
    <x v="102"/>
    <x v="80"/>
    <x v="90"/>
    <x v="5"/>
  </r>
  <r>
    <x v="0"/>
    <x v="5"/>
    <x v="5"/>
    <x v="12"/>
    <x v="12"/>
    <x v="12"/>
    <x v="14"/>
    <x v="96"/>
    <x v="86"/>
    <x v="91"/>
    <x v="103"/>
    <x v="52"/>
    <x v="91"/>
    <x v="5"/>
  </r>
  <r>
    <x v="0"/>
    <x v="5"/>
    <x v="5"/>
    <x v="27"/>
    <x v="27"/>
    <x v="27"/>
    <x v="16"/>
    <x v="68"/>
    <x v="100"/>
    <x v="78"/>
    <x v="104"/>
    <x v="82"/>
    <x v="98"/>
    <x v="5"/>
  </r>
  <r>
    <x v="0"/>
    <x v="5"/>
    <x v="5"/>
    <x v="28"/>
    <x v="28"/>
    <x v="28"/>
    <x v="17"/>
    <x v="84"/>
    <x v="101"/>
    <x v="80"/>
    <x v="26"/>
    <x v="85"/>
    <x v="99"/>
    <x v="5"/>
  </r>
  <r>
    <x v="0"/>
    <x v="5"/>
    <x v="5"/>
    <x v="23"/>
    <x v="23"/>
    <x v="23"/>
    <x v="19"/>
    <x v="97"/>
    <x v="87"/>
    <x v="92"/>
    <x v="87"/>
    <x v="84"/>
    <x v="97"/>
    <x v="5"/>
  </r>
  <r>
    <x v="0"/>
    <x v="5"/>
    <x v="5"/>
    <x v="19"/>
    <x v="19"/>
    <x v="19"/>
    <x v="18"/>
    <x v="98"/>
    <x v="102"/>
    <x v="66"/>
    <x v="105"/>
    <x v="76"/>
    <x v="100"/>
    <x v="5"/>
  </r>
  <r>
    <x v="0"/>
    <x v="6"/>
    <x v="6"/>
    <x v="1"/>
    <x v="1"/>
    <x v="1"/>
    <x v="0"/>
    <x v="99"/>
    <x v="103"/>
    <x v="93"/>
    <x v="106"/>
    <x v="84"/>
    <x v="101"/>
    <x v="5"/>
  </r>
  <r>
    <x v="0"/>
    <x v="6"/>
    <x v="6"/>
    <x v="0"/>
    <x v="0"/>
    <x v="0"/>
    <x v="1"/>
    <x v="100"/>
    <x v="104"/>
    <x v="94"/>
    <x v="107"/>
    <x v="78"/>
    <x v="102"/>
    <x v="5"/>
  </r>
  <r>
    <x v="0"/>
    <x v="6"/>
    <x v="6"/>
    <x v="2"/>
    <x v="2"/>
    <x v="2"/>
    <x v="2"/>
    <x v="79"/>
    <x v="105"/>
    <x v="95"/>
    <x v="108"/>
    <x v="53"/>
    <x v="103"/>
    <x v="5"/>
  </r>
  <r>
    <x v="0"/>
    <x v="6"/>
    <x v="6"/>
    <x v="5"/>
    <x v="5"/>
    <x v="5"/>
    <x v="3"/>
    <x v="101"/>
    <x v="106"/>
    <x v="95"/>
    <x v="108"/>
    <x v="49"/>
    <x v="39"/>
    <x v="3"/>
  </r>
  <r>
    <x v="0"/>
    <x v="6"/>
    <x v="6"/>
    <x v="4"/>
    <x v="4"/>
    <x v="4"/>
    <x v="4"/>
    <x v="102"/>
    <x v="107"/>
    <x v="35"/>
    <x v="109"/>
    <x v="86"/>
    <x v="104"/>
    <x v="5"/>
  </r>
  <r>
    <x v="0"/>
    <x v="6"/>
    <x v="6"/>
    <x v="8"/>
    <x v="8"/>
    <x v="8"/>
    <x v="5"/>
    <x v="86"/>
    <x v="108"/>
    <x v="88"/>
    <x v="110"/>
    <x v="69"/>
    <x v="105"/>
    <x v="5"/>
  </r>
  <r>
    <x v="0"/>
    <x v="6"/>
    <x v="6"/>
    <x v="6"/>
    <x v="6"/>
    <x v="6"/>
    <x v="6"/>
    <x v="87"/>
    <x v="96"/>
    <x v="49"/>
    <x v="111"/>
    <x v="52"/>
    <x v="106"/>
    <x v="5"/>
  </r>
  <r>
    <x v="0"/>
    <x v="6"/>
    <x v="6"/>
    <x v="3"/>
    <x v="3"/>
    <x v="3"/>
    <x v="6"/>
    <x v="87"/>
    <x v="96"/>
    <x v="32"/>
    <x v="112"/>
    <x v="70"/>
    <x v="107"/>
    <x v="5"/>
  </r>
  <r>
    <x v="0"/>
    <x v="6"/>
    <x v="6"/>
    <x v="11"/>
    <x v="11"/>
    <x v="11"/>
    <x v="8"/>
    <x v="103"/>
    <x v="109"/>
    <x v="91"/>
    <x v="113"/>
    <x v="80"/>
    <x v="108"/>
    <x v="5"/>
  </r>
  <r>
    <x v="0"/>
    <x v="6"/>
    <x v="6"/>
    <x v="28"/>
    <x v="28"/>
    <x v="28"/>
    <x v="9"/>
    <x v="104"/>
    <x v="83"/>
    <x v="96"/>
    <x v="114"/>
    <x v="62"/>
    <x v="109"/>
    <x v="5"/>
  </r>
  <r>
    <x v="0"/>
    <x v="6"/>
    <x v="6"/>
    <x v="9"/>
    <x v="9"/>
    <x v="9"/>
    <x v="10"/>
    <x v="105"/>
    <x v="110"/>
    <x v="50"/>
    <x v="73"/>
    <x v="49"/>
    <x v="39"/>
    <x v="5"/>
  </r>
  <r>
    <x v="0"/>
    <x v="6"/>
    <x v="6"/>
    <x v="7"/>
    <x v="7"/>
    <x v="7"/>
    <x v="11"/>
    <x v="106"/>
    <x v="111"/>
    <x v="49"/>
    <x v="111"/>
    <x v="87"/>
    <x v="110"/>
    <x v="3"/>
  </r>
  <r>
    <x v="0"/>
    <x v="6"/>
    <x v="6"/>
    <x v="12"/>
    <x v="12"/>
    <x v="12"/>
    <x v="12"/>
    <x v="107"/>
    <x v="112"/>
    <x v="50"/>
    <x v="73"/>
    <x v="72"/>
    <x v="111"/>
    <x v="5"/>
  </r>
  <r>
    <x v="0"/>
    <x v="6"/>
    <x v="6"/>
    <x v="10"/>
    <x v="10"/>
    <x v="10"/>
    <x v="13"/>
    <x v="108"/>
    <x v="113"/>
    <x v="32"/>
    <x v="112"/>
    <x v="87"/>
    <x v="110"/>
    <x v="5"/>
  </r>
  <r>
    <x v="0"/>
    <x v="6"/>
    <x v="6"/>
    <x v="14"/>
    <x v="14"/>
    <x v="14"/>
    <x v="13"/>
    <x v="108"/>
    <x v="113"/>
    <x v="97"/>
    <x v="115"/>
    <x v="64"/>
    <x v="112"/>
    <x v="5"/>
  </r>
  <r>
    <x v="0"/>
    <x v="6"/>
    <x v="6"/>
    <x v="13"/>
    <x v="13"/>
    <x v="13"/>
    <x v="15"/>
    <x v="109"/>
    <x v="114"/>
    <x v="67"/>
    <x v="116"/>
    <x v="87"/>
    <x v="110"/>
    <x v="5"/>
  </r>
  <r>
    <x v="0"/>
    <x v="6"/>
    <x v="6"/>
    <x v="15"/>
    <x v="15"/>
    <x v="15"/>
    <x v="16"/>
    <x v="110"/>
    <x v="69"/>
    <x v="96"/>
    <x v="114"/>
    <x v="88"/>
    <x v="113"/>
    <x v="5"/>
  </r>
  <r>
    <x v="0"/>
    <x v="6"/>
    <x v="6"/>
    <x v="24"/>
    <x v="24"/>
    <x v="24"/>
    <x v="17"/>
    <x v="111"/>
    <x v="115"/>
    <x v="98"/>
    <x v="117"/>
    <x v="69"/>
    <x v="105"/>
    <x v="5"/>
  </r>
  <r>
    <x v="0"/>
    <x v="6"/>
    <x v="6"/>
    <x v="22"/>
    <x v="22"/>
    <x v="22"/>
    <x v="17"/>
    <x v="111"/>
    <x v="115"/>
    <x v="66"/>
    <x v="118"/>
    <x v="84"/>
    <x v="101"/>
    <x v="5"/>
  </r>
  <r>
    <x v="0"/>
    <x v="6"/>
    <x v="6"/>
    <x v="18"/>
    <x v="18"/>
    <x v="18"/>
    <x v="18"/>
    <x v="112"/>
    <x v="116"/>
    <x v="50"/>
    <x v="73"/>
    <x v="69"/>
    <x v="105"/>
    <x v="5"/>
  </r>
  <r>
    <x v="0"/>
    <x v="7"/>
    <x v="7"/>
    <x v="1"/>
    <x v="1"/>
    <x v="1"/>
    <x v="0"/>
    <x v="113"/>
    <x v="117"/>
    <x v="47"/>
    <x v="119"/>
    <x v="89"/>
    <x v="114"/>
    <x v="5"/>
  </r>
  <r>
    <x v="0"/>
    <x v="7"/>
    <x v="7"/>
    <x v="0"/>
    <x v="0"/>
    <x v="0"/>
    <x v="1"/>
    <x v="95"/>
    <x v="118"/>
    <x v="99"/>
    <x v="120"/>
    <x v="82"/>
    <x v="115"/>
    <x v="5"/>
  </r>
  <r>
    <x v="0"/>
    <x v="7"/>
    <x v="7"/>
    <x v="5"/>
    <x v="5"/>
    <x v="5"/>
    <x v="2"/>
    <x v="114"/>
    <x v="119"/>
    <x v="89"/>
    <x v="121"/>
    <x v="81"/>
    <x v="116"/>
    <x v="3"/>
  </r>
  <r>
    <x v="0"/>
    <x v="7"/>
    <x v="7"/>
    <x v="2"/>
    <x v="2"/>
    <x v="2"/>
    <x v="3"/>
    <x v="96"/>
    <x v="120"/>
    <x v="52"/>
    <x v="122"/>
    <x v="52"/>
    <x v="117"/>
    <x v="5"/>
  </r>
  <r>
    <x v="0"/>
    <x v="7"/>
    <x v="7"/>
    <x v="3"/>
    <x v="3"/>
    <x v="3"/>
    <x v="4"/>
    <x v="85"/>
    <x v="121"/>
    <x v="45"/>
    <x v="123"/>
    <x v="69"/>
    <x v="118"/>
    <x v="5"/>
  </r>
  <r>
    <x v="0"/>
    <x v="7"/>
    <x v="7"/>
    <x v="6"/>
    <x v="6"/>
    <x v="6"/>
    <x v="5"/>
    <x v="105"/>
    <x v="122"/>
    <x v="97"/>
    <x v="124"/>
    <x v="90"/>
    <x v="119"/>
    <x v="5"/>
  </r>
  <r>
    <x v="0"/>
    <x v="7"/>
    <x v="7"/>
    <x v="10"/>
    <x v="10"/>
    <x v="10"/>
    <x v="5"/>
    <x v="105"/>
    <x v="122"/>
    <x v="52"/>
    <x v="122"/>
    <x v="91"/>
    <x v="120"/>
    <x v="5"/>
  </r>
  <r>
    <x v="0"/>
    <x v="7"/>
    <x v="7"/>
    <x v="4"/>
    <x v="4"/>
    <x v="4"/>
    <x v="7"/>
    <x v="106"/>
    <x v="123"/>
    <x v="98"/>
    <x v="125"/>
    <x v="88"/>
    <x v="121"/>
    <x v="5"/>
  </r>
  <r>
    <x v="0"/>
    <x v="7"/>
    <x v="7"/>
    <x v="9"/>
    <x v="9"/>
    <x v="9"/>
    <x v="8"/>
    <x v="107"/>
    <x v="95"/>
    <x v="98"/>
    <x v="125"/>
    <x v="78"/>
    <x v="43"/>
    <x v="5"/>
  </r>
  <r>
    <x v="0"/>
    <x v="7"/>
    <x v="7"/>
    <x v="13"/>
    <x v="13"/>
    <x v="13"/>
    <x v="9"/>
    <x v="115"/>
    <x v="124"/>
    <x v="100"/>
    <x v="126"/>
    <x v="82"/>
    <x v="115"/>
    <x v="5"/>
  </r>
  <r>
    <x v="0"/>
    <x v="7"/>
    <x v="7"/>
    <x v="8"/>
    <x v="8"/>
    <x v="8"/>
    <x v="9"/>
    <x v="115"/>
    <x v="124"/>
    <x v="67"/>
    <x v="127"/>
    <x v="91"/>
    <x v="120"/>
    <x v="5"/>
  </r>
  <r>
    <x v="0"/>
    <x v="7"/>
    <x v="7"/>
    <x v="17"/>
    <x v="17"/>
    <x v="17"/>
    <x v="11"/>
    <x v="112"/>
    <x v="125"/>
    <x v="96"/>
    <x v="114"/>
    <x v="92"/>
    <x v="122"/>
    <x v="5"/>
  </r>
  <r>
    <x v="0"/>
    <x v="7"/>
    <x v="7"/>
    <x v="23"/>
    <x v="23"/>
    <x v="23"/>
    <x v="11"/>
    <x v="112"/>
    <x v="125"/>
    <x v="98"/>
    <x v="125"/>
    <x v="82"/>
    <x v="115"/>
    <x v="5"/>
  </r>
  <r>
    <x v="0"/>
    <x v="7"/>
    <x v="7"/>
    <x v="7"/>
    <x v="7"/>
    <x v="7"/>
    <x v="11"/>
    <x v="112"/>
    <x v="125"/>
    <x v="67"/>
    <x v="127"/>
    <x v="93"/>
    <x v="123"/>
    <x v="5"/>
  </r>
  <r>
    <x v="0"/>
    <x v="7"/>
    <x v="7"/>
    <x v="12"/>
    <x v="12"/>
    <x v="12"/>
    <x v="14"/>
    <x v="116"/>
    <x v="126"/>
    <x v="66"/>
    <x v="128"/>
    <x v="80"/>
    <x v="124"/>
    <x v="5"/>
  </r>
  <r>
    <x v="0"/>
    <x v="7"/>
    <x v="7"/>
    <x v="16"/>
    <x v="16"/>
    <x v="16"/>
    <x v="15"/>
    <x v="117"/>
    <x v="127"/>
    <x v="101"/>
    <x v="129"/>
    <x v="82"/>
    <x v="115"/>
    <x v="5"/>
  </r>
  <r>
    <x v="0"/>
    <x v="7"/>
    <x v="7"/>
    <x v="11"/>
    <x v="11"/>
    <x v="11"/>
    <x v="16"/>
    <x v="118"/>
    <x v="16"/>
    <x v="98"/>
    <x v="125"/>
    <x v="79"/>
    <x v="125"/>
    <x v="5"/>
  </r>
  <r>
    <x v="0"/>
    <x v="7"/>
    <x v="7"/>
    <x v="15"/>
    <x v="15"/>
    <x v="15"/>
    <x v="16"/>
    <x v="118"/>
    <x v="16"/>
    <x v="96"/>
    <x v="114"/>
    <x v="82"/>
    <x v="115"/>
    <x v="3"/>
  </r>
  <r>
    <x v="0"/>
    <x v="7"/>
    <x v="7"/>
    <x v="29"/>
    <x v="29"/>
    <x v="29"/>
    <x v="19"/>
    <x v="119"/>
    <x v="128"/>
    <x v="66"/>
    <x v="128"/>
    <x v="89"/>
    <x v="114"/>
    <x v="5"/>
  </r>
  <r>
    <x v="0"/>
    <x v="7"/>
    <x v="7"/>
    <x v="21"/>
    <x v="21"/>
    <x v="21"/>
    <x v="18"/>
    <x v="120"/>
    <x v="129"/>
    <x v="50"/>
    <x v="130"/>
    <x v="93"/>
    <x v="123"/>
    <x v="3"/>
  </r>
  <r>
    <x v="0"/>
    <x v="7"/>
    <x v="7"/>
    <x v="18"/>
    <x v="18"/>
    <x v="18"/>
    <x v="18"/>
    <x v="120"/>
    <x v="129"/>
    <x v="66"/>
    <x v="128"/>
    <x v="91"/>
    <x v="120"/>
    <x v="5"/>
  </r>
  <r>
    <x v="0"/>
    <x v="7"/>
    <x v="7"/>
    <x v="14"/>
    <x v="14"/>
    <x v="14"/>
    <x v="18"/>
    <x v="120"/>
    <x v="129"/>
    <x v="65"/>
    <x v="17"/>
    <x v="64"/>
    <x v="61"/>
    <x v="5"/>
  </r>
  <r>
    <x v="0"/>
    <x v="7"/>
    <x v="7"/>
    <x v="30"/>
    <x v="30"/>
    <x v="30"/>
    <x v="18"/>
    <x v="120"/>
    <x v="129"/>
    <x v="50"/>
    <x v="130"/>
    <x v="79"/>
    <x v="125"/>
    <x v="5"/>
  </r>
  <r>
    <x v="0"/>
    <x v="7"/>
    <x v="7"/>
    <x v="31"/>
    <x v="31"/>
    <x v="31"/>
    <x v="18"/>
    <x v="120"/>
    <x v="129"/>
    <x v="101"/>
    <x v="129"/>
    <x v="89"/>
    <x v="114"/>
    <x v="5"/>
  </r>
  <r>
    <x v="0"/>
    <x v="8"/>
    <x v="8"/>
    <x v="2"/>
    <x v="2"/>
    <x v="2"/>
    <x v="0"/>
    <x v="78"/>
    <x v="130"/>
    <x v="89"/>
    <x v="131"/>
    <x v="94"/>
    <x v="126"/>
    <x v="5"/>
  </r>
  <r>
    <x v="0"/>
    <x v="8"/>
    <x v="8"/>
    <x v="1"/>
    <x v="1"/>
    <x v="1"/>
    <x v="1"/>
    <x v="121"/>
    <x v="131"/>
    <x v="102"/>
    <x v="132"/>
    <x v="82"/>
    <x v="127"/>
    <x v="5"/>
  </r>
  <r>
    <x v="0"/>
    <x v="8"/>
    <x v="8"/>
    <x v="0"/>
    <x v="0"/>
    <x v="0"/>
    <x v="2"/>
    <x v="94"/>
    <x v="132"/>
    <x v="103"/>
    <x v="133"/>
    <x v="78"/>
    <x v="128"/>
    <x v="5"/>
  </r>
  <r>
    <x v="0"/>
    <x v="8"/>
    <x v="8"/>
    <x v="5"/>
    <x v="5"/>
    <x v="5"/>
    <x v="3"/>
    <x v="122"/>
    <x v="133"/>
    <x v="104"/>
    <x v="134"/>
    <x v="67"/>
    <x v="129"/>
    <x v="6"/>
  </r>
  <r>
    <x v="0"/>
    <x v="8"/>
    <x v="8"/>
    <x v="4"/>
    <x v="4"/>
    <x v="4"/>
    <x v="4"/>
    <x v="123"/>
    <x v="134"/>
    <x v="98"/>
    <x v="135"/>
    <x v="59"/>
    <x v="130"/>
    <x v="5"/>
  </r>
  <r>
    <x v="0"/>
    <x v="8"/>
    <x v="8"/>
    <x v="7"/>
    <x v="7"/>
    <x v="7"/>
    <x v="5"/>
    <x v="70"/>
    <x v="135"/>
    <x v="49"/>
    <x v="136"/>
    <x v="91"/>
    <x v="131"/>
    <x v="5"/>
  </r>
  <r>
    <x v="0"/>
    <x v="8"/>
    <x v="8"/>
    <x v="6"/>
    <x v="6"/>
    <x v="6"/>
    <x v="6"/>
    <x v="124"/>
    <x v="80"/>
    <x v="15"/>
    <x v="137"/>
    <x v="81"/>
    <x v="132"/>
    <x v="5"/>
  </r>
  <r>
    <x v="0"/>
    <x v="8"/>
    <x v="8"/>
    <x v="10"/>
    <x v="10"/>
    <x v="10"/>
    <x v="6"/>
    <x v="124"/>
    <x v="80"/>
    <x v="88"/>
    <x v="138"/>
    <x v="93"/>
    <x v="123"/>
    <x v="5"/>
  </r>
  <r>
    <x v="0"/>
    <x v="8"/>
    <x v="8"/>
    <x v="24"/>
    <x v="24"/>
    <x v="24"/>
    <x v="8"/>
    <x v="125"/>
    <x v="136"/>
    <x v="79"/>
    <x v="139"/>
    <x v="81"/>
    <x v="132"/>
    <x v="5"/>
  </r>
  <r>
    <x v="0"/>
    <x v="8"/>
    <x v="8"/>
    <x v="21"/>
    <x v="21"/>
    <x v="21"/>
    <x v="8"/>
    <x v="125"/>
    <x v="136"/>
    <x v="100"/>
    <x v="140"/>
    <x v="92"/>
    <x v="133"/>
    <x v="5"/>
  </r>
  <r>
    <x v="0"/>
    <x v="8"/>
    <x v="8"/>
    <x v="3"/>
    <x v="3"/>
    <x v="3"/>
    <x v="10"/>
    <x v="126"/>
    <x v="137"/>
    <x v="49"/>
    <x v="136"/>
    <x v="80"/>
    <x v="134"/>
    <x v="3"/>
  </r>
  <r>
    <x v="0"/>
    <x v="8"/>
    <x v="8"/>
    <x v="9"/>
    <x v="9"/>
    <x v="9"/>
    <x v="11"/>
    <x v="109"/>
    <x v="138"/>
    <x v="97"/>
    <x v="141"/>
    <x v="89"/>
    <x v="10"/>
    <x v="5"/>
  </r>
  <r>
    <x v="0"/>
    <x v="8"/>
    <x v="8"/>
    <x v="11"/>
    <x v="11"/>
    <x v="11"/>
    <x v="11"/>
    <x v="109"/>
    <x v="138"/>
    <x v="67"/>
    <x v="115"/>
    <x v="87"/>
    <x v="79"/>
    <x v="5"/>
  </r>
  <r>
    <x v="0"/>
    <x v="8"/>
    <x v="8"/>
    <x v="12"/>
    <x v="12"/>
    <x v="12"/>
    <x v="11"/>
    <x v="109"/>
    <x v="138"/>
    <x v="98"/>
    <x v="135"/>
    <x v="90"/>
    <x v="135"/>
    <x v="5"/>
  </r>
  <r>
    <x v="0"/>
    <x v="8"/>
    <x v="8"/>
    <x v="22"/>
    <x v="22"/>
    <x v="22"/>
    <x v="14"/>
    <x v="111"/>
    <x v="113"/>
    <x v="96"/>
    <x v="114"/>
    <x v="78"/>
    <x v="128"/>
    <x v="5"/>
  </r>
  <r>
    <x v="0"/>
    <x v="8"/>
    <x v="8"/>
    <x v="13"/>
    <x v="13"/>
    <x v="13"/>
    <x v="14"/>
    <x v="111"/>
    <x v="113"/>
    <x v="49"/>
    <x v="136"/>
    <x v="64"/>
    <x v="47"/>
    <x v="5"/>
  </r>
  <r>
    <x v="0"/>
    <x v="8"/>
    <x v="8"/>
    <x v="8"/>
    <x v="8"/>
    <x v="8"/>
    <x v="14"/>
    <x v="111"/>
    <x v="113"/>
    <x v="79"/>
    <x v="139"/>
    <x v="87"/>
    <x v="79"/>
    <x v="5"/>
  </r>
  <r>
    <x v="0"/>
    <x v="8"/>
    <x v="8"/>
    <x v="14"/>
    <x v="14"/>
    <x v="14"/>
    <x v="17"/>
    <x v="115"/>
    <x v="139"/>
    <x v="98"/>
    <x v="135"/>
    <x v="80"/>
    <x v="134"/>
    <x v="5"/>
  </r>
  <r>
    <x v="0"/>
    <x v="8"/>
    <x v="8"/>
    <x v="25"/>
    <x v="25"/>
    <x v="25"/>
    <x v="19"/>
    <x v="127"/>
    <x v="54"/>
    <x v="66"/>
    <x v="142"/>
    <x v="82"/>
    <x v="127"/>
    <x v="5"/>
  </r>
  <r>
    <x v="0"/>
    <x v="8"/>
    <x v="8"/>
    <x v="17"/>
    <x v="17"/>
    <x v="17"/>
    <x v="19"/>
    <x v="127"/>
    <x v="54"/>
    <x v="65"/>
    <x v="143"/>
    <x v="69"/>
    <x v="96"/>
    <x v="5"/>
  </r>
  <r>
    <x v="0"/>
    <x v="8"/>
    <x v="8"/>
    <x v="15"/>
    <x v="15"/>
    <x v="15"/>
    <x v="19"/>
    <x v="127"/>
    <x v="54"/>
    <x v="96"/>
    <x v="114"/>
    <x v="90"/>
    <x v="135"/>
    <x v="5"/>
  </r>
  <r>
    <x v="0"/>
    <x v="9"/>
    <x v="9"/>
    <x v="0"/>
    <x v="0"/>
    <x v="0"/>
    <x v="0"/>
    <x v="94"/>
    <x v="140"/>
    <x v="46"/>
    <x v="144"/>
    <x v="69"/>
    <x v="89"/>
    <x v="6"/>
  </r>
  <r>
    <x v="0"/>
    <x v="9"/>
    <x v="9"/>
    <x v="1"/>
    <x v="1"/>
    <x v="1"/>
    <x v="1"/>
    <x v="65"/>
    <x v="141"/>
    <x v="47"/>
    <x v="145"/>
    <x v="82"/>
    <x v="96"/>
    <x v="5"/>
  </r>
  <r>
    <x v="0"/>
    <x v="9"/>
    <x v="9"/>
    <x v="2"/>
    <x v="2"/>
    <x v="2"/>
    <x v="2"/>
    <x v="67"/>
    <x v="142"/>
    <x v="58"/>
    <x v="146"/>
    <x v="57"/>
    <x v="136"/>
    <x v="5"/>
  </r>
  <r>
    <x v="0"/>
    <x v="9"/>
    <x v="9"/>
    <x v="5"/>
    <x v="5"/>
    <x v="5"/>
    <x v="3"/>
    <x v="128"/>
    <x v="143"/>
    <x v="74"/>
    <x v="147"/>
    <x v="87"/>
    <x v="19"/>
    <x v="6"/>
  </r>
  <r>
    <x v="0"/>
    <x v="9"/>
    <x v="9"/>
    <x v="4"/>
    <x v="4"/>
    <x v="4"/>
    <x v="4"/>
    <x v="82"/>
    <x v="144"/>
    <x v="97"/>
    <x v="148"/>
    <x v="95"/>
    <x v="137"/>
    <x v="5"/>
  </r>
  <r>
    <x v="0"/>
    <x v="9"/>
    <x v="9"/>
    <x v="3"/>
    <x v="3"/>
    <x v="3"/>
    <x v="5"/>
    <x v="104"/>
    <x v="95"/>
    <x v="97"/>
    <x v="148"/>
    <x v="81"/>
    <x v="138"/>
    <x v="5"/>
  </r>
  <r>
    <x v="0"/>
    <x v="9"/>
    <x v="9"/>
    <x v="6"/>
    <x v="6"/>
    <x v="6"/>
    <x v="6"/>
    <x v="105"/>
    <x v="145"/>
    <x v="97"/>
    <x v="148"/>
    <x v="90"/>
    <x v="133"/>
    <x v="5"/>
  </r>
  <r>
    <x v="0"/>
    <x v="9"/>
    <x v="9"/>
    <x v="8"/>
    <x v="8"/>
    <x v="8"/>
    <x v="7"/>
    <x v="107"/>
    <x v="146"/>
    <x v="32"/>
    <x v="79"/>
    <x v="69"/>
    <x v="89"/>
    <x v="5"/>
  </r>
  <r>
    <x v="0"/>
    <x v="9"/>
    <x v="9"/>
    <x v="10"/>
    <x v="10"/>
    <x v="10"/>
    <x v="8"/>
    <x v="108"/>
    <x v="147"/>
    <x v="97"/>
    <x v="148"/>
    <x v="64"/>
    <x v="139"/>
    <x v="5"/>
  </r>
  <r>
    <x v="0"/>
    <x v="9"/>
    <x v="9"/>
    <x v="7"/>
    <x v="7"/>
    <x v="7"/>
    <x v="9"/>
    <x v="109"/>
    <x v="83"/>
    <x v="15"/>
    <x v="7"/>
    <x v="79"/>
    <x v="140"/>
    <x v="5"/>
  </r>
  <r>
    <x v="0"/>
    <x v="9"/>
    <x v="9"/>
    <x v="12"/>
    <x v="12"/>
    <x v="12"/>
    <x v="10"/>
    <x v="110"/>
    <x v="148"/>
    <x v="79"/>
    <x v="116"/>
    <x v="82"/>
    <x v="96"/>
    <x v="5"/>
  </r>
  <r>
    <x v="0"/>
    <x v="9"/>
    <x v="9"/>
    <x v="18"/>
    <x v="18"/>
    <x v="18"/>
    <x v="11"/>
    <x v="112"/>
    <x v="49"/>
    <x v="50"/>
    <x v="149"/>
    <x v="69"/>
    <x v="89"/>
    <x v="5"/>
  </r>
  <r>
    <x v="0"/>
    <x v="9"/>
    <x v="9"/>
    <x v="22"/>
    <x v="22"/>
    <x v="22"/>
    <x v="12"/>
    <x v="129"/>
    <x v="149"/>
    <x v="50"/>
    <x v="149"/>
    <x v="80"/>
    <x v="141"/>
    <x v="5"/>
  </r>
  <r>
    <x v="0"/>
    <x v="9"/>
    <x v="9"/>
    <x v="13"/>
    <x v="13"/>
    <x v="13"/>
    <x v="12"/>
    <x v="129"/>
    <x v="149"/>
    <x v="98"/>
    <x v="150"/>
    <x v="87"/>
    <x v="19"/>
    <x v="5"/>
  </r>
  <r>
    <x v="0"/>
    <x v="9"/>
    <x v="9"/>
    <x v="11"/>
    <x v="11"/>
    <x v="11"/>
    <x v="12"/>
    <x v="129"/>
    <x v="149"/>
    <x v="79"/>
    <x v="116"/>
    <x v="91"/>
    <x v="90"/>
    <x v="5"/>
  </r>
  <r>
    <x v="0"/>
    <x v="9"/>
    <x v="9"/>
    <x v="19"/>
    <x v="19"/>
    <x v="19"/>
    <x v="15"/>
    <x v="116"/>
    <x v="51"/>
    <x v="101"/>
    <x v="151"/>
    <x v="69"/>
    <x v="89"/>
    <x v="5"/>
  </r>
  <r>
    <x v="0"/>
    <x v="9"/>
    <x v="9"/>
    <x v="14"/>
    <x v="14"/>
    <x v="14"/>
    <x v="15"/>
    <x v="116"/>
    <x v="51"/>
    <x v="105"/>
    <x v="152"/>
    <x v="91"/>
    <x v="90"/>
    <x v="5"/>
  </r>
  <r>
    <x v="0"/>
    <x v="9"/>
    <x v="9"/>
    <x v="9"/>
    <x v="9"/>
    <x v="9"/>
    <x v="17"/>
    <x v="127"/>
    <x v="87"/>
    <x v="98"/>
    <x v="150"/>
    <x v="89"/>
    <x v="47"/>
    <x v="5"/>
  </r>
  <r>
    <x v="0"/>
    <x v="9"/>
    <x v="9"/>
    <x v="15"/>
    <x v="15"/>
    <x v="15"/>
    <x v="17"/>
    <x v="127"/>
    <x v="87"/>
    <x v="96"/>
    <x v="114"/>
    <x v="90"/>
    <x v="133"/>
    <x v="5"/>
  </r>
  <r>
    <x v="0"/>
    <x v="9"/>
    <x v="9"/>
    <x v="24"/>
    <x v="24"/>
    <x v="24"/>
    <x v="18"/>
    <x v="117"/>
    <x v="17"/>
    <x v="101"/>
    <x v="151"/>
    <x v="82"/>
    <x v="96"/>
    <x v="5"/>
  </r>
  <r>
    <x v="0"/>
    <x v="9"/>
    <x v="9"/>
    <x v="17"/>
    <x v="17"/>
    <x v="17"/>
    <x v="18"/>
    <x v="117"/>
    <x v="17"/>
    <x v="101"/>
    <x v="151"/>
    <x v="82"/>
    <x v="96"/>
    <x v="5"/>
  </r>
  <r>
    <x v="0"/>
    <x v="9"/>
    <x v="9"/>
    <x v="23"/>
    <x v="23"/>
    <x v="23"/>
    <x v="18"/>
    <x v="117"/>
    <x v="17"/>
    <x v="98"/>
    <x v="150"/>
    <x v="79"/>
    <x v="140"/>
    <x v="5"/>
  </r>
  <r>
    <x v="0"/>
    <x v="10"/>
    <x v="10"/>
    <x v="2"/>
    <x v="2"/>
    <x v="2"/>
    <x v="0"/>
    <x v="64"/>
    <x v="150"/>
    <x v="90"/>
    <x v="153"/>
    <x v="59"/>
    <x v="142"/>
    <x v="5"/>
  </r>
  <r>
    <x v="0"/>
    <x v="10"/>
    <x v="10"/>
    <x v="1"/>
    <x v="1"/>
    <x v="1"/>
    <x v="1"/>
    <x v="130"/>
    <x v="151"/>
    <x v="106"/>
    <x v="154"/>
    <x v="87"/>
    <x v="143"/>
    <x v="5"/>
  </r>
  <r>
    <x v="0"/>
    <x v="10"/>
    <x v="10"/>
    <x v="4"/>
    <x v="4"/>
    <x v="4"/>
    <x v="2"/>
    <x v="101"/>
    <x v="152"/>
    <x v="67"/>
    <x v="155"/>
    <x v="63"/>
    <x v="144"/>
    <x v="5"/>
  </r>
  <r>
    <x v="0"/>
    <x v="10"/>
    <x v="10"/>
    <x v="0"/>
    <x v="0"/>
    <x v="0"/>
    <x v="3"/>
    <x v="131"/>
    <x v="153"/>
    <x v="107"/>
    <x v="156"/>
    <x v="81"/>
    <x v="145"/>
    <x v="5"/>
  </r>
  <r>
    <x v="0"/>
    <x v="10"/>
    <x v="10"/>
    <x v="3"/>
    <x v="3"/>
    <x v="3"/>
    <x v="4"/>
    <x v="54"/>
    <x v="154"/>
    <x v="108"/>
    <x v="157"/>
    <x v="84"/>
    <x v="146"/>
    <x v="5"/>
  </r>
  <r>
    <x v="0"/>
    <x v="10"/>
    <x v="10"/>
    <x v="5"/>
    <x v="5"/>
    <x v="5"/>
    <x v="5"/>
    <x v="86"/>
    <x v="155"/>
    <x v="88"/>
    <x v="158"/>
    <x v="80"/>
    <x v="84"/>
    <x v="3"/>
  </r>
  <r>
    <x v="0"/>
    <x v="10"/>
    <x v="10"/>
    <x v="7"/>
    <x v="7"/>
    <x v="7"/>
    <x v="6"/>
    <x v="132"/>
    <x v="156"/>
    <x v="32"/>
    <x v="79"/>
    <x v="91"/>
    <x v="147"/>
    <x v="5"/>
  </r>
  <r>
    <x v="0"/>
    <x v="10"/>
    <x v="10"/>
    <x v="8"/>
    <x v="8"/>
    <x v="8"/>
    <x v="7"/>
    <x v="107"/>
    <x v="157"/>
    <x v="67"/>
    <x v="155"/>
    <x v="90"/>
    <x v="148"/>
    <x v="5"/>
  </r>
  <r>
    <x v="0"/>
    <x v="10"/>
    <x v="10"/>
    <x v="12"/>
    <x v="12"/>
    <x v="12"/>
    <x v="7"/>
    <x v="107"/>
    <x v="157"/>
    <x v="105"/>
    <x v="152"/>
    <x v="92"/>
    <x v="149"/>
    <x v="5"/>
  </r>
  <r>
    <x v="0"/>
    <x v="10"/>
    <x v="10"/>
    <x v="11"/>
    <x v="11"/>
    <x v="11"/>
    <x v="9"/>
    <x v="125"/>
    <x v="158"/>
    <x v="97"/>
    <x v="148"/>
    <x v="82"/>
    <x v="26"/>
    <x v="5"/>
  </r>
  <r>
    <x v="0"/>
    <x v="10"/>
    <x v="10"/>
    <x v="14"/>
    <x v="14"/>
    <x v="14"/>
    <x v="10"/>
    <x v="126"/>
    <x v="11"/>
    <x v="32"/>
    <x v="79"/>
    <x v="82"/>
    <x v="26"/>
    <x v="5"/>
  </r>
  <r>
    <x v="0"/>
    <x v="10"/>
    <x v="10"/>
    <x v="10"/>
    <x v="10"/>
    <x v="10"/>
    <x v="11"/>
    <x v="108"/>
    <x v="159"/>
    <x v="44"/>
    <x v="159"/>
    <x v="79"/>
    <x v="150"/>
    <x v="5"/>
  </r>
  <r>
    <x v="0"/>
    <x v="10"/>
    <x v="10"/>
    <x v="6"/>
    <x v="6"/>
    <x v="6"/>
    <x v="12"/>
    <x v="109"/>
    <x v="160"/>
    <x v="50"/>
    <x v="149"/>
    <x v="92"/>
    <x v="149"/>
    <x v="5"/>
  </r>
  <r>
    <x v="0"/>
    <x v="10"/>
    <x v="10"/>
    <x v="9"/>
    <x v="9"/>
    <x v="9"/>
    <x v="13"/>
    <x v="111"/>
    <x v="161"/>
    <x v="50"/>
    <x v="149"/>
    <x v="81"/>
    <x v="145"/>
    <x v="5"/>
  </r>
  <r>
    <x v="0"/>
    <x v="10"/>
    <x v="10"/>
    <x v="22"/>
    <x v="22"/>
    <x v="22"/>
    <x v="14"/>
    <x v="112"/>
    <x v="162"/>
    <x v="35"/>
    <x v="160"/>
    <x v="80"/>
    <x v="84"/>
    <x v="5"/>
  </r>
  <r>
    <x v="0"/>
    <x v="10"/>
    <x v="10"/>
    <x v="13"/>
    <x v="13"/>
    <x v="13"/>
    <x v="14"/>
    <x v="112"/>
    <x v="162"/>
    <x v="98"/>
    <x v="150"/>
    <x v="82"/>
    <x v="26"/>
    <x v="5"/>
  </r>
  <r>
    <x v="0"/>
    <x v="10"/>
    <x v="10"/>
    <x v="18"/>
    <x v="18"/>
    <x v="18"/>
    <x v="16"/>
    <x v="129"/>
    <x v="15"/>
    <x v="105"/>
    <x v="152"/>
    <x v="89"/>
    <x v="93"/>
    <x v="5"/>
  </r>
  <r>
    <x v="0"/>
    <x v="10"/>
    <x v="10"/>
    <x v="24"/>
    <x v="24"/>
    <x v="24"/>
    <x v="17"/>
    <x v="127"/>
    <x v="17"/>
    <x v="35"/>
    <x v="160"/>
    <x v="64"/>
    <x v="151"/>
    <x v="5"/>
  </r>
  <r>
    <x v="0"/>
    <x v="10"/>
    <x v="10"/>
    <x v="32"/>
    <x v="32"/>
    <x v="32"/>
    <x v="17"/>
    <x v="127"/>
    <x v="17"/>
    <x v="96"/>
    <x v="114"/>
    <x v="90"/>
    <x v="148"/>
    <x v="5"/>
  </r>
  <r>
    <x v="0"/>
    <x v="10"/>
    <x v="10"/>
    <x v="23"/>
    <x v="23"/>
    <x v="23"/>
    <x v="17"/>
    <x v="127"/>
    <x v="17"/>
    <x v="98"/>
    <x v="150"/>
    <x v="89"/>
    <x v="93"/>
    <x v="5"/>
  </r>
  <r>
    <x v="0"/>
    <x v="11"/>
    <x v="11"/>
    <x v="1"/>
    <x v="1"/>
    <x v="1"/>
    <x v="0"/>
    <x v="133"/>
    <x v="163"/>
    <x v="109"/>
    <x v="161"/>
    <x v="49"/>
    <x v="51"/>
    <x v="5"/>
  </r>
  <r>
    <x v="0"/>
    <x v="11"/>
    <x v="11"/>
    <x v="0"/>
    <x v="0"/>
    <x v="0"/>
    <x v="1"/>
    <x v="134"/>
    <x v="131"/>
    <x v="110"/>
    <x v="162"/>
    <x v="96"/>
    <x v="152"/>
    <x v="5"/>
  </r>
  <r>
    <x v="0"/>
    <x v="11"/>
    <x v="11"/>
    <x v="2"/>
    <x v="2"/>
    <x v="2"/>
    <x v="2"/>
    <x v="135"/>
    <x v="164"/>
    <x v="111"/>
    <x v="163"/>
    <x v="46"/>
    <x v="153"/>
    <x v="5"/>
  </r>
  <r>
    <x v="0"/>
    <x v="11"/>
    <x v="11"/>
    <x v="5"/>
    <x v="5"/>
    <x v="5"/>
    <x v="3"/>
    <x v="45"/>
    <x v="165"/>
    <x v="112"/>
    <x v="164"/>
    <x v="71"/>
    <x v="154"/>
    <x v="3"/>
  </r>
  <r>
    <x v="0"/>
    <x v="11"/>
    <x v="11"/>
    <x v="4"/>
    <x v="4"/>
    <x v="4"/>
    <x v="4"/>
    <x v="78"/>
    <x v="166"/>
    <x v="67"/>
    <x v="12"/>
    <x v="97"/>
    <x v="155"/>
    <x v="5"/>
  </r>
  <r>
    <x v="0"/>
    <x v="11"/>
    <x v="11"/>
    <x v="8"/>
    <x v="8"/>
    <x v="8"/>
    <x v="5"/>
    <x v="128"/>
    <x v="167"/>
    <x v="58"/>
    <x v="165"/>
    <x v="49"/>
    <x v="51"/>
    <x v="5"/>
  </r>
  <r>
    <x v="0"/>
    <x v="11"/>
    <x v="11"/>
    <x v="6"/>
    <x v="6"/>
    <x v="6"/>
    <x v="6"/>
    <x v="81"/>
    <x v="145"/>
    <x v="53"/>
    <x v="47"/>
    <x v="67"/>
    <x v="156"/>
    <x v="5"/>
  </r>
  <r>
    <x v="0"/>
    <x v="11"/>
    <x v="11"/>
    <x v="10"/>
    <x v="10"/>
    <x v="10"/>
    <x v="7"/>
    <x v="55"/>
    <x v="168"/>
    <x v="90"/>
    <x v="166"/>
    <x v="82"/>
    <x v="157"/>
    <x v="5"/>
  </r>
  <r>
    <x v="0"/>
    <x v="11"/>
    <x v="11"/>
    <x v="14"/>
    <x v="14"/>
    <x v="14"/>
    <x v="8"/>
    <x v="96"/>
    <x v="169"/>
    <x v="45"/>
    <x v="167"/>
    <x v="92"/>
    <x v="158"/>
    <x v="5"/>
  </r>
  <r>
    <x v="0"/>
    <x v="11"/>
    <x v="11"/>
    <x v="9"/>
    <x v="9"/>
    <x v="9"/>
    <x v="9"/>
    <x v="85"/>
    <x v="170"/>
    <x v="92"/>
    <x v="168"/>
    <x v="49"/>
    <x v="51"/>
    <x v="5"/>
  </r>
  <r>
    <x v="0"/>
    <x v="11"/>
    <x v="11"/>
    <x v="11"/>
    <x v="11"/>
    <x v="11"/>
    <x v="10"/>
    <x v="70"/>
    <x v="171"/>
    <x v="34"/>
    <x v="169"/>
    <x v="87"/>
    <x v="65"/>
    <x v="5"/>
  </r>
  <r>
    <x v="0"/>
    <x v="11"/>
    <x v="11"/>
    <x v="23"/>
    <x v="23"/>
    <x v="23"/>
    <x v="10"/>
    <x v="70"/>
    <x v="171"/>
    <x v="80"/>
    <x v="152"/>
    <x v="88"/>
    <x v="159"/>
    <x v="5"/>
  </r>
  <r>
    <x v="0"/>
    <x v="11"/>
    <x v="11"/>
    <x v="7"/>
    <x v="7"/>
    <x v="7"/>
    <x v="12"/>
    <x v="87"/>
    <x v="12"/>
    <x v="97"/>
    <x v="170"/>
    <x v="82"/>
    <x v="157"/>
    <x v="5"/>
  </r>
  <r>
    <x v="0"/>
    <x v="11"/>
    <x v="11"/>
    <x v="24"/>
    <x v="24"/>
    <x v="24"/>
    <x v="13"/>
    <x v="98"/>
    <x v="13"/>
    <x v="97"/>
    <x v="170"/>
    <x v="88"/>
    <x v="159"/>
    <x v="5"/>
  </r>
  <r>
    <x v="0"/>
    <x v="11"/>
    <x v="11"/>
    <x v="3"/>
    <x v="3"/>
    <x v="3"/>
    <x v="14"/>
    <x v="71"/>
    <x v="68"/>
    <x v="35"/>
    <x v="171"/>
    <x v="85"/>
    <x v="64"/>
    <x v="5"/>
  </r>
  <r>
    <x v="0"/>
    <x v="11"/>
    <x v="11"/>
    <x v="15"/>
    <x v="15"/>
    <x v="15"/>
    <x v="15"/>
    <x v="132"/>
    <x v="172"/>
    <x v="96"/>
    <x v="114"/>
    <x v="67"/>
    <x v="156"/>
    <x v="5"/>
  </r>
  <r>
    <x v="0"/>
    <x v="11"/>
    <x v="11"/>
    <x v="12"/>
    <x v="12"/>
    <x v="12"/>
    <x v="16"/>
    <x v="103"/>
    <x v="173"/>
    <x v="67"/>
    <x v="12"/>
    <x v="96"/>
    <x v="152"/>
    <x v="5"/>
  </r>
  <r>
    <x v="0"/>
    <x v="11"/>
    <x v="11"/>
    <x v="13"/>
    <x v="13"/>
    <x v="13"/>
    <x v="17"/>
    <x v="104"/>
    <x v="35"/>
    <x v="49"/>
    <x v="172"/>
    <x v="96"/>
    <x v="152"/>
    <x v="5"/>
  </r>
  <r>
    <x v="0"/>
    <x v="11"/>
    <x v="11"/>
    <x v="19"/>
    <x v="19"/>
    <x v="19"/>
    <x v="19"/>
    <x v="107"/>
    <x v="174"/>
    <x v="66"/>
    <x v="173"/>
    <x v="70"/>
    <x v="160"/>
    <x v="5"/>
  </r>
  <r>
    <x v="0"/>
    <x v="11"/>
    <x v="11"/>
    <x v="20"/>
    <x v="20"/>
    <x v="20"/>
    <x v="18"/>
    <x v="108"/>
    <x v="17"/>
    <x v="101"/>
    <x v="33"/>
    <x v="88"/>
    <x v="159"/>
    <x v="5"/>
  </r>
  <r>
    <x v="0"/>
    <x v="12"/>
    <x v="12"/>
    <x v="1"/>
    <x v="1"/>
    <x v="1"/>
    <x v="0"/>
    <x v="136"/>
    <x v="175"/>
    <x v="113"/>
    <x v="174"/>
    <x v="80"/>
    <x v="67"/>
    <x v="5"/>
  </r>
  <r>
    <x v="0"/>
    <x v="12"/>
    <x v="12"/>
    <x v="0"/>
    <x v="0"/>
    <x v="0"/>
    <x v="1"/>
    <x v="137"/>
    <x v="132"/>
    <x v="114"/>
    <x v="175"/>
    <x v="90"/>
    <x v="161"/>
    <x v="3"/>
  </r>
  <r>
    <x v="0"/>
    <x v="12"/>
    <x v="12"/>
    <x v="4"/>
    <x v="4"/>
    <x v="4"/>
    <x v="2"/>
    <x v="93"/>
    <x v="176"/>
    <x v="53"/>
    <x v="176"/>
    <x v="98"/>
    <x v="162"/>
    <x v="5"/>
  </r>
  <r>
    <x v="0"/>
    <x v="12"/>
    <x v="12"/>
    <x v="5"/>
    <x v="5"/>
    <x v="5"/>
    <x v="3"/>
    <x v="94"/>
    <x v="177"/>
    <x v="87"/>
    <x v="177"/>
    <x v="52"/>
    <x v="163"/>
    <x v="5"/>
  </r>
  <r>
    <x v="0"/>
    <x v="12"/>
    <x v="12"/>
    <x v="2"/>
    <x v="2"/>
    <x v="2"/>
    <x v="4"/>
    <x v="138"/>
    <x v="178"/>
    <x v="24"/>
    <x v="178"/>
    <x v="99"/>
    <x v="164"/>
    <x v="5"/>
  </r>
  <r>
    <x v="0"/>
    <x v="12"/>
    <x v="12"/>
    <x v="8"/>
    <x v="8"/>
    <x v="8"/>
    <x v="5"/>
    <x v="85"/>
    <x v="63"/>
    <x v="64"/>
    <x v="179"/>
    <x v="78"/>
    <x v="165"/>
    <x v="5"/>
  </r>
  <r>
    <x v="0"/>
    <x v="12"/>
    <x v="12"/>
    <x v="14"/>
    <x v="14"/>
    <x v="14"/>
    <x v="6"/>
    <x v="86"/>
    <x v="179"/>
    <x v="34"/>
    <x v="180"/>
    <x v="80"/>
    <x v="67"/>
    <x v="5"/>
  </r>
  <r>
    <x v="0"/>
    <x v="12"/>
    <x v="12"/>
    <x v="6"/>
    <x v="6"/>
    <x v="6"/>
    <x v="7"/>
    <x v="98"/>
    <x v="146"/>
    <x v="15"/>
    <x v="181"/>
    <x v="78"/>
    <x v="165"/>
    <x v="5"/>
  </r>
  <r>
    <x v="0"/>
    <x v="12"/>
    <x v="12"/>
    <x v="10"/>
    <x v="10"/>
    <x v="10"/>
    <x v="8"/>
    <x v="71"/>
    <x v="180"/>
    <x v="88"/>
    <x v="182"/>
    <x v="89"/>
    <x v="90"/>
    <x v="5"/>
  </r>
  <r>
    <x v="0"/>
    <x v="12"/>
    <x v="12"/>
    <x v="15"/>
    <x v="15"/>
    <x v="15"/>
    <x v="9"/>
    <x v="103"/>
    <x v="31"/>
    <x v="96"/>
    <x v="114"/>
    <x v="67"/>
    <x v="166"/>
    <x v="5"/>
  </r>
  <r>
    <x v="0"/>
    <x v="12"/>
    <x v="12"/>
    <x v="9"/>
    <x v="9"/>
    <x v="9"/>
    <x v="10"/>
    <x v="124"/>
    <x v="181"/>
    <x v="32"/>
    <x v="183"/>
    <x v="92"/>
    <x v="167"/>
    <x v="5"/>
  </r>
  <r>
    <x v="0"/>
    <x v="12"/>
    <x v="12"/>
    <x v="7"/>
    <x v="7"/>
    <x v="7"/>
    <x v="11"/>
    <x v="108"/>
    <x v="182"/>
    <x v="67"/>
    <x v="184"/>
    <x v="87"/>
    <x v="168"/>
    <x v="3"/>
  </r>
  <r>
    <x v="0"/>
    <x v="12"/>
    <x v="12"/>
    <x v="12"/>
    <x v="12"/>
    <x v="12"/>
    <x v="12"/>
    <x v="109"/>
    <x v="84"/>
    <x v="35"/>
    <x v="185"/>
    <x v="84"/>
    <x v="169"/>
    <x v="5"/>
  </r>
  <r>
    <x v="0"/>
    <x v="12"/>
    <x v="12"/>
    <x v="17"/>
    <x v="17"/>
    <x v="17"/>
    <x v="13"/>
    <x v="110"/>
    <x v="183"/>
    <x v="98"/>
    <x v="186"/>
    <x v="90"/>
    <x v="161"/>
    <x v="5"/>
  </r>
  <r>
    <x v="0"/>
    <x v="12"/>
    <x v="12"/>
    <x v="11"/>
    <x v="11"/>
    <x v="11"/>
    <x v="13"/>
    <x v="110"/>
    <x v="183"/>
    <x v="67"/>
    <x v="184"/>
    <x v="64"/>
    <x v="36"/>
    <x v="5"/>
  </r>
  <r>
    <x v="0"/>
    <x v="12"/>
    <x v="12"/>
    <x v="18"/>
    <x v="18"/>
    <x v="18"/>
    <x v="13"/>
    <x v="110"/>
    <x v="183"/>
    <x v="49"/>
    <x v="187"/>
    <x v="89"/>
    <x v="90"/>
    <x v="5"/>
  </r>
  <r>
    <x v="0"/>
    <x v="12"/>
    <x v="12"/>
    <x v="3"/>
    <x v="3"/>
    <x v="3"/>
    <x v="16"/>
    <x v="111"/>
    <x v="51"/>
    <x v="35"/>
    <x v="185"/>
    <x v="90"/>
    <x v="161"/>
    <x v="5"/>
  </r>
  <r>
    <x v="0"/>
    <x v="12"/>
    <x v="12"/>
    <x v="23"/>
    <x v="23"/>
    <x v="23"/>
    <x v="16"/>
    <x v="111"/>
    <x v="51"/>
    <x v="105"/>
    <x v="150"/>
    <x v="64"/>
    <x v="36"/>
    <x v="5"/>
  </r>
  <r>
    <x v="0"/>
    <x v="12"/>
    <x v="12"/>
    <x v="24"/>
    <x v="24"/>
    <x v="24"/>
    <x v="19"/>
    <x v="112"/>
    <x v="38"/>
    <x v="105"/>
    <x v="150"/>
    <x v="64"/>
    <x v="36"/>
    <x v="5"/>
  </r>
  <r>
    <x v="0"/>
    <x v="12"/>
    <x v="12"/>
    <x v="22"/>
    <x v="22"/>
    <x v="22"/>
    <x v="18"/>
    <x v="129"/>
    <x v="184"/>
    <x v="101"/>
    <x v="188"/>
    <x v="90"/>
    <x v="161"/>
    <x v="5"/>
  </r>
  <r>
    <x v="0"/>
    <x v="12"/>
    <x v="12"/>
    <x v="13"/>
    <x v="13"/>
    <x v="13"/>
    <x v="18"/>
    <x v="129"/>
    <x v="184"/>
    <x v="98"/>
    <x v="186"/>
    <x v="87"/>
    <x v="168"/>
    <x v="5"/>
  </r>
  <r>
    <x v="0"/>
    <x v="12"/>
    <x v="12"/>
    <x v="29"/>
    <x v="29"/>
    <x v="29"/>
    <x v="18"/>
    <x v="129"/>
    <x v="184"/>
    <x v="101"/>
    <x v="188"/>
    <x v="69"/>
    <x v="170"/>
    <x v="3"/>
  </r>
  <r>
    <x v="0"/>
    <x v="13"/>
    <x v="13"/>
    <x v="0"/>
    <x v="0"/>
    <x v="0"/>
    <x v="0"/>
    <x v="62"/>
    <x v="185"/>
    <x v="115"/>
    <x v="189"/>
    <x v="52"/>
    <x v="171"/>
    <x v="5"/>
  </r>
  <r>
    <x v="0"/>
    <x v="13"/>
    <x v="13"/>
    <x v="2"/>
    <x v="2"/>
    <x v="2"/>
    <x v="1"/>
    <x v="93"/>
    <x v="58"/>
    <x v="51"/>
    <x v="190"/>
    <x v="100"/>
    <x v="172"/>
    <x v="5"/>
  </r>
  <r>
    <x v="0"/>
    <x v="13"/>
    <x v="13"/>
    <x v="5"/>
    <x v="5"/>
    <x v="5"/>
    <x v="2"/>
    <x v="139"/>
    <x v="186"/>
    <x v="58"/>
    <x v="191"/>
    <x v="50"/>
    <x v="173"/>
    <x v="5"/>
  </r>
  <r>
    <x v="0"/>
    <x v="13"/>
    <x v="13"/>
    <x v="1"/>
    <x v="1"/>
    <x v="1"/>
    <x v="3"/>
    <x v="67"/>
    <x v="187"/>
    <x v="48"/>
    <x v="192"/>
    <x v="90"/>
    <x v="134"/>
    <x v="3"/>
  </r>
  <r>
    <x v="0"/>
    <x v="13"/>
    <x v="13"/>
    <x v="21"/>
    <x v="21"/>
    <x v="21"/>
    <x v="4"/>
    <x v="140"/>
    <x v="188"/>
    <x v="76"/>
    <x v="193"/>
    <x v="62"/>
    <x v="174"/>
    <x v="3"/>
  </r>
  <r>
    <x v="0"/>
    <x v="13"/>
    <x v="13"/>
    <x v="4"/>
    <x v="4"/>
    <x v="4"/>
    <x v="5"/>
    <x v="123"/>
    <x v="189"/>
    <x v="50"/>
    <x v="26"/>
    <x v="94"/>
    <x v="175"/>
    <x v="5"/>
  </r>
  <r>
    <x v="0"/>
    <x v="13"/>
    <x v="13"/>
    <x v="6"/>
    <x v="6"/>
    <x v="6"/>
    <x v="6"/>
    <x v="86"/>
    <x v="190"/>
    <x v="92"/>
    <x v="194"/>
    <x v="88"/>
    <x v="176"/>
    <x v="5"/>
  </r>
  <r>
    <x v="0"/>
    <x v="13"/>
    <x v="13"/>
    <x v="13"/>
    <x v="13"/>
    <x v="13"/>
    <x v="6"/>
    <x v="86"/>
    <x v="190"/>
    <x v="100"/>
    <x v="195"/>
    <x v="76"/>
    <x v="177"/>
    <x v="5"/>
  </r>
  <r>
    <x v="0"/>
    <x v="13"/>
    <x v="13"/>
    <x v="3"/>
    <x v="3"/>
    <x v="3"/>
    <x v="6"/>
    <x v="86"/>
    <x v="190"/>
    <x v="116"/>
    <x v="196"/>
    <x v="96"/>
    <x v="1"/>
    <x v="5"/>
  </r>
  <r>
    <x v="0"/>
    <x v="13"/>
    <x v="13"/>
    <x v="15"/>
    <x v="15"/>
    <x v="15"/>
    <x v="9"/>
    <x v="106"/>
    <x v="191"/>
    <x v="96"/>
    <x v="114"/>
    <x v="48"/>
    <x v="178"/>
    <x v="5"/>
  </r>
  <r>
    <x v="0"/>
    <x v="13"/>
    <x v="13"/>
    <x v="9"/>
    <x v="9"/>
    <x v="9"/>
    <x v="10"/>
    <x v="107"/>
    <x v="192"/>
    <x v="105"/>
    <x v="197"/>
    <x v="92"/>
    <x v="141"/>
    <x v="5"/>
  </r>
  <r>
    <x v="0"/>
    <x v="13"/>
    <x v="13"/>
    <x v="10"/>
    <x v="10"/>
    <x v="10"/>
    <x v="11"/>
    <x v="108"/>
    <x v="193"/>
    <x v="15"/>
    <x v="198"/>
    <x v="89"/>
    <x v="179"/>
    <x v="5"/>
  </r>
  <r>
    <x v="0"/>
    <x v="13"/>
    <x v="13"/>
    <x v="7"/>
    <x v="7"/>
    <x v="7"/>
    <x v="12"/>
    <x v="109"/>
    <x v="34"/>
    <x v="35"/>
    <x v="199"/>
    <x v="87"/>
    <x v="180"/>
    <x v="5"/>
  </r>
  <r>
    <x v="0"/>
    <x v="13"/>
    <x v="13"/>
    <x v="8"/>
    <x v="8"/>
    <x v="8"/>
    <x v="13"/>
    <x v="110"/>
    <x v="194"/>
    <x v="105"/>
    <x v="197"/>
    <x v="80"/>
    <x v="181"/>
    <x v="5"/>
  </r>
  <r>
    <x v="0"/>
    <x v="13"/>
    <x v="13"/>
    <x v="12"/>
    <x v="12"/>
    <x v="12"/>
    <x v="14"/>
    <x v="129"/>
    <x v="195"/>
    <x v="100"/>
    <x v="195"/>
    <x v="64"/>
    <x v="157"/>
    <x v="5"/>
  </r>
  <r>
    <x v="0"/>
    <x v="13"/>
    <x v="13"/>
    <x v="24"/>
    <x v="24"/>
    <x v="24"/>
    <x v="15"/>
    <x v="116"/>
    <x v="184"/>
    <x v="66"/>
    <x v="200"/>
    <x v="80"/>
    <x v="181"/>
    <x v="5"/>
  </r>
  <r>
    <x v="0"/>
    <x v="13"/>
    <x v="13"/>
    <x v="22"/>
    <x v="22"/>
    <x v="22"/>
    <x v="15"/>
    <x v="116"/>
    <x v="184"/>
    <x v="98"/>
    <x v="201"/>
    <x v="64"/>
    <x v="157"/>
    <x v="5"/>
  </r>
  <r>
    <x v="0"/>
    <x v="13"/>
    <x v="13"/>
    <x v="18"/>
    <x v="18"/>
    <x v="18"/>
    <x v="15"/>
    <x v="116"/>
    <x v="184"/>
    <x v="65"/>
    <x v="202"/>
    <x v="80"/>
    <x v="181"/>
    <x v="5"/>
  </r>
  <r>
    <x v="0"/>
    <x v="13"/>
    <x v="13"/>
    <x v="16"/>
    <x v="16"/>
    <x v="16"/>
    <x v="19"/>
    <x v="117"/>
    <x v="196"/>
    <x v="101"/>
    <x v="89"/>
    <x v="82"/>
    <x v="46"/>
    <x v="5"/>
  </r>
  <r>
    <x v="0"/>
    <x v="13"/>
    <x v="13"/>
    <x v="14"/>
    <x v="14"/>
    <x v="14"/>
    <x v="18"/>
    <x v="118"/>
    <x v="197"/>
    <x v="98"/>
    <x v="201"/>
    <x v="79"/>
    <x v="182"/>
    <x v="5"/>
  </r>
  <r>
    <x v="0"/>
    <x v="13"/>
    <x v="13"/>
    <x v="31"/>
    <x v="31"/>
    <x v="31"/>
    <x v="18"/>
    <x v="118"/>
    <x v="197"/>
    <x v="101"/>
    <x v="89"/>
    <x v="64"/>
    <x v="157"/>
    <x v="5"/>
  </r>
  <r>
    <x v="0"/>
    <x v="14"/>
    <x v="14"/>
    <x v="1"/>
    <x v="1"/>
    <x v="1"/>
    <x v="0"/>
    <x v="141"/>
    <x v="198"/>
    <x v="117"/>
    <x v="203"/>
    <x v="91"/>
    <x v="183"/>
    <x v="5"/>
  </r>
  <r>
    <x v="0"/>
    <x v="14"/>
    <x v="14"/>
    <x v="2"/>
    <x v="2"/>
    <x v="2"/>
    <x v="1"/>
    <x v="93"/>
    <x v="199"/>
    <x v="111"/>
    <x v="204"/>
    <x v="68"/>
    <x v="184"/>
    <x v="3"/>
  </r>
  <r>
    <x v="0"/>
    <x v="14"/>
    <x v="14"/>
    <x v="0"/>
    <x v="0"/>
    <x v="0"/>
    <x v="2"/>
    <x v="142"/>
    <x v="200"/>
    <x v="75"/>
    <x v="205"/>
    <x v="84"/>
    <x v="185"/>
    <x v="5"/>
  </r>
  <r>
    <x v="0"/>
    <x v="14"/>
    <x v="14"/>
    <x v="5"/>
    <x v="5"/>
    <x v="5"/>
    <x v="3"/>
    <x v="102"/>
    <x v="201"/>
    <x v="77"/>
    <x v="206"/>
    <x v="49"/>
    <x v="186"/>
    <x v="5"/>
  </r>
  <r>
    <x v="0"/>
    <x v="14"/>
    <x v="14"/>
    <x v="4"/>
    <x v="4"/>
    <x v="4"/>
    <x v="4"/>
    <x v="82"/>
    <x v="202"/>
    <x v="79"/>
    <x v="207"/>
    <x v="101"/>
    <x v="187"/>
    <x v="5"/>
  </r>
  <r>
    <x v="0"/>
    <x v="14"/>
    <x v="14"/>
    <x v="6"/>
    <x v="6"/>
    <x v="6"/>
    <x v="5"/>
    <x v="71"/>
    <x v="145"/>
    <x v="92"/>
    <x v="7"/>
    <x v="81"/>
    <x v="188"/>
    <x v="5"/>
  </r>
  <r>
    <x v="0"/>
    <x v="14"/>
    <x v="14"/>
    <x v="7"/>
    <x v="7"/>
    <x v="7"/>
    <x v="5"/>
    <x v="71"/>
    <x v="145"/>
    <x v="64"/>
    <x v="176"/>
    <x v="79"/>
    <x v="189"/>
    <x v="5"/>
  </r>
  <r>
    <x v="0"/>
    <x v="14"/>
    <x v="14"/>
    <x v="8"/>
    <x v="8"/>
    <x v="8"/>
    <x v="7"/>
    <x v="132"/>
    <x v="203"/>
    <x v="32"/>
    <x v="208"/>
    <x v="78"/>
    <x v="190"/>
    <x v="5"/>
  </r>
  <r>
    <x v="0"/>
    <x v="14"/>
    <x v="14"/>
    <x v="3"/>
    <x v="3"/>
    <x v="3"/>
    <x v="8"/>
    <x v="104"/>
    <x v="9"/>
    <x v="15"/>
    <x v="95"/>
    <x v="90"/>
    <x v="191"/>
    <x v="5"/>
  </r>
  <r>
    <x v="0"/>
    <x v="14"/>
    <x v="14"/>
    <x v="9"/>
    <x v="9"/>
    <x v="9"/>
    <x v="9"/>
    <x v="106"/>
    <x v="48"/>
    <x v="67"/>
    <x v="84"/>
    <x v="81"/>
    <x v="188"/>
    <x v="5"/>
  </r>
  <r>
    <x v="0"/>
    <x v="14"/>
    <x v="14"/>
    <x v="10"/>
    <x v="10"/>
    <x v="10"/>
    <x v="9"/>
    <x v="106"/>
    <x v="48"/>
    <x v="116"/>
    <x v="209"/>
    <x v="91"/>
    <x v="183"/>
    <x v="5"/>
  </r>
  <r>
    <x v="0"/>
    <x v="14"/>
    <x v="14"/>
    <x v="14"/>
    <x v="14"/>
    <x v="14"/>
    <x v="9"/>
    <x v="106"/>
    <x v="48"/>
    <x v="52"/>
    <x v="210"/>
    <x v="79"/>
    <x v="189"/>
    <x v="5"/>
  </r>
  <r>
    <x v="0"/>
    <x v="14"/>
    <x v="14"/>
    <x v="24"/>
    <x v="24"/>
    <x v="24"/>
    <x v="12"/>
    <x v="110"/>
    <x v="204"/>
    <x v="66"/>
    <x v="211"/>
    <x v="92"/>
    <x v="192"/>
    <x v="5"/>
  </r>
  <r>
    <x v="0"/>
    <x v="14"/>
    <x v="14"/>
    <x v="17"/>
    <x v="17"/>
    <x v="17"/>
    <x v="13"/>
    <x v="111"/>
    <x v="84"/>
    <x v="101"/>
    <x v="212"/>
    <x v="92"/>
    <x v="192"/>
    <x v="5"/>
  </r>
  <r>
    <x v="0"/>
    <x v="14"/>
    <x v="14"/>
    <x v="13"/>
    <x v="13"/>
    <x v="13"/>
    <x v="14"/>
    <x v="112"/>
    <x v="115"/>
    <x v="49"/>
    <x v="213"/>
    <x v="91"/>
    <x v="183"/>
    <x v="5"/>
  </r>
  <r>
    <x v="0"/>
    <x v="14"/>
    <x v="14"/>
    <x v="23"/>
    <x v="23"/>
    <x v="23"/>
    <x v="14"/>
    <x v="112"/>
    <x v="115"/>
    <x v="49"/>
    <x v="213"/>
    <x v="91"/>
    <x v="183"/>
    <x v="5"/>
  </r>
  <r>
    <x v="0"/>
    <x v="14"/>
    <x v="14"/>
    <x v="18"/>
    <x v="18"/>
    <x v="18"/>
    <x v="14"/>
    <x v="112"/>
    <x v="115"/>
    <x v="105"/>
    <x v="125"/>
    <x v="89"/>
    <x v="120"/>
    <x v="5"/>
  </r>
  <r>
    <x v="0"/>
    <x v="14"/>
    <x v="14"/>
    <x v="15"/>
    <x v="15"/>
    <x v="15"/>
    <x v="14"/>
    <x v="112"/>
    <x v="115"/>
    <x v="65"/>
    <x v="214"/>
    <x v="81"/>
    <x v="188"/>
    <x v="5"/>
  </r>
  <r>
    <x v="0"/>
    <x v="14"/>
    <x v="14"/>
    <x v="21"/>
    <x v="21"/>
    <x v="21"/>
    <x v="19"/>
    <x v="129"/>
    <x v="205"/>
    <x v="35"/>
    <x v="215"/>
    <x v="87"/>
    <x v="193"/>
    <x v="5"/>
  </r>
  <r>
    <x v="0"/>
    <x v="14"/>
    <x v="14"/>
    <x v="22"/>
    <x v="22"/>
    <x v="22"/>
    <x v="18"/>
    <x v="116"/>
    <x v="206"/>
    <x v="66"/>
    <x v="211"/>
    <x v="80"/>
    <x v="85"/>
    <x v="5"/>
  </r>
  <r>
    <x v="0"/>
    <x v="14"/>
    <x v="14"/>
    <x v="19"/>
    <x v="19"/>
    <x v="19"/>
    <x v="18"/>
    <x v="116"/>
    <x v="206"/>
    <x v="50"/>
    <x v="73"/>
    <x v="82"/>
    <x v="194"/>
    <x v="5"/>
  </r>
  <r>
    <x v="0"/>
    <x v="14"/>
    <x v="14"/>
    <x v="12"/>
    <x v="12"/>
    <x v="12"/>
    <x v="18"/>
    <x v="116"/>
    <x v="206"/>
    <x v="66"/>
    <x v="211"/>
    <x v="80"/>
    <x v="85"/>
    <x v="5"/>
  </r>
  <r>
    <x v="0"/>
    <x v="15"/>
    <x v="15"/>
    <x v="2"/>
    <x v="2"/>
    <x v="2"/>
    <x v="0"/>
    <x v="115"/>
    <x v="207"/>
    <x v="67"/>
    <x v="216"/>
    <x v="91"/>
    <x v="195"/>
    <x v="5"/>
  </r>
  <r>
    <x v="0"/>
    <x v="15"/>
    <x v="15"/>
    <x v="4"/>
    <x v="4"/>
    <x v="4"/>
    <x v="1"/>
    <x v="112"/>
    <x v="208"/>
    <x v="79"/>
    <x v="217"/>
    <x v="89"/>
    <x v="196"/>
    <x v="5"/>
  </r>
  <r>
    <x v="0"/>
    <x v="15"/>
    <x v="15"/>
    <x v="1"/>
    <x v="1"/>
    <x v="1"/>
    <x v="1"/>
    <x v="112"/>
    <x v="208"/>
    <x v="67"/>
    <x v="216"/>
    <x v="93"/>
    <x v="123"/>
    <x v="5"/>
  </r>
  <r>
    <x v="0"/>
    <x v="15"/>
    <x v="15"/>
    <x v="5"/>
    <x v="5"/>
    <x v="5"/>
    <x v="3"/>
    <x v="127"/>
    <x v="209"/>
    <x v="100"/>
    <x v="218"/>
    <x v="91"/>
    <x v="195"/>
    <x v="5"/>
  </r>
  <r>
    <x v="0"/>
    <x v="15"/>
    <x v="15"/>
    <x v="0"/>
    <x v="0"/>
    <x v="0"/>
    <x v="4"/>
    <x v="119"/>
    <x v="210"/>
    <x v="98"/>
    <x v="219"/>
    <x v="93"/>
    <x v="123"/>
    <x v="5"/>
  </r>
  <r>
    <x v="0"/>
    <x v="15"/>
    <x v="15"/>
    <x v="24"/>
    <x v="24"/>
    <x v="24"/>
    <x v="5"/>
    <x v="143"/>
    <x v="211"/>
    <x v="101"/>
    <x v="220"/>
    <x v="91"/>
    <x v="195"/>
    <x v="5"/>
  </r>
  <r>
    <x v="0"/>
    <x v="15"/>
    <x v="15"/>
    <x v="6"/>
    <x v="6"/>
    <x v="6"/>
    <x v="6"/>
    <x v="144"/>
    <x v="212"/>
    <x v="101"/>
    <x v="220"/>
    <x v="79"/>
    <x v="197"/>
    <x v="5"/>
  </r>
  <r>
    <x v="0"/>
    <x v="15"/>
    <x v="15"/>
    <x v="15"/>
    <x v="15"/>
    <x v="15"/>
    <x v="6"/>
    <x v="144"/>
    <x v="212"/>
    <x v="96"/>
    <x v="114"/>
    <x v="79"/>
    <x v="197"/>
    <x v="5"/>
  </r>
  <r>
    <x v="0"/>
    <x v="15"/>
    <x v="15"/>
    <x v="28"/>
    <x v="28"/>
    <x v="28"/>
    <x v="8"/>
    <x v="145"/>
    <x v="112"/>
    <x v="65"/>
    <x v="221"/>
    <x v="79"/>
    <x v="197"/>
    <x v="5"/>
  </r>
  <r>
    <x v="0"/>
    <x v="15"/>
    <x v="15"/>
    <x v="33"/>
    <x v="33"/>
    <x v="33"/>
    <x v="8"/>
    <x v="145"/>
    <x v="112"/>
    <x v="96"/>
    <x v="114"/>
    <x v="93"/>
    <x v="123"/>
    <x v="5"/>
  </r>
  <r>
    <x v="0"/>
    <x v="15"/>
    <x v="15"/>
    <x v="21"/>
    <x v="21"/>
    <x v="21"/>
    <x v="8"/>
    <x v="145"/>
    <x v="112"/>
    <x v="101"/>
    <x v="220"/>
    <x v="93"/>
    <x v="123"/>
    <x v="5"/>
  </r>
  <r>
    <x v="0"/>
    <x v="15"/>
    <x v="15"/>
    <x v="10"/>
    <x v="10"/>
    <x v="10"/>
    <x v="8"/>
    <x v="145"/>
    <x v="112"/>
    <x v="101"/>
    <x v="220"/>
    <x v="93"/>
    <x v="123"/>
    <x v="5"/>
  </r>
  <r>
    <x v="0"/>
    <x v="15"/>
    <x v="15"/>
    <x v="30"/>
    <x v="30"/>
    <x v="30"/>
    <x v="8"/>
    <x v="145"/>
    <x v="112"/>
    <x v="101"/>
    <x v="220"/>
    <x v="93"/>
    <x v="123"/>
    <x v="5"/>
  </r>
  <r>
    <x v="0"/>
    <x v="15"/>
    <x v="15"/>
    <x v="9"/>
    <x v="9"/>
    <x v="9"/>
    <x v="13"/>
    <x v="146"/>
    <x v="213"/>
    <x v="65"/>
    <x v="221"/>
    <x v="93"/>
    <x v="123"/>
    <x v="5"/>
  </r>
  <r>
    <x v="0"/>
    <x v="15"/>
    <x v="15"/>
    <x v="34"/>
    <x v="34"/>
    <x v="34"/>
    <x v="13"/>
    <x v="146"/>
    <x v="213"/>
    <x v="96"/>
    <x v="114"/>
    <x v="93"/>
    <x v="123"/>
    <x v="5"/>
  </r>
  <r>
    <x v="0"/>
    <x v="15"/>
    <x v="15"/>
    <x v="35"/>
    <x v="35"/>
    <x v="35"/>
    <x v="13"/>
    <x v="146"/>
    <x v="213"/>
    <x v="65"/>
    <x v="221"/>
    <x v="93"/>
    <x v="123"/>
    <x v="5"/>
  </r>
  <r>
    <x v="0"/>
    <x v="15"/>
    <x v="15"/>
    <x v="13"/>
    <x v="13"/>
    <x v="13"/>
    <x v="13"/>
    <x v="146"/>
    <x v="213"/>
    <x v="65"/>
    <x v="221"/>
    <x v="93"/>
    <x v="123"/>
    <x v="5"/>
  </r>
  <r>
    <x v="0"/>
    <x v="15"/>
    <x v="15"/>
    <x v="8"/>
    <x v="8"/>
    <x v="8"/>
    <x v="13"/>
    <x v="146"/>
    <x v="213"/>
    <x v="65"/>
    <x v="221"/>
    <x v="93"/>
    <x v="123"/>
    <x v="5"/>
  </r>
  <r>
    <x v="0"/>
    <x v="15"/>
    <x v="15"/>
    <x v="29"/>
    <x v="29"/>
    <x v="29"/>
    <x v="13"/>
    <x v="146"/>
    <x v="213"/>
    <x v="65"/>
    <x v="221"/>
    <x v="93"/>
    <x v="123"/>
    <x v="5"/>
  </r>
  <r>
    <x v="0"/>
    <x v="15"/>
    <x v="15"/>
    <x v="3"/>
    <x v="3"/>
    <x v="3"/>
    <x v="13"/>
    <x v="146"/>
    <x v="213"/>
    <x v="96"/>
    <x v="114"/>
    <x v="79"/>
    <x v="197"/>
    <x v="5"/>
  </r>
  <r>
    <x v="0"/>
    <x v="15"/>
    <x v="15"/>
    <x v="36"/>
    <x v="36"/>
    <x v="36"/>
    <x v="13"/>
    <x v="146"/>
    <x v="213"/>
    <x v="96"/>
    <x v="114"/>
    <x v="79"/>
    <x v="197"/>
    <x v="5"/>
  </r>
  <r>
    <x v="0"/>
    <x v="15"/>
    <x v="15"/>
    <x v="23"/>
    <x v="23"/>
    <x v="23"/>
    <x v="13"/>
    <x v="146"/>
    <x v="213"/>
    <x v="96"/>
    <x v="114"/>
    <x v="93"/>
    <x v="123"/>
    <x v="5"/>
  </r>
  <r>
    <x v="0"/>
    <x v="15"/>
    <x v="15"/>
    <x v="18"/>
    <x v="18"/>
    <x v="18"/>
    <x v="13"/>
    <x v="146"/>
    <x v="213"/>
    <x v="65"/>
    <x v="221"/>
    <x v="93"/>
    <x v="123"/>
    <x v="5"/>
  </r>
  <r>
    <x v="0"/>
    <x v="15"/>
    <x v="15"/>
    <x v="7"/>
    <x v="7"/>
    <x v="7"/>
    <x v="13"/>
    <x v="146"/>
    <x v="213"/>
    <x v="96"/>
    <x v="114"/>
    <x v="93"/>
    <x v="123"/>
    <x v="5"/>
  </r>
  <r>
    <x v="0"/>
    <x v="15"/>
    <x v="15"/>
    <x v="37"/>
    <x v="37"/>
    <x v="37"/>
    <x v="13"/>
    <x v="146"/>
    <x v="213"/>
    <x v="96"/>
    <x v="114"/>
    <x v="93"/>
    <x v="123"/>
    <x v="5"/>
  </r>
  <r>
    <x v="0"/>
    <x v="15"/>
    <x v="15"/>
    <x v="14"/>
    <x v="14"/>
    <x v="14"/>
    <x v="13"/>
    <x v="146"/>
    <x v="213"/>
    <x v="65"/>
    <x v="221"/>
    <x v="93"/>
    <x v="123"/>
    <x v="5"/>
  </r>
  <r>
    <x v="0"/>
    <x v="15"/>
    <x v="15"/>
    <x v="38"/>
    <x v="38"/>
    <x v="38"/>
    <x v="13"/>
    <x v="146"/>
    <x v="213"/>
    <x v="96"/>
    <x v="114"/>
    <x v="93"/>
    <x v="123"/>
    <x v="5"/>
  </r>
  <r>
    <x v="0"/>
    <x v="16"/>
    <x v="16"/>
    <x v="1"/>
    <x v="1"/>
    <x v="1"/>
    <x v="0"/>
    <x v="49"/>
    <x v="214"/>
    <x v="118"/>
    <x v="162"/>
    <x v="80"/>
    <x v="198"/>
    <x v="5"/>
  </r>
  <r>
    <x v="0"/>
    <x v="16"/>
    <x v="16"/>
    <x v="2"/>
    <x v="2"/>
    <x v="2"/>
    <x v="1"/>
    <x v="128"/>
    <x v="178"/>
    <x v="52"/>
    <x v="222"/>
    <x v="57"/>
    <x v="199"/>
    <x v="5"/>
  </r>
  <r>
    <x v="0"/>
    <x v="16"/>
    <x v="16"/>
    <x v="0"/>
    <x v="0"/>
    <x v="0"/>
    <x v="1"/>
    <x v="128"/>
    <x v="178"/>
    <x v="51"/>
    <x v="223"/>
    <x v="92"/>
    <x v="200"/>
    <x v="5"/>
  </r>
  <r>
    <x v="0"/>
    <x v="16"/>
    <x v="16"/>
    <x v="4"/>
    <x v="4"/>
    <x v="4"/>
    <x v="3"/>
    <x v="96"/>
    <x v="215"/>
    <x v="79"/>
    <x v="224"/>
    <x v="55"/>
    <x v="201"/>
    <x v="5"/>
  </r>
  <r>
    <x v="0"/>
    <x v="16"/>
    <x v="16"/>
    <x v="5"/>
    <x v="5"/>
    <x v="5"/>
    <x v="4"/>
    <x v="147"/>
    <x v="216"/>
    <x v="53"/>
    <x v="225"/>
    <x v="96"/>
    <x v="202"/>
    <x v="5"/>
  </r>
  <r>
    <x v="0"/>
    <x v="16"/>
    <x v="16"/>
    <x v="6"/>
    <x v="6"/>
    <x v="6"/>
    <x v="5"/>
    <x v="124"/>
    <x v="217"/>
    <x v="67"/>
    <x v="226"/>
    <x v="96"/>
    <x v="202"/>
    <x v="5"/>
  </r>
  <r>
    <x v="0"/>
    <x v="16"/>
    <x v="16"/>
    <x v="3"/>
    <x v="3"/>
    <x v="3"/>
    <x v="6"/>
    <x v="106"/>
    <x v="218"/>
    <x v="67"/>
    <x v="226"/>
    <x v="81"/>
    <x v="203"/>
    <x v="5"/>
  </r>
  <r>
    <x v="0"/>
    <x v="16"/>
    <x v="16"/>
    <x v="8"/>
    <x v="8"/>
    <x v="8"/>
    <x v="7"/>
    <x v="125"/>
    <x v="219"/>
    <x v="32"/>
    <x v="227"/>
    <x v="80"/>
    <x v="198"/>
    <x v="5"/>
  </r>
  <r>
    <x v="0"/>
    <x v="16"/>
    <x v="16"/>
    <x v="7"/>
    <x v="7"/>
    <x v="7"/>
    <x v="7"/>
    <x v="125"/>
    <x v="219"/>
    <x v="32"/>
    <x v="227"/>
    <x v="91"/>
    <x v="183"/>
    <x v="5"/>
  </r>
  <r>
    <x v="0"/>
    <x v="16"/>
    <x v="16"/>
    <x v="12"/>
    <x v="12"/>
    <x v="12"/>
    <x v="9"/>
    <x v="126"/>
    <x v="220"/>
    <x v="79"/>
    <x v="224"/>
    <x v="90"/>
    <x v="204"/>
    <x v="5"/>
  </r>
  <r>
    <x v="0"/>
    <x v="16"/>
    <x v="16"/>
    <x v="9"/>
    <x v="9"/>
    <x v="9"/>
    <x v="10"/>
    <x v="109"/>
    <x v="221"/>
    <x v="98"/>
    <x v="228"/>
    <x v="81"/>
    <x v="203"/>
    <x v="5"/>
  </r>
  <r>
    <x v="0"/>
    <x v="16"/>
    <x v="16"/>
    <x v="11"/>
    <x v="11"/>
    <x v="11"/>
    <x v="10"/>
    <x v="109"/>
    <x v="221"/>
    <x v="15"/>
    <x v="229"/>
    <x v="91"/>
    <x v="183"/>
    <x v="5"/>
  </r>
  <r>
    <x v="0"/>
    <x v="16"/>
    <x v="16"/>
    <x v="10"/>
    <x v="10"/>
    <x v="10"/>
    <x v="10"/>
    <x v="109"/>
    <x v="221"/>
    <x v="32"/>
    <x v="227"/>
    <x v="64"/>
    <x v="205"/>
    <x v="5"/>
  </r>
  <r>
    <x v="0"/>
    <x v="16"/>
    <x v="16"/>
    <x v="29"/>
    <x v="29"/>
    <x v="29"/>
    <x v="13"/>
    <x v="110"/>
    <x v="110"/>
    <x v="98"/>
    <x v="228"/>
    <x v="90"/>
    <x v="204"/>
    <x v="5"/>
  </r>
  <r>
    <x v="0"/>
    <x v="16"/>
    <x v="16"/>
    <x v="32"/>
    <x v="32"/>
    <x v="32"/>
    <x v="14"/>
    <x v="115"/>
    <x v="222"/>
    <x v="96"/>
    <x v="114"/>
    <x v="96"/>
    <x v="202"/>
    <x v="5"/>
  </r>
  <r>
    <x v="0"/>
    <x v="16"/>
    <x v="16"/>
    <x v="15"/>
    <x v="15"/>
    <x v="15"/>
    <x v="14"/>
    <x v="115"/>
    <x v="222"/>
    <x v="66"/>
    <x v="230"/>
    <x v="90"/>
    <x v="204"/>
    <x v="3"/>
  </r>
  <r>
    <x v="0"/>
    <x v="16"/>
    <x v="16"/>
    <x v="14"/>
    <x v="14"/>
    <x v="14"/>
    <x v="14"/>
    <x v="115"/>
    <x v="222"/>
    <x v="49"/>
    <x v="231"/>
    <x v="89"/>
    <x v="120"/>
    <x v="5"/>
  </r>
  <r>
    <x v="0"/>
    <x v="16"/>
    <x v="16"/>
    <x v="24"/>
    <x v="24"/>
    <x v="24"/>
    <x v="17"/>
    <x v="112"/>
    <x v="99"/>
    <x v="66"/>
    <x v="230"/>
    <x v="90"/>
    <x v="204"/>
    <x v="5"/>
  </r>
  <r>
    <x v="0"/>
    <x v="16"/>
    <x v="16"/>
    <x v="13"/>
    <x v="13"/>
    <x v="13"/>
    <x v="17"/>
    <x v="112"/>
    <x v="99"/>
    <x v="100"/>
    <x v="232"/>
    <x v="87"/>
    <x v="206"/>
    <x v="5"/>
  </r>
  <r>
    <x v="0"/>
    <x v="16"/>
    <x v="16"/>
    <x v="23"/>
    <x v="23"/>
    <x v="23"/>
    <x v="18"/>
    <x v="116"/>
    <x v="14"/>
    <x v="98"/>
    <x v="228"/>
    <x v="64"/>
    <x v="205"/>
    <x v="5"/>
  </r>
  <r>
    <x v="0"/>
    <x v="17"/>
    <x v="17"/>
    <x v="21"/>
    <x v="21"/>
    <x v="21"/>
    <x v="0"/>
    <x v="68"/>
    <x v="175"/>
    <x v="108"/>
    <x v="233"/>
    <x v="69"/>
    <x v="207"/>
    <x v="5"/>
  </r>
  <r>
    <x v="0"/>
    <x v="17"/>
    <x v="17"/>
    <x v="4"/>
    <x v="4"/>
    <x v="4"/>
    <x v="1"/>
    <x v="97"/>
    <x v="223"/>
    <x v="79"/>
    <x v="61"/>
    <x v="67"/>
    <x v="208"/>
    <x v="5"/>
  </r>
  <r>
    <x v="0"/>
    <x v="17"/>
    <x v="17"/>
    <x v="0"/>
    <x v="0"/>
    <x v="0"/>
    <x v="2"/>
    <x v="70"/>
    <x v="224"/>
    <x v="119"/>
    <x v="234"/>
    <x v="91"/>
    <x v="209"/>
    <x v="5"/>
  </r>
  <r>
    <x v="0"/>
    <x v="17"/>
    <x v="17"/>
    <x v="1"/>
    <x v="1"/>
    <x v="1"/>
    <x v="3"/>
    <x v="98"/>
    <x v="225"/>
    <x v="88"/>
    <x v="235"/>
    <x v="89"/>
    <x v="210"/>
    <x v="3"/>
  </r>
  <r>
    <x v="0"/>
    <x v="17"/>
    <x v="17"/>
    <x v="5"/>
    <x v="5"/>
    <x v="5"/>
    <x v="4"/>
    <x v="105"/>
    <x v="226"/>
    <x v="80"/>
    <x v="236"/>
    <x v="80"/>
    <x v="211"/>
    <x v="5"/>
  </r>
  <r>
    <x v="0"/>
    <x v="17"/>
    <x v="17"/>
    <x v="2"/>
    <x v="2"/>
    <x v="2"/>
    <x v="5"/>
    <x v="125"/>
    <x v="227"/>
    <x v="67"/>
    <x v="30"/>
    <x v="80"/>
    <x v="211"/>
    <x v="3"/>
  </r>
  <r>
    <x v="0"/>
    <x v="17"/>
    <x v="17"/>
    <x v="6"/>
    <x v="6"/>
    <x v="6"/>
    <x v="6"/>
    <x v="115"/>
    <x v="228"/>
    <x v="98"/>
    <x v="237"/>
    <x v="80"/>
    <x v="211"/>
    <x v="5"/>
  </r>
  <r>
    <x v="0"/>
    <x v="17"/>
    <x v="17"/>
    <x v="24"/>
    <x v="24"/>
    <x v="24"/>
    <x v="7"/>
    <x v="112"/>
    <x v="229"/>
    <x v="79"/>
    <x v="61"/>
    <x v="89"/>
    <x v="210"/>
    <x v="5"/>
  </r>
  <r>
    <x v="0"/>
    <x v="17"/>
    <x v="17"/>
    <x v="9"/>
    <x v="9"/>
    <x v="9"/>
    <x v="8"/>
    <x v="116"/>
    <x v="230"/>
    <x v="98"/>
    <x v="237"/>
    <x v="64"/>
    <x v="69"/>
    <x v="5"/>
  </r>
  <r>
    <x v="0"/>
    <x v="17"/>
    <x v="17"/>
    <x v="7"/>
    <x v="7"/>
    <x v="7"/>
    <x v="9"/>
    <x v="127"/>
    <x v="231"/>
    <x v="101"/>
    <x v="238"/>
    <x v="91"/>
    <x v="209"/>
    <x v="3"/>
  </r>
  <r>
    <x v="0"/>
    <x v="17"/>
    <x v="17"/>
    <x v="25"/>
    <x v="25"/>
    <x v="25"/>
    <x v="10"/>
    <x v="119"/>
    <x v="232"/>
    <x v="65"/>
    <x v="239"/>
    <x v="87"/>
    <x v="212"/>
    <x v="5"/>
  </r>
  <r>
    <x v="0"/>
    <x v="17"/>
    <x v="17"/>
    <x v="19"/>
    <x v="19"/>
    <x v="19"/>
    <x v="10"/>
    <x v="119"/>
    <x v="232"/>
    <x v="65"/>
    <x v="239"/>
    <x v="87"/>
    <x v="212"/>
    <x v="5"/>
  </r>
  <r>
    <x v="0"/>
    <x v="17"/>
    <x v="17"/>
    <x v="3"/>
    <x v="3"/>
    <x v="3"/>
    <x v="10"/>
    <x v="119"/>
    <x v="232"/>
    <x v="101"/>
    <x v="238"/>
    <x v="64"/>
    <x v="69"/>
    <x v="5"/>
  </r>
  <r>
    <x v="0"/>
    <x v="17"/>
    <x v="17"/>
    <x v="10"/>
    <x v="10"/>
    <x v="10"/>
    <x v="10"/>
    <x v="119"/>
    <x v="232"/>
    <x v="98"/>
    <x v="237"/>
    <x v="93"/>
    <x v="123"/>
    <x v="5"/>
  </r>
  <r>
    <x v="0"/>
    <x v="17"/>
    <x v="17"/>
    <x v="8"/>
    <x v="8"/>
    <x v="8"/>
    <x v="14"/>
    <x v="120"/>
    <x v="233"/>
    <x v="66"/>
    <x v="240"/>
    <x v="91"/>
    <x v="209"/>
    <x v="5"/>
  </r>
  <r>
    <x v="0"/>
    <x v="17"/>
    <x v="17"/>
    <x v="12"/>
    <x v="12"/>
    <x v="12"/>
    <x v="14"/>
    <x v="120"/>
    <x v="233"/>
    <x v="101"/>
    <x v="238"/>
    <x v="89"/>
    <x v="210"/>
    <x v="5"/>
  </r>
  <r>
    <x v="0"/>
    <x v="17"/>
    <x v="17"/>
    <x v="14"/>
    <x v="14"/>
    <x v="14"/>
    <x v="14"/>
    <x v="120"/>
    <x v="233"/>
    <x v="101"/>
    <x v="238"/>
    <x v="89"/>
    <x v="210"/>
    <x v="5"/>
  </r>
  <r>
    <x v="0"/>
    <x v="17"/>
    <x v="17"/>
    <x v="39"/>
    <x v="39"/>
    <x v="39"/>
    <x v="17"/>
    <x v="143"/>
    <x v="17"/>
    <x v="96"/>
    <x v="114"/>
    <x v="64"/>
    <x v="69"/>
    <x v="5"/>
  </r>
  <r>
    <x v="0"/>
    <x v="17"/>
    <x v="17"/>
    <x v="18"/>
    <x v="18"/>
    <x v="18"/>
    <x v="17"/>
    <x v="143"/>
    <x v="17"/>
    <x v="50"/>
    <x v="241"/>
    <x v="93"/>
    <x v="123"/>
    <x v="5"/>
  </r>
  <r>
    <x v="0"/>
    <x v="17"/>
    <x v="17"/>
    <x v="22"/>
    <x v="22"/>
    <x v="22"/>
    <x v="18"/>
    <x v="144"/>
    <x v="234"/>
    <x v="101"/>
    <x v="238"/>
    <x v="79"/>
    <x v="213"/>
    <x v="5"/>
  </r>
  <r>
    <x v="0"/>
    <x v="17"/>
    <x v="17"/>
    <x v="27"/>
    <x v="27"/>
    <x v="27"/>
    <x v="18"/>
    <x v="144"/>
    <x v="234"/>
    <x v="65"/>
    <x v="239"/>
    <x v="79"/>
    <x v="213"/>
    <x v="5"/>
  </r>
  <r>
    <x v="0"/>
    <x v="18"/>
    <x v="18"/>
    <x v="0"/>
    <x v="0"/>
    <x v="0"/>
    <x v="0"/>
    <x v="148"/>
    <x v="235"/>
    <x v="120"/>
    <x v="242"/>
    <x v="82"/>
    <x v="191"/>
    <x v="5"/>
  </r>
  <r>
    <x v="0"/>
    <x v="18"/>
    <x v="18"/>
    <x v="1"/>
    <x v="1"/>
    <x v="1"/>
    <x v="1"/>
    <x v="51"/>
    <x v="236"/>
    <x v="63"/>
    <x v="243"/>
    <x v="82"/>
    <x v="191"/>
    <x v="5"/>
  </r>
  <r>
    <x v="0"/>
    <x v="18"/>
    <x v="18"/>
    <x v="2"/>
    <x v="2"/>
    <x v="2"/>
    <x v="2"/>
    <x v="123"/>
    <x v="131"/>
    <x v="53"/>
    <x v="244"/>
    <x v="71"/>
    <x v="130"/>
    <x v="5"/>
  </r>
  <r>
    <x v="0"/>
    <x v="18"/>
    <x v="18"/>
    <x v="5"/>
    <x v="5"/>
    <x v="5"/>
    <x v="3"/>
    <x v="97"/>
    <x v="237"/>
    <x v="88"/>
    <x v="245"/>
    <x v="69"/>
    <x v="192"/>
    <x v="3"/>
  </r>
  <r>
    <x v="0"/>
    <x v="18"/>
    <x v="18"/>
    <x v="4"/>
    <x v="4"/>
    <x v="4"/>
    <x v="4"/>
    <x v="104"/>
    <x v="238"/>
    <x v="50"/>
    <x v="246"/>
    <x v="52"/>
    <x v="214"/>
    <x v="5"/>
  </r>
  <r>
    <x v="0"/>
    <x v="18"/>
    <x v="18"/>
    <x v="3"/>
    <x v="3"/>
    <x v="3"/>
    <x v="4"/>
    <x v="104"/>
    <x v="238"/>
    <x v="91"/>
    <x v="247"/>
    <x v="87"/>
    <x v="215"/>
    <x v="5"/>
  </r>
  <r>
    <x v="0"/>
    <x v="18"/>
    <x v="18"/>
    <x v="6"/>
    <x v="6"/>
    <x v="6"/>
    <x v="6"/>
    <x v="111"/>
    <x v="239"/>
    <x v="79"/>
    <x v="83"/>
    <x v="87"/>
    <x v="215"/>
    <x v="5"/>
  </r>
  <r>
    <x v="0"/>
    <x v="18"/>
    <x v="18"/>
    <x v="13"/>
    <x v="13"/>
    <x v="13"/>
    <x v="7"/>
    <x v="115"/>
    <x v="240"/>
    <x v="100"/>
    <x v="248"/>
    <x v="82"/>
    <x v="191"/>
    <x v="5"/>
  </r>
  <r>
    <x v="0"/>
    <x v="18"/>
    <x v="18"/>
    <x v="10"/>
    <x v="10"/>
    <x v="10"/>
    <x v="7"/>
    <x v="115"/>
    <x v="240"/>
    <x v="32"/>
    <x v="249"/>
    <x v="79"/>
    <x v="125"/>
    <x v="5"/>
  </r>
  <r>
    <x v="0"/>
    <x v="18"/>
    <x v="18"/>
    <x v="8"/>
    <x v="8"/>
    <x v="8"/>
    <x v="9"/>
    <x v="112"/>
    <x v="137"/>
    <x v="100"/>
    <x v="248"/>
    <x v="87"/>
    <x v="215"/>
    <x v="5"/>
  </r>
  <r>
    <x v="0"/>
    <x v="18"/>
    <x v="18"/>
    <x v="12"/>
    <x v="12"/>
    <x v="12"/>
    <x v="9"/>
    <x v="112"/>
    <x v="137"/>
    <x v="100"/>
    <x v="248"/>
    <x v="87"/>
    <x v="215"/>
    <x v="5"/>
  </r>
  <r>
    <x v="0"/>
    <x v="18"/>
    <x v="18"/>
    <x v="18"/>
    <x v="18"/>
    <x v="18"/>
    <x v="11"/>
    <x v="129"/>
    <x v="171"/>
    <x v="98"/>
    <x v="32"/>
    <x v="87"/>
    <x v="215"/>
    <x v="5"/>
  </r>
  <r>
    <x v="0"/>
    <x v="18"/>
    <x v="18"/>
    <x v="9"/>
    <x v="9"/>
    <x v="9"/>
    <x v="12"/>
    <x v="116"/>
    <x v="33"/>
    <x v="66"/>
    <x v="250"/>
    <x v="80"/>
    <x v="216"/>
    <x v="5"/>
  </r>
  <r>
    <x v="0"/>
    <x v="18"/>
    <x v="18"/>
    <x v="15"/>
    <x v="15"/>
    <x v="15"/>
    <x v="13"/>
    <x v="127"/>
    <x v="241"/>
    <x v="96"/>
    <x v="114"/>
    <x v="69"/>
    <x v="192"/>
    <x v="5"/>
  </r>
  <r>
    <x v="0"/>
    <x v="18"/>
    <x v="18"/>
    <x v="14"/>
    <x v="14"/>
    <x v="14"/>
    <x v="13"/>
    <x v="127"/>
    <x v="241"/>
    <x v="35"/>
    <x v="251"/>
    <x v="64"/>
    <x v="194"/>
    <x v="5"/>
  </r>
  <r>
    <x v="0"/>
    <x v="18"/>
    <x v="18"/>
    <x v="22"/>
    <x v="22"/>
    <x v="22"/>
    <x v="15"/>
    <x v="118"/>
    <x v="205"/>
    <x v="65"/>
    <x v="252"/>
    <x v="82"/>
    <x v="191"/>
    <x v="5"/>
  </r>
  <r>
    <x v="0"/>
    <x v="18"/>
    <x v="18"/>
    <x v="17"/>
    <x v="17"/>
    <x v="17"/>
    <x v="15"/>
    <x v="118"/>
    <x v="205"/>
    <x v="66"/>
    <x v="250"/>
    <x v="64"/>
    <x v="194"/>
    <x v="5"/>
  </r>
  <r>
    <x v="0"/>
    <x v="18"/>
    <x v="18"/>
    <x v="29"/>
    <x v="29"/>
    <x v="29"/>
    <x v="15"/>
    <x v="118"/>
    <x v="205"/>
    <x v="65"/>
    <x v="252"/>
    <x v="82"/>
    <x v="191"/>
    <x v="5"/>
  </r>
  <r>
    <x v="0"/>
    <x v="18"/>
    <x v="18"/>
    <x v="11"/>
    <x v="11"/>
    <x v="11"/>
    <x v="15"/>
    <x v="118"/>
    <x v="205"/>
    <x v="98"/>
    <x v="32"/>
    <x v="79"/>
    <x v="125"/>
    <x v="5"/>
  </r>
  <r>
    <x v="0"/>
    <x v="18"/>
    <x v="18"/>
    <x v="19"/>
    <x v="19"/>
    <x v="19"/>
    <x v="18"/>
    <x v="119"/>
    <x v="54"/>
    <x v="66"/>
    <x v="250"/>
    <x v="89"/>
    <x v="217"/>
    <x v="5"/>
  </r>
  <r>
    <x v="0"/>
    <x v="18"/>
    <x v="18"/>
    <x v="21"/>
    <x v="21"/>
    <x v="21"/>
    <x v="18"/>
    <x v="119"/>
    <x v="54"/>
    <x v="66"/>
    <x v="250"/>
    <x v="89"/>
    <x v="217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3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4"/>
  </r>
  <r>
    <x v="0"/>
    <x v="0"/>
    <x v="0"/>
    <x v="14"/>
    <x v="14"/>
    <x v="14"/>
    <x v="14"/>
    <x v="14"/>
    <x v="14"/>
    <x v="14"/>
    <x v="14"/>
    <x v="14"/>
    <x v="14"/>
    <x v="0"/>
  </r>
  <r>
    <x v="0"/>
    <x v="0"/>
    <x v="0"/>
    <x v="15"/>
    <x v="15"/>
    <x v="15"/>
    <x v="15"/>
    <x v="15"/>
    <x v="15"/>
    <x v="15"/>
    <x v="15"/>
    <x v="15"/>
    <x v="15"/>
    <x v="5"/>
  </r>
  <r>
    <x v="0"/>
    <x v="0"/>
    <x v="0"/>
    <x v="16"/>
    <x v="16"/>
    <x v="16"/>
    <x v="16"/>
    <x v="16"/>
    <x v="16"/>
    <x v="16"/>
    <x v="16"/>
    <x v="16"/>
    <x v="16"/>
    <x v="0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0"/>
  </r>
  <r>
    <x v="0"/>
    <x v="0"/>
    <x v="0"/>
    <x v="19"/>
    <x v="19"/>
    <x v="19"/>
    <x v="19"/>
    <x v="19"/>
    <x v="19"/>
    <x v="19"/>
    <x v="19"/>
    <x v="19"/>
    <x v="19"/>
    <x v="2"/>
  </r>
  <r>
    <x v="0"/>
    <x v="1"/>
    <x v="1"/>
    <x v="0"/>
    <x v="0"/>
    <x v="0"/>
    <x v="0"/>
    <x v="20"/>
    <x v="20"/>
    <x v="20"/>
    <x v="20"/>
    <x v="20"/>
    <x v="20"/>
    <x v="0"/>
  </r>
  <r>
    <x v="0"/>
    <x v="1"/>
    <x v="1"/>
    <x v="1"/>
    <x v="1"/>
    <x v="1"/>
    <x v="1"/>
    <x v="21"/>
    <x v="21"/>
    <x v="21"/>
    <x v="21"/>
    <x v="21"/>
    <x v="21"/>
    <x v="0"/>
  </r>
  <r>
    <x v="0"/>
    <x v="1"/>
    <x v="1"/>
    <x v="3"/>
    <x v="3"/>
    <x v="3"/>
    <x v="2"/>
    <x v="22"/>
    <x v="22"/>
    <x v="22"/>
    <x v="22"/>
    <x v="22"/>
    <x v="22"/>
    <x v="0"/>
  </r>
  <r>
    <x v="0"/>
    <x v="1"/>
    <x v="1"/>
    <x v="2"/>
    <x v="2"/>
    <x v="2"/>
    <x v="3"/>
    <x v="23"/>
    <x v="23"/>
    <x v="23"/>
    <x v="23"/>
    <x v="23"/>
    <x v="23"/>
    <x v="0"/>
  </r>
  <r>
    <x v="0"/>
    <x v="1"/>
    <x v="1"/>
    <x v="4"/>
    <x v="4"/>
    <x v="4"/>
    <x v="4"/>
    <x v="24"/>
    <x v="24"/>
    <x v="24"/>
    <x v="24"/>
    <x v="24"/>
    <x v="24"/>
    <x v="0"/>
  </r>
  <r>
    <x v="0"/>
    <x v="1"/>
    <x v="1"/>
    <x v="7"/>
    <x v="7"/>
    <x v="7"/>
    <x v="5"/>
    <x v="25"/>
    <x v="25"/>
    <x v="25"/>
    <x v="25"/>
    <x v="25"/>
    <x v="25"/>
    <x v="0"/>
  </r>
  <r>
    <x v="0"/>
    <x v="1"/>
    <x v="1"/>
    <x v="6"/>
    <x v="6"/>
    <x v="6"/>
    <x v="6"/>
    <x v="26"/>
    <x v="26"/>
    <x v="26"/>
    <x v="26"/>
    <x v="26"/>
    <x v="26"/>
    <x v="0"/>
  </r>
  <r>
    <x v="0"/>
    <x v="1"/>
    <x v="1"/>
    <x v="5"/>
    <x v="5"/>
    <x v="5"/>
    <x v="7"/>
    <x v="27"/>
    <x v="27"/>
    <x v="27"/>
    <x v="27"/>
    <x v="27"/>
    <x v="27"/>
    <x v="0"/>
  </r>
  <r>
    <x v="0"/>
    <x v="1"/>
    <x v="1"/>
    <x v="10"/>
    <x v="10"/>
    <x v="10"/>
    <x v="8"/>
    <x v="28"/>
    <x v="28"/>
    <x v="28"/>
    <x v="28"/>
    <x v="28"/>
    <x v="14"/>
    <x v="0"/>
  </r>
  <r>
    <x v="0"/>
    <x v="1"/>
    <x v="1"/>
    <x v="14"/>
    <x v="14"/>
    <x v="14"/>
    <x v="9"/>
    <x v="29"/>
    <x v="29"/>
    <x v="29"/>
    <x v="29"/>
    <x v="29"/>
    <x v="28"/>
    <x v="0"/>
  </r>
  <r>
    <x v="0"/>
    <x v="1"/>
    <x v="1"/>
    <x v="9"/>
    <x v="9"/>
    <x v="9"/>
    <x v="10"/>
    <x v="30"/>
    <x v="30"/>
    <x v="30"/>
    <x v="30"/>
    <x v="30"/>
    <x v="29"/>
    <x v="0"/>
  </r>
  <r>
    <x v="0"/>
    <x v="1"/>
    <x v="1"/>
    <x v="13"/>
    <x v="13"/>
    <x v="13"/>
    <x v="11"/>
    <x v="31"/>
    <x v="31"/>
    <x v="31"/>
    <x v="31"/>
    <x v="31"/>
    <x v="30"/>
    <x v="3"/>
  </r>
  <r>
    <x v="0"/>
    <x v="1"/>
    <x v="1"/>
    <x v="12"/>
    <x v="12"/>
    <x v="12"/>
    <x v="12"/>
    <x v="32"/>
    <x v="32"/>
    <x v="32"/>
    <x v="32"/>
    <x v="32"/>
    <x v="31"/>
    <x v="0"/>
  </r>
  <r>
    <x v="0"/>
    <x v="1"/>
    <x v="1"/>
    <x v="20"/>
    <x v="20"/>
    <x v="20"/>
    <x v="13"/>
    <x v="33"/>
    <x v="33"/>
    <x v="33"/>
    <x v="33"/>
    <x v="33"/>
    <x v="32"/>
    <x v="0"/>
  </r>
  <r>
    <x v="0"/>
    <x v="1"/>
    <x v="1"/>
    <x v="21"/>
    <x v="21"/>
    <x v="21"/>
    <x v="14"/>
    <x v="34"/>
    <x v="34"/>
    <x v="34"/>
    <x v="34"/>
    <x v="34"/>
    <x v="33"/>
    <x v="0"/>
  </r>
  <r>
    <x v="0"/>
    <x v="1"/>
    <x v="1"/>
    <x v="22"/>
    <x v="22"/>
    <x v="22"/>
    <x v="15"/>
    <x v="35"/>
    <x v="35"/>
    <x v="35"/>
    <x v="35"/>
    <x v="35"/>
    <x v="34"/>
    <x v="0"/>
  </r>
  <r>
    <x v="0"/>
    <x v="1"/>
    <x v="1"/>
    <x v="16"/>
    <x v="16"/>
    <x v="16"/>
    <x v="16"/>
    <x v="36"/>
    <x v="36"/>
    <x v="36"/>
    <x v="36"/>
    <x v="33"/>
    <x v="32"/>
    <x v="0"/>
  </r>
  <r>
    <x v="0"/>
    <x v="1"/>
    <x v="1"/>
    <x v="11"/>
    <x v="11"/>
    <x v="11"/>
    <x v="17"/>
    <x v="37"/>
    <x v="37"/>
    <x v="37"/>
    <x v="37"/>
    <x v="36"/>
    <x v="35"/>
    <x v="0"/>
  </r>
  <r>
    <x v="0"/>
    <x v="1"/>
    <x v="1"/>
    <x v="17"/>
    <x v="17"/>
    <x v="17"/>
    <x v="18"/>
    <x v="38"/>
    <x v="38"/>
    <x v="38"/>
    <x v="38"/>
    <x v="37"/>
    <x v="36"/>
    <x v="0"/>
  </r>
  <r>
    <x v="0"/>
    <x v="1"/>
    <x v="1"/>
    <x v="23"/>
    <x v="23"/>
    <x v="23"/>
    <x v="19"/>
    <x v="39"/>
    <x v="39"/>
    <x v="39"/>
    <x v="39"/>
    <x v="38"/>
    <x v="37"/>
    <x v="0"/>
  </r>
  <r>
    <x v="0"/>
    <x v="2"/>
    <x v="2"/>
    <x v="1"/>
    <x v="1"/>
    <x v="1"/>
    <x v="0"/>
    <x v="40"/>
    <x v="40"/>
    <x v="40"/>
    <x v="40"/>
    <x v="13"/>
    <x v="38"/>
    <x v="0"/>
  </r>
  <r>
    <x v="0"/>
    <x v="2"/>
    <x v="2"/>
    <x v="0"/>
    <x v="0"/>
    <x v="0"/>
    <x v="1"/>
    <x v="41"/>
    <x v="41"/>
    <x v="41"/>
    <x v="41"/>
    <x v="39"/>
    <x v="9"/>
    <x v="0"/>
  </r>
  <r>
    <x v="0"/>
    <x v="2"/>
    <x v="2"/>
    <x v="3"/>
    <x v="3"/>
    <x v="3"/>
    <x v="2"/>
    <x v="38"/>
    <x v="42"/>
    <x v="42"/>
    <x v="42"/>
    <x v="40"/>
    <x v="39"/>
    <x v="0"/>
  </r>
  <r>
    <x v="0"/>
    <x v="2"/>
    <x v="2"/>
    <x v="4"/>
    <x v="4"/>
    <x v="4"/>
    <x v="3"/>
    <x v="42"/>
    <x v="43"/>
    <x v="43"/>
    <x v="43"/>
    <x v="41"/>
    <x v="40"/>
    <x v="0"/>
  </r>
  <r>
    <x v="0"/>
    <x v="2"/>
    <x v="2"/>
    <x v="6"/>
    <x v="6"/>
    <x v="6"/>
    <x v="4"/>
    <x v="43"/>
    <x v="44"/>
    <x v="44"/>
    <x v="44"/>
    <x v="42"/>
    <x v="11"/>
    <x v="0"/>
  </r>
  <r>
    <x v="0"/>
    <x v="2"/>
    <x v="2"/>
    <x v="7"/>
    <x v="7"/>
    <x v="7"/>
    <x v="5"/>
    <x v="44"/>
    <x v="45"/>
    <x v="45"/>
    <x v="45"/>
    <x v="42"/>
    <x v="11"/>
    <x v="0"/>
  </r>
  <r>
    <x v="0"/>
    <x v="2"/>
    <x v="2"/>
    <x v="2"/>
    <x v="2"/>
    <x v="2"/>
    <x v="6"/>
    <x v="45"/>
    <x v="46"/>
    <x v="46"/>
    <x v="46"/>
    <x v="43"/>
    <x v="41"/>
    <x v="0"/>
  </r>
  <r>
    <x v="0"/>
    <x v="2"/>
    <x v="2"/>
    <x v="8"/>
    <x v="8"/>
    <x v="8"/>
    <x v="7"/>
    <x v="46"/>
    <x v="47"/>
    <x v="47"/>
    <x v="47"/>
    <x v="44"/>
    <x v="28"/>
    <x v="0"/>
  </r>
  <r>
    <x v="0"/>
    <x v="2"/>
    <x v="2"/>
    <x v="9"/>
    <x v="9"/>
    <x v="9"/>
    <x v="8"/>
    <x v="47"/>
    <x v="48"/>
    <x v="47"/>
    <x v="47"/>
    <x v="41"/>
    <x v="40"/>
    <x v="1"/>
  </r>
  <r>
    <x v="0"/>
    <x v="2"/>
    <x v="2"/>
    <x v="19"/>
    <x v="19"/>
    <x v="19"/>
    <x v="9"/>
    <x v="48"/>
    <x v="49"/>
    <x v="48"/>
    <x v="48"/>
    <x v="45"/>
    <x v="26"/>
    <x v="1"/>
  </r>
  <r>
    <x v="0"/>
    <x v="2"/>
    <x v="2"/>
    <x v="24"/>
    <x v="24"/>
    <x v="24"/>
    <x v="10"/>
    <x v="49"/>
    <x v="50"/>
    <x v="48"/>
    <x v="48"/>
    <x v="46"/>
    <x v="7"/>
    <x v="1"/>
  </r>
  <r>
    <x v="0"/>
    <x v="2"/>
    <x v="2"/>
    <x v="10"/>
    <x v="10"/>
    <x v="10"/>
    <x v="11"/>
    <x v="50"/>
    <x v="51"/>
    <x v="49"/>
    <x v="49"/>
    <x v="47"/>
    <x v="42"/>
    <x v="0"/>
  </r>
  <r>
    <x v="0"/>
    <x v="2"/>
    <x v="2"/>
    <x v="13"/>
    <x v="13"/>
    <x v="13"/>
    <x v="12"/>
    <x v="51"/>
    <x v="52"/>
    <x v="50"/>
    <x v="50"/>
    <x v="48"/>
    <x v="43"/>
    <x v="1"/>
  </r>
  <r>
    <x v="0"/>
    <x v="2"/>
    <x v="2"/>
    <x v="12"/>
    <x v="12"/>
    <x v="12"/>
    <x v="13"/>
    <x v="52"/>
    <x v="13"/>
    <x v="51"/>
    <x v="38"/>
    <x v="49"/>
    <x v="44"/>
    <x v="0"/>
  </r>
  <r>
    <x v="0"/>
    <x v="2"/>
    <x v="2"/>
    <x v="15"/>
    <x v="15"/>
    <x v="15"/>
    <x v="14"/>
    <x v="53"/>
    <x v="53"/>
    <x v="52"/>
    <x v="51"/>
    <x v="42"/>
    <x v="11"/>
    <x v="0"/>
  </r>
  <r>
    <x v="0"/>
    <x v="2"/>
    <x v="2"/>
    <x v="22"/>
    <x v="22"/>
    <x v="22"/>
    <x v="15"/>
    <x v="54"/>
    <x v="54"/>
    <x v="34"/>
    <x v="18"/>
    <x v="50"/>
    <x v="45"/>
    <x v="0"/>
  </r>
  <r>
    <x v="0"/>
    <x v="2"/>
    <x v="2"/>
    <x v="5"/>
    <x v="5"/>
    <x v="5"/>
    <x v="16"/>
    <x v="55"/>
    <x v="16"/>
    <x v="53"/>
    <x v="52"/>
    <x v="25"/>
    <x v="46"/>
    <x v="0"/>
  </r>
  <r>
    <x v="0"/>
    <x v="2"/>
    <x v="2"/>
    <x v="11"/>
    <x v="11"/>
    <x v="11"/>
    <x v="16"/>
    <x v="55"/>
    <x v="16"/>
    <x v="54"/>
    <x v="53"/>
    <x v="51"/>
    <x v="47"/>
    <x v="0"/>
  </r>
  <r>
    <x v="0"/>
    <x v="2"/>
    <x v="2"/>
    <x v="25"/>
    <x v="25"/>
    <x v="25"/>
    <x v="18"/>
    <x v="56"/>
    <x v="55"/>
    <x v="55"/>
    <x v="54"/>
    <x v="52"/>
    <x v="48"/>
    <x v="0"/>
  </r>
  <r>
    <x v="0"/>
    <x v="2"/>
    <x v="2"/>
    <x v="26"/>
    <x v="26"/>
    <x v="26"/>
    <x v="19"/>
    <x v="57"/>
    <x v="56"/>
    <x v="55"/>
    <x v="54"/>
    <x v="48"/>
    <x v="43"/>
    <x v="0"/>
  </r>
  <r>
    <x v="0"/>
    <x v="2"/>
    <x v="2"/>
    <x v="27"/>
    <x v="27"/>
    <x v="27"/>
    <x v="19"/>
    <x v="57"/>
    <x v="56"/>
    <x v="55"/>
    <x v="54"/>
    <x v="48"/>
    <x v="43"/>
    <x v="0"/>
  </r>
  <r>
    <x v="0"/>
    <x v="3"/>
    <x v="3"/>
    <x v="0"/>
    <x v="0"/>
    <x v="0"/>
    <x v="0"/>
    <x v="58"/>
    <x v="57"/>
    <x v="56"/>
    <x v="55"/>
    <x v="46"/>
    <x v="49"/>
    <x v="0"/>
  </r>
  <r>
    <x v="0"/>
    <x v="3"/>
    <x v="3"/>
    <x v="3"/>
    <x v="3"/>
    <x v="3"/>
    <x v="1"/>
    <x v="59"/>
    <x v="58"/>
    <x v="57"/>
    <x v="56"/>
    <x v="53"/>
    <x v="50"/>
    <x v="0"/>
  </r>
  <r>
    <x v="0"/>
    <x v="3"/>
    <x v="3"/>
    <x v="2"/>
    <x v="2"/>
    <x v="2"/>
    <x v="2"/>
    <x v="60"/>
    <x v="59"/>
    <x v="58"/>
    <x v="57"/>
    <x v="54"/>
    <x v="51"/>
    <x v="0"/>
  </r>
  <r>
    <x v="0"/>
    <x v="3"/>
    <x v="3"/>
    <x v="1"/>
    <x v="1"/>
    <x v="1"/>
    <x v="3"/>
    <x v="47"/>
    <x v="60"/>
    <x v="59"/>
    <x v="58"/>
    <x v="55"/>
    <x v="52"/>
    <x v="0"/>
  </r>
  <r>
    <x v="0"/>
    <x v="3"/>
    <x v="3"/>
    <x v="6"/>
    <x v="6"/>
    <x v="6"/>
    <x v="3"/>
    <x v="47"/>
    <x v="60"/>
    <x v="60"/>
    <x v="59"/>
    <x v="46"/>
    <x v="49"/>
    <x v="0"/>
  </r>
  <r>
    <x v="0"/>
    <x v="3"/>
    <x v="3"/>
    <x v="7"/>
    <x v="7"/>
    <x v="7"/>
    <x v="3"/>
    <x v="47"/>
    <x v="60"/>
    <x v="61"/>
    <x v="60"/>
    <x v="54"/>
    <x v="51"/>
    <x v="0"/>
  </r>
  <r>
    <x v="0"/>
    <x v="3"/>
    <x v="3"/>
    <x v="5"/>
    <x v="5"/>
    <x v="5"/>
    <x v="6"/>
    <x v="61"/>
    <x v="61"/>
    <x v="53"/>
    <x v="61"/>
    <x v="31"/>
    <x v="53"/>
    <x v="1"/>
  </r>
  <r>
    <x v="0"/>
    <x v="3"/>
    <x v="3"/>
    <x v="4"/>
    <x v="4"/>
    <x v="4"/>
    <x v="7"/>
    <x v="62"/>
    <x v="62"/>
    <x v="62"/>
    <x v="62"/>
    <x v="40"/>
    <x v="54"/>
    <x v="0"/>
  </r>
  <r>
    <x v="0"/>
    <x v="3"/>
    <x v="3"/>
    <x v="10"/>
    <x v="10"/>
    <x v="10"/>
    <x v="8"/>
    <x v="63"/>
    <x v="63"/>
    <x v="63"/>
    <x v="63"/>
    <x v="22"/>
    <x v="55"/>
    <x v="0"/>
  </r>
  <r>
    <x v="0"/>
    <x v="3"/>
    <x v="3"/>
    <x v="8"/>
    <x v="8"/>
    <x v="8"/>
    <x v="9"/>
    <x v="50"/>
    <x v="64"/>
    <x v="47"/>
    <x v="64"/>
    <x v="56"/>
    <x v="56"/>
    <x v="0"/>
  </r>
  <r>
    <x v="0"/>
    <x v="3"/>
    <x v="3"/>
    <x v="18"/>
    <x v="18"/>
    <x v="18"/>
    <x v="10"/>
    <x v="64"/>
    <x v="65"/>
    <x v="34"/>
    <x v="65"/>
    <x v="22"/>
    <x v="55"/>
    <x v="0"/>
  </r>
  <r>
    <x v="0"/>
    <x v="3"/>
    <x v="3"/>
    <x v="9"/>
    <x v="9"/>
    <x v="9"/>
    <x v="11"/>
    <x v="56"/>
    <x v="66"/>
    <x v="54"/>
    <x v="66"/>
    <x v="56"/>
    <x v="56"/>
    <x v="0"/>
  </r>
  <r>
    <x v="0"/>
    <x v="3"/>
    <x v="3"/>
    <x v="13"/>
    <x v="13"/>
    <x v="13"/>
    <x v="11"/>
    <x v="56"/>
    <x v="66"/>
    <x v="59"/>
    <x v="58"/>
    <x v="57"/>
    <x v="13"/>
    <x v="0"/>
  </r>
  <r>
    <x v="0"/>
    <x v="3"/>
    <x v="3"/>
    <x v="26"/>
    <x v="26"/>
    <x v="26"/>
    <x v="13"/>
    <x v="65"/>
    <x v="67"/>
    <x v="64"/>
    <x v="67"/>
    <x v="52"/>
    <x v="42"/>
    <x v="0"/>
  </r>
  <r>
    <x v="0"/>
    <x v="3"/>
    <x v="3"/>
    <x v="11"/>
    <x v="11"/>
    <x v="11"/>
    <x v="14"/>
    <x v="57"/>
    <x v="68"/>
    <x v="65"/>
    <x v="68"/>
    <x v="46"/>
    <x v="49"/>
    <x v="0"/>
  </r>
  <r>
    <x v="0"/>
    <x v="3"/>
    <x v="3"/>
    <x v="28"/>
    <x v="28"/>
    <x v="28"/>
    <x v="15"/>
    <x v="66"/>
    <x v="13"/>
    <x v="66"/>
    <x v="69"/>
    <x v="23"/>
    <x v="57"/>
    <x v="0"/>
  </r>
  <r>
    <x v="0"/>
    <x v="3"/>
    <x v="3"/>
    <x v="19"/>
    <x v="19"/>
    <x v="19"/>
    <x v="16"/>
    <x v="67"/>
    <x v="69"/>
    <x v="65"/>
    <x v="68"/>
    <x v="54"/>
    <x v="51"/>
    <x v="0"/>
  </r>
  <r>
    <x v="0"/>
    <x v="3"/>
    <x v="3"/>
    <x v="23"/>
    <x v="23"/>
    <x v="23"/>
    <x v="16"/>
    <x v="67"/>
    <x v="69"/>
    <x v="54"/>
    <x v="66"/>
    <x v="58"/>
    <x v="58"/>
    <x v="0"/>
  </r>
  <r>
    <x v="0"/>
    <x v="3"/>
    <x v="3"/>
    <x v="12"/>
    <x v="12"/>
    <x v="12"/>
    <x v="18"/>
    <x v="68"/>
    <x v="70"/>
    <x v="67"/>
    <x v="70"/>
    <x v="59"/>
    <x v="59"/>
    <x v="0"/>
  </r>
  <r>
    <x v="0"/>
    <x v="3"/>
    <x v="3"/>
    <x v="15"/>
    <x v="15"/>
    <x v="15"/>
    <x v="19"/>
    <x v="69"/>
    <x v="39"/>
    <x v="54"/>
    <x v="66"/>
    <x v="46"/>
    <x v="49"/>
    <x v="0"/>
  </r>
  <r>
    <x v="0"/>
    <x v="3"/>
    <x v="3"/>
    <x v="14"/>
    <x v="14"/>
    <x v="14"/>
    <x v="19"/>
    <x v="69"/>
    <x v="39"/>
    <x v="68"/>
    <x v="71"/>
    <x v="40"/>
    <x v="54"/>
    <x v="0"/>
  </r>
  <r>
    <x v="0"/>
    <x v="4"/>
    <x v="4"/>
    <x v="1"/>
    <x v="1"/>
    <x v="1"/>
    <x v="0"/>
    <x v="70"/>
    <x v="71"/>
    <x v="69"/>
    <x v="72"/>
    <x v="23"/>
    <x v="60"/>
    <x v="0"/>
  </r>
  <r>
    <x v="0"/>
    <x v="4"/>
    <x v="4"/>
    <x v="0"/>
    <x v="0"/>
    <x v="0"/>
    <x v="1"/>
    <x v="71"/>
    <x v="72"/>
    <x v="70"/>
    <x v="73"/>
    <x v="43"/>
    <x v="61"/>
    <x v="0"/>
  </r>
  <r>
    <x v="0"/>
    <x v="4"/>
    <x v="4"/>
    <x v="3"/>
    <x v="3"/>
    <x v="3"/>
    <x v="2"/>
    <x v="72"/>
    <x v="73"/>
    <x v="71"/>
    <x v="74"/>
    <x v="43"/>
    <x v="61"/>
    <x v="0"/>
  </r>
  <r>
    <x v="0"/>
    <x v="4"/>
    <x v="4"/>
    <x v="8"/>
    <x v="8"/>
    <x v="8"/>
    <x v="3"/>
    <x v="73"/>
    <x v="5"/>
    <x v="72"/>
    <x v="75"/>
    <x v="60"/>
    <x v="37"/>
    <x v="0"/>
  </r>
  <r>
    <x v="0"/>
    <x v="4"/>
    <x v="4"/>
    <x v="4"/>
    <x v="4"/>
    <x v="4"/>
    <x v="4"/>
    <x v="47"/>
    <x v="74"/>
    <x v="73"/>
    <x v="76"/>
    <x v="61"/>
    <x v="7"/>
    <x v="0"/>
  </r>
  <r>
    <x v="0"/>
    <x v="4"/>
    <x v="4"/>
    <x v="29"/>
    <x v="29"/>
    <x v="29"/>
    <x v="5"/>
    <x v="62"/>
    <x v="75"/>
    <x v="74"/>
    <x v="71"/>
    <x v="62"/>
    <x v="62"/>
    <x v="0"/>
  </r>
  <r>
    <x v="0"/>
    <x v="4"/>
    <x v="4"/>
    <x v="2"/>
    <x v="2"/>
    <x v="2"/>
    <x v="5"/>
    <x v="62"/>
    <x v="75"/>
    <x v="60"/>
    <x v="77"/>
    <x v="53"/>
    <x v="63"/>
    <x v="0"/>
  </r>
  <r>
    <x v="0"/>
    <x v="4"/>
    <x v="4"/>
    <x v="5"/>
    <x v="5"/>
    <x v="5"/>
    <x v="7"/>
    <x v="74"/>
    <x v="7"/>
    <x v="66"/>
    <x v="78"/>
    <x v="63"/>
    <x v="64"/>
    <x v="0"/>
  </r>
  <r>
    <x v="0"/>
    <x v="4"/>
    <x v="4"/>
    <x v="6"/>
    <x v="6"/>
    <x v="6"/>
    <x v="8"/>
    <x v="63"/>
    <x v="76"/>
    <x v="48"/>
    <x v="79"/>
    <x v="43"/>
    <x v="61"/>
    <x v="0"/>
  </r>
  <r>
    <x v="0"/>
    <x v="4"/>
    <x v="4"/>
    <x v="12"/>
    <x v="12"/>
    <x v="12"/>
    <x v="9"/>
    <x v="75"/>
    <x v="77"/>
    <x v="74"/>
    <x v="71"/>
    <x v="50"/>
    <x v="65"/>
    <x v="0"/>
  </r>
  <r>
    <x v="0"/>
    <x v="4"/>
    <x v="4"/>
    <x v="9"/>
    <x v="9"/>
    <x v="9"/>
    <x v="9"/>
    <x v="75"/>
    <x v="77"/>
    <x v="75"/>
    <x v="50"/>
    <x v="52"/>
    <x v="66"/>
    <x v="0"/>
  </r>
  <r>
    <x v="0"/>
    <x v="4"/>
    <x v="4"/>
    <x v="10"/>
    <x v="10"/>
    <x v="10"/>
    <x v="11"/>
    <x v="64"/>
    <x v="68"/>
    <x v="76"/>
    <x v="80"/>
    <x v="64"/>
    <x v="67"/>
    <x v="0"/>
  </r>
  <r>
    <x v="0"/>
    <x v="4"/>
    <x v="4"/>
    <x v="18"/>
    <x v="18"/>
    <x v="18"/>
    <x v="12"/>
    <x v="55"/>
    <x v="78"/>
    <x v="33"/>
    <x v="81"/>
    <x v="56"/>
    <x v="68"/>
    <x v="0"/>
  </r>
  <r>
    <x v="0"/>
    <x v="4"/>
    <x v="4"/>
    <x v="28"/>
    <x v="28"/>
    <x v="28"/>
    <x v="13"/>
    <x v="65"/>
    <x v="79"/>
    <x v="54"/>
    <x v="82"/>
    <x v="42"/>
    <x v="69"/>
    <x v="0"/>
  </r>
  <r>
    <x v="0"/>
    <x v="4"/>
    <x v="4"/>
    <x v="19"/>
    <x v="19"/>
    <x v="19"/>
    <x v="13"/>
    <x v="65"/>
    <x v="79"/>
    <x v="77"/>
    <x v="9"/>
    <x v="53"/>
    <x v="63"/>
    <x v="1"/>
  </r>
  <r>
    <x v="0"/>
    <x v="4"/>
    <x v="4"/>
    <x v="30"/>
    <x v="30"/>
    <x v="30"/>
    <x v="15"/>
    <x v="76"/>
    <x v="80"/>
    <x v="64"/>
    <x v="83"/>
    <x v="48"/>
    <x v="70"/>
    <x v="0"/>
  </r>
  <r>
    <x v="0"/>
    <x v="4"/>
    <x v="4"/>
    <x v="13"/>
    <x v="13"/>
    <x v="13"/>
    <x v="15"/>
    <x v="76"/>
    <x v="80"/>
    <x v="75"/>
    <x v="50"/>
    <x v="43"/>
    <x v="61"/>
    <x v="0"/>
  </r>
  <r>
    <x v="0"/>
    <x v="4"/>
    <x v="4"/>
    <x v="16"/>
    <x v="16"/>
    <x v="16"/>
    <x v="17"/>
    <x v="77"/>
    <x v="39"/>
    <x v="78"/>
    <x v="84"/>
    <x v="51"/>
    <x v="71"/>
    <x v="0"/>
  </r>
  <r>
    <x v="0"/>
    <x v="4"/>
    <x v="4"/>
    <x v="15"/>
    <x v="15"/>
    <x v="15"/>
    <x v="17"/>
    <x v="77"/>
    <x v="39"/>
    <x v="64"/>
    <x v="83"/>
    <x v="46"/>
    <x v="72"/>
    <x v="0"/>
  </r>
  <r>
    <x v="0"/>
    <x v="4"/>
    <x v="4"/>
    <x v="17"/>
    <x v="17"/>
    <x v="17"/>
    <x v="19"/>
    <x v="66"/>
    <x v="54"/>
    <x v="74"/>
    <x v="71"/>
    <x v="40"/>
    <x v="73"/>
    <x v="0"/>
  </r>
  <r>
    <x v="0"/>
    <x v="5"/>
    <x v="5"/>
    <x v="0"/>
    <x v="0"/>
    <x v="0"/>
    <x v="0"/>
    <x v="78"/>
    <x v="81"/>
    <x v="79"/>
    <x v="85"/>
    <x v="60"/>
    <x v="39"/>
    <x v="0"/>
  </r>
  <r>
    <x v="0"/>
    <x v="5"/>
    <x v="5"/>
    <x v="3"/>
    <x v="3"/>
    <x v="3"/>
    <x v="1"/>
    <x v="79"/>
    <x v="82"/>
    <x v="80"/>
    <x v="86"/>
    <x v="65"/>
    <x v="74"/>
    <x v="0"/>
  </r>
  <r>
    <x v="0"/>
    <x v="5"/>
    <x v="5"/>
    <x v="4"/>
    <x v="4"/>
    <x v="4"/>
    <x v="2"/>
    <x v="59"/>
    <x v="83"/>
    <x v="81"/>
    <x v="87"/>
    <x v="58"/>
    <x v="75"/>
    <x v="0"/>
  </r>
  <r>
    <x v="0"/>
    <x v="5"/>
    <x v="5"/>
    <x v="5"/>
    <x v="5"/>
    <x v="5"/>
    <x v="3"/>
    <x v="46"/>
    <x v="84"/>
    <x v="82"/>
    <x v="88"/>
    <x v="66"/>
    <x v="76"/>
    <x v="0"/>
  </r>
  <r>
    <x v="0"/>
    <x v="5"/>
    <x v="5"/>
    <x v="2"/>
    <x v="2"/>
    <x v="2"/>
    <x v="4"/>
    <x v="73"/>
    <x v="85"/>
    <x v="83"/>
    <x v="89"/>
    <x v="53"/>
    <x v="77"/>
    <x v="0"/>
  </r>
  <r>
    <x v="0"/>
    <x v="5"/>
    <x v="5"/>
    <x v="8"/>
    <x v="8"/>
    <x v="8"/>
    <x v="5"/>
    <x v="49"/>
    <x v="86"/>
    <x v="62"/>
    <x v="90"/>
    <x v="64"/>
    <x v="78"/>
    <x v="1"/>
  </r>
  <r>
    <x v="0"/>
    <x v="5"/>
    <x v="5"/>
    <x v="9"/>
    <x v="9"/>
    <x v="9"/>
    <x v="6"/>
    <x v="63"/>
    <x v="87"/>
    <x v="65"/>
    <x v="39"/>
    <x v="50"/>
    <x v="79"/>
    <x v="0"/>
  </r>
  <r>
    <x v="0"/>
    <x v="5"/>
    <x v="5"/>
    <x v="7"/>
    <x v="7"/>
    <x v="7"/>
    <x v="7"/>
    <x v="52"/>
    <x v="88"/>
    <x v="84"/>
    <x v="91"/>
    <x v="57"/>
    <x v="80"/>
    <x v="0"/>
  </r>
  <r>
    <x v="0"/>
    <x v="5"/>
    <x v="5"/>
    <x v="1"/>
    <x v="1"/>
    <x v="1"/>
    <x v="8"/>
    <x v="80"/>
    <x v="89"/>
    <x v="74"/>
    <x v="92"/>
    <x v="50"/>
    <x v="79"/>
    <x v="0"/>
  </r>
  <r>
    <x v="0"/>
    <x v="5"/>
    <x v="5"/>
    <x v="11"/>
    <x v="11"/>
    <x v="11"/>
    <x v="9"/>
    <x v="81"/>
    <x v="90"/>
    <x v="59"/>
    <x v="93"/>
    <x v="48"/>
    <x v="81"/>
    <x v="0"/>
  </r>
  <r>
    <x v="0"/>
    <x v="5"/>
    <x v="5"/>
    <x v="6"/>
    <x v="6"/>
    <x v="6"/>
    <x v="10"/>
    <x v="82"/>
    <x v="91"/>
    <x v="85"/>
    <x v="94"/>
    <x v="67"/>
    <x v="82"/>
    <x v="0"/>
  </r>
  <r>
    <x v="0"/>
    <x v="5"/>
    <x v="5"/>
    <x v="10"/>
    <x v="10"/>
    <x v="10"/>
    <x v="11"/>
    <x v="57"/>
    <x v="92"/>
    <x v="86"/>
    <x v="95"/>
    <x v="58"/>
    <x v="75"/>
    <x v="0"/>
  </r>
  <r>
    <x v="0"/>
    <x v="5"/>
    <x v="5"/>
    <x v="31"/>
    <x v="31"/>
    <x v="31"/>
    <x v="12"/>
    <x v="83"/>
    <x v="51"/>
    <x v="67"/>
    <x v="96"/>
    <x v="68"/>
    <x v="83"/>
    <x v="0"/>
  </r>
  <r>
    <x v="0"/>
    <x v="5"/>
    <x v="5"/>
    <x v="32"/>
    <x v="32"/>
    <x v="32"/>
    <x v="12"/>
    <x v="83"/>
    <x v="51"/>
    <x v="87"/>
    <x v="14"/>
    <x v="69"/>
    <x v="84"/>
    <x v="0"/>
  </r>
  <r>
    <x v="0"/>
    <x v="5"/>
    <x v="5"/>
    <x v="13"/>
    <x v="13"/>
    <x v="13"/>
    <x v="12"/>
    <x v="83"/>
    <x v="51"/>
    <x v="49"/>
    <x v="97"/>
    <x v="53"/>
    <x v="77"/>
    <x v="0"/>
  </r>
  <r>
    <x v="0"/>
    <x v="5"/>
    <x v="5"/>
    <x v="18"/>
    <x v="18"/>
    <x v="18"/>
    <x v="15"/>
    <x v="77"/>
    <x v="93"/>
    <x v="88"/>
    <x v="98"/>
    <x v="48"/>
    <x v="81"/>
    <x v="0"/>
  </r>
  <r>
    <x v="0"/>
    <x v="5"/>
    <x v="5"/>
    <x v="12"/>
    <x v="12"/>
    <x v="12"/>
    <x v="16"/>
    <x v="66"/>
    <x v="80"/>
    <x v="34"/>
    <x v="99"/>
    <x v="64"/>
    <x v="78"/>
    <x v="0"/>
  </r>
  <r>
    <x v="0"/>
    <x v="5"/>
    <x v="5"/>
    <x v="26"/>
    <x v="26"/>
    <x v="26"/>
    <x v="17"/>
    <x v="84"/>
    <x v="94"/>
    <x v="35"/>
    <x v="100"/>
    <x v="45"/>
    <x v="85"/>
    <x v="0"/>
  </r>
  <r>
    <x v="0"/>
    <x v="5"/>
    <x v="5"/>
    <x v="33"/>
    <x v="33"/>
    <x v="33"/>
    <x v="17"/>
    <x v="84"/>
    <x v="94"/>
    <x v="33"/>
    <x v="101"/>
    <x v="61"/>
    <x v="86"/>
    <x v="0"/>
  </r>
  <r>
    <x v="0"/>
    <x v="5"/>
    <x v="5"/>
    <x v="34"/>
    <x v="34"/>
    <x v="34"/>
    <x v="19"/>
    <x v="85"/>
    <x v="95"/>
    <x v="54"/>
    <x v="83"/>
    <x v="57"/>
    <x v="80"/>
    <x v="0"/>
  </r>
  <r>
    <x v="0"/>
    <x v="6"/>
    <x v="6"/>
    <x v="0"/>
    <x v="0"/>
    <x v="0"/>
    <x v="0"/>
    <x v="52"/>
    <x v="96"/>
    <x v="89"/>
    <x v="102"/>
    <x v="67"/>
    <x v="80"/>
    <x v="0"/>
  </r>
  <r>
    <x v="0"/>
    <x v="6"/>
    <x v="6"/>
    <x v="2"/>
    <x v="2"/>
    <x v="2"/>
    <x v="1"/>
    <x v="56"/>
    <x v="97"/>
    <x v="90"/>
    <x v="103"/>
    <x v="65"/>
    <x v="74"/>
    <x v="0"/>
  </r>
  <r>
    <x v="0"/>
    <x v="6"/>
    <x v="6"/>
    <x v="5"/>
    <x v="5"/>
    <x v="5"/>
    <x v="2"/>
    <x v="83"/>
    <x v="98"/>
    <x v="91"/>
    <x v="104"/>
    <x v="62"/>
    <x v="87"/>
    <x v="0"/>
  </r>
  <r>
    <x v="0"/>
    <x v="6"/>
    <x v="6"/>
    <x v="3"/>
    <x v="3"/>
    <x v="3"/>
    <x v="3"/>
    <x v="77"/>
    <x v="99"/>
    <x v="52"/>
    <x v="105"/>
    <x v="54"/>
    <x v="88"/>
    <x v="0"/>
  </r>
  <r>
    <x v="0"/>
    <x v="6"/>
    <x v="6"/>
    <x v="9"/>
    <x v="9"/>
    <x v="9"/>
    <x v="4"/>
    <x v="84"/>
    <x v="100"/>
    <x v="35"/>
    <x v="106"/>
    <x v="45"/>
    <x v="34"/>
    <x v="0"/>
  </r>
  <r>
    <x v="0"/>
    <x v="6"/>
    <x v="6"/>
    <x v="4"/>
    <x v="4"/>
    <x v="4"/>
    <x v="5"/>
    <x v="86"/>
    <x v="3"/>
    <x v="68"/>
    <x v="107"/>
    <x v="48"/>
    <x v="89"/>
    <x v="0"/>
  </r>
  <r>
    <x v="0"/>
    <x v="6"/>
    <x v="6"/>
    <x v="31"/>
    <x v="31"/>
    <x v="31"/>
    <x v="6"/>
    <x v="87"/>
    <x v="101"/>
    <x v="91"/>
    <x v="104"/>
    <x v="23"/>
    <x v="90"/>
    <x v="0"/>
  </r>
  <r>
    <x v="0"/>
    <x v="6"/>
    <x v="6"/>
    <x v="34"/>
    <x v="34"/>
    <x v="34"/>
    <x v="7"/>
    <x v="88"/>
    <x v="102"/>
    <x v="67"/>
    <x v="108"/>
    <x v="43"/>
    <x v="91"/>
    <x v="0"/>
  </r>
  <r>
    <x v="0"/>
    <x v="6"/>
    <x v="6"/>
    <x v="1"/>
    <x v="1"/>
    <x v="1"/>
    <x v="8"/>
    <x v="89"/>
    <x v="103"/>
    <x v="27"/>
    <x v="109"/>
    <x v="46"/>
    <x v="92"/>
    <x v="0"/>
  </r>
  <r>
    <x v="0"/>
    <x v="6"/>
    <x v="6"/>
    <x v="11"/>
    <x v="11"/>
    <x v="11"/>
    <x v="8"/>
    <x v="89"/>
    <x v="103"/>
    <x v="87"/>
    <x v="110"/>
    <x v="43"/>
    <x v="91"/>
    <x v="0"/>
  </r>
  <r>
    <x v="0"/>
    <x v="6"/>
    <x v="6"/>
    <x v="8"/>
    <x v="8"/>
    <x v="8"/>
    <x v="10"/>
    <x v="90"/>
    <x v="77"/>
    <x v="66"/>
    <x v="111"/>
    <x v="61"/>
    <x v="93"/>
    <x v="0"/>
  </r>
  <r>
    <x v="0"/>
    <x v="6"/>
    <x v="6"/>
    <x v="26"/>
    <x v="26"/>
    <x v="26"/>
    <x v="10"/>
    <x v="90"/>
    <x v="77"/>
    <x v="92"/>
    <x v="112"/>
    <x v="43"/>
    <x v="91"/>
    <x v="0"/>
  </r>
  <r>
    <x v="0"/>
    <x v="6"/>
    <x v="6"/>
    <x v="12"/>
    <x v="12"/>
    <x v="12"/>
    <x v="12"/>
    <x v="91"/>
    <x v="68"/>
    <x v="93"/>
    <x v="113"/>
    <x v="61"/>
    <x v="93"/>
    <x v="0"/>
  </r>
  <r>
    <x v="0"/>
    <x v="6"/>
    <x v="6"/>
    <x v="14"/>
    <x v="14"/>
    <x v="14"/>
    <x v="12"/>
    <x v="91"/>
    <x v="68"/>
    <x v="94"/>
    <x v="114"/>
    <x v="52"/>
    <x v="52"/>
    <x v="0"/>
  </r>
  <r>
    <x v="0"/>
    <x v="6"/>
    <x v="6"/>
    <x v="6"/>
    <x v="6"/>
    <x v="6"/>
    <x v="12"/>
    <x v="91"/>
    <x v="68"/>
    <x v="67"/>
    <x v="108"/>
    <x v="65"/>
    <x v="74"/>
    <x v="0"/>
  </r>
  <r>
    <x v="0"/>
    <x v="6"/>
    <x v="6"/>
    <x v="15"/>
    <x v="15"/>
    <x v="15"/>
    <x v="15"/>
    <x v="92"/>
    <x v="104"/>
    <x v="93"/>
    <x v="113"/>
    <x v="67"/>
    <x v="80"/>
    <x v="1"/>
  </r>
  <r>
    <x v="0"/>
    <x v="6"/>
    <x v="6"/>
    <x v="32"/>
    <x v="32"/>
    <x v="32"/>
    <x v="15"/>
    <x v="92"/>
    <x v="104"/>
    <x v="82"/>
    <x v="69"/>
    <x v="58"/>
    <x v="94"/>
    <x v="0"/>
  </r>
  <r>
    <x v="0"/>
    <x v="6"/>
    <x v="6"/>
    <x v="35"/>
    <x v="35"/>
    <x v="35"/>
    <x v="15"/>
    <x v="92"/>
    <x v="104"/>
    <x v="91"/>
    <x v="104"/>
    <x v="64"/>
    <x v="95"/>
    <x v="0"/>
  </r>
  <r>
    <x v="0"/>
    <x v="6"/>
    <x v="6"/>
    <x v="16"/>
    <x v="16"/>
    <x v="16"/>
    <x v="18"/>
    <x v="93"/>
    <x v="13"/>
    <x v="91"/>
    <x v="104"/>
    <x v="52"/>
    <x v="52"/>
    <x v="0"/>
  </r>
  <r>
    <x v="0"/>
    <x v="6"/>
    <x v="6"/>
    <x v="10"/>
    <x v="10"/>
    <x v="10"/>
    <x v="18"/>
    <x v="93"/>
    <x v="13"/>
    <x v="27"/>
    <x v="109"/>
    <x v="43"/>
    <x v="91"/>
    <x v="0"/>
  </r>
  <r>
    <x v="0"/>
    <x v="6"/>
    <x v="6"/>
    <x v="7"/>
    <x v="7"/>
    <x v="7"/>
    <x v="18"/>
    <x v="93"/>
    <x v="13"/>
    <x v="27"/>
    <x v="109"/>
    <x v="43"/>
    <x v="91"/>
    <x v="0"/>
  </r>
  <r>
    <x v="0"/>
    <x v="7"/>
    <x v="7"/>
    <x v="0"/>
    <x v="0"/>
    <x v="0"/>
    <x v="0"/>
    <x v="57"/>
    <x v="105"/>
    <x v="85"/>
    <x v="115"/>
    <x v="65"/>
    <x v="74"/>
    <x v="0"/>
  </r>
  <r>
    <x v="0"/>
    <x v="7"/>
    <x v="7"/>
    <x v="1"/>
    <x v="1"/>
    <x v="1"/>
    <x v="1"/>
    <x v="67"/>
    <x v="106"/>
    <x v="55"/>
    <x v="116"/>
    <x v="61"/>
    <x v="96"/>
    <x v="0"/>
  </r>
  <r>
    <x v="0"/>
    <x v="7"/>
    <x v="7"/>
    <x v="3"/>
    <x v="3"/>
    <x v="3"/>
    <x v="2"/>
    <x v="84"/>
    <x v="107"/>
    <x v="76"/>
    <x v="117"/>
    <x v="65"/>
    <x v="74"/>
    <x v="0"/>
  </r>
  <r>
    <x v="0"/>
    <x v="7"/>
    <x v="7"/>
    <x v="2"/>
    <x v="2"/>
    <x v="2"/>
    <x v="3"/>
    <x v="94"/>
    <x v="108"/>
    <x v="88"/>
    <x v="118"/>
    <x v="65"/>
    <x v="74"/>
    <x v="0"/>
  </r>
  <r>
    <x v="0"/>
    <x v="7"/>
    <x v="7"/>
    <x v="8"/>
    <x v="8"/>
    <x v="8"/>
    <x v="4"/>
    <x v="90"/>
    <x v="109"/>
    <x v="93"/>
    <x v="119"/>
    <x v="61"/>
    <x v="96"/>
    <x v="1"/>
  </r>
  <r>
    <x v="0"/>
    <x v="7"/>
    <x v="7"/>
    <x v="7"/>
    <x v="7"/>
    <x v="7"/>
    <x v="5"/>
    <x v="91"/>
    <x v="23"/>
    <x v="78"/>
    <x v="120"/>
    <x v="53"/>
    <x v="97"/>
    <x v="0"/>
  </r>
  <r>
    <x v="0"/>
    <x v="7"/>
    <x v="7"/>
    <x v="9"/>
    <x v="9"/>
    <x v="9"/>
    <x v="6"/>
    <x v="92"/>
    <x v="110"/>
    <x v="66"/>
    <x v="90"/>
    <x v="67"/>
    <x v="20"/>
    <x v="0"/>
  </r>
  <r>
    <x v="0"/>
    <x v="7"/>
    <x v="7"/>
    <x v="5"/>
    <x v="5"/>
    <x v="5"/>
    <x v="7"/>
    <x v="95"/>
    <x v="75"/>
    <x v="91"/>
    <x v="104"/>
    <x v="40"/>
    <x v="98"/>
    <x v="0"/>
  </r>
  <r>
    <x v="0"/>
    <x v="7"/>
    <x v="7"/>
    <x v="6"/>
    <x v="6"/>
    <x v="6"/>
    <x v="7"/>
    <x v="95"/>
    <x v="75"/>
    <x v="66"/>
    <x v="90"/>
    <x v="53"/>
    <x v="97"/>
    <x v="0"/>
  </r>
  <r>
    <x v="0"/>
    <x v="7"/>
    <x v="7"/>
    <x v="15"/>
    <x v="15"/>
    <x v="15"/>
    <x v="9"/>
    <x v="96"/>
    <x v="111"/>
    <x v="51"/>
    <x v="121"/>
    <x v="54"/>
    <x v="58"/>
    <x v="0"/>
  </r>
  <r>
    <x v="0"/>
    <x v="7"/>
    <x v="7"/>
    <x v="21"/>
    <x v="21"/>
    <x v="21"/>
    <x v="10"/>
    <x v="97"/>
    <x v="112"/>
    <x v="94"/>
    <x v="122"/>
    <x v="60"/>
    <x v="99"/>
    <x v="0"/>
  </r>
  <r>
    <x v="0"/>
    <x v="7"/>
    <x v="7"/>
    <x v="34"/>
    <x v="34"/>
    <x v="34"/>
    <x v="10"/>
    <x v="97"/>
    <x v="112"/>
    <x v="27"/>
    <x v="123"/>
    <x v="65"/>
    <x v="74"/>
    <x v="0"/>
  </r>
  <r>
    <x v="0"/>
    <x v="7"/>
    <x v="7"/>
    <x v="12"/>
    <x v="12"/>
    <x v="12"/>
    <x v="10"/>
    <x v="97"/>
    <x v="112"/>
    <x v="94"/>
    <x v="122"/>
    <x v="60"/>
    <x v="99"/>
    <x v="0"/>
  </r>
  <r>
    <x v="0"/>
    <x v="7"/>
    <x v="7"/>
    <x v="17"/>
    <x v="17"/>
    <x v="17"/>
    <x v="13"/>
    <x v="98"/>
    <x v="35"/>
    <x v="82"/>
    <x v="124"/>
    <x v="43"/>
    <x v="100"/>
    <x v="0"/>
  </r>
  <r>
    <x v="0"/>
    <x v="7"/>
    <x v="7"/>
    <x v="36"/>
    <x v="36"/>
    <x v="36"/>
    <x v="13"/>
    <x v="98"/>
    <x v="35"/>
    <x v="94"/>
    <x v="122"/>
    <x v="57"/>
    <x v="101"/>
    <x v="0"/>
  </r>
  <r>
    <x v="0"/>
    <x v="7"/>
    <x v="7"/>
    <x v="18"/>
    <x v="18"/>
    <x v="18"/>
    <x v="15"/>
    <x v="99"/>
    <x v="113"/>
    <x v="95"/>
    <x v="125"/>
    <x v="54"/>
    <x v="58"/>
    <x v="0"/>
  </r>
  <r>
    <x v="0"/>
    <x v="7"/>
    <x v="7"/>
    <x v="28"/>
    <x v="28"/>
    <x v="28"/>
    <x v="15"/>
    <x v="99"/>
    <x v="113"/>
    <x v="94"/>
    <x v="122"/>
    <x v="61"/>
    <x v="96"/>
    <x v="0"/>
  </r>
  <r>
    <x v="0"/>
    <x v="7"/>
    <x v="7"/>
    <x v="4"/>
    <x v="4"/>
    <x v="4"/>
    <x v="15"/>
    <x v="99"/>
    <x v="113"/>
    <x v="95"/>
    <x v="125"/>
    <x v="54"/>
    <x v="58"/>
    <x v="0"/>
  </r>
  <r>
    <x v="0"/>
    <x v="7"/>
    <x v="7"/>
    <x v="37"/>
    <x v="37"/>
    <x v="37"/>
    <x v="18"/>
    <x v="100"/>
    <x v="56"/>
    <x v="82"/>
    <x v="124"/>
    <x v="54"/>
    <x v="58"/>
    <x v="0"/>
  </r>
  <r>
    <x v="0"/>
    <x v="7"/>
    <x v="7"/>
    <x v="38"/>
    <x v="38"/>
    <x v="38"/>
    <x v="18"/>
    <x v="100"/>
    <x v="56"/>
    <x v="91"/>
    <x v="104"/>
    <x v="57"/>
    <x v="101"/>
    <x v="0"/>
  </r>
  <r>
    <x v="0"/>
    <x v="7"/>
    <x v="7"/>
    <x v="39"/>
    <x v="39"/>
    <x v="39"/>
    <x v="18"/>
    <x v="100"/>
    <x v="56"/>
    <x v="95"/>
    <x v="125"/>
    <x v="53"/>
    <x v="97"/>
    <x v="0"/>
  </r>
  <r>
    <x v="0"/>
    <x v="7"/>
    <x v="7"/>
    <x v="10"/>
    <x v="10"/>
    <x v="10"/>
    <x v="18"/>
    <x v="100"/>
    <x v="56"/>
    <x v="95"/>
    <x v="125"/>
    <x v="53"/>
    <x v="97"/>
    <x v="0"/>
  </r>
  <r>
    <x v="0"/>
    <x v="7"/>
    <x v="7"/>
    <x v="26"/>
    <x v="26"/>
    <x v="26"/>
    <x v="18"/>
    <x v="100"/>
    <x v="56"/>
    <x v="95"/>
    <x v="125"/>
    <x v="53"/>
    <x v="97"/>
    <x v="0"/>
  </r>
  <r>
    <x v="0"/>
    <x v="7"/>
    <x v="7"/>
    <x v="32"/>
    <x v="32"/>
    <x v="32"/>
    <x v="18"/>
    <x v="100"/>
    <x v="56"/>
    <x v="94"/>
    <x v="122"/>
    <x v="43"/>
    <x v="100"/>
    <x v="0"/>
  </r>
  <r>
    <x v="0"/>
    <x v="7"/>
    <x v="7"/>
    <x v="40"/>
    <x v="40"/>
    <x v="40"/>
    <x v="18"/>
    <x v="100"/>
    <x v="56"/>
    <x v="36"/>
    <x v="80"/>
    <x v="65"/>
    <x v="74"/>
    <x v="0"/>
  </r>
  <r>
    <x v="0"/>
    <x v="7"/>
    <x v="7"/>
    <x v="19"/>
    <x v="19"/>
    <x v="19"/>
    <x v="18"/>
    <x v="100"/>
    <x v="56"/>
    <x v="36"/>
    <x v="80"/>
    <x v="65"/>
    <x v="74"/>
    <x v="0"/>
  </r>
  <r>
    <x v="0"/>
    <x v="7"/>
    <x v="7"/>
    <x v="13"/>
    <x v="13"/>
    <x v="13"/>
    <x v="18"/>
    <x v="100"/>
    <x v="56"/>
    <x v="36"/>
    <x v="80"/>
    <x v="65"/>
    <x v="74"/>
    <x v="0"/>
  </r>
  <r>
    <x v="0"/>
    <x v="8"/>
    <x v="8"/>
    <x v="5"/>
    <x v="5"/>
    <x v="5"/>
    <x v="0"/>
    <x v="57"/>
    <x v="114"/>
    <x v="53"/>
    <x v="126"/>
    <x v="19"/>
    <x v="102"/>
    <x v="0"/>
  </r>
  <r>
    <x v="0"/>
    <x v="8"/>
    <x v="8"/>
    <x v="0"/>
    <x v="0"/>
    <x v="0"/>
    <x v="1"/>
    <x v="101"/>
    <x v="115"/>
    <x v="59"/>
    <x v="127"/>
    <x v="53"/>
    <x v="103"/>
    <x v="0"/>
  </r>
  <r>
    <x v="0"/>
    <x v="8"/>
    <x v="8"/>
    <x v="8"/>
    <x v="8"/>
    <x v="8"/>
    <x v="2"/>
    <x v="86"/>
    <x v="43"/>
    <x v="88"/>
    <x v="128"/>
    <x v="43"/>
    <x v="4"/>
    <x v="0"/>
  </r>
  <r>
    <x v="0"/>
    <x v="8"/>
    <x v="8"/>
    <x v="2"/>
    <x v="2"/>
    <x v="2"/>
    <x v="2"/>
    <x v="86"/>
    <x v="43"/>
    <x v="55"/>
    <x v="129"/>
    <x v="65"/>
    <x v="74"/>
    <x v="0"/>
  </r>
  <r>
    <x v="0"/>
    <x v="8"/>
    <x v="8"/>
    <x v="7"/>
    <x v="7"/>
    <x v="7"/>
    <x v="4"/>
    <x v="102"/>
    <x v="4"/>
    <x v="35"/>
    <x v="130"/>
    <x v="65"/>
    <x v="74"/>
    <x v="0"/>
  </r>
  <r>
    <x v="0"/>
    <x v="8"/>
    <x v="8"/>
    <x v="40"/>
    <x v="40"/>
    <x v="40"/>
    <x v="5"/>
    <x v="88"/>
    <x v="116"/>
    <x v="67"/>
    <x v="131"/>
    <x v="43"/>
    <x v="4"/>
    <x v="0"/>
  </r>
  <r>
    <x v="0"/>
    <x v="8"/>
    <x v="8"/>
    <x v="41"/>
    <x v="41"/>
    <x v="41"/>
    <x v="6"/>
    <x v="89"/>
    <x v="117"/>
    <x v="91"/>
    <x v="104"/>
    <x v="65"/>
    <x v="74"/>
    <x v="0"/>
  </r>
  <r>
    <x v="0"/>
    <x v="8"/>
    <x v="8"/>
    <x v="12"/>
    <x v="12"/>
    <x v="12"/>
    <x v="7"/>
    <x v="90"/>
    <x v="6"/>
    <x v="95"/>
    <x v="132"/>
    <x v="48"/>
    <x v="104"/>
    <x v="0"/>
  </r>
  <r>
    <x v="0"/>
    <x v="8"/>
    <x v="8"/>
    <x v="32"/>
    <x v="32"/>
    <x v="32"/>
    <x v="7"/>
    <x v="90"/>
    <x v="6"/>
    <x v="96"/>
    <x v="133"/>
    <x v="70"/>
    <x v="105"/>
    <x v="0"/>
  </r>
  <r>
    <x v="0"/>
    <x v="8"/>
    <x v="8"/>
    <x v="9"/>
    <x v="9"/>
    <x v="9"/>
    <x v="7"/>
    <x v="90"/>
    <x v="6"/>
    <x v="27"/>
    <x v="134"/>
    <x v="60"/>
    <x v="106"/>
    <x v="0"/>
  </r>
  <r>
    <x v="0"/>
    <x v="8"/>
    <x v="8"/>
    <x v="6"/>
    <x v="6"/>
    <x v="6"/>
    <x v="7"/>
    <x v="90"/>
    <x v="6"/>
    <x v="87"/>
    <x v="135"/>
    <x v="67"/>
    <x v="107"/>
    <x v="0"/>
  </r>
  <r>
    <x v="0"/>
    <x v="8"/>
    <x v="8"/>
    <x v="27"/>
    <x v="27"/>
    <x v="27"/>
    <x v="11"/>
    <x v="91"/>
    <x v="118"/>
    <x v="36"/>
    <x v="136"/>
    <x v="45"/>
    <x v="108"/>
    <x v="0"/>
  </r>
  <r>
    <x v="0"/>
    <x v="8"/>
    <x v="8"/>
    <x v="3"/>
    <x v="3"/>
    <x v="3"/>
    <x v="11"/>
    <x v="91"/>
    <x v="118"/>
    <x v="78"/>
    <x v="137"/>
    <x v="53"/>
    <x v="103"/>
    <x v="0"/>
  </r>
  <r>
    <x v="0"/>
    <x v="8"/>
    <x v="8"/>
    <x v="11"/>
    <x v="11"/>
    <x v="11"/>
    <x v="13"/>
    <x v="93"/>
    <x v="119"/>
    <x v="36"/>
    <x v="136"/>
    <x v="60"/>
    <x v="106"/>
    <x v="0"/>
  </r>
  <r>
    <x v="0"/>
    <x v="8"/>
    <x v="8"/>
    <x v="42"/>
    <x v="42"/>
    <x v="42"/>
    <x v="14"/>
    <x v="95"/>
    <x v="78"/>
    <x v="82"/>
    <x v="138"/>
    <x v="46"/>
    <x v="83"/>
    <x v="0"/>
  </r>
  <r>
    <x v="0"/>
    <x v="8"/>
    <x v="8"/>
    <x v="4"/>
    <x v="4"/>
    <x v="4"/>
    <x v="14"/>
    <x v="95"/>
    <x v="78"/>
    <x v="51"/>
    <x v="139"/>
    <x v="43"/>
    <x v="4"/>
    <x v="0"/>
  </r>
  <r>
    <x v="0"/>
    <x v="8"/>
    <x v="8"/>
    <x v="39"/>
    <x v="39"/>
    <x v="39"/>
    <x v="16"/>
    <x v="103"/>
    <x v="120"/>
    <x v="82"/>
    <x v="138"/>
    <x v="61"/>
    <x v="67"/>
    <x v="5"/>
  </r>
  <r>
    <x v="0"/>
    <x v="8"/>
    <x v="8"/>
    <x v="15"/>
    <x v="15"/>
    <x v="15"/>
    <x v="16"/>
    <x v="103"/>
    <x v="120"/>
    <x v="95"/>
    <x v="132"/>
    <x v="57"/>
    <x v="40"/>
    <x v="0"/>
  </r>
  <r>
    <x v="0"/>
    <x v="8"/>
    <x v="8"/>
    <x v="17"/>
    <x v="17"/>
    <x v="17"/>
    <x v="18"/>
    <x v="96"/>
    <x v="70"/>
    <x v="27"/>
    <x v="134"/>
    <x v="53"/>
    <x v="103"/>
    <x v="0"/>
  </r>
  <r>
    <x v="0"/>
    <x v="8"/>
    <x v="8"/>
    <x v="28"/>
    <x v="28"/>
    <x v="28"/>
    <x v="18"/>
    <x v="96"/>
    <x v="70"/>
    <x v="97"/>
    <x v="49"/>
    <x v="67"/>
    <x v="107"/>
    <x v="0"/>
  </r>
  <r>
    <x v="0"/>
    <x v="8"/>
    <x v="8"/>
    <x v="34"/>
    <x v="34"/>
    <x v="34"/>
    <x v="18"/>
    <x v="96"/>
    <x v="70"/>
    <x v="36"/>
    <x v="136"/>
    <x v="43"/>
    <x v="4"/>
    <x v="0"/>
  </r>
  <r>
    <x v="0"/>
    <x v="8"/>
    <x v="8"/>
    <x v="1"/>
    <x v="1"/>
    <x v="1"/>
    <x v="18"/>
    <x v="96"/>
    <x v="70"/>
    <x v="36"/>
    <x v="136"/>
    <x v="67"/>
    <x v="107"/>
    <x v="1"/>
  </r>
  <r>
    <x v="0"/>
    <x v="9"/>
    <x v="9"/>
    <x v="0"/>
    <x v="0"/>
    <x v="0"/>
    <x v="0"/>
    <x v="82"/>
    <x v="121"/>
    <x v="50"/>
    <x v="140"/>
    <x v="54"/>
    <x v="39"/>
    <x v="0"/>
  </r>
  <r>
    <x v="0"/>
    <x v="9"/>
    <x v="9"/>
    <x v="2"/>
    <x v="2"/>
    <x v="2"/>
    <x v="1"/>
    <x v="104"/>
    <x v="122"/>
    <x v="33"/>
    <x v="141"/>
    <x v="65"/>
    <x v="74"/>
    <x v="0"/>
  </r>
  <r>
    <x v="0"/>
    <x v="9"/>
    <x v="9"/>
    <x v="5"/>
    <x v="5"/>
    <x v="5"/>
    <x v="2"/>
    <x v="87"/>
    <x v="123"/>
    <x v="82"/>
    <x v="142"/>
    <x v="56"/>
    <x v="109"/>
    <x v="0"/>
  </r>
  <r>
    <x v="0"/>
    <x v="9"/>
    <x v="9"/>
    <x v="3"/>
    <x v="3"/>
    <x v="3"/>
    <x v="2"/>
    <x v="87"/>
    <x v="123"/>
    <x v="74"/>
    <x v="143"/>
    <x v="53"/>
    <x v="110"/>
    <x v="0"/>
  </r>
  <r>
    <x v="0"/>
    <x v="9"/>
    <x v="9"/>
    <x v="4"/>
    <x v="4"/>
    <x v="4"/>
    <x v="4"/>
    <x v="88"/>
    <x v="124"/>
    <x v="87"/>
    <x v="144"/>
    <x v="61"/>
    <x v="111"/>
    <x v="1"/>
  </r>
  <r>
    <x v="0"/>
    <x v="9"/>
    <x v="9"/>
    <x v="9"/>
    <x v="9"/>
    <x v="9"/>
    <x v="5"/>
    <x v="89"/>
    <x v="4"/>
    <x v="93"/>
    <x v="145"/>
    <x v="60"/>
    <x v="112"/>
    <x v="0"/>
  </r>
  <r>
    <x v="0"/>
    <x v="9"/>
    <x v="9"/>
    <x v="1"/>
    <x v="1"/>
    <x v="1"/>
    <x v="5"/>
    <x v="89"/>
    <x v="4"/>
    <x v="92"/>
    <x v="146"/>
    <x v="61"/>
    <x v="111"/>
    <x v="0"/>
  </r>
  <r>
    <x v="0"/>
    <x v="9"/>
    <x v="9"/>
    <x v="34"/>
    <x v="34"/>
    <x v="34"/>
    <x v="7"/>
    <x v="92"/>
    <x v="125"/>
    <x v="66"/>
    <x v="119"/>
    <x v="67"/>
    <x v="4"/>
    <x v="0"/>
  </r>
  <r>
    <x v="0"/>
    <x v="9"/>
    <x v="9"/>
    <x v="10"/>
    <x v="10"/>
    <x v="10"/>
    <x v="7"/>
    <x v="92"/>
    <x v="125"/>
    <x v="36"/>
    <x v="147"/>
    <x v="46"/>
    <x v="113"/>
    <x v="0"/>
  </r>
  <r>
    <x v="0"/>
    <x v="9"/>
    <x v="9"/>
    <x v="32"/>
    <x v="32"/>
    <x v="32"/>
    <x v="7"/>
    <x v="92"/>
    <x v="125"/>
    <x v="82"/>
    <x v="142"/>
    <x v="58"/>
    <x v="114"/>
    <x v="0"/>
  </r>
  <r>
    <x v="0"/>
    <x v="9"/>
    <x v="9"/>
    <x v="18"/>
    <x v="18"/>
    <x v="18"/>
    <x v="10"/>
    <x v="93"/>
    <x v="126"/>
    <x v="36"/>
    <x v="147"/>
    <x v="60"/>
    <x v="112"/>
    <x v="0"/>
  </r>
  <r>
    <x v="0"/>
    <x v="9"/>
    <x v="9"/>
    <x v="8"/>
    <x v="8"/>
    <x v="8"/>
    <x v="11"/>
    <x v="103"/>
    <x v="66"/>
    <x v="93"/>
    <x v="145"/>
    <x v="53"/>
    <x v="110"/>
    <x v="0"/>
  </r>
  <r>
    <x v="0"/>
    <x v="9"/>
    <x v="9"/>
    <x v="7"/>
    <x v="7"/>
    <x v="7"/>
    <x v="11"/>
    <x v="103"/>
    <x v="66"/>
    <x v="93"/>
    <x v="145"/>
    <x v="53"/>
    <x v="110"/>
    <x v="0"/>
  </r>
  <r>
    <x v="0"/>
    <x v="9"/>
    <x v="9"/>
    <x v="15"/>
    <x v="15"/>
    <x v="15"/>
    <x v="13"/>
    <x v="96"/>
    <x v="127"/>
    <x v="27"/>
    <x v="111"/>
    <x v="65"/>
    <x v="74"/>
    <x v="1"/>
  </r>
  <r>
    <x v="0"/>
    <x v="9"/>
    <x v="9"/>
    <x v="11"/>
    <x v="11"/>
    <x v="11"/>
    <x v="13"/>
    <x v="96"/>
    <x v="127"/>
    <x v="51"/>
    <x v="148"/>
    <x v="54"/>
    <x v="39"/>
    <x v="0"/>
  </r>
  <r>
    <x v="0"/>
    <x v="9"/>
    <x v="9"/>
    <x v="16"/>
    <x v="16"/>
    <x v="16"/>
    <x v="15"/>
    <x v="97"/>
    <x v="80"/>
    <x v="53"/>
    <x v="149"/>
    <x v="57"/>
    <x v="83"/>
    <x v="0"/>
  </r>
  <r>
    <x v="0"/>
    <x v="9"/>
    <x v="9"/>
    <x v="6"/>
    <x v="6"/>
    <x v="6"/>
    <x v="15"/>
    <x v="97"/>
    <x v="80"/>
    <x v="27"/>
    <x v="111"/>
    <x v="65"/>
    <x v="74"/>
    <x v="0"/>
  </r>
  <r>
    <x v="0"/>
    <x v="9"/>
    <x v="9"/>
    <x v="19"/>
    <x v="19"/>
    <x v="19"/>
    <x v="15"/>
    <x v="97"/>
    <x v="80"/>
    <x v="51"/>
    <x v="148"/>
    <x v="65"/>
    <x v="74"/>
    <x v="1"/>
  </r>
  <r>
    <x v="0"/>
    <x v="9"/>
    <x v="9"/>
    <x v="13"/>
    <x v="13"/>
    <x v="13"/>
    <x v="15"/>
    <x v="97"/>
    <x v="80"/>
    <x v="27"/>
    <x v="111"/>
    <x v="65"/>
    <x v="74"/>
    <x v="0"/>
  </r>
  <r>
    <x v="0"/>
    <x v="9"/>
    <x v="9"/>
    <x v="17"/>
    <x v="17"/>
    <x v="17"/>
    <x v="19"/>
    <x v="98"/>
    <x v="54"/>
    <x v="36"/>
    <x v="147"/>
    <x v="54"/>
    <x v="39"/>
    <x v="0"/>
  </r>
  <r>
    <x v="0"/>
    <x v="9"/>
    <x v="9"/>
    <x v="12"/>
    <x v="12"/>
    <x v="12"/>
    <x v="19"/>
    <x v="98"/>
    <x v="54"/>
    <x v="82"/>
    <x v="142"/>
    <x v="43"/>
    <x v="78"/>
    <x v="0"/>
  </r>
  <r>
    <x v="0"/>
    <x v="9"/>
    <x v="9"/>
    <x v="14"/>
    <x v="14"/>
    <x v="14"/>
    <x v="19"/>
    <x v="98"/>
    <x v="54"/>
    <x v="95"/>
    <x v="82"/>
    <x v="67"/>
    <x v="4"/>
    <x v="0"/>
  </r>
  <r>
    <x v="0"/>
    <x v="10"/>
    <x v="10"/>
    <x v="0"/>
    <x v="0"/>
    <x v="0"/>
    <x v="0"/>
    <x v="55"/>
    <x v="128"/>
    <x v="90"/>
    <x v="150"/>
    <x v="54"/>
    <x v="115"/>
    <x v="0"/>
  </r>
  <r>
    <x v="0"/>
    <x v="10"/>
    <x v="10"/>
    <x v="5"/>
    <x v="5"/>
    <x v="5"/>
    <x v="1"/>
    <x v="83"/>
    <x v="129"/>
    <x v="91"/>
    <x v="104"/>
    <x v="62"/>
    <x v="116"/>
    <x v="0"/>
  </r>
  <r>
    <x v="0"/>
    <x v="10"/>
    <x v="10"/>
    <x v="1"/>
    <x v="1"/>
    <x v="1"/>
    <x v="2"/>
    <x v="66"/>
    <x v="130"/>
    <x v="55"/>
    <x v="151"/>
    <x v="61"/>
    <x v="117"/>
    <x v="0"/>
  </r>
  <r>
    <x v="0"/>
    <x v="10"/>
    <x v="10"/>
    <x v="2"/>
    <x v="2"/>
    <x v="2"/>
    <x v="3"/>
    <x v="105"/>
    <x v="131"/>
    <x v="64"/>
    <x v="129"/>
    <x v="65"/>
    <x v="74"/>
    <x v="0"/>
  </r>
  <r>
    <x v="0"/>
    <x v="10"/>
    <x v="10"/>
    <x v="4"/>
    <x v="4"/>
    <x v="4"/>
    <x v="4"/>
    <x v="106"/>
    <x v="132"/>
    <x v="98"/>
    <x v="152"/>
    <x v="67"/>
    <x v="118"/>
    <x v="0"/>
  </r>
  <r>
    <x v="0"/>
    <x v="10"/>
    <x v="10"/>
    <x v="9"/>
    <x v="9"/>
    <x v="9"/>
    <x v="5"/>
    <x v="107"/>
    <x v="61"/>
    <x v="87"/>
    <x v="144"/>
    <x v="61"/>
    <x v="117"/>
    <x v="0"/>
  </r>
  <r>
    <x v="0"/>
    <x v="10"/>
    <x v="10"/>
    <x v="11"/>
    <x v="11"/>
    <x v="11"/>
    <x v="5"/>
    <x v="107"/>
    <x v="61"/>
    <x v="92"/>
    <x v="146"/>
    <x v="57"/>
    <x v="119"/>
    <x v="0"/>
  </r>
  <r>
    <x v="0"/>
    <x v="10"/>
    <x v="10"/>
    <x v="32"/>
    <x v="32"/>
    <x v="32"/>
    <x v="7"/>
    <x v="91"/>
    <x v="76"/>
    <x v="94"/>
    <x v="153"/>
    <x v="52"/>
    <x v="120"/>
    <x v="0"/>
  </r>
  <r>
    <x v="0"/>
    <x v="10"/>
    <x v="10"/>
    <x v="10"/>
    <x v="10"/>
    <x v="10"/>
    <x v="8"/>
    <x v="92"/>
    <x v="133"/>
    <x v="51"/>
    <x v="148"/>
    <x v="57"/>
    <x v="119"/>
    <x v="0"/>
  </r>
  <r>
    <x v="0"/>
    <x v="10"/>
    <x v="10"/>
    <x v="12"/>
    <x v="12"/>
    <x v="12"/>
    <x v="8"/>
    <x v="92"/>
    <x v="133"/>
    <x v="97"/>
    <x v="154"/>
    <x v="60"/>
    <x v="71"/>
    <x v="0"/>
  </r>
  <r>
    <x v="0"/>
    <x v="10"/>
    <x v="10"/>
    <x v="14"/>
    <x v="14"/>
    <x v="14"/>
    <x v="8"/>
    <x v="92"/>
    <x v="133"/>
    <x v="82"/>
    <x v="142"/>
    <x v="58"/>
    <x v="121"/>
    <x v="0"/>
  </r>
  <r>
    <x v="0"/>
    <x v="10"/>
    <x v="10"/>
    <x v="16"/>
    <x v="16"/>
    <x v="16"/>
    <x v="11"/>
    <x v="93"/>
    <x v="111"/>
    <x v="82"/>
    <x v="142"/>
    <x v="45"/>
    <x v="122"/>
    <x v="0"/>
  </r>
  <r>
    <x v="0"/>
    <x v="10"/>
    <x v="10"/>
    <x v="41"/>
    <x v="41"/>
    <x v="41"/>
    <x v="12"/>
    <x v="95"/>
    <x v="134"/>
    <x v="91"/>
    <x v="104"/>
    <x v="65"/>
    <x v="74"/>
    <x v="0"/>
  </r>
  <r>
    <x v="0"/>
    <x v="10"/>
    <x v="10"/>
    <x v="7"/>
    <x v="7"/>
    <x v="7"/>
    <x v="12"/>
    <x v="95"/>
    <x v="134"/>
    <x v="92"/>
    <x v="146"/>
    <x v="65"/>
    <x v="74"/>
    <x v="0"/>
  </r>
  <r>
    <x v="0"/>
    <x v="10"/>
    <x v="10"/>
    <x v="18"/>
    <x v="18"/>
    <x v="18"/>
    <x v="14"/>
    <x v="96"/>
    <x v="53"/>
    <x v="36"/>
    <x v="147"/>
    <x v="43"/>
    <x v="123"/>
    <x v="0"/>
  </r>
  <r>
    <x v="0"/>
    <x v="10"/>
    <x v="10"/>
    <x v="8"/>
    <x v="8"/>
    <x v="8"/>
    <x v="14"/>
    <x v="96"/>
    <x v="53"/>
    <x v="51"/>
    <x v="148"/>
    <x v="54"/>
    <x v="115"/>
    <x v="0"/>
  </r>
  <r>
    <x v="0"/>
    <x v="10"/>
    <x v="10"/>
    <x v="13"/>
    <x v="13"/>
    <x v="13"/>
    <x v="14"/>
    <x v="96"/>
    <x v="53"/>
    <x v="27"/>
    <x v="111"/>
    <x v="53"/>
    <x v="124"/>
    <x v="0"/>
  </r>
  <r>
    <x v="0"/>
    <x v="10"/>
    <x v="10"/>
    <x v="17"/>
    <x v="17"/>
    <x v="17"/>
    <x v="17"/>
    <x v="97"/>
    <x v="54"/>
    <x v="94"/>
    <x v="153"/>
    <x v="60"/>
    <x v="71"/>
    <x v="0"/>
  </r>
  <r>
    <x v="0"/>
    <x v="10"/>
    <x v="10"/>
    <x v="43"/>
    <x v="43"/>
    <x v="43"/>
    <x v="17"/>
    <x v="97"/>
    <x v="54"/>
    <x v="91"/>
    <x v="104"/>
    <x v="45"/>
    <x v="122"/>
    <x v="0"/>
  </r>
  <r>
    <x v="0"/>
    <x v="10"/>
    <x v="10"/>
    <x v="44"/>
    <x v="44"/>
    <x v="44"/>
    <x v="17"/>
    <x v="97"/>
    <x v="54"/>
    <x v="53"/>
    <x v="149"/>
    <x v="57"/>
    <x v="119"/>
    <x v="0"/>
  </r>
  <r>
    <x v="0"/>
    <x v="10"/>
    <x v="10"/>
    <x v="42"/>
    <x v="42"/>
    <x v="42"/>
    <x v="17"/>
    <x v="97"/>
    <x v="54"/>
    <x v="96"/>
    <x v="155"/>
    <x v="46"/>
    <x v="96"/>
    <x v="0"/>
  </r>
  <r>
    <x v="0"/>
    <x v="10"/>
    <x v="10"/>
    <x v="6"/>
    <x v="6"/>
    <x v="6"/>
    <x v="17"/>
    <x v="97"/>
    <x v="54"/>
    <x v="51"/>
    <x v="148"/>
    <x v="53"/>
    <x v="124"/>
    <x v="0"/>
  </r>
  <r>
    <x v="0"/>
    <x v="11"/>
    <x v="11"/>
    <x v="0"/>
    <x v="0"/>
    <x v="0"/>
    <x v="0"/>
    <x v="108"/>
    <x v="135"/>
    <x v="99"/>
    <x v="156"/>
    <x v="46"/>
    <x v="125"/>
    <x v="0"/>
  </r>
  <r>
    <x v="0"/>
    <x v="11"/>
    <x v="11"/>
    <x v="2"/>
    <x v="2"/>
    <x v="2"/>
    <x v="1"/>
    <x v="75"/>
    <x v="136"/>
    <x v="62"/>
    <x v="157"/>
    <x v="53"/>
    <x v="126"/>
    <x v="0"/>
  </r>
  <r>
    <x v="0"/>
    <x v="11"/>
    <x v="11"/>
    <x v="4"/>
    <x v="4"/>
    <x v="4"/>
    <x v="2"/>
    <x v="65"/>
    <x v="137"/>
    <x v="63"/>
    <x v="45"/>
    <x v="46"/>
    <x v="125"/>
    <x v="0"/>
  </r>
  <r>
    <x v="0"/>
    <x v="11"/>
    <x v="11"/>
    <x v="11"/>
    <x v="11"/>
    <x v="11"/>
    <x v="2"/>
    <x v="65"/>
    <x v="137"/>
    <x v="55"/>
    <x v="158"/>
    <x v="40"/>
    <x v="127"/>
    <x v="0"/>
  </r>
  <r>
    <x v="0"/>
    <x v="11"/>
    <x v="11"/>
    <x v="5"/>
    <x v="5"/>
    <x v="5"/>
    <x v="4"/>
    <x v="83"/>
    <x v="138"/>
    <x v="91"/>
    <x v="104"/>
    <x v="62"/>
    <x v="128"/>
    <x v="0"/>
  </r>
  <r>
    <x v="0"/>
    <x v="11"/>
    <x v="11"/>
    <x v="8"/>
    <x v="8"/>
    <x v="8"/>
    <x v="5"/>
    <x v="77"/>
    <x v="139"/>
    <x v="55"/>
    <x v="158"/>
    <x v="57"/>
    <x v="129"/>
    <x v="1"/>
  </r>
  <r>
    <x v="0"/>
    <x v="11"/>
    <x v="11"/>
    <x v="3"/>
    <x v="3"/>
    <x v="3"/>
    <x v="5"/>
    <x v="77"/>
    <x v="139"/>
    <x v="75"/>
    <x v="159"/>
    <x v="53"/>
    <x v="126"/>
    <x v="0"/>
  </r>
  <r>
    <x v="0"/>
    <x v="11"/>
    <x v="11"/>
    <x v="10"/>
    <x v="10"/>
    <x v="10"/>
    <x v="7"/>
    <x v="67"/>
    <x v="140"/>
    <x v="38"/>
    <x v="160"/>
    <x v="70"/>
    <x v="130"/>
    <x v="0"/>
  </r>
  <r>
    <x v="0"/>
    <x v="11"/>
    <x v="11"/>
    <x v="9"/>
    <x v="9"/>
    <x v="9"/>
    <x v="8"/>
    <x v="69"/>
    <x v="141"/>
    <x v="78"/>
    <x v="50"/>
    <x v="59"/>
    <x v="89"/>
    <x v="0"/>
  </r>
  <r>
    <x v="0"/>
    <x v="11"/>
    <x v="11"/>
    <x v="12"/>
    <x v="12"/>
    <x v="12"/>
    <x v="9"/>
    <x v="85"/>
    <x v="142"/>
    <x v="97"/>
    <x v="161"/>
    <x v="68"/>
    <x v="131"/>
    <x v="0"/>
  </r>
  <r>
    <x v="0"/>
    <x v="11"/>
    <x v="11"/>
    <x v="32"/>
    <x v="32"/>
    <x v="32"/>
    <x v="10"/>
    <x v="86"/>
    <x v="143"/>
    <x v="95"/>
    <x v="162"/>
    <x v="23"/>
    <x v="132"/>
    <x v="0"/>
  </r>
  <r>
    <x v="0"/>
    <x v="11"/>
    <x v="11"/>
    <x v="15"/>
    <x v="15"/>
    <x v="15"/>
    <x v="11"/>
    <x v="105"/>
    <x v="47"/>
    <x v="98"/>
    <x v="163"/>
    <x v="46"/>
    <x v="125"/>
    <x v="0"/>
  </r>
  <r>
    <x v="0"/>
    <x v="11"/>
    <x v="11"/>
    <x v="7"/>
    <x v="7"/>
    <x v="7"/>
    <x v="11"/>
    <x v="105"/>
    <x v="47"/>
    <x v="54"/>
    <x v="164"/>
    <x v="43"/>
    <x v="133"/>
    <x v="0"/>
  </r>
  <r>
    <x v="0"/>
    <x v="11"/>
    <x v="11"/>
    <x v="16"/>
    <x v="16"/>
    <x v="16"/>
    <x v="13"/>
    <x v="87"/>
    <x v="112"/>
    <x v="94"/>
    <x v="165"/>
    <x v="51"/>
    <x v="134"/>
    <x v="0"/>
  </r>
  <r>
    <x v="0"/>
    <x v="11"/>
    <x v="11"/>
    <x v="18"/>
    <x v="18"/>
    <x v="18"/>
    <x v="14"/>
    <x v="102"/>
    <x v="120"/>
    <x v="27"/>
    <x v="132"/>
    <x v="48"/>
    <x v="135"/>
    <x v="0"/>
  </r>
  <r>
    <x v="0"/>
    <x v="11"/>
    <x v="11"/>
    <x v="19"/>
    <x v="19"/>
    <x v="19"/>
    <x v="14"/>
    <x v="102"/>
    <x v="120"/>
    <x v="34"/>
    <x v="58"/>
    <x v="53"/>
    <x v="126"/>
    <x v="0"/>
  </r>
  <r>
    <x v="0"/>
    <x v="11"/>
    <x v="11"/>
    <x v="17"/>
    <x v="17"/>
    <x v="17"/>
    <x v="16"/>
    <x v="107"/>
    <x v="144"/>
    <x v="66"/>
    <x v="83"/>
    <x v="60"/>
    <x v="136"/>
    <x v="0"/>
  </r>
  <r>
    <x v="0"/>
    <x v="11"/>
    <x v="11"/>
    <x v="1"/>
    <x v="1"/>
    <x v="1"/>
    <x v="16"/>
    <x v="107"/>
    <x v="144"/>
    <x v="82"/>
    <x v="33"/>
    <x v="64"/>
    <x v="137"/>
    <x v="0"/>
  </r>
  <r>
    <x v="0"/>
    <x v="11"/>
    <x v="11"/>
    <x v="40"/>
    <x v="40"/>
    <x v="40"/>
    <x v="18"/>
    <x v="90"/>
    <x v="17"/>
    <x v="78"/>
    <x v="50"/>
    <x v="54"/>
    <x v="124"/>
    <x v="0"/>
  </r>
  <r>
    <x v="0"/>
    <x v="11"/>
    <x v="11"/>
    <x v="45"/>
    <x v="45"/>
    <x v="45"/>
    <x v="18"/>
    <x v="90"/>
    <x v="17"/>
    <x v="87"/>
    <x v="166"/>
    <x v="67"/>
    <x v="138"/>
    <x v="0"/>
  </r>
  <r>
    <x v="0"/>
    <x v="12"/>
    <x v="12"/>
    <x v="0"/>
    <x v="0"/>
    <x v="0"/>
    <x v="0"/>
    <x v="74"/>
    <x v="145"/>
    <x v="100"/>
    <x v="156"/>
    <x v="54"/>
    <x v="139"/>
    <x v="0"/>
  </r>
  <r>
    <x v="0"/>
    <x v="12"/>
    <x v="12"/>
    <x v="5"/>
    <x v="5"/>
    <x v="5"/>
    <x v="1"/>
    <x v="109"/>
    <x v="146"/>
    <x v="94"/>
    <x v="167"/>
    <x v="71"/>
    <x v="140"/>
    <x v="0"/>
  </r>
  <r>
    <x v="0"/>
    <x v="12"/>
    <x v="12"/>
    <x v="2"/>
    <x v="2"/>
    <x v="2"/>
    <x v="2"/>
    <x v="77"/>
    <x v="147"/>
    <x v="59"/>
    <x v="168"/>
    <x v="65"/>
    <x v="74"/>
    <x v="0"/>
  </r>
  <r>
    <x v="0"/>
    <x v="12"/>
    <x v="12"/>
    <x v="11"/>
    <x v="11"/>
    <x v="11"/>
    <x v="3"/>
    <x v="67"/>
    <x v="148"/>
    <x v="101"/>
    <x v="169"/>
    <x v="60"/>
    <x v="36"/>
    <x v="0"/>
  </r>
  <r>
    <x v="0"/>
    <x v="12"/>
    <x v="12"/>
    <x v="8"/>
    <x v="8"/>
    <x v="8"/>
    <x v="4"/>
    <x v="69"/>
    <x v="149"/>
    <x v="101"/>
    <x v="169"/>
    <x v="61"/>
    <x v="8"/>
    <x v="0"/>
  </r>
  <r>
    <x v="0"/>
    <x v="12"/>
    <x v="12"/>
    <x v="4"/>
    <x v="4"/>
    <x v="4"/>
    <x v="5"/>
    <x v="104"/>
    <x v="150"/>
    <x v="54"/>
    <x v="45"/>
    <x v="54"/>
    <x v="139"/>
    <x v="0"/>
  </r>
  <r>
    <x v="0"/>
    <x v="12"/>
    <x v="12"/>
    <x v="10"/>
    <x v="10"/>
    <x v="10"/>
    <x v="6"/>
    <x v="87"/>
    <x v="151"/>
    <x v="92"/>
    <x v="170"/>
    <x v="58"/>
    <x v="141"/>
    <x v="0"/>
  </r>
  <r>
    <x v="0"/>
    <x v="12"/>
    <x v="12"/>
    <x v="3"/>
    <x v="3"/>
    <x v="3"/>
    <x v="6"/>
    <x v="87"/>
    <x v="151"/>
    <x v="54"/>
    <x v="45"/>
    <x v="65"/>
    <x v="74"/>
    <x v="0"/>
  </r>
  <r>
    <x v="0"/>
    <x v="12"/>
    <x v="12"/>
    <x v="7"/>
    <x v="7"/>
    <x v="7"/>
    <x v="8"/>
    <x v="102"/>
    <x v="152"/>
    <x v="38"/>
    <x v="171"/>
    <x v="67"/>
    <x v="39"/>
    <x v="0"/>
  </r>
  <r>
    <x v="0"/>
    <x v="12"/>
    <x v="12"/>
    <x v="18"/>
    <x v="18"/>
    <x v="18"/>
    <x v="9"/>
    <x v="89"/>
    <x v="153"/>
    <x v="87"/>
    <x v="112"/>
    <x v="43"/>
    <x v="35"/>
    <x v="0"/>
  </r>
  <r>
    <x v="0"/>
    <x v="12"/>
    <x v="12"/>
    <x v="9"/>
    <x v="9"/>
    <x v="9"/>
    <x v="9"/>
    <x v="89"/>
    <x v="153"/>
    <x v="78"/>
    <x v="172"/>
    <x v="67"/>
    <x v="39"/>
    <x v="0"/>
  </r>
  <r>
    <x v="0"/>
    <x v="12"/>
    <x v="12"/>
    <x v="34"/>
    <x v="34"/>
    <x v="34"/>
    <x v="11"/>
    <x v="90"/>
    <x v="29"/>
    <x v="66"/>
    <x v="173"/>
    <x v="61"/>
    <x v="8"/>
    <x v="0"/>
  </r>
  <r>
    <x v="0"/>
    <x v="12"/>
    <x v="12"/>
    <x v="12"/>
    <x v="12"/>
    <x v="12"/>
    <x v="12"/>
    <x v="91"/>
    <x v="67"/>
    <x v="95"/>
    <x v="161"/>
    <x v="58"/>
    <x v="141"/>
    <x v="0"/>
  </r>
  <r>
    <x v="0"/>
    <x v="12"/>
    <x v="12"/>
    <x v="6"/>
    <x v="6"/>
    <x v="6"/>
    <x v="12"/>
    <x v="91"/>
    <x v="67"/>
    <x v="78"/>
    <x v="172"/>
    <x v="53"/>
    <x v="41"/>
    <x v="0"/>
  </r>
  <r>
    <x v="0"/>
    <x v="12"/>
    <x v="12"/>
    <x v="30"/>
    <x v="30"/>
    <x v="30"/>
    <x v="14"/>
    <x v="92"/>
    <x v="127"/>
    <x v="27"/>
    <x v="174"/>
    <x v="61"/>
    <x v="8"/>
    <x v="0"/>
  </r>
  <r>
    <x v="0"/>
    <x v="12"/>
    <x v="12"/>
    <x v="26"/>
    <x v="26"/>
    <x v="26"/>
    <x v="15"/>
    <x v="93"/>
    <x v="93"/>
    <x v="27"/>
    <x v="174"/>
    <x v="43"/>
    <x v="35"/>
    <x v="0"/>
  </r>
  <r>
    <x v="0"/>
    <x v="12"/>
    <x v="12"/>
    <x v="32"/>
    <x v="32"/>
    <x v="32"/>
    <x v="15"/>
    <x v="93"/>
    <x v="93"/>
    <x v="94"/>
    <x v="167"/>
    <x v="48"/>
    <x v="27"/>
    <x v="0"/>
  </r>
  <r>
    <x v="0"/>
    <x v="12"/>
    <x v="12"/>
    <x v="17"/>
    <x v="17"/>
    <x v="17"/>
    <x v="17"/>
    <x v="95"/>
    <x v="37"/>
    <x v="93"/>
    <x v="95"/>
    <x v="54"/>
    <x v="139"/>
    <x v="0"/>
  </r>
  <r>
    <x v="0"/>
    <x v="12"/>
    <x v="12"/>
    <x v="15"/>
    <x v="15"/>
    <x v="15"/>
    <x v="17"/>
    <x v="95"/>
    <x v="37"/>
    <x v="27"/>
    <x v="174"/>
    <x v="67"/>
    <x v="39"/>
    <x v="0"/>
  </r>
  <r>
    <x v="0"/>
    <x v="12"/>
    <x v="12"/>
    <x v="40"/>
    <x v="40"/>
    <x v="40"/>
    <x v="17"/>
    <x v="95"/>
    <x v="37"/>
    <x v="51"/>
    <x v="147"/>
    <x v="67"/>
    <x v="39"/>
    <x v="1"/>
  </r>
  <r>
    <x v="0"/>
    <x v="12"/>
    <x v="12"/>
    <x v="35"/>
    <x v="35"/>
    <x v="35"/>
    <x v="17"/>
    <x v="95"/>
    <x v="37"/>
    <x v="91"/>
    <x v="104"/>
    <x v="40"/>
    <x v="142"/>
    <x v="0"/>
  </r>
  <r>
    <x v="0"/>
    <x v="13"/>
    <x v="13"/>
    <x v="27"/>
    <x v="27"/>
    <x v="27"/>
    <x v="0"/>
    <x v="80"/>
    <x v="41"/>
    <x v="76"/>
    <x v="175"/>
    <x v="56"/>
    <x v="143"/>
    <x v="0"/>
  </r>
  <r>
    <x v="0"/>
    <x v="13"/>
    <x v="13"/>
    <x v="8"/>
    <x v="8"/>
    <x v="8"/>
    <x v="1"/>
    <x v="57"/>
    <x v="154"/>
    <x v="87"/>
    <x v="75"/>
    <x v="50"/>
    <x v="144"/>
    <x v="0"/>
  </r>
  <r>
    <x v="0"/>
    <x v="13"/>
    <x v="13"/>
    <x v="5"/>
    <x v="5"/>
    <x v="5"/>
    <x v="2"/>
    <x v="67"/>
    <x v="98"/>
    <x v="96"/>
    <x v="176"/>
    <x v="44"/>
    <x v="145"/>
    <x v="0"/>
  </r>
  <r>
    <x v="0"/>
    <x v="13"/>
    <x v="13"/>
    <x v="4"/>
    <x v="4"/>
    <x v="4"/>
    <x v="3"/>
    <x v="69"/>
    <x v="155"/>
    <x v="64"/>
    <x v="177"/>
    <x v="43"/>
    <x v="129"/>
    <x v="0"/>
  </r>
  <r>
    <x v="0"/>
    <x v="13"/>
    <x v="13"/>
    <x v="15"/>
    <x v="15"/>
    <x v="15"/>
    <x v="4"/>
    <x v="85"/>
    <x v="156"/>
    <x v="93"/>
    <x v="178"/>
    <x v="56"/>
    <x v="143"/>
    <x v="0"/>
  </r>
  <r>
    <x v="0"/>
    <x v="13"/>
    <x v="13"/>
    <x v="9"/>
    <x v="9"/>
    <x v="9"/>
    <x v="5"/>
    <x v="86"/>
    <x v="157"/>
    <x v="38"/>
    <x v="89"/>
    <x v="58"/>
    <x v="130"/>
    <x v="0"/>
  </r>
  <r>
    <x v="0"/>
    <x v="13"/>
    <x v="13"/>
    <x v="0"/>
    <x v="0"/>
    <x v="0"/>
    <x v="6"/>
    <x v="105"/>
    <x v="158"/>
    <x v="101"/>
    <x v="179"/>
    <x v="53"/>
    <x v="19"/>
    <x v="0"/>
  </r>
  <r>
    <x v="0"/>
    <x v="13"/>
    <x v="13"/>
    <x v="1"/>
    <x v="1"/>
    <x v="1"/>
    <x v="7"/>
    <x v="94"/>
    <x v="159"/>
    <x v="38"/>
    <x v="89"/>
    <x v="57"/>
    <x v="146"/>
    <x v="0"/>
  </r>
  <r>
    <x v="0"/>
    <x v="13"/>
    <x v="13"/>
    <x v="2"/>
    <x v="2"/>
    <x v="2"/>
    <x v="8"/>
    <x v="102"/>
    <x v="151"/>
    <x v="98"/>
    <x v="180"/>
    <x v="54"/>
    <x v="138"/>
    <x v="0"/>
  </r>
  <r>
    <x v="0"/>
    <x v="13"/>
    <x v="13"/>
    <x v="46"/>
    <x v="46"/>
    <x v="46"/>
    <x v="9"/>
    <x v="89"/>
    <x v="160"/>
    <x v="96"/>
    <x v="176"/>
    <x v="59"/>
    <x v="147"/>
    <x v="0"/>
  </r>
  <r>
    <x v="0"/>
    <x v="13"/>
    <x v="13"/>
    <x v="6"/>
    <x v="6"/>
    <x v="6"/>
    <x v="9"/>
    <x v="89"/>
    <x v="160"/>
    <x v="68"/>
    <x v="181"/>
    <x v="53"/>
    <x v="19"/>
    <x v="0"/>
  </r>
  <r>
    <x v="0"/>
    <x v="13"/>
    <x v="13"/>
    <x v="12"/>
    <x v="12"/>
    <x v="12"/>
    <x v="11"/>
    <x v="90"/>
    <x v="161"/>
    <x v="36"/>
    <x v="182"/>
    <x v="58"/>
    <x v="130"/>
    <x v="0"/>
  </r>
  <r>
    <x v="0"/>
    <x v="13"/>
    <x v="13"/>
    <x v="3"/>
    <x v="3"/>
    <x v="3"/>
    <x v="12"/>
    <x v="91"/>
    <x v="28"/>
    <x v="67"/>
    <x v="183"/>
    <x v="65"/>
    <x v="74"/>
    <x v="0"/>
  </r>
  <r>
    <x v="0"/>
    <x v="13"/>
    <x v="13"/>
    <x v="19"/>
    <x v="19"/>
    <x v="19"/>
    <x v="13"/>
    <x v="92"/>
    <x v="66"/>
    <x v="27"/>
    <x v="160"/>
    <x v="61"/>
    <x v="54"/>
    <x v="0"/>
  </r>
  <r>
    <x v="0"/>
    <x v="13"/>
    <x v="13"/>
    <x v="32"/>
    <x v="32"/>
    <x v="32"/>
    <x v="14"/>
    <x v="93"/>
    <x v="78"/>
    <x v="91"/>
    <x v="104"/>
    <x v="52"/>
    <x v="148"/>
    <x v="0"/>
  </r>
  <r>
    <x v="0"/>
    <x v="13"/>
    <x v="13"/>
    <x v="7"/>
    <x v="7"/>
    <x v="7"/>
    <x v="15"/>
    <x v="95"/>
    <x v="162"/>
    <x v="92"/>
    <x v="184"/>
    <x v="65"/>
    <x v="74"/>
    <x v="0"/>
  </r>
  <r>
    <x v="0"/>
    <x v="13"/>
    <x v="13"/>
    <x v="28"/>
    <x v="28"/>
    <x v="28"/>
    <x v="16"/>
    <x v="103"/>
    <x v="36"/>
    <x v="95"/>
    <x v="185"/>
    <x v="57"/>
    <x v="146"/>
    <x v="0"/>
  </r>
  <r>
    <x v="0"/>
    <x v="13"/>
    <x v="13"/>
    <x v="47"/>
    <x v="47"/>
    <x v="47"/>
    <x v="16"/>
    <x v="103"/>
    <x v="36"/>
    <x v="36"/>
    <x v="182"/>
    <x v="61"/>
    <x v="54"/>
    <x v="0"/>
  </r>
  <r>
    <x v="0"/>
    <x v="13"/>
    <x v="13"/>
    <x v="40"/>
    <x v="40"/>
    <x v="40"/>
    <x v="16"/>
    <x v="103"/>
    <x v="36"/>
    <x v="97"/>
    <x v="186"/>
    <x v="43"/>
    <x v="129"/>
    <x v="0"/>
  </r>
  <r>
    <x v="0"/>
    <x v="13"/>
    <x v="13"/>
    <x v="48"/>
    <x v="48"/>
    <x v="48"/>
    <x v="19"/>
    <x v="96"/>
    <x v="163"/>
    <x v="53"/>
    <x v="187"/>
    <x v="60"/>
    <x v="31"/>
    <x v="0"/>
  </r>
  <r>
    <x v="0"/>
    <x v="13"/>
    <x v="13"/>
    <x v="34"/>
    <x v="34"/>
    <x v="34"/>
    <x v="19"/>
    <x v="96"/>
    <x v="163"/>
    <x v="95"/>
    <x v="185"/>
    <x v="61"/>
    <x v="54"/>
    <x v="0"/>
  </r>
  <r>
    <x v="0"/>
    <x v="14"/>
    <x v="14"/>
    <x v="0"/>
    <x v="0"/>
    <x v="0"/>
    <x v="0"/>
    <x v="64"/>
    <x v="164"/>
    <x v="102"/>
    <x v="188"/>
    <x v="53"/>
    <x v="23"/>
    <x v="0"/>
  </r>
  <r>
    <x v="0"/>
    <x v="14"/>
    <x v="14"/>
    <x v="2"/>
    <x v="2"/>
    <x v="2"/>
    <x v="1"/>
    <x v="83"/>
    <x v="165"/>
    <x v="47"/>
    <x v="189"/>
    <x v="65"/>
    <x v="74"/>
    <x v="0"/>
  </r>
  <r>
    <x v="0"/>
    <x v="14"/>
    <x v="14"/>
    <x v="8"/>
    <x v="8"/>
    <x v="8"/>
    <x v="2"/>
    <x v="105"/>
    <x v="157"/>
    <x v="35"/>
    <x v="190"/>
    <x v="57"/>
    <x v="149"/>
    <x v="0"/>
  </r>
  <r>
    <x v="0"/>
    <x v="14"/>
    <x v="14"/>
    <x v="5"/>
    <x v="5"/>
    <x v="5"/>
    <x v="3"/>
    <x v="94"/>
    <x v="166"/>
    <x v="53"/>
    <x v="191"/>
    <x v="51"/>
    <x v="150"/>
    <x v="0"/>
  </r>
  <r>
    <x v="0"/>
    <x v="14"/>
    <x v="14"/>
    <x v="11"/>
    <x v="11"/>
    <x v="11"/>
    <x v="4"/>
    <x v="106"/>
    <x v="167"/>
    <x v="35"/>
    <x v="190"/>
    <x v="53"/>
    <x v="23"/>
    <x v="0"/>
  </r>
  <r>
    <x v="0"/>
    <x v="14"/>
    <x v="14"/>
    <x v="4"/>
    <x v="4"/>
    <x v="4"/>
    <x v="5"/>
    <x v="102"/>
    <x v="168"/>
    <x v="87"/>
    <x v="192"/>
    <x v="60"/>
    <x v="151"/>
    <x v="0"/>
  </r>
  <r>
    <x v="0"/>
    <x v="14"/>
    <x v="14"/>
    <x v="32"/>
    <x v="32"/>
    <x v="32"/>
    <x v="6"/>
    <x v="107"/>
    <x v="169"/>
    <x v="95"/>
    <x v="193"/>
    <x v="52"/>
    <x v="152"/>
    <x v="0"/>
  </r>
  <r>
    <x v="0"/>
    <x v="14"/>
    <x v="14"/>
    <x v="10"/>
    <x v="10"/>
    <x v="10"/>
    <x v="7"/>
    <x v="89"/>
    <x v="170"/>
    <x v="51"/>
    <x v="80"/>
    <x v="45"/>
    <x v="52"/>
    <x v="0"/>
  </r>
  <r>
    <x v="0"/>
    <x v="14"/>
    <x v="14"/>
    <x v="13"/>
    <x v="13"/>
    <x v="13"/>
    <x v="7"/>
    <x v="89"/>
    <x v="170"/>
    <x v="68"/>
    <x v="194"/>
    <x v="53"/>
    <x v="23"/>
    <x v="0"/>
  </r>
  <r>
    <x v="0"/>
    <x v="14"/>
    <x v="14"/>
    <x v="34"/>
    <x v="34"/>
    <x v="34"/>
    <x v="9"/>
    <x v="92"/>
    <x v="29"/>
    <x v="87"/>
    <x v="192"/>
    <x v="53"/>
    <x v="23"/>
    <x v="0"/>
  </r>
  <r>
    <x v="0"/>
    <x v="14"/>
    <x v="14"/>
    <x v="15"/>
    <x v="15"/>
    <x v="15"/>
    <x v="9"/>
    <x v="92"/>
    <x v="29"/>
    <x v="36"/>
    <x v="195"/>
    <x v="46"/>
    <x v="46"/>
    <x v="0"/>
  </r>
  <r>
    <x v="0"/>
    <x v="14"/>
    <x v="14"/>
    <x v="12"/>
    <x v="12"/>
    <x v="12"/>
    <x v="9"/>
    <x v="92"/>
    <x v="29"/>
    <x v="97"/>
    <x v="196"/>
    <x v="60"/>
    <x v="151"/>
    <x v="0"/>
  </r>
  <r>
    <x v="0"/>
    <x v="14"/>
    <x v="14"/>
    <x v="7"/>
    <x v="7"/>
    <x v="7"/>
    <x v="12"/>
    <x v="93"/>
    <x v="134"/>
    <x v="92"/>
    <x v="197"/>
    <x v="53"/>
    <x v="23"/>
    <x v="0"/>
  </r>
  <r>
    <x v="0"/>
    <x v="14"/>
    <x v="14"/>
    <x v="9"/>
    <x v="9"/>
    <x v="9"/>
    <x v="13"/>
    <x v="95"/>
    <x v="104"/>
    <x v="51"/>
    <x v="80"/>
    <x v="67"/>
    <x v="58"/>
    <x v="1"/>
  </r>
  <r>
    <x v="0"/>
    <x v="14"/>
    <x v="14"/>
    <x v="6"/>
    <x v="6"/>
    <x v="6"/>
    <x v="13"/>
    <x v="95"/>
    <x v="104"/>
    <x v="27"/>
    <x v="198"/>
    <x v="67"/>
    <x v="58"/>
    <x v="0"/>
  </r>
  <r>
    <x v="0"/>
    <x v="14"/>
    <x v="14"/>
    <x v="16"/>
    <x v="16"/>
    <x v="16"/>
    <x v="15"/>
    <x v="103"/>
    <x v="171"/>
    <x v="94"/>
    <x v="114"/>
    <x v="45"/>
    <x v="52"/>
    <x v="0"/>
  </r>
  <r>
    <x v="0"/>
    <x v="14"/>
    <x v="14"/>
    <x v="17"/>
    <x v="17"/>
    <x v="17"/>
    <x v="15"/>
    <x v="103"/>
    <x v="171"/>
    <x v="95"/>
    <x v="193"/>
    <x v="57"/>
    <x v="149"/>
    <x v="0"/>
  </r>
  <r>
    <x v="0"/>
    <x v="14"/>
    <x v="14"/>
    <x v="28"/>
    <x v="28"/>
    <x v="28"/>
    <x v="17"/>
    <x v="96"/>
    <x v="15"/>
    <x v="51"/>
    <x v="80"/>
    <x v="54"/>
    <x v="153"/>
    <x v="0"/>
  </r>
  <r>
    <x v="0"/>
    <x v="14"/>
    <x v="14"/>
    <x v="49"/>
    <x v="49"/>
    <x v="49"/>
    <x v="17"/>
    <x v="96"/>
    <x v="15"/>
    <x v="97"/>
    <x v="196"/>
    <x v="67"/>
    <x v="58"/>
    <x v="0"/>
  </r>
  <r>
    <x v="0"/>
    <x v="14"/>
    <x v="14"/>
    <x v="24"/>
    <x v="24"/>
    <x v="24"/>
    <x v="17"/>
    <x v="96"/>
    <x v="15"/>
    <x v="97"/>
    <x v="196"/>
    <x v="67"/>
    <x v="58"/>
    <x v="0"/>
  </r>
  <r>
    <x v="0"/>
    <x v="14"/>
    <x v="14"/>
    <x v="3"/>
    <x v="3"/>
    <x v="3"/>
    <x v="17"/>
    <x v="96"/>
    <x v="15"/>
    <x v="93"/>
    <x v="199"/>
    <x v="65"/>
    <x v="74"/>
    <x v="0"/>
  </r>
  <r>
    <x v="0"/>
    <x v="15"/>
    <x v="15"/>
    <x v="9"/>
    <x v="9"/>
    <x v="9"/>
    <x v="0"/>
    <x v="99"/>
    <x v="172"/>
    <x v="95"/>
    <x v="175"/>
    <x v="54"/>
    <x v="154"/>
    <x v="0"/>
  </r>
  <r>
    <x v="0"/>
    <x v="15"/>
    <x v="15"/>
    <x v="0"/>
    <x v="0"/>
    <x v="0"/>
    <x v="1"/>
    <x v="100"/>
    <x v="173"/>
    <x v="36"/>
    <x v="200"/>
    <x v="65"/>
    <x v="74"/>
    <x v="0"/>
  </r>
  <r>
    <x v="0"/>
    <x v="15"/>
    <x v="15"/>
    <x v="2"/>
    <x v="2"/>
    <x v="2"/>
    <x v="2"/>
    <x v="110"/>
    <x v="96"/>
    <x v="95"/>
    <x v="175"/>
    <x v="65"/>
    <x v="74"/>
    <x v="0"/>
  </r>
  <r>
    <x v="0"/>
    <x v="15"/>
    <x v="15"/>
    <x v="5"/>
    <x v="5"/>
    <x v="5"/>
    <x v="3"/>
    <x v="111"/>
    <x v="97"/>
    <x v="96"/>
    <x v="201"/>
    <x v="67"/>
    <x v="155"/>
    <x v="0"/>
  </r>
  <r>
    <x v="0"/>
    <x v="15"/>
    <x v="15"/>
    <x v="16"/>
    <x v="16"/>
    <x v="16"/>
    <x v="3"/>
    <x v="111"/>
    <x v="97"/>
    <x v="82"/>
    <x v="202"/>
    <x v="65"/>
    <x v="74"/>
    <x v="0"/>
  </r>
  <r>
    <x v="0"/>
    <x v="15"/>
    <x v="15"/>
    <x v="18"/>
    <x v="18"/>
    <x v="18"/>
    <x v="3"/>
    <x v="111"/>
    <x v="97"/>
    <x v="82"/>
    <x v="202"/>
    <x v="65"/>
    <x v="74"/>
    <x v="0"/>
  </r>
  <r>
    <x v="0"/>
    <x v="15"/>
    <x v="15"/>
    <x v="8"/>
    <x v="8"/>
    <x v="8"/>
    <x v="3"/>
    <x v="111"/>
    <x v="97"/>
    <x v="94"/>
    <x v="164"/>
    <x v="54"/>
    <x v="154"/>
    <x v="0"/>
  </r>
  <r>
    <x v="0"/>
    <x v="15"/>
    <x v="15"/>
    <x v="50"/>
    <x v="50"/>
    <x v="50"/>
    <x v="7"/>
    <x v="112"/>
    <x v="174"/>
    <x v="94"/>
    <x v="164"/>
    <x v="53"/>
    <x v="156"/>
    <x v="0"/>
  </r>
  <r>
    <x v="0"/>
    <x v="15"/>
    <x v="15"/>
    <x v="15"/>
    <x v="15"/>
    <x v="15"/>
    <x v="7"/>
    <x v="112"/>
    <x v="174"/>
    <x v="53"/>
    <x v="25"/>
    <x v="65"/>
    <x v="74"/>
    <x v="0"/>
  </r>
  <r>
    <x v="0"/>
    <x v="15"/>
    <x v="15"/>
    <x v="32"/>
    <x v="32"/>
    <x v="32"/>
    <x v="7"/>
    <x v="112"/>
    <x v="174"/>
    <x v="53"/>
    <x v="25"/>
    <x v="65"/>
    <x v="74"/>
    <x v="0"/>
  </r>
  <r>
    <x v="0"/>
    <x v="15"/>
    <x v="15"/>
    <x v="27"/>
    <x v="27"/>
    <x v="27"/>
    <x v="10"/>
    <x v="113"/>
    <x v="125"/>
    <x v="94"/>
    <x v="164"/>
    <x v="65"/>
    <x v="74"/>
    <x v="0"/>
  </r>
  <r>
    <x v="0"/>
    <x v="15"/>
    <x v="15"/>
    <x v="4"/>
    <x v="4"/>
    <x v="4"/>
    <x v="10"/>
    <x v="113"/>
    <x v="125"/>
    <x v="94"/>
    <x v="164"/>
    <x v="65"/>
    <x v="74"/>
    <x v="0"/>
  </r>
  <r>
    <x v="0"/>
    <x v="15"/>
    <x v="15"/>
    <x v="3"/>
    <x v="3"/>
    <x v="3"/>
    <x v="10"/>
    <x v="113"/>
    <x v="125"/>
    <x v="94"/>
    <x v="164"/>
    <x v="65"/>
    <x v="74"/>
    <x v="0"/>
  </r>
  <r>
    <x v="0"/>
    <x v="15"/>
    <x v="15"/>
    <x v="7"/>
    <x v="7"/>
    <x v="7"/>
    <x v="10"/>
    <x v="113"/>
    <x v="125"/>
    <x v="94"/>
    <x v="164"/>
    <x v="65"/>
    <x v="74"/>
    <x v="0"/>
  </r>
  <r>
    <x v="0"/>
    <x v="15"/>
    <x v="15"/>
    <x v="35"/>
    <x v="35"/>
    <x v="35"/>
    <x v="10"/>
    <x v="113"/>
    <x v="125"/>
    <x v="91"/>
    <x v="104"/>
    <x v="65"/>
    <x v="74"/>
    <x v="0"/>
  </r>
  <r>
    <x v="0"/>
    <x v="15"/>
    <x v="15"/>
    <x v="51"/>
    <x v="51"/>
    <x v="51"/>
    <x v="15"/>
    <x v="114"/>
    <x v="175"/>
    <x v="91"/>
    <x v="104"/>
    <x v="53"/>
    <x v="156"/>
    <x v="0"/>
  </r>
  <r>
    <x v="0"/>
    <x v="15"/>
    <x v="15"/>
    <x v="52"/>
    <x v="52"/>
    <x v="52"/>
    <x v="15"/>
    <x v="114"/>
    <x v="175"/>
    <x v="96"/>
    <x v="201"/>
    <x v="65"/>
    <x v="74"/>
    <x v="0"/>
  </r>
  <r>
    <x v="0"/>
    <x v="15"/>
    <x v="15"/>
    <x v="53"/>
    <x v="53"/>
    <x v="53"/>
    <x v="15"/>
    <x v="114"/>
    <x v="175"/>
    <x v="96"/>
    <x v="201"/>
    <x v="65"/>
    <x v="74"/>
    <x v="0"/>
  </r>
  <r>
    <x v="0"/>
    <x v="15"/>
    <x v="15"/>
    <x v="17"/>
    <x v="17"/>
    <x v="17"/>
    <x v="15"/>
    <x v="114"/>
    <x v="175"/>
    <x v="96"/>
    <x v="201"/>
    <x v="65"/>
    <x v="74"/>
    <x v="0"/>
  </r>
  <r>
    <x v="0"/>
    <x v="15"/>
    <x v="15"/>
    <x v="54"/>
    <x v="54"/>
    <x v="54"/>
    <x v="15"/>
    <x v="114"/>
    <x v="175"/>
    <x v="91"/>
    <x v="104"/>
    <x v="53"/>
    <x v="156"/>
    <x v="0"/>
  </r>
  <r>
    <x v="0"/>
    <x v="15"/>
    <x v="15"/>
    <x v="55"/>
    <x v="55"/>
    <x v="55"/>
    <x v="15"/>
    <x v="114"/>
    <x v="175"/>
    <x v="91"/>
    <x v="104"/>
    <x v="53"/>
    <x v="156"/>
    <x v="0"/>
  </r>
  <r>
    <x v="0"/>
    <x v="15"/>
    <x v="15"/>
    <x v="31"/>
    <x v="31"/>
    <x v="31"/>
    <x v="15"/>
    <x v="114"/>
    <x v="175"/>
    <x v="96"/>
    <x v="201"/>
    <x v="65"/>
    <x v="74"/>
    <x v="0"/>
  </r>
  <r>
    <x v="0"/>
    <x v="15"/>
    <x v="15"/>
    <x v="56"/>
    <x v="56"/>
    <x v="56"/>
    <x v="15"/>
    <x v="114"/>
    <x v="175"/>
    <x v="91"/>
    <x v="104"/>
    <x v="65"/>
    <x v="74"/>
    <x v="0"/>
  </r>
  <r>
    <x v="0"/>
    <x v="15"/>
    <x v="15"/>
    <x v="57"/>
    <x v="57"/>
    <x v="57"/>
    <x v="15"/>
    <x v="114"/>
    <x v="175"/>
    <x v="91"/>
    <x v="104"/>
    <x v="65"/>
    <x v="74"/>
    <x v="0"/>
  </r>
  <r>
    <x v="0"/>
    <x v="15"/>
    <x v="15"/>
    <x v="58"/>
    <x v="58"/>
    <x v="58"/>
    <x v="15"/>
    <x v="114"/>
    <x v="175"/>
    <x v="91"/>
    <x v="104"/>
    <x v="65"/>
    <x v="74"/>
    <x v="0"/>
  </r>
  <r>
    <x v="0"/>
    <x v="15"/>
    <x v="15"/>
    <x v="59"/>
    <x v="59"/>
    <x v="59"/>
    <x v="15"/>
    <x v="114"/>
    <x v="175"/>
    <x v="96"/>
    <x v="201"/>
    <x v="65"/>
    <x v="74"/>
    <x v="0"/>
  </r>
  <r>
    <x v="0"/>
    <x v="15"/>
    <x v="15"/>
    <x v="28"/>
    <x v="28"/>
    <x v="28"/>
    <x v="15"/>
    <x v="114"/>
    <x v="175"/>
    <x v="96"/>
    <x v="201"/>
    <x v="65"/>
    <x v="74"/>
    <x v="0"/>
  </r>
  <r>
    <x v="0"/>
    <x v="15"/>
    <x v="15"/>
    <x v="60"/>
    <x v="60"/>
    <x v="60"/>
    <x v="15"/>
    <x v="114"/>
    <x v="175"/>
    <x v="96"/>
    <x v="201"/>
    <x v="65"/>
    <x v="74"/>
    <x v="0"/>
  </r>
  <r>
    <x v="0"/>
    <x v="15"/>
    <x v="15"/>
    <x v="34"/>
    <x v="34"/>
    <x v="34"/>
    <x v="15"/>
    <x v="114"/>
    <x v="175"/>
    <x v="96"/>
    <x v="201"/>
    <x v="65"/>
    <x v="74"/>
    <x v="0"/>
  </r>
  <r>
    <x v="0"/>
    <x v="15"/>
    <x v="15"/>
    <x v="26"/>
    <x v="26"/>
    <x v="26"/>
    <x v="15"/>
    <x v="114"/>
    <x v="175"/>
    <x v="96"/>
    <x v="201"/>
    <x v="65"/>
    <x v="74"/>
    <x v="0"/>
  </r>
  <r>
    <x v="0"/>
    <x v="15"/>
    <x v="15"/>
    <x v="47"/>
    <x v="47"/>
    <x v="47"/>
    <x v="15"/>
    <x v="114"/>
    <x v="175"/>
    <x v="96"/>
    <x v="201"/>
    <x v="65"/>
    <x v="74"/>
    <x v="0"/>
  </r>
  <r>
    <x v="0"/>
    <x v="15"/>
    <x v="15"/>
    <x v="61"/>
    <x v="61"/>
    <x v="61"/>
    <x v="15"/>
    <x v="114"/>
    <x v="175"/>
    <x v="96"/>
    <x v="201"/>
    <x v="65"/>
    <x v="74"/>
    <x v="0"/>
  </r>
  <r>
    <x v="0"/>
    <x v="15"/>
    <x v="15"/>
    <x v="62"/>
    <x v="62"/>
    <x v="62"/>
    <x v="15"/>
    <x v="114"/>
    <x v="175"/>
    <x v="96"/>
    <x v="201"/>
    <x v="65"/>
    <x v="74"/>
    <x v="0"/>
  </r>
  <r>
    <x v="0"/>
    <x v="15"/>
    <x v="15"/>
    <x v="63"/>
    <x v="63"/>
    <x v="63"/>
    <x v="15"/>
    <x v="114"/>
    <x v="175"/>
    <x v="96"/>
    <x v="201"/>
    <x v="65"/>
    <x v="74"/>
    <x v="0"/>
  </r>
  <r>
    <x v="0"/>
    <x v="15"/>
    <x v="15"/>
    <x v="1"/>
    <x v="1"/>
    <x v="1"/>
    <x v="15"/>
    <x v="114"/>
    <x v="175"/>
    <x v="91"/>
    <x v="104"/>
    <x v="53"/>
    <x v="156"/>
    <x v="0"/>
  </r>
  <r>
    <x v="0"/>
    <x v="15"/>
    <x v="15"/>
    <x v="64"/>
    <x v="64"/>
    <x v="64"/>
    <x v="15"/>
    <x v="114"/>
    <x v="175"/>
    <x v="91"/>
    <x v="104"/>
    <x v="53"/>
    <x v="156"/>
    <x v="0"/>
  </r>
  <r>
    <x v="0"/>
    <x v="15"/>
    <x v="15"/>
    <x v="40"/>
    <x v="40"/>
    <x v="40"/>
    <x v="15"/>
    <x v="114"/>
    <x v="175"/>
    <x v="96"/>
    <x v="201"/>
    <x v="65"/>
    <x v="74"/>
    <x v="0"/>
  </r>
  <r>
    <x v="0"/>
    <x v="15"/>
    <x v="15"/>
    <x v="65"/>
    <x v="65"/>
    <x v="65"/>
    <x v="15"/>
    <x v="114"/>
    <x v="175"/>
    <x v="96"/>
    <x v="201"/>
    <x v="65"/>
    <x v="74"/>
    <x v="0"/>
  </r>
  <r>
    <x v="0"/>
    <x v="15"/>
    <x v="15"/>
    <x v="36"/>
    <x v="36"/>
    <x v="36"/>
    <x v="15"/>
    <x v="114"/>
    <x v="175"/>
    <x v="91"/>
    <x v="104"/>
    <x v="65"/>
    <x v="74"/>
    <x v="0"/>
  </r>
  <r>
    <x v="0"/>
    <x v="15"/>
    <x v="15"/>
    <x v="66"/>
    <x v="66"/>
    <x v="66"/>
    <x v="15"/>
    <x v="114"/>
    <x v="175"/>
    <x v="91"/>
    <x v="104"/>
    <x v="65"/>
    <x v="74"/>
    <x v="0"/>
  </r>
  <r>
    <x v="0"/>
    <x v="15"/>
    <x v="15"/>
    <x v="67"/>
    <x v="67"/>
    <x v="67"/>
    <x v="15"/>
    <x v="114"/>
    <x v="175"/>
    <x v="96"/>
    <x v="201"/>
    <x v="65"/>
    <x v="74"/>
    <x v="0"/>
  </r>
  <r>
    <x v="0"/>
    <x v="15"/>
    <x v="15"/>
    <x v="41"/>
    <x v="41"/>
    <x v="41"/>
    <x v="15"/>
    <x v="114"/>
    <x v="175"/>
    <x v="91"/>
    <x v="104"/>
    <x v="65"/>
    <x v="74"/>
    <x v="0"/>
  </r>
  <r>
    <x v="0"/>
    <x v="15"/>
    <x v="15"/>
    <x v="68"/>
    <x v="68"/>
    <x v="68"/>
    <x v="15"/>
    <x v="114"/>
    <x v="175"/>
    <x v="91"/>
    <x v="104"/>
    <x v="53"/>
    <x v="156"/>
    <x v="0"/>
  </r>
  <r>
    <x v="0"/>
    <x v="15"/>
    <x v="15"/>
    <x v="69"/>
    <x v="69"/>
    <x v="69"/>
    <x v="15"/>
    <x v="114"/>
    <x v="175"/>
    <x v="91"/>
    <x v="104"/>
    <x v="65"/>
    <x v="74"/>
    <x v="0"/>
  </r>
  <r>
    <x v="0"/>
    <x v="15"/>
    <x v="15"/>
    <x v="11"/>
    <x v="11"/>
    <x v="11"/>
    <x v="15"/>
    <x v="114"/>
    <x v="175"/>
    <x v="96"/>
    <x v="201"/>
    <x v="65"/>
    <x v="74"/>
    <x v="0"/>
  </r>
  <r>
    <x v="0"/>
    <x v="15"/>
    <x v="15"/>
    <x v="70"/>
    <x v="70"/>
    <x v="70"/>
    <x v="15"/>
    <x v="114"/>
    <x v="175"/>
    <x v="96"/>
    <x v="201"/>
    <x v="65"/>
    <x v="74"/>
    <x v="0"/>
  </r>
  <r>
    <x v="0"/>
    <x v="15"/>
    <x v="15"/>
    <x v="71"/>
    <x v="71"/>
    <x v="71"/>
    <x v="15"/>
    <x v="114"/>
    <x v="175"/>
    <x v="96"/>
    <x v="201"/>
    <x v="65"/>
    <x v="74"/>
    <x v="0"/>
  </r>
  <r>
    <x v="0"/>
    <x v="15"/>
    <x v="15"/>
    <x v="72"/>
    <x v="72"/>
    <x v="72"/>
    <x v="15"/>
    <x v="114"/>
    <x v="175"/>
    <x v="91"/>
    <x v="104"/>
    <x v="65"/>
    <x v="74"/>
    <x v="0"/>
  </r>
  <r>
    <x v="0"/>
    <x v="16"/>
    <x v="16"/>
    <x v="0"/>
    <x v="0"/>
    <x v="0"/>
    <x v="0"/>
    <x v="84"/>
    <x v="115"/>
    <x v="55"/>
    <x v="203"/>
    <x v="54"/>
    <x v="153"/>
    <x v="0"/>
  </r>
  <r>
    <x v="0"/>
    <x v="16"/>
    <x v="16"/>
    <x v="2"/>
    <x v="2"/>
    <x v="2"/>
    <x v="1"/>
    <x v="115"/>
    <x v="42"/>
    <x v="33"/>
    <x v="204"/>
    <x v="53"/>
    <x v="23"/>
    <x v="0"/>
  </r>
  <r>
    <x v="0"/>
    <x v="16"/>
    <x v="16"/>
    <x v="5"/>
    <x v="5"/>
    <x v="5"/>
    <x v="2"/>
    <x v="89"/>
    <x v="73"/>
    <x v="96"/>
    <x v="205"/>
    <x v="59"/>
    <x v="157"/>
    <x v="0"/>
  </r>
  <r>
    <x v="0"/>
    <x v="16"/>
    <x v="16"/>
    <x v="1"/>
    <x v="1"/>
    <x v="1"/>
    <x v="3"/>
    <x v="91"/>
    <x v="101"/>
    <x v="51"/>
    <x v="206"/>
    <x v="60"/>
    <x v="158"/>
    <x v="0"/>
  </r>
  <r>
    <x v="0"/>
    <x v="16"/>
    <x v="16"/>
    <x v="63"/>
    <x v="63"/>
    <x v="63"/>
    <x v="4"/>
    <x v="92"/>
    <x v="176"/>
    <x v="36"/>
    <x v="207"/>
    <x v="46"/>
    <x v="84"/>
    <x v="0"/>
  </r>
  <r>
    <x v="0"/>
    <x v="16"/>
    <x v="16"/>
    <x v="43"/>
    <x v="43"/>
    <x v="43"/>
    <x v="5"/>
    <x v="93"/>
    <x v="76"/>
    <x v="91"/>
    <x v="104"/>
    <x v="52"/>
    <x v="159"/>
    <x v="0"/>
  </r>
  <r>
    <x v="0"/>
    <x v="16"/>
    <x v="16"/>
    <x v="10"/>
    <x v="10"/>
    <x v="10"/>
    <x v="5"/>
    <x v="93"/>
    <x v="76"/>
    <x v="51"/>
    <x v="206"/>
    <x v="61"/>
    <x v="160"/>
    <x v="0"/>
  </r>
  <r>
    <x v="0"/>
    <x v="16"/>
    <x v="16"/>
    <x v="4"/>
    <x v="4"/>
    <x v="4"/>
    <x v="5"/>
    <x v="93"/>
    <x v="76"/>
    <x v="27"/>
    <x v="208"/>
    <x v="43"/>
    <x v="161"/>
    <x v="0"/>
  </r>
  <r>
    <x v="0"/>
    <x v="16"/>
    <x v="16"/>
    <x v="11"/>
    <x v="11"/>
    <x v="11"/>
    <x v="5"/>
    <x v="93"/>
    <x v="76"/>
    <x v="93"/>
    <x v="209"/>
    <x v="67"/>
    <x v="58"/>
    <x v="0"/>
  </r>
  <r>
    <x v="0"/>
    <x v="16"/>
    <x v="16"/>
    <x v="18"/>
    <x v="18"/>
    <x v="18"/>
    <x v="9"/>
    <x v="95"/>
    <x v="90"/>
    <x v="36"/>
    <x v="207"/>
    <x v="57"/>
    <x v="162"/>
    <x v="0"/>
  </r>
  <r>
    <x v="0"/>
    <x v="16"/>
    <x v="16"/>
    <x v="8"/>
    <x v="8"/>
    <x v="8"/>
    <x v="10"/>
    <x v="103"/>
    <x v="10"/>
    <x v="51"/>
    <x v="206"/>
    <x v="67"/>
    <x v="58"/>
    <x v="0"/>
  </r>
  <r>
    <x v="0"/>
    <x v="16"/>
    <x v="16"/>
    <x v="19"/>
    <x v="19"/>
    <x v="19"/>
    <x v="10"/>
    <x v="103"/>
    <x v="10"/>
    <x v="66"/>
    <x v="76"/>
    <x v="65"/>
    <x v="74"/>
    <x v="0"/>
  </r>
  <r>
    <x v="0"/>
    <x v="16"/>
    <x v="16"/>
    <x v="12"/>
    <x v="12"/>
    <x v="12"/>
    <x v="12"/>
    <x v="96"/>
    <x v="11"/>
    <x v="96"/>
    <x v="205"/>
    <x v="45"/>
    <x v="163"/>
    <x v="0"/>
  </r>
  <r>
    <x v="0"/>
    <x v="16"/>
    <x v="16"/>
    <x v="7"/>
    <x v="7"/>
    <x v="7"/>
    <x v="12"/>
    <x v="96"/>
    <x v="11"/>
    <x v="27"/>
    <x v="208"/>
    <x v="53"/>
    <x v="23"/>
    <x v="0"/>
  </r>
  <r>
    <x v="0"/>
    <x v="16"/>
    <x v="16"/>
    <x v="9"/>
    <x v="9"/>
    <x v="9"/>
    <x v="14"/>
    <x v="97"/>
    <x v="52"/>
    <x v="82"/>
    <x v="210"/>
    <x v="61"/>
    <x v="160"/>
    <x v="0"/>
  </r>
  <r>
    <x v="0"/>
    <x v="16"/>
    <x v="16"/>
    <x v="17"/>
    <x v="17"/>
    <x v="17"/>
    <x v="15"/>
    <x v="98"/>
    <x v="39"/>
    <x v="53"/>
    <x v="18"/>
    <x v="61"/>
    <x v="160"/>
    <x v="0"/>
  </r>
  <r>
    <x v="0"/>
    <x v="16"/>
    <x v="16"/>
    <x v="14"/>
    <x v="14"/>
    <x v="14"/>
    <x v="15"/>
    <x v="98"/>
    <x v="39"/>
    <x v="82"/>
    <x v="210"/>
    <x v="43"/>
    <x v="161"/>
    <x v="0"/>
  </r>
  <r>
    <x v="0"/>
    <x v="16"/>
    <x v="16"/>
    <x v="6"/>
    <x v="6"/>
    <x v="6"/>
    <x v="15"/>
    <x v="98"/>
    <x v="39"/>
    <x v="36"/>
    <x v="207"/>
    <x v="54"/>
    <x v="153"/>
    <x v="0"/>
  </r>
  <r>
    <x v="0"/>
    <x v="16"/>
    <x v="16"/>
    <x v="23"/>
    <x v="23"/>
    <x v="23"/>
    <x v="15"/>
    <x v="98"/>
    <x v="39"/>
    <x v="97"/>
    <x v="211"/>
    <x v="53"/>
    <x v="23"/>
    <x v="0"/>
  </r>
  <r>
    <x v="0"/>
    <x v="16"/>
    <x v="16"/>
    <x v="73"/>
    <x v="73"/>
    <x v="73"/>
    <x v="19"/>
    <x v="99"/>
    <x v="177"/>
    <x v="36"/>
    <x v="207"/>
    <x v="53"/>
    <x v="23"/>
    <x v="0"/>
  </r>
  <r>
    <x v="0"/>
    <x v="16"/>
    <x v="16"/>
    <x v="74"/>
    <x v="74"/>
    <x v="74"/>
    <x v="19"/>
    <x v="99"/>
    <x v="177"/>
    <x v="94"/>
    <x v="212"/>
    <x v="61"/>
    <x v="160"/>
    <x v="0"/>
  </r>
  <r>
    <x v="0"/>
    <x v="16"/>
    <x v="16"/>
    <x v="75"/>
    <x v="75"/>
    <x v="75"/>
    <x v="19"/>
    <x v="99"/>
    <x v="177"/>
    <x v="97"/>
    <x v="211"/>
    <x v="65"/>
    <x v="74"/>
    <x v="0"/>
  </r>
  <r>
    <x v="0"/>
    <x v="16"/>
    <x v="16"/>
    <x v="45"/>
    <x v="45"/>
    <x v="45"/>
    <x v="19"/>
    <x v="99"/>
    <x v="177"/>
    <x v="36"/>
    <x v="207"/>
    <x v="53"/>
    <x v="23"/>
    <x v="0"/>
  </r>
  <r>
    <x v="0"/>
    <x v="17"/>
    <x v="17"/>
    <x v="27"/>
    <x v="27"/>
    <x v="27"/>
    <x v="0"/>
    <x v="85"/>
    <x v="178"/>
    <x v="54"/>
    <x v="213"/>
    <x v="57"/>
    <x v="164"/>
    <x v="0"/>
  </r>
  <r>
    <x v="0"/>
    <x v="17"/>
    <x v="17"/>
    <x v="5"/>
    <x v="5"/>
    <x v="5"/>
    <x v="1"/>
    <x v="91"/>
    <x v="179"/>
    <x v="53"/>
    <x v="214"/>
    <x v="40"/>
    <x v="165"/>
    <x v="0"/>
  </r>
  <r>
    <x v="0"/>
    <x v="17"/>
    <x v="17"/>
    <x v="0"/>
    <x v="0"/>
    <x v="0"/>
    <x v="2"/>
    <x v="92"/>
    <x v="97"/>
    <x v="78"/>
    <x v="215"/>
    <x v="65"/>
    <x v="74"/>
    <x v="0"/>
  </r>
  <r>
    <x v="0"/>
    <x v="17"/>
    <x v="17"/>
    <x v="40"/>
    <x v="40"/>
    <x v="40"/>
    <x v="3"/>
    <x v="96"/>
    <x v="180"/>
    <x v="27"/>
    <x v="216"/>
    <x v="53"/>
    <x v="166"/>
    <x v="0"/>
  </r>
  <r>
    <x v="0"/>
    <x v="17"/>
    <x v="17"/>
    <x v="16"/>
    <x v="16"/>
    <x v="16"/>
    <x v="4"/>
    <x v="99"/>
    <x v="125"/>
    <x v="94"/>
    <x v="217"/>
    <x v="61"/>
    <x v="167"/>
    <x v="0"/>
  </r>
  <r>
    <x v="0"/>
    <x v="17"/>
    <x v="17"/>
    <x v="9"/>
    <x v="9"/>
    <x v="9"/>
    <x v="4"/>
    <x v="99"/>
    <x v="125"/>
    <x v="82"/>
    <x v="218"/>
    <x v="54"/>
    <x v="168"/>
    <x v="1"/>
  </r>
  <r>
    <x v="0"/>
    <x v="17"/>
    <x v="17"/>
    <x v="4"/>
    <x v="4"/>
    <x v="4"/>
    <x v="4"/>
    <x v="99"/>
    <x v="125"/>
    <x v="97"/>
    <x v="219"/>
    <x v="65"/>
    <x v="74"/>
    <x v="0"/>
  </r>
  <r>
    <x v="0"/>
    <x v="17"/>
    <x v="17"/>
    <x v="41"/>
    <x v="41"/>
    <x v="41"/>
    <x v="4"/>
    <x v="99"/>
    <x v="125"/>
    <x v="91"/>
    <x v="104"/>
    <x v="54"/>
    <x v="168"/>
    <x v="1"/>
  </r>
  <r>
    <x v="0"/>
    <x v="17"/>
    <x v="17"/>
    <x v="8"/>
    <x v="8"/>
    <x v="8"/>
    <x v="8"/>
    <x v="100"/>
    <x v="181"/>
    <x v="95"/>
    <x v="220"/>
    <x v="53"/>
    <x v="166"/>
    <x v="0"/>
  </r>
  <r>
    <x v="0"/>
    <x v="17"/>
    <x v="17"/>
    <x v="18"/>
    <x v="18"/>
    <x v="18"/>
    <x v="9"/>
    <x v="110"/>
    <x v="32"/>
    <x v="53"/>
    <x v="214"/>
    <x v="54"/>
    <x v="168"/>
    <x v="0"/>
  </r>
  <r>
    <x v="0"/>
    <x v="17"/>
    <x v="17"/>
    <x v="15"/>
    <x v="15"/>
    <x v="15"/>
    <x v="9"/>
    <x v="110"/>
    <x v="32"/>
    <x v="95"/>
    <x v="220"/>
    <x v="65"/>
    <x v="74"/>
    <x v="0"/>
  </r>
  <r>
    <x v="0"/>
    <x v="17"/>
    <x v="17"/>
    <x v="1"/>
    <x v="1"/>
    <x v="1"/>
    <x v="9"/>
    <x v="110"/>
    <x v="32"/>
    <x v="94"/>
    <x v="217"/>
    <x v="67"/>
    <x v="169"/>
    <x v="0"/>
  </r>
  <r>
    <x v="0"/>
    <x v="17"/>
    <x v="17"/>
    <x v="76"/>
    <x v="76"/>
    <x v="76"/>
    <x v="9"/>
    <x v="110"/>
    <x v="32"/>
    <x v="82"/>
    <x v="218"/>
    <x v="53"/>
    <x v="166"/>
    <x v="0"/>
  </r>
  <r>
    <x v="0"/>
    <x v="17"/>
    <x v="17"/>
    <x v="77"/>
    <x v="77"/>
    <x v="77"/>
    <x v="9"/>
    <x v="110"/>
    <x v="32"/>
    <x v="53"/>
    <x v="214"/>
    <x v="53"/>
    <x v="166"/>
    <x v="0"/>
  </r>
  <r>
    <x v="0"/>
    <x v="17"/>
    <x v="17"/>
    <x v="2"/>
    <x v="2"/>
    <x v="2"/>
    <x v="9"/>
    <x v="110"/>
    <x v="32"/>
    <x v="95"/>
    <x v="220"/>
    <x v="65"/>
    <x v="74"/>
    <x v="0"/>
  </r>
  <r>
    <x v="0"/>
    <x v="17"/>
    <x v="17"/>
    <x v="78"/>
    <x v="78"/>
    <x v="78"/>
    <x v="9"/>
    <x v="110"/>
    <x v="32"/>
    <x v="94"/>
    <x v="217"/>
    <x v="54"/>
    <x v="168"/>
    <x v="1"/>
  </r>
  <r>
    <x v="0"/>
    <x v="17"/>
    <x v="17"/>
    <x v="11"/>
    <x v="11"/>
    <x v="11"/>
    <x v="9"/>
    <x v="110"/>
    <x v="32"/>
    <x v="94"/>
    <x v="217"/>
    <x v="67"/>
    <x v="169"/>
    <x v="0"/>
  </r>
  <r>
    <x v="0"/>
    <x v="17"/>
    <x v="17"/>
    <x v="17"/>
    <x v="17"/>
    <x v="17"/>
    <x v="17"/>
    <x v="111"/>
    <x v="54"/>
    <x v="53"/>
    <x v="214"/>
    <x v="53"/>
    <x v="166"/>
    <x v="0"/>
  </r>
  <r>
    <x v="0"/>
    <x v="17"/>
    <x v="17"/>
    <x v="21"/>
    <x v="21"/>
    <x v="21"/>
    <x v="17"/>
    <x v="111"/>
    <x v="54"/>
    <x v="94"/>
    <x v="217"/>
    <x v="54"/>
    <x v="168"/>
    <x v="0"/>
  </r>
  <r>
    <x v="0"/>
    <x v="17"/>
    <x v="17"/>
    <x v="79"/>
    <x v="79"/>
    <x v="79"/>
    <x v="17"/>
    <x v="111"/>
    <x v="54"/>
    <x v="82"/>
    <x v="218"/>
    <x v="65"/>
    <x v="74"/>
    <x v="0"/>
  </r>
  <r>
    <x v="0"/>
    <x v="17"/>
    <x v="17"/>
    <x v="29"/>
    <x v="29"/>
    <x v="29"/>
    <x v="17"/>
    <x v="111"/>
    <x v="54"/>
    <x v="91"/>
    <x v="104"/>
    <x v="43"/>
    <x v="170"/>
    <x v="0"/>
  </r>
  <r>
    <x v="0"/>
    <x v="17"/>
    <x v="17"/>
    <x v="80"/>
    <x v="80"/>
    <x v="80"/>
    <x v="17"/>
    <x v="111"/>
    <x v="54"/>
    <x v="91"/>
    <x v="104"/>
    <x v="43"/>
    <x v="170"/>
    <x v="0"/>
  </r>
  <r>
    <x v="0"/>
    <x v="17"/>
    <x v="17"/>
    <x v="81"/>
    <x v="81"/>
    <x v="81"/>
    <x v="17"/>
    <x v="111"/>
    <x v="54"/>
    <x v="91"/>
    <x v="104"/>
    <x v="43"/>
    <x v="170"/>
    <x v="0"/>
  </r>
  <r>
    <x v="0"/>
    <x v="17"/>
    <x v="17"/>
    <x v="34"/>
    <x v="34"/>
    <x v="34"/>
    <x v="17"/>
    <x v="111"/>
    <x v="54"/>
    <x v="96"/>
    <x v="33"/>
    <x v="67"/>
    <x v="169"/>
    <x v="0"/>
  </r>
  <r>
    <x v="0"/>
    <x v="17"/>
    <x v="17"/>
    <x v="10"/>
    <x v="10"/>
    <x v="10"/>
    <x v="17"/>
    <x v="111"/>
    <x v="54"/>
    <x v="53"/>
    <x v="214"/>
    <x v="53"/>
    <x v="166"/>
    <x v="0"/>
  </r>
  <r>
    <x v="0"/>
    <x v="17"/>
    <x v="17"/>
    <x v="82"/>
    <x v="82"/>
    <x v="82"/>
    <x v="17"/>
    <x v="111"/>
    <x v="54"/>
    <x v="53"/>
    <x v="214"/>
    <x v="53"/>
    <x v="166"/>
    <x v="0"/>
  </r>
  <r>
    <x v="0"/>
    <x v="17"/>
    <x v="17"/>
    <x v="30"/>
    <x v="30"/>
    <x v="30"/>
    <x v="17"/>
    <x v="111"/>
    <x v="54"/>
    <x v="53"/>
    <x v="214"/>
    <x v="53"/>
    <x v="166"/>
    <x v="0"/>
  </r>
  <r>
    <x v="0"/>
    <x v="17"/>
    <x v="17"/>
    <x v="83"/>
    <x v="83"/>
    <x v="83"/>
    <x v="17"/>
    <x v="111"/>
    <x v="54"/>
    <x v="82"/>
    <x v="218"/>
    <x v="65"/>
    <x v="74"/>
    <x v="0"/>
  </r>
  <r>
    <x v="0"/>
    <x v="17"/>
    <x v="17"/>
    <x v="7"/>
    <x v="7"/>
    <x v="7"/>
    <x v="17"/>
    <x v="111"/>
    <x v="54"/>
    <x v="82"/>
    <x v="218"/>
    <x v="65"/>
    <x v="74"/>
    <x v="0"/>
  </r>
  <r>
    <x v="0"/>
    <x v="18"/>
    <x v="18"/>
    <x v="0"/>
    <x v="0"/>
    <x v="0"/>
    <x v="0"/>
    <x v="85"/>
    <x v="182"/>
    <x v="64"/>
    <x v="221"/>
    <x v="54"/>
    <x v="58"/>
    <x v="0"/>
  </r>
  <r>
    <x v="0"/>
    <x v="18"/>
    <x v="18"/>
    <x v="1"/>
    <x v="1"/>
    <x v="1"/>
    <x v="1"/>
    <x v="106"/>
    <x v="183"/>
    <x v="68"/>
    <x v="222"/>
    <x v="61"/>
    <x v="171"/>
    <x v="0"/>
  </r>
  <r>
    <x v="0"/>
    <x v="18"/>
    <x v="18"/>
    <x v="3"/>
    <x v="3"/>
    <x v="3"/>
    <x v="1"/>
    <x v="106"/>
    <x v="183"/>
    <x v="74"/>
    <x v="223"/>
    <x v="65"/>
    <x v="74"/>
    <x v="0"/>
  </r>
  <r>
    <x v="0"/>
    <x v="18"/>
    <x v="18"/>
    <x v="6"/>
    <x v="6"/>
    <x v="6"/>
    <x v="3"/>
    <x v="88"/>
    <x v="184"/>
    <x v="34"/>
    <x v="224"/>
    <x v="65"/>
    <x v="74"/>
    <x v="0"/>
  </r>
  <r>
    <x v="0"/>
    <x v="18"/>
    <x v="18"/>
    <x v="4"/>
    <x v="4"/>
    <x v="4"/>
    <x v="4"/>
    <x v="91"/>
    <x v="185"/>
    <x v="93"/>
    <x v="225"/>
    <x v="61"/>
    <x v="171"/>
    <x v="0"/>
  </r>
  <r>
    <x v="0"/>
    <x v="18"/>
    <x v="18"/>
    <x v="2"/>
    <x v="2"/>
    <x v="2"/>
    <x v="5"/>
    <x v="92"/>
    <x v="186"/>
    <x v="78"/>
    <x v="226"/>
    <x v="65"/>
    <x v="74"/>
    <x v="0"/>
  </r>
  <r>
    <x v="0"/>
    <x v="18"/>
    <x v="18"/>
    <x v="9"/>
    <x v="9"/>
    <x v="9"/>
    <x v="6"/>
    <x v="93"/>
    <x v="187"/>
    <x v="95"/>
    <x v="66"/>
    <x v="46"/>
    <x v="172"/>
    <x v="0"/>
  </r>
  <r>
    <x v="0"/>
    <x v="18"/>
    <x v="18"/>
    <x v="5"/>
    <x v="5"/>
    <x v="5"/>
    <x v="7"/>
    <x v="96"/>
    <x v="118"/>
    <x v="91"/>
    <x v="104"/>
    <x v="58"/>
    <x v="173"/>
    <x v="0"/>
  </r>
  <r>
    <x v="0"/>
    <x v="18"/>
    <x v="18"/>
    <x v="8"/>
    <x v="8"/>
    <x v="8"/>
    <x v="7"/>
    <x v="96"/>
    <x v="118"/>
    <x v="95"/>
    <x v="66"/>
    <x v="43"/>
    <x v="149"/>
    <x v="1"/>
  </r>
  <r>
    <x v="0"/>
    <x v="18"/>
    <x v="18"/>
    <x v="7"/>
    <x v="7"/>
    <x v="7"/>
    <x v="9"/>
    <x v="97"/>
    <x v="188"/>
    <x v="51"/>
    <x v="227"/>
    <x v="53"/>
    <x v="97"/>
    <x v="0"/>
  </r>
  <r>
    <x v="0"/>
    <x v="18"/>
    <x v="18"/>
    <x v="11"/>
    <x v="11"/>
    <x v="11"/>
    <x v="9"/>
    <x v="97"/>
    <x v="188"/>
    <x v="95"/>
    <x v="66"/>
    <x v="43"/>
    <x v="149"/>
    <x v="0"/>
  </r>
  <r>
    <x v="0"/>
    <x v="18"/>
    <x v="18"/>
    <x v="28"/>
    <x v="28"/>
    <x v="28"/>
    <x v="11"/>
    <x v="98"/>
    <x v="78"/>
    <x v="95"/>
    <x v="66"/>
    <x v="67"/>
    <x v="174"/>
    <x v="0"/>
  </r>
  <r>
    <x v="0"/>
    <x v="18"/>
    <x v="18"/>
    <x v="12"/>
    <x v="12"/>
    <x v="12"/>
    <x v="11"/>
    <x v="98"/>
    <x v="78"/>
    <x v="95"/>
    <x v="66"/>
    <x v="67"/>
    <x v="174"/>
    <x v="0"/>
  </r>
  <r>
    <x v="0"/>
    <x v="18"/>
    <x v="18"/>
    <x v="19"/>
    <x v="19"/>
    <x v="19"/>
    <x v="11"/>
    <x v="98"/>
    <x v="78"/>
    <x v="51"/>
    <x v="227"/>
    <x v="65"/>
    <x v="74"/>
    <x v="0"/>
  </r>
  <r>
    <x v="0"/>
    <x v="18"/>
    <x v="18"/>
    <x v="49"/>
    <x v="49"/>
    <x v="49"/>
    <x v="14"/>
    <x v="99"/>
    <x v="171"/>
    <x v="82"/>
    <x v="228"/>
    <x v="67"/>
    <x v="174"/>
    <x v="0"/>
  </r>
  <r>
    <x v="0"/>
    <x v="18"/>
    <x v="18"/>
    <x v="14"/>
    <x v="14"/>
    <x v="14"/>
    <x v="14"/>
    <x v="99"/>
    <x v="171"/>
    <x v="82"/>
    <x v="228"/>
    <x v="67"/>
    <x v="174"/>
    <x v="0"/>
  </r>
  <r>
    <x v="0"/>
    <x v="18"/>
    <x v="18"/>
    <x v="40"/>
    <x v="40"/>
    <x v="40"/>
    <x v="14"/>
    <x v="99"/>
    <x v="171"/>
    <x v="97"/>
    <x v="229"/>
    <x v="65"/>
    <x v="74"/>
    <x v="0"/>
  </r>
  <r>
    <x v="0"/>
    <x v="18"/>
    <x v="18"/>
    <x v="83"/>
    <x v="83"/>
    <x v="83"/>
    <x v="14"/>
    <x v="99"/>
    <x v="171"/>
    <x v="95"/>
    <x v="66"/>
    <x v="54"/>
    <x v="58"/>
    <x v="0"/>
  </r>
  <r>
    <x v="0"/>
    <x v="18"/>
    <x v="18"/>
    <x v="21"/>
    <x v="21"/>
    <x v="21"/>
    <x v="18"/>
    <x v="100"/>
    <x v="16"/>
    <x v="94"/>
    <x v="230"/>
    <x v="43"/>
    <x v="149"/>
    <x v="0"/>
  </r>
  <r>
    <x v="0"/>
    <x v="18"/>
    <x v="18"/>
    <x v="15"/>
    <x v="15"/>
    <x v="15"/>
    <x v="18"/>
    <x v="100"/>
    <x v="16"/>
    <x v="95"/>
    <x v="66"/>
    <x v="53"/>
    <x v="97"/>
    <x v="0"/>
  </r>
  <r>
    <x v="0"/>
    <x v="18"/>
    <x v="18"/>
    <x v="32"/>
    <x v="32"/>
    <x v="32"/>
    <x v="18"/>
    <x v="100"/>
    <x v="16"/>
    <x v="96"/>
    <x v="231"/>
    <x v="61"/>
    <x v="17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2D6829-909F-435B-A9BF-0F617711B929}" name="pvt_L" cacheId="2257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05" firstHeaderRow="0" firstDataRow="1" firstDataCol="1"/>
  <pivotFields count="11">
    <pivotField showAll="0"/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15">
      <pivotArea field="2" type="button" dataOnly="0" labelOnly="1" outline="0" axis="axisRow" fieldPosition="0"/>
    </format>
    <format dxfId="314">
      <pivotArea outline="0" fieldPosition="0">
        <references count="1">
          <reference field="4294967294" count="1">
            <x v="0"/>
          </reference>
        </references>
      </pivotArea>
    </format>
    <format dxfId="313">
      <pivotArea outline="0" fieldPosition="0">
        <references count="1">
          <reference field="4294967294" count="1">
            <x v="1"/>
          </reference>
        </references>
      </pivotArea>
    </format>
    <format dxfId="312">
      <pivotArea outline="0" fieldPosition="0">
        <references count="1">
          <reference field="4294967294" count="1">
            <x v="2"/>
          </reference>
        </references>
      </pivotArea>
    </format>
    <format dxfId="311">
      <pivotArea outline="0" fieldPosition="0">
        <references count="1">
          <reference field="4294967294" count="1">
            <x v="3"/>
          </reference>
        </references>
      </pivotArea>
    </format>
    <format dxfId="310">
      <pivotArea outline="0" fieldPosition="0">
        <references count="1">
          <reference field="4294967294" count="1">
            <x v="4"/>
          </reference>
        </references>
      </pivotArea>
    </format>
    <format dxfId="309">
      <pivotArea outline="0" fieldPosition="0">
        <references count="1">
          <reference field="4294967294" count="1">
            <x v="5"/>
          </reference>
        </references>
      </pivotArea>
    </format>
    <format dxfId="308">
      <pivotArea outline="0" fieldPosition="0">
        <references count="1">
          <reference field="4294967294" count="1">
            <x v="6"/>
          </reference>
        </references>
      </pivotArea>
    </format>
    <format dxfId="307">
      <pivotArea field="2" type="button" dataOnly="0" labelOnly="1" outline="0" axis="axisRow" fieldPosition="0"/>
    </format>
    <format dxfId="3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5">
      <pivotArea field="2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2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A85AE3-CF7D-47C5-A294-091F60EFE17E}" name="pvt_M" cacheId="225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40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9">
        <item x="11"/>
        <item x="6"/>
        <item x="10"/>
        <item x="17"/>
        <item x="18"/>
        <item x="14"/>
        <item x="5"/>
        <item x="16"/>
        <item x="0"/>
        <item x="1"/>
        <item x="8"/>
        <item x="3"/>
        <item x="7"/>
        <item x="15"/>
        <item x="4"/>
        <item x="2"/>
        <item x="9"/>
        <item x="12"/>
        <item x="13"/>
      </items>
    </pivotField>
    <pivotField axis="axisRow" showAll="0" insertBlankRow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40">
        <item x="4"/>
        <item x="6"/>
        <item x="9"/>
        <item x="24"/>
        <item x="25"/>
        <item x="26"/>
        <item x="28"/>
        <item x="32"/>
        <item x="33"/>
        <item x="34"/>
        <item x="35"/>
        <item x="39"/>
        <item x="22"/>
        <item x="17"/>
        <item x="16"/>
        <item x="19"/>
        <item x="13"/>
        <item x="5"/>
        <item x="8"/>
        <item x="2"/>
        <item x="29"/>
        <item x="20"/>
        <item x="3"/>
        <item x="36"/>
        <item x="11"/>
        <item x="12"/>
        <item x="21"/>
        <item x="0"/>
        <item x="23"/>
        <item x="1"/>
        <item x="18"/>
        <item x="27"/>
        <item x="7"/>
        <item x="10"/>
        <item x="15"/>
        <item x="37"/>
        <item x="14"/>
        <item x="30"/>
        <item x="31"/>
        <item x="38"/>
      </items>
    </pivotField>
    <pivotField showAll="0" defaultSubtotal="0">
      <items count="40">
        <item x="38"/>
        <item x="19"/>
        <item x="7"/>
        <item x="31"/>
        <item x="2"/>
        <item x="18"/>
        <item x="10"/>
        <item x="0"/>
        <item x="22"/>
        <item x="5"/>
        <item x="26"/>
        <item x="16"/>
        <item x="8"/>
        <item x="30"/>
        <item x="12"/>
        <item x="17"/>
        <item x="27"/>
        <item x="23"/>
        <item x="14"/>
        <item x="15"/>
        <item x="21"/>
        <item x="13"/>
        <item x="6"/>
        <item x="24"/>
        <item x="33"/>
        <item x="9"/>
        <item x="11"/>
        <item x="1"/>
        <item x="39"/>
        <item x="4"/>
        <item x="32"/>
        <item x="35"/>
        <item x="37"/>
        <item x="20"/>
        <item x="3"/>
        <item x="36"/>
        <item x="34"/>
        <item x="29"/>
        <item x="25"/>
        <item x="28"/>
      </items>
    </pivotField>
    <pivotField axis="axisRow" showAll="0" defaultSubtotal="0">
      <items count="40">
        <item x="4"/>
        <item x="6"/>
        <item x="9"/>
        <item x="24"/>
        <item x="25"/>
        <item x="26"/>
        <item x="28"/>
        <item x="32"/>
        <item x="33"/>
        <item x="34"/>
        <item x="35"/>
        <item x="39"/>
        <item x="22"/>
        <item x="17"/>
        <item x="16"/>
        <item x="19"/>
        <item x="13"/>
        <item x="5"/>
        <item x="8"/>
        <item x="2"/>
        <item x="29"/>
        <item x="20"/>
        <item x="3"/>
        <item x="36"/>
        <item x="11"/>
        <item x="12"/>
        <item x="21"/>
        <item x="0"/>
        <item x="23"/>
        <item x="1"/>
        <item x="18"/>
        <item x="27"/>
        <item x="7"/>
        <item x="10"/>
        <item x="15"/>
        <item x="37"/>
        <item x="14"/>
        <item x="30"/>
        <item x="31"/>
        <item x="3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9">
        <item x="146"/>
        <item x="145"/>
        <item x="144"/>
        <item x="143"/>
        <item x="120"/>
        <item x="119"/>
        <item x="118"/>
        <item x="117"/>
        <item x="127"/>
        <item x="116"/>
        <item x="129"/>
        <item x="112"/>
        <item x="115"/>
        <item x="111"/>
        <item x="110"/>
        <item x="109"/>
        <item x="108"/>
        <item x="126"/>
        <item x="125"/>
        <item x="107"/>
        <item x="106"/>
        <item x="105"/>
        <item x="104"/>
        <item x="124"/>
        <item x="103"/>
        <item x="132"/>
        <item x="71"/>
        <item x="98"/>
        <item x="87"/>
        <item x="70"/>
        <item x="69"/>
        <item x="86"/>
        <item x="97"/>
        <item x="85"/>
        <item x="147"/>
        <item x="84"/>
        <item x="68"/>
        <item x="96"/>
        <item x="55"/>
        <item x="54"/>
        <item x="53"/>
        <item x="83"/>
        <item x="82"/>
        <item x="52"/>
        <item x="81"/>
        <item x="128"/>
        <item x="114"/>
        <item x="123"/>
        <item x="51"/>
        <item x="50"/>
        <item x="140"/>
        <item x="67"/>
        <item x="131"/>
        <item x="49"/>
        <item x="102"/>
        <item x="142"/>
        <item x="95"/>
        <item x="101"/>
        <item x="48"/>
        <item x="66"/>
        <item x="122"/>
        <item x="138"/>
        <item x="113"/>
        <item x="80"/>
        <item x="65"/>
        <item x="94"/>
        <item x="121"/>
        <item x="148"/>
        <item x="130"/>
        <item x="64"/>
        <item x="79"/>
        <item x="139"/>
        <item x="78"/>
        <item x="93"/>
        <item x="137"/>
        <item x="63"/>
        <item x="141"/>
        <item x="77"/>
        <item x="47"/>
        <item x="46"/>
        <item x="62"/>
        <item x="45"/>
        <item x="100"/>
        <item x="61"/>
        <item x="99"/>
        <item x="136"/>
        <item x="44"/>
        <item x="135"/>
        <item x="43"/>
        <item x="134"/>
        <item x="60"/>
        <item x="38"/>
        <item x="59"/>
        <item x="92"/>
        <item x="133"/>
        <item x="76"/>
        <item x="37"/>
        <item x="91"/>
        <item x="36"/>
        <item x="58"/>
        <item x="42"/>
        <item x="35"/>
        <item x="90"/>
        <item x="75"/>
        <item x="34"/>
        <item x="33"/>
        <item x="41"/>
        <item x="32"/>
        <item x="57"/>
        <item x="74"/>
        <item x="73"/>
        <item x="89"/>
        <item x="88"/>
        <item x="72"/>
        <item x="56"/>
        <item x="31"/>
        <item x="30"/>
        <item x="29"/>
        <item x="28"/>
        <item x="27"/>
        <item x="18"/>
        <item x="17"/>
        <item x="16"/>
        <item x="26"/>
        <item x="25"/>
        <item x="24"/>
        <item x="15"/>
        <item x="14"/>
        <item x="40"/>
        <item x="39"/>
        <item x="23"/>
        <item x="13"/>
        <item x="22"/>
        <item x="12"/>
        <item x="21"/>
        <item x="11"/>
        <item x="10"/>
        <item x="9"/>
        <item x="8"/>
        <item x="7"/>
        <item x="20"/>
        <item x="19"/>
        <item x="6"/>
        <item x="5"/>
        <item x="4"/>
        <item x="3"/>
        <item x="2"/>
        <item x="1"/>
        <item x="0"/>
      </items>
    </pivotField>
    <pivotField dataField="1" showAll="0" defaultSubtotal="0">
      <items count="242">
        <item x="197"/>
        <item x="129"/>
        <item x="234"/>
        <item x="196"/>
        <item x="128"/>
        <item x="213"/>
        <item x="88"/>
        <item x="56"/>
        <item x="55"/>
        <item x="54"/>
        <item x="102"/>
        <item x="18"/>
        <item x="184"/>
        <item x="17"/>
        <item x="16"/>
        <item x="206"/>
        <item x="71"/>
        <item x="53"/>
        <item x="116"/>
        <item x="70"/>
        <item x="38"/>
        <item x="195"/>
        <item x="205"/>
        <item x="87"/>
        <item x="127"/>
        <item x="174"/>
        <item x="37"/>
        <item x="52"/>
        <item x="15"/>
        <item x="115"/>
        <item x="36"/>
        <item x="233"/>
        <item x="51"/>
        <item x="101"/>
        <item x="14"/>
        <item x="100"/>
        <item x="69"/>
        <item x="162"/>
        <item x="86"/>
        <item x="183"/>
        <item x="35"/>
        <item x="85"/>
        <item x="149"/>
        <item x="139"/>
        <item x="50"/>
        <item x="114"/>
        <item x="84"/>
        <item x="241"/>
        <item x="126"/>
        <item x="173"/>
        <item x="194"/>
        <item x="113"/>
        <item x="232"/>
        <item x="49"/>
        <item x="182"/>
        <item x="172"/>
        <item x="204"/>
        <item x="99"/>
        <item x="161"/>
        <item x="34"/>
        <item x="68"/>
        <item x="33"/>
        <item x="13"/>
        <item x="222"/>
        <item x="193"/>
        <item x="12"/>
        <item x="138"/>
        <item x="125"/>
        <item x="112"/>
        <item x="171"/>
        <item x="32"/>
        <item x="160"/>
        <item x="111"/>
        <item x="124"/>
        <item x="148"/>
        <item x="159"/>
        <item x="137"/>
        <item x="110"/>
        <item x="192"/>
        <item x="11"/>
        <item x="83"/>
        <item x="136"/>
        <item x="170"/>
        <item x="221"/>
        <item x="191"/>
        <item x="240"/>
        <item x="98"/>
        <item x="158"/>
        <item x="147"/>
        <item x="48"/>
        <item x="181"/>
        <item x="82"/>
        <item x="47"/>
        <item x="109"/>
        <item x="97"/>
        <item x="157"/>
        <item x="239"/>
        <item x="31"/>
        <item x="231"/>
        <item x="46"/>
        <item x="67"/>
        <item x="169"/>
        <item x="30"/>
        <item x="10"/>
        <item x="66"/>
        <item x="220"/>
        <item x="168"/>
        <item x="9"/>
        <item x="8"/>
        <item x="81"/>
        <item x="180"/>
        <item x="29"/>
        <item x="219"/>
        <item x="7"/>
        <item x="230"/>
        <item x="146"/>
        <item x="65"/>
        <item x="96"/>
        <item x="80"/>
        <item x="28"/>
        <item x="212"/>
        <item x="27"/>
        <item x="203"/>
        <item x="64"/>
        <item x="218"/>
        <item x="45"/>
        <item x="145"/>
        <item x="108"/>
        <item x="167"/>
        <item x="79"/>
        <item x="179"/>
        <item x="44"/>
        <item x="95"/>
        <item x="156"/>
        <item x="94"/>
        <item x="6"/>
        <item x="26"/>
        <item x="229"/>
        <item x="123"/>
        <item x="217"/>
        <item x="78"/>
        <item x="63"/>
        <item x="190"/>
        <item x="122"/>
        <item x="135"/>
        <item x="25"/>
        <item x="228"/>
        <item x="62"/>
        <item x="24"/>
        <item x="211"/>
        <item x="61"/>
        <item x="155"/>
        <item x="238"/>
        <item x="43"/>
        <item x="23"/>
        <item x="77"/>
        <item x="5"/>
        <item x="154"/>
        <item x="4"/>
        <item x="202"/>
        <item x="216"/>
        <item x="22"/>
        <item x="227"/>
        <item x="76"/>
        <item x="189"/>
        <item x="166"/>
        <item x="42"/>
        <item x="3"/>
        <item x="215"/>
        <item x="121"/>
        <item x="60"/>
        <item x="93"/>
        <item x="210"/>
        <item x="237"/>
        <item x="21"/>
        <item x="134"/>
        <item x="107"/>
        <item x="226"/>
        <item x="188"/>
        <item x="92"/>
        <item x="120"/>
        <item x="144"/>
        <item x="106"/>
        <item x="187"/>
        <item x="165"/>
        <item x="2"/>
        <item x="143"/>
        <item x="59"/>
        <item x="178"/>
        <item x="75"/>
        <item x="201"/>
        <item x="91"/>
        <item x="200"/>
        <item x="177"/>
        <item x="153"/>
        <item x="105"/>
        <item x="225"/>
        <item x="119"/>
        <item x="164"/>
        <item x="152"/>
        <item x="133"/>
        <item x="142"/>
        <item x="74"/>
        <item x="224"/>
        <item x="176"/>
        <item x="20"/>
        <item x="73"/>
        <item x="214"/>
        <item x="209"/>
        <item x="132"/>
        <item x="186"/>
        <item x="131"/>
        <item x="19"/>
        <item x="223"/>
        <item x="72"/>
        <item x="58"/>
        <item x="1"/>
        <item x="236"/>
        <item x="151"/>
        <item x="0"/>
        <item x="150"/>
        <item x="199"/>
        <item x="104"/>
        <item x="163"/>
        <item x="130"/>
        <item x="103"/>
        <item x="90"/>
        <item x="41"/>
        <item x="89"/>
        <item x="141"/>
        <item x="118"/>
        <item x="140"/>
        <item x="198"/>
        <item x="175"/>
        <item x="57"/>
        <item x="185"/>
        <item x="117"/>
        <item x="208"/>
        <item x="207"/>
        <item x="40"/>
        <item x="39"/>
        <item x="235"/>
      </items>
    </pivotField>
    <pivotField dataField="1" showAll="0" defaultSubtotal="0">
      <items count="121">
        <item x="96"/>
        <item x="65"/>
        <item x="101"/>
        <item x="66"/>
        <item x="50"/>
        <item x="35"/>
        <item x="98"/>
        <item x="100"/>
        <item x="105"/>
        <item x="79"/>
        <item x="49"/>
        <item x="67"/>
        <item x="32"/>
        <item x="97"/>
        <item x="15"/>
        <item x="80"/>
        <item x="44"/>
        <item x="92"/>
        <item x="91"/>
        <item x="116"/>
        <item x="52"/>
        <item x="64"/>
        <item x="36"/>
        <item x="53"/>
        <item x="88"/>
        <item x="34"/>
        <item x="78"/>
        <item x="45"/>
        <item x="119"/>
        <item x="108"/>
        <item x="58"/>
        <item x="76"/>
        <item x="62"/>
        <item x="90"/>
        <item x="24"/>
        <item x="51"/>
        <item x="89"/>
        <item x="16"/>
        <item x="74"/>
        <item x="104"/>
        <item x="85"/>
        <item x="77"/>
        <item x="17"/>
        <item x="95"/>
        <item x="63"/>
        <item x="48"/>
        <item x="111"/>
        <item x="107"/>
        <item x="75"/>
        <item x="73"/>
        <item x="118"/>
        <item x="87"/>
        <item x="60"/>
        <item x="86"/>
        <item x="99"/>
        <item x="103"/>
        <item x="33"/>
        <item x="46"/>
        <item x="59"/>
        <item x="47"/>
        <item x="102"/>
        <item x="120"/>
        <item x="112"/>
        <item x="106"/>
        <item x="19"/>
        <item x="61"/>
        <item x="37"/>
        <item x="25"/>
        <item x="114"/>
        <item x="115"/>
        <item x="41"/>
        <item x="56"/>
        <item x="94"/>
        <item x="31"/>
        <item x="117"/>
        <item x="93"/>
        <item x="83"/>
        <item x="113"/>
        <item x="43"/>
        <item x="42"/>
        <item x="57"/>
        <item x="71"/>
        <item x="110"/>
        <item x="84"/>
        <item x="72"/>
        <item x="109"/>
        <item x="30"/>
        <item x="18"/>
        <item x="70"/>
        <item x="28"/>
        <item x="27"/>
        <item x="55"/>
        <item x="22"/>
        <item x="23"/>
        <item x="69"/>
        <item x="9"/>
        <item x="82"/>
        <item x="12"/>
        <item x="68"/>
        <item x="81"/>
        <item x="54"/>
        <item x="13"/>
        <item x="29"/>
        <item x="26"/>
        <item x="4"/>
        <item x="40"/>
        <item x="14"/>
        <item x="39"/>
        <item x="6"/>
        <item x="38"/>
        <item x="8"/>
        <item x="11"/>
        <item x="7"/>
        <item x="10"/>
        <item x="21"/>
        <item x="20"/>
        <item x="2"/>
        <item x="3"/>
        <item x="5"/>
        <item x="1"/>
        <item x="0"/>
      </items>
    </pivotField>
    <pivotField dataField="1" showAll="0" defaultSubtotal="0">
      <items count="253">
        <item x="114"/>
        <item x="69"/>
        <item x="15"/>
        <item x="36"/>
        <item x="51"/>
        <item x="105"/>
        <item x="214"/>
        <item x="72"/>
        <item x="143"/>
        <item x="16"/>
        <item x="202"/>
        <item x="33"/>
        <item x="17"/>
        <item x="252"/>
        <item x="188"/>
        <item x="173"/>
        <item x="212"/>
        <item x="19"/>
        <item x="50"/>
        <item x="37"/>
        <item x="151"/>
        <item x="89"/>
        <item x="239"/>
        <item x="129"/>
        <item x="35"/>
        <item x="54"/>
        <item x="118"/>
        <item x="211"/>
        <item x="171"/>
        <item x="142"/>
        <item x="200"/>
        <item x="45"/>
        <item x="24"/>
        <item x="73"/>
        <item x="128"/>
        <item x="90"/>
        <item x="71"/>
        <item x="230"/>
        <item x="185"/>
        <item x="53"/>
        <item x="250"/>
        <item x="149"/>
        <item x="26"/>
        <item x="109"/>
        <item x="215"/>
        <item x="70"/>
        <item x="55"/>
        <item x="238"/>
        <item x="130"/>
        <item x="18"/>
        <item x="186"/>
        <item x="87"/>
        <item x="103"/>
        <item x="117"/>
        <item x="160"/>
        <item x="199"/>
        <item x="46"/>
        <item x="246"/>
        <item x="172"/>
        <item x="34"/>
        <item x="88"/>
        <item x="135"/>
        <item x="9"/>
        <item x="221"/>
        <item x="12"/>
        <item x="68"/>
        <item x="150"/>
        <item x="201"/>
        <item x="99"/>
        <item x="67"/>
        <item x="13"/>
        <item x="100"/>
        <item x="240"/>
        <item x="251"/>
        <item x="125"/>
        <item x="38"/>
        <item x="140"/>
        <item x="25"/>
        <item x="52"/>
        <item x="170"/>
        <item x="104"/>
        <item x="195"/>
        <item x="85"/>
        <item x="4"/>
        <item x="228"/>
        <item x="207"/>
        <item x="66"/>
        <item x="187"/>
        <item x="126"/>
        <item x="32"/>
        <item x="14"/>
        <item x="152"/>
        <item x="197"/>
        <item x="111"/>
        <item x="213"/>
        <item x="184"/>
        <item x="232"/>
        <item x="102"/>
        <item x="241"/>
        <item x="139"/>
        <item x="60"/>
        <item x="116"/>
        <item x="183"/>
        <item x="84"/>
        <item x="168"/>
        <item x="101"/>
        <item x="248"/>
        <item x="49"/>
        <item x="82"/>
        <item x="136"/>
        <item x="112"/>
        <item x="65"/>
        <item x="208"/>
        <item x="86"/>
        <item x="6"/>
        <item x="81"/>
        <item x="181"/>
        <item x="115"/>
        <item x="63"/>
        <item x="224"/>
        <item x="155"/>
        <item x="95"/>
        <item x="220"/>
        <item x="83"/>
        <item x="79"/>
        <item x="127"/>
        <item x="231"/>
        <item x="47"/>
        <item x="141"/>
        <item x="48"/>
        <item x="237"/>
        <item x="148"/>
        <item x="31"/>
        <item x="169"/>
        <item x="226"/>
        <item x="8"/>
        <item x="137"/>
        <item x="11"/>
        <item x="7"/>
        <item x="198"/>
        <item x="124"/>
        <item x="167"/>
        <item x="227"/>
        <item x="113"/>
        <item x="80"/>
        <item x="98"/>
        <item x="97"/>
        <item x="96"/>
        <item x="42"/>
        <item x="209"/>
        <item x="249"/>
        <item x="179"/>
        <item x="159"/>
        <item x="165"/>
        <item x="210"/>
        <item x="62"/>
        <item x="229"/>
        <item x="194"/>
        <item x="176"/>
        <item x="182"/>
        <item x="166"/>
        <item x="10"/>
        <item x="29"/>
        <item x="180"/>
        <item x="196"/>
        <item x="44"/>
        <item x="28"/>
        <item x="61"/>
        <item x="110"/>
        <item x="22"/>
        <item x="43"/>
        <item x="23"/>
        <item x="122"/>
        <item x="64"/>
        <item x="138"/>
        <item x="247"/>
        <item x="30"/>
        <item x="158"/>
        <item x="27"/>
        <item x="222"/>
        <item x="58"/>
        <item x="2"/>
        <item x="3"/>
        <item x="93"/>
        <item x="77"/>
        <item x="163"/>
        <item x="178"/>
        <item x="5"/>
        <item x="225"/>
        <item x="157"/>
        <item x="123"/>
        <item x="78"/>
        <item x="146"/>
        <item x="244"/>
        <item x="191"/>
        <item x="59"/>
        <item x="245"/>
        <item x="236"/>
        <item x="193"/>
        <item x="94"/>
        <item x="153"/>
        <item x="219"/>
        <item x="206"/>
        <item x="190"/>
        <item x="131"/>
        <item x="108"/>
        <item x="164"/>
        <item x="204"/>
        <item x="134"/>
        <item x="147"/>
        <item x="218"/>
        <item x="177"/>
        <item x="121"/>
        <item x="205"/>
        <item x="223"/>
        <item x="76"/>
        <item x="192"/>
        <item x="156"/>
        <item x="235"/>
        <item x="75"/>
        <item x="217"/>
        <item x="74"/>
        <item x="133"/>
        <item x="175"/>
        <item x="41"/>
        <item x="234"/>
        <item x="243"/>
        <item x="233"/>
        <item x="120"/>
        <item x="144"/>
        <item x="92"/>
        <item x="216"/>
        <item x="57"/>
        <item x="91"/>
        <item x="162"/>
        <item x="132"/>
        <item x="145"/>
        <item x="1"/>
        <item x="0"/>
        <item x="107"/>
        <item x="161"/>
        <item x="40"/>
        <item x="154"/>
        <item x="119"/>
        <item x="21"/>
        <item x="203"/>
        <item x="56"/>
        <item x="174"/>
        <item x="106"/>
        <item x="20"/>
        <item x="189"/>
        <item x="39"/>
        <item x="242"/>
      </items>
    </pivotField>
    <pivotField dataField="1" showAll="0" defaultSubtotal="0">
      <items count="102">
        <item x="93"/>
        <item x="79"/>
        <item x="91"/>
        <item x="89"/>
        <item x="64"/>
        <item x="87"/>
        <item x="82"/>
        <item x="80"/>
        <item x="69"/>
        <item x="90"/>
        <item x="81"/>
        <item x="84"/>
        <item x="92"/>
        <item x="96"/>
        <item x="78"/>
        <item x="88"/>
        <item x="72"/>
        <item x="70"/>
        <item x="49"/>
        <item x="52"/>
        <item x="56"/>
        <item x="48"/>
        <item x="85"/>
        <item x="62"/>
        <item x="67"/>
        <item x="76"/>
        <item x="44"/>
        <item x="71"/>
        <item x="57"/>
        <item x="73"/>
        <item x="55"/>
        <item x="47"/>
        <item x="95"/>
        <item x="53"/>
        <item x="99"/>
        <item x="68"/>
        <item x="101"/>
        <item x="61"/>
        <item x="77"/>
        <item x="65"/>
        <item x="66"/>
        <item x="54"/>
        <item x="59"/>
        <item x="94"/>
        <item x="74"/>
        <item x="51"/>
        <item x="100"/>
        <item x="50"/>
        <item x="63"/>
        <item x="86"/>
        <item x="41"/>
        <item x="98"/>
        <item x="29"/>
        <item x="38"/>
        <item x="46"/>
        <item x="97"/>
        <item x="43"/>
        <item x="39"/>
        <item x="75"/>
        <item x="58"/>
        <item x="45"/>
        <item x="83"/>
        <item x="60"/>
        <item x="27"/>
        <item x="40"/>
        <item x="10"/>
        <item x="42"/>
        <item x="37"/>
        <item x="28"/>
        <item x="36"/>
        <item x="33"/>
        <item x="30"/>
        <item x="14"/>
        <item x="35"/>
        <item x="34"/>
        <item x="18"/>
        <item x="21"/>
        <item x="31"/>
        <item x="11"/>
        <item x="32"/>
        <item x="7"/>
        <item x="20"/>
        <item x="19"/>
        <item x="17"/>
        <item x="16"/>
        <item x="8"/>
        <item x="13"/>
        <item x="25"/>
        <item x="26"/>
        <item x="12"/>
        <item x="23"/>
        <item x="15"/>
        <item x="1"/>
        <item x="0"/>
        <item x="22"/>
        <item x="5"/>
        <item x="24"/>
        <item x="9"/>
        <item x="6"/>
        <item x="3"/>
        <item x="2"/>
        <item x="4"/>
      </items>
    </pivotField>
    <pivotField dataField="1" showAll="0" defaultSubtotal="0">
      <items count="218">
        <item x="123"/>
        <item x="80"/>
        <item x="182"/>
        <item x="150"/>
        <item x="189"/>
        <item x="59"/>
        <item x="140"/>
        <item x="125"/>
        <item x="131"/>
        <item x="147"/>
        <item x="83"/>
        <item x="183"/>
        <item x="98"/>
        <item x="179"/>
        <item x="81"/>
        <item x="213"/>
        <item x="65"/>
        <item x="90"/>
        <item x="10"/>
        <item x="112"/>
        <item x="93"/>
        <item x="157"/>
        <item x="28"/>
        <item x="120"/>
        <item x="36"/>
        <item x="82"/>
        <item x="110"/>
        <item x="14"/>
        <item x="180"/>
        <item x="47"/>
        <item x="151"/>
        <item x="97"/>
        <item x="49"/>
        <item x="18"/>
        <item x="205"/>
        <item x="168"/>
        <item x="52"/>
        <item x="46"/>
        <item x="11"/>
        <item x="217"/>
        <item x="114"/>
        <item x="79"/>
        <item x="143"/>
        <item x="209"/>
        <item x="7"/>
        <item x="108"/>
        <item x="139"/>
        <item x="193"/>
        <item x="181"/>
        <item x="206"/>
        <item x="66"/>
        <item x="42"/>
        <item x="127"/>
        <item x="105"/>
        <item x="26"/>
        <item x="67"/>
        <item x="158"/>
        <item x="194"/>
        <item x="61"/>
        <item x="19"/>
        <item x="152"/>
        <item x="77"/>
        <item x="45"/>
        <item x="35"/>
        <item x="134"/>
        <item x="27"/>
        <item x="170"/>
        <item x="84"/>
        <item x="91"/>
        <item x="50"/>
        <item x="34"/>
        <item x="17"/>
        <item x="85"/>
        <item x="198"/>
        <item x="16"/>
        <item x="210"/>
        <item x="159"/>
        <item x="63"/>
        <item x="161"/>
        <item x="96"/>
        <item x="29"/>
        <item x="215"/>
        <item x="8"/>
        <item x="13"/>
        <item x="101"/>
        <item x="99"/>
        <item x="53"/>
        <item x="33"/>
        <item x="70"/>
        <item x="95"/>
        <item x="68"/>
        <item x="160"/>
        <item x="12"/>
        <item x="73"/>
        <item x="135"/>
        <item x="15"/>
        <item x="148"/>
        <item x="78"/>
        <item x="141"/>
        <item x="51"/>
        <item x="32"/>
        <item x="100"/>
        <item x="169"/>
        <item x="191"/>
        <item x="115"/>
        <item x="204"/>
        <item x="132"/>
        <item x="1"/>
        <item x="145"/>
        <item x="69"/>
        <item x="20"/>
        <item x="30"/>
        <item x="102"/>
        <item x="167"/>
        <item x="89"/>
        <item x="48"/>
        <item x="188"/>
        <item x="203"/>
        <item x="0"/>
        <item x="146"/>
        <item x="113"/>
        <item x="31"/>
        <item x="216"/>
        <item x="64"/>
        <item x="124"/>
        <item x="176"/>
        <item x="5"/>
        <item x="185"/>
        <item x="133"/>
        <item x="111"/>
        <item x="57"/>
        <item x="149"/>
        <item x="165"/>
        <item x="156"/>
        <item x="107"/>
        <item x="212"/>
        <item x="192"/>
        <item x="60"/>
        <item x="118"/>
        <item x="200"/>
        <item x="74"/>
        <item x="87"/>
        <item x="138"/>
        <item x="62"/>
        <item x="39"/>
        <item x="76"/>
        <item x="128"/>
        <item x="154"/>
        <item x="94"/>
        <item x="202"/>
        <item x="106"/>
        <item x="55"/>
        <item x="119"/>
        <item x="171"/>
        <item x="9"/>
        <item x="190"/>
        <item x="92"/>
        <item x="6"/>
        <item x="44"/>
        <item x="178"/>
        <item x="116"/>
        <item x="41"/>
        <item x="71"/>
        <item x="163"/>
        <item x="75"/>
        <item x="109"/>
        <item x="58"/>
        <item x="174"/>
        <item x="211"/>
        <item x="24"/>
        <item x="37"/>
        <item x="177"/>
        <item x="186"/>
        <item x="25"/>
        <item x="122"/>
        <item x="3"/>
        <item x="22"/>
        <item x="207"/>
        <item x="166"/>
        <item x="197"/>
        <item x="43"/>
        <item x="129"/>
        <item x="121"/>
        <item x="21"/>
        <item x="103"/>
        <item x="23"/>
        <item x="2"/>
        <item x="38"/>
        <item x="164"/>
        <item x="54"/>
        <item x="40"/>
        <item x="199"/>
        <item x="214"/>
        <item x="117"/>
        <item x="4"/>
        <item x="72"/>
        <item x="201"/>
        <item x="86"/>
        <item x="175"/>
        <item x="56"/>
        <item x="136"/>
        <item x="153"/>
        <item x="155"/>
        <item x="184"/>
        <item x="172"/>
        <item x="187"/>
        <item x="173"/>
        <item x="88"/>
        <item x="137"/>
        <item x="104"/>
        <item x="195"/>
        <item x="130"/>
        <item x="142"/>
        <item x="126"/>
        <item x="162"/>
        <item x="144"/>
        <item x="208"/>
        <item x="196"/>
      </items>
    </pivotField>
    <pivotField dataField="1" showAll="0" defaultSubtotal="0">
      <items count="12">
        <item x="5"/>
        <item x="3"/>
        <item x="6"/>
        <item x="2"/>
        <item x="9"/>
        <item x="0"/>
        <item x="11"/>
        <item x="4"/>
        <item x="8"/>
        <item x="7"/>
        <item x="10"/>
        <item x="1"/>
      </items>
    </pivotField>
  </pivotFields>
  <rowFields count="3">
    <field x="2"/>
    <field x="6"/>
    <field x="5"/>
  </rowFields>
  <rowItems count="439">
    <i>
      <x/>
    </i>
    <i r="1">
      <x/>
      <x v="27"/>
    </i>
    <i r="1">
      <x v="1"/>
      <x v="29"/>
    </i>
    <i r="1">
      <x v="2"/>
      <x v="19"/>
    </i>
    <i r="1">
      <x v="3"/>
      <x v="22"/>
    </i>
    <i r="1">
      <x v="4"/>
      <x/>
    </i>
    <i r="1">
      <x v="5"/>
      <x v="17"/>
    </i>
    <i r="1">
      <x v="6"/>
      <x v="1"/>
    </i>
    <i r="1">
      <x v="7"/>
      <x v="32"/>
    </i>
    <i r="1">
      <x v="8"/>
      <x v="18"/>
    </i>
    <i r="1">
      <x v="9"/>
      <x v="2"/>
    </i>
    <i r="1">
      <x v="10"/>
      <x v="33"/>
    </i>
    <i r="1">
      <x v="11"/>
      <x v="24"/>
    </i>
    <i r="1">
      <x v="12"/>
      <x v="25"/>
    </i>
    <i r="1">
      <x v="13"/>
      <x v="16"/>
    </i>
    <i r="1">
      <x v="14"/>
      <x v="36"/>
    </i>
    <i r="1">
      <x v="15"/>
      <x v="34"/>
    </i>
    <i r="1">
      <x v="16"/>
      <x v="14"/>
    </i>
    <i r="1">
      <x v="17"/>
      <x v="13"/>
    </i>
    <i r="2">
      <x v="30"/>
    </i>
    <i r="1">
      <x v="19"/>
      <x v="15"/>
    </i>
    <i t="blank">
      <x/>
    </i>
    <i>
      <x v="1"/>
    </i>
    <i r="1">
      <x/>
      <x v="29"/>
    </i>
    <i r="1">
      <x v="1"/>
      <x v="27"/>
    </i>
    <i r="1">
      <x v="2"/>
      <x v="22"/>
    </i>
    <i r="1">
      <x v="3"/>
      <x v="19"/>
    </i>
    <i r="1">
      <x v="4"/>
      <x/>
    </i>
    <i r="1">
      <x v="5"/>
      <x v="1"/>
    </i>
    <i r="1">
      <x v="6"/>
      <x v="2"/>
    </i>
    <i r="1">
      <x v="7"/>
      <x v="24"/>
    </i>
    <i r="1">
      <x v="8"/>
      <x v="32"/>
    </i>
    <i r="1">
      <x v="9"/>
      <x v="17"/>
    </i>
    <i r="1">
      <x v="10"/>
      <x v="33"/>
    </i>
    <i r="1">
      <x v="11"/>
      <x v="18"/>
    </i>
    <i r="1">
      <x v="12"/>
      <x v="25"/>
    </i>
    <i r="1">
      <x v="13"/>
      <x v="14"/>
    </i>
    <i r="1">
      <x v="14"/>
      <x v="16"/>
    </i>
    <i r="1">
      <x v="15"/>
      <x v="21"/>
    </i>
    <i r="1">
      <x v="16"/>
      <x v="13"/>
    </i>
    <i r="1">
      <x v="17"/>
      <x v="34"/>
    </i>
    <i r="1">
      <x v="18"/>
      <x v="15"/>
    </i>
    <i r="1">
      <x v="19"/>
      <x v="36"/>
    </i>
    <i t="blank">
      <x v="1"/>
    </i>
    <i>
      <x v="2"/>
    </i>
    <i r="1">
      <x/>
      <x v="27"/>
    </i>
    <i r="1">
      <x v="1"/>
      <x v="22"/>
    </i>
    <i r="1">
      <x v="2"/>
      <x v="29"/>
    </i>
    <i r="1">
      <x v="3"/>
      <x v="19"/>
    </i>
    <i r="1">
      <x v="4"/>
      <x v="17"/>
    </i>
    <i r="1">
      <x v="5"/>
      <x v="33"/>
    </i>
    <i r="1">
      <x v="6"/>
      <x/>
    </i>
    <i r="1">
      <x v="7"/>
      <x v="1"/>
    </i>
    <i r="1">
      <x v="8"/>
      <x v="18"/>
    </i>
    <i r="1">
      <x v="9"/>
      <x v="32"/>
    </i>
    <i r="1">
      <x v="10"/>
      <x v="24"/>
    </i>
    <i r="1">
      <x v="11"/>
      <x v="2"/>
    </i>
    <i r="2">
      <x v="34"/>
    </i>
    <i r="1">
      <x v="13"/>
      <x v="26"/>
    </i>
    <i r="1">
      <x v="14"/>
      <x v="16"/>
    </i>
    <i r="1">
      <x v="15"/>
      <x v="21"/>
    </i>
    <i r="1">
      <x v="16"/>
      <x v="12"/>
    </i>
    <i r="2">
      <x v="36"/>
    </i>
    <i r="1">
      <x v="18"/>
      <x v="28"/>
    </i>
    <i r="1">
      <x v="19"/>
      <x v="25"/>
    </i>
    <i t="blank">
      <x v="2"/>
    </i>
    <i>
      <x v="3"/>
    </i>
    <i r="1">
      <x/>
      <x v="27"/>
    </i>
    <i r="1">
      <x v="1"/>
      <x v="29"/>
    </i>
    <i r="1">
      <x v="2"/>
      <x v="19"/>
    </i>
    <i r="1">
      <x v="3"/>
      <x v="17"/>
    </i>
    <i r="1">
      <x v="4"/>
      <x/>
    </i>
    <i r="1">
      <x v="5"/>
      <x v="18"/>
    </i>
    <i r="1">
      <x v="6"/>
      <x v="32"/>
    </i>
    <i r="1">
      <x v="7"/>
      <x v="22"/>
    </i>
    <i r="1">
      <x v="8"/>
      <x v="33"/>
    </i>
    <i r="1">
      <x v="9"/>
      <x v="1"/>
    </i>
    <i r="1">
      <x v="10"/>
      <x v="24"/>
    </i>
    <i r="1">
      <x v="11"/>
      <x v="16"/>
    </i>
    <i r="1">
      <x v="12"/>
      <x v="2"/>
    </i>
    <i r="1">
      <x v="13"/>
      <x v="25"/>
    </i>
    <i r="1">
      <x v="14"/>
      <x v="34"/>
    </i>
    <i r="2">
      <x v="36"/>
    </i>
    <i r="1">
      <x v="16"/>
      <x v="3"/>
    </i>
    <i r="2">
      <x v="15"/>
    </i>
    <i r="1">
      <x v="18"/>
      <x v="13"/>
    </i>
    <i r="1">
      <x v="19"/>
      <x v="30"/>
    </i>
    <i t="blank">
      <x v="3"/>
    </i>
    <i>
      <x v="4"/>
    </i>
    <i r="1">
      <x/>
      <x v="27"/>
    </i>
    <i r="1">
      <x v="1"/>
      <x v="29"/>
    </i>
    <i r="1">
      <x v="2"/>
      <x v="22"/>
    </i>
    <i r="1">
      <x v="3"/>
      <x v="19"/>
    </i>
    <i r="1">
      <x v="4"/>
      <x v="17"/>
    </i>
    <i r="1">
      <x v="5"/>
      <x/>
    </i>
    <i r="1">
      <x v="6"/>
      <x v="1"/>
    </i>
    <i r="1">
      <x v="7"/>
      <x v="4"/>
    </i>
    <i r="1">
      <x v="8"/>
      <x v="32"/>
    </i>
    <i r="1">
      <x v="9"/>
      <x v="16"/>
    </i>
    <i r="1">
      <x v="10"/>
      <x v="18"/>
    </i>
    <i r="1">
      <x v="11"/>
      <x v="2"/>
    </i>
    <i r="1">
      <x v="12"/>
      <x v="3"/>
    </i>
    <i r="1">
      <x v="13"/>
      <x v="33"/>
    </i>
    <i r="1">
      <x v="14"/>
      <x v="25"/>
    </i>
    <i r="1">
      <x v="15"/>
      <x v="24"/>
    </i>
    <i r="1">
      <x v="16"/>
      <x v="5"/>
    </i>
    <i r="1">
      <x v="17"/>
      <x v="36"/>
    </i>
    <i r="1">
      <x v="18"/>
      <x v="12"/>
    </i>
    <i r="2">
      <x v="30"/>
    </i>
    <i t="blank">
      <x v="4"/>
    </i>
    <i>
      <x v="5"/>
    </i>
    <i r="1">
      <x/>
      <x v="27"/>
    </i>
    <i r="1">
      <x v="1"/>
      <x v="29"/>
    </i>
    <i r="1">
      <x v="2"/>
      <x v="19"/>
    </i>
    <i r="1">
      <x v="3"/>
      <x v="17"/>
    </i>
    <i r="1">
      <x v="4"/>
      <x/>
    </i>
    <i r="1">
      <x v="5"/>
      <x v="1"/>
    </i>
    <i r="1">
      <x v="6"/>
      <x v="32"/>
    </i>
    <i r="1">
      <x v="7"/>
      <x v="18"/>
    </i>
    <i r="1">
      <x v="8"/>
      <x v="22"/>
    </i>
    <i r="2">
      <x v="33"/>
    </i>
    <i r="1">
      <x v="10"/>
      <x v="2"/>
    </i>
    <i r="2">
      <x v="3"/>
    </i>
    <i r="1">
      <x v="12"/>
      <x v="16"/>
    </i>
    <i r="2">
      <x v="36"/>
    </i>
    <i r="1">
      <x v="14"/>
      <x v="24"/>
    </i>
    <i r="2">
      <x v="25"/>
    </i>
    <i r="1">
      <x v="16"/>
      <x v="31"/>
    </i>
    <i r="1">
      <x v="17"/>
      <x v="6"/>
    </i>
    <i r="1">
      <x v="18"/>
      <x v="28"/>
    </i>
    <i r="1">
      <x v="19"/>
      <x v="15"/>
    </i>
    <i t="blank">
      <x v="5"/>
    </i>
    <i>
      <x v="6"/>
    </i>
    <i r="1">
      <x/>
      <x v="29"/>
    </i>
    <i r="1">
      <x v="1"/>
      <x v="27"/>
    </i>
    <i r="1">
      <x v="2"/>
      <x v="19"/>
    </i>
    <i r="1">
      <x v="3"/>
      <x v="17"/>
    </i>
    <i r="1">
      <x v="4"/>
      <x/>
    </i>
    <i r="1">
      <x v="5"/>
      <x v="18"/>
    </i>
    <i r="1">
      <x v="6"/>
      <x v="1"/>
    </i>
    <i r="2">
      <x v="22"/>
    </i>
    <i r="1">
      <x v="8"/>
      <x v="24"/>
    </i>
    <i r="1">
      <x v="9"/>
      <x v="6"/>
    </i>
    <i r="1">
      <x v="10"/>
      <x v="2"/>
    </i>
    <i r="1">
      <x v="11"/>
      <x v="32"/>
    </i>
    <i r="1">
      <x v="12"/>
      <x v="25"/>
    </i>
    <i r="1">
      <x v="13"/>
      <x v="33"/>
    </i>
    <i r="2">
      <x v="36"/>
    </i>
    <i r="1">
      <x v="15"/>
      <x v="16"/>
    </i>
    <i r="1">
      <x v="16"/>
      <x v="34"/>
    </i>
    <i r="1">
      <x v="17"/>
      <x v="3"/>
    </i>
    <i r="2">
      <x v="12"/>
    </i>
    <i r="1">
      <x v="19"/>
      <x v="30"/>
    </i>
    <i t="blank">
      <x v="6"/>
    </i>
    <i>
      <x v="7"/>
    </i>
    <i r="1">
      <x/>
      <x v="29"/>
    </i>
    <i r="1">
      <x v="1"/>
      <x v="27"/>
    </i>
    <i r="1">
      <x v="2"/>
      <x v="17"/>
    </i>
    <i r="1">
      <x v="3"/>
      <x v="19"/>
    </i>
    <i r="1">
      <x v="4"/>
      <x v="22"/>
    </i>
    <i r="1">
      <x v="5"/>
      <x v="1"/>
    </i>
    <i r="2">
      <x v="33"/>
    </i>
    <i r="1">
      <x v="7"/>
      <x/>
    </i>
    <i r="1">
      <x v="8"/>
      <x v="2"/>
    </i>
    <i r="1">
      <x v="9"/>
      <x v="16"/>
    </i>
    <i r="2">
      <x v="18"/>
    </i>
    <i r="1">
      <x v="11"/>
      <x v="13"/>
    </i>
    <i r="2">
      <x v="28"/>
    </i>
    <i r="2">
      <x v="32"/>
    </i>
    <i r="1">
      <x v="14"/>
      <x v="25"/>
    </i>
    <i r="1">
      <x v="15"/>
      <x v="14"/>
    </i>
    <i r="1">
      <x v="16"/>
      <x v="24"/>
    </i>
    <i r="2">
      <x v="34"/>
    </i>
    <i r="1">
      <x v="18"/>
      <x v="20"/>
    </i>
    <i r="1">
      <x v="19"/>
      <x v="26"/>
    </i>
    <i r="2">
      <x v="30"/>
    </i>
    <i r="2">
      <x v="36"/>
    </i>
    <i r="2">
      <x v="37"/>
    </i>
    <i r="2">
      <x v="38"/>
    </i>
    <i t="blank">
      <x v="7"/>
    </i>
    <i>
      <x v="8"/>
    </i>
    <i r="1">
      <x/>
      <x v="19"/>
    </i>
    <i r="1">
      <x v="1"/>
      <x v="29"/>
    </i>
    <i r="1">
      <x v="2"/>
      <x v="27"/>
    </i>
    <i r="1">
      <x v="3"/>
      <x v="17"/>
    </i>
    <i r="1">
      <x v="4"/>
      <x/>
    </i>
    <i r="1">
      <x v="5"/>
      <x v="32"/>
    </i>
    <i r="1">
      <x v="6"/>
      <x v="1"/>
    </i>
    <i r="2">
      <x v="33"/>
    </i>
    <i r="1">
      <x v="8"/>
      <x v="3"/>
    </i>
    <i r="2">
      <x v="26"/>
    </i>
    <i r="1">
      <x v="10"/>
      <x v="22"/>
    </i>
    <i r="1">
      <x v="11"/>
      <x v="2"/>
    </i>
    <i r="2">
      <x v="24"/>
    </i>
    <i r="2">
      <x v="25"/>
    </i>
    <i r="1">
      <x v="14"/>
      <x v="12"/>
    </i>
    <i r="2">
      <x v="16"/>
    </i>
    <i r="2">
      <x v="18"/>
    </i>
    <i r="1">
      <x v="17"/>
      <x v="36"/>
    </i>
    <i r="1">
      <x v="18"/>
      <x v="4"/>
    </i>
    <i r="2">
      <x v="13"/>
    </i>
    <i r="2">
      <x v="34"/>
    </i>
    <i t="blank">
      <x v="8"/>
    </i>
    <i>
      <x v="9"/>
    </i>
    <i r="1">
      <x/>
      <x v="27"/>
    </i>
    <i r="1">
      <x v="1"/>
      <x v="29"/>
    </i>
    <i r="1">
      <x v="2"/>
      <x v="19"/>
    </i>
    <i r="1">
      <x v="3"/>
      <x v="17"/>
    </i>
    <i r="1">
      <x v="4"/>
      <x/>
    </i>
    <i r="1">
      <x v="5"/>
      <x v="22"/>
    </i>
    <i r="1">
      <x v="6"/>
      <x v="1"/>
    </i>
    <i r="1">
      <x v="7"/>
      <x v="18"/>
    </i>
    <i r="1">
      <x v="8"/>
      <x v="33"/>
    </i>
    <i r="1">
      <x v="9"/>
      <x v="32"/>
    </i>
    <i r="1">
      <x v="10"/>
      <x v="25"/>
    </i>
    <i r="1">
      <x v="11"/>
      <x v="30"/>
    </i>
    <i r="1">
      <x v="12"/>
      <x v="12"/>
    </i>
    <i r="2">
      <x v="16"/>
    </i>
    <i r="2">
      <x v="24"/>
    </i>
    <i r="1">
      <x v="15"/>
      <x v="15"/>
    </i>
    <i r="2">
      <x v="36"/>
    </i>
    <i r="1">
      <x v="17"/>
      <x v="2"/>
    </i>
    <i r="2">
      <x v="34"/>
    </i>
    <i r="1">
      <x v="19"/>
      <x v="3"/>
    </i>
    <i r="2">
      <x v="13"/>
    </i>
    <i r="2">
      <x v="28"/>
    </i>
    <i t="blank">
      <x v="9"/>
    </i>
    <i>
      <x v="10"/>
    </i>
    <i r="1">
      <x/>
      <x v="19"/>
    </i>
    <i r="1">
      <x v="1"/>
      <x v="29"/>
    </i>
    <i r="1">
      <x v="2"/>
      <x/>
    </i>
    <i r="1">
      <x v="3"/>
      <x v="27"/>
    </i>
    <i r="1">
      <x v="4"/>
      <x v="22"/>
    </i>
    <i r="1">
      <x v="5"/>
      <x v="17"/>
    </i>
    <i r="1">
      <x v="6"/>
      <x v="32"/>
    </i>
    <i r="1">
      <x v="7"/>
      <x v="18"/>
    </i>
    <i r="2">
      <x v="25"/>
    </i>
    <i r="1">
      <x v="9"/>
      <x v="24"/>
    </i>
    <i r="1">
      <x v="10"/>
      <x v="36"/>
    </i>
    <i r="1">
      <x v="11"/>
      <x v="33"/>
    </i>
    <i r="1">
      <x v="12"/>
      <x v="1"/>
    </i>
    <i r="1">
      <x v="13"/>
      <x v="2"/>
    </i>
    <i r="1">
      <x v="14"/>
      <x v="12"/>
    </i>
    <i r="2">
      <x v="16"/>
    </i>
    <i r="1">
      <x v="16"/>
      <x v="30"/>
    </i>
    <i r="1">
      <x v="17"/>
      <x v="3"/>
    </i>
    <i r="2">
      <x v="7"/>
    </i>
    <i r="2">
      <x v="28"/>
    </i>
    <i t="blank">
      <x v="10"/>
    </i>
    <i>
      <x v="11"/>
    </i>
    <i r="1">
      <x/>
      <x v="29"/>
    </i>
    <i r="1">
      <x v="1"/>
      <x v="27"/>
    </i>
    <i r="1">
      <x v="2"/>
      <x v="19"/>
    </i>
    <i r="1">
      <x v="3"/>
      <x v="17"/>
    </i>
    <i r="1">
      <x v="4"/>
      <x/>
    </i>
    <i r="1">
      <x v="5"/>
      <x v="18"/>
    </i>
    <i r="1">
      <x v="6"/>
      <x v="1"/>
    </i>
    <i r="1">
      <x v="7"/>
      <x v="33"/>
    </i>
    <i r="1">
      <x v="8"/>
      <x v="36"/>
    </i>
    <i r="1">
      <x v="9"/>
      <x v="2"/>
    </i>
    <i r="1">
      <x v="10"/>
      <x v="24"/>
    </i>
    <i r="2">
      <x v="28"/>
    </i>
    <i r="1">
      <x v="12"/>
      <x v="32"/>
    </i>
    <i r="1">
      <x v="13"/>
      <x v="3"/>
    </i>
    <i r="1">
      <x v="14"/>
      <x v="22"/>
    </i>
    <i r="1">
      <x v="15"/>
      <x v="34"/>
    </i>
    <i r="1">
      <x v="16"/>
      <x v="25"/>
    </i>
    <i r="1">
      <x v="17"/>
      <x v="16"/>
    </i>
    <i r="1">
      <x v="18"/>
      <x v="15"/>
    </i>
    <i r="1">
      <x v="19"/>
      <x v="21"/>
    </i>
    <i t="blank">
      <x v="11"/>
    </i>
    <i>
      <x v="12"/>
    </i>
    <i r="1">
      <x/>
      <x v="29"/>
    </i>
    <i r="1">
      <x v="1"/>
      <x v="27"/>
    </i>
    <i r="1">
      <x v="2"/>
      <x/>
    </i>
    <i r="1">
      <x v="3"/>
      <x v="17"/>
    </i>
    <i r="1">
      <x v="4"/>
      <x v="19"/>
    </i>
    <i r="1">
      <x v="5"/>
      <x v="18"/>
    </i>
    <i r="1">
      <x v="6"/>
      <x v="36"/>
    </i>
    <i r="1">
      <x v="7"/>
      <x v="1"/>
    </i>
    <i r="1">
      <x v="8"/>
      <x v="33"/>
    </i>
    <i r="1">
      <x v="9"/>
      <x v="34"/>
    </i>
    <i r="1">
      <x v="10"/>
      <x v="2"/>
    </i>
    <i r="1">
      <x v="11"/>
      <x v="32"/>
    </i>
    <i r="1">
      <x v="12"/>
      <x v="25"/>
    </i>
    <i r="1">
      <x v="13"/>
      <x v="13"/>
    </i>
    <i r="2">
      <x v="24"/>
    </i>
    <i r="2">
      <x v="30"/>
    </i>
    <i r="1">
      <x v="16"/>
      <x v="22"/>
    </i>
    <i r="2">
      <x v="28"/>
    </i>
    <i r="1">
      <x v="18"/>
      <x v="3"/>
    </i>
    <i r="1">
      <x v="19"/>
      <x v="12"/>
    </i>
    <i r="2">
      <x v="16"/>
    </i>
    <i r="2">
      <x v="20"/>
    </i>
    <i t="blank">
      <x v="12"/>
    </i>
    <i>
      <x v="13"/>
    </i>
    <i r="1">
      <x/>
      <x v="27"/>
    </i>
    <i r="1">
      <x v="1"/>
      <x v="19"/>
    </i>
    <i r="1">
      <x v="2"/>
      <x v="17"/>
    </i>
    <i r="1">
      <x v="3"/>
      <x v="29"/>
    </i>
    <i r="1">
      <x v="4"/>
      <x v="26"/>
    </i>
    <i r="1">
      <x v="5"/>
      <x/>
    </i>
    <i r="1">
      <x v="6"/>
      <x v="1"/>
    </i>
    <i r="2">
      <x v="16"/>
    </i>
    <i r="2">
      <x v="22"/>
    </i>
    <i r="1">
      <x v="9"/>
      <x v="34"/>
    </i>
    <i r="1">
      <x v="10"/>
      <x v="2"/>
    </i>
    <i r="1">
      <x v="11"/>
      <x v="33"/>
    </i>
    <i r="1">
      <x v="12"/>
      <x v="32"/>
    </i>
    <i r="1">
      <x v="13"/>
      <x v="18"/>
    </i>
    <i r="1">
      <x v="14"/>
      <x v="25"/>
    </i>
    <i r="1">
      <x v="15"/>
      <x v="3"/>
    </i>
    <i r="2">
      <x v="12"/>
    </i>
    <i r="2">
      <x v="30"/>
    </i>
    <i r="1">
      <x v="18"/>
      <x v="14"/>
    </i>
    <i r="1">
      <x v="19"/>
      <x v="36"/>
    </i>
    <i r="2">
      <x v="38"/>
    </i>
    <i t="blank">
      <x v="13"/>
    </i>
    <i>
      <x v="14"/>
    </i>
    <i r="1">
      <x/>
      <x v="29"/>
    </i>
    <i r="1">
      <x v="1"/>
      <x v="19"/>
    </i>
    <i r="1">
      <x v="2"/>
      <x v="27"/>
    </i>
    <i r="1">
      <x v="3"/>
      <x v="17"/>
    </i>
    <i r="1">
      <x v="4"/>
      <x/>
    </i>
    <i r="1">
      <x v="5"/>
      <x v="1"/>
    </i>
    <i r="2">
      <x v="32"/>
    </i>
    <i r="1">
      <x v="7"/>
      <x v="18"/>
    </i>
    <i r="1">
      <x v="8"/>
      <x v="22"/>
    </i>
    <i r="1">
      <x v="9"/>
      <x v="2"/>
    </i>
    <i r="2">
      <x v="33"/>
    </i>
    <i r="2">
      <x v="36"/>
    </i>
    <i r="1">
      <x v="12"/>
      <x v="3"/>
    </i>
    <i r="1">
      <x v="13"/>
      <x v="13"/>
    </i>
    <i r="1">
      <x v="14"/>
      <x v="16"/>
    </i>
    <i r="2">
      <x v="28"/>
    </i>
    <i r="2">
      <x v="30"/>
    </i>
    <i r="2">
      <x v="34"/>
    </i>
    <i r="1">
      <x v="18"/>
      <x v="26"/>
    </i>
    <i r="1">
      <x v="19"/>
      <x v="12"/>
    </i>
    <i r="2">
      <x v="15"/>
    </i>
    <i r="2">
      <x v="25"/>
    </i>
    <i t="blank">
      <x v="14"/>
    </i>
    <i>
      <x v="15"/>
    </i>
    <i r="1">
      <x/>
      <x v="19"/>
    </i>
    <i r="1">
      <x v="1"/>
      <x/>
    </i>
    <i r="2">
      <x v="29"/>
    </i>
    <i r="1">
      <x v="3"/>
      <x v="17"/>
    </i>
    <i r="1">
      <x v="4"/>
      <x v="27"/>
    </i>
    <i r="1">
      <x v="5"/>
      <x v="3"/>
    </i>
    <i r="1">
      <x v="6"/>
      <x v="1"/>
    </i>
    <i r="2">
      <x v="34"/>
    </i>
    <i r="1">
      <x v="8"/>
      <x v="6"/>
    </i>
    <i r="2">
      <x v="8"/>
    </i>
    <i r="2">
      <x v="26"/>
    </i>
    <i r="2">
      <x v="33"/>
    </i>
    <i r="2">
      <x v="37"/>
    </i>
    <i r="1">
      <x v="13"/>
      <x v="2"/>
    </i>
    <i r="2">
      <x v="9"/>
    </i>
    <i r="2">
      <x v="10"/>
    </i>
    <i r="2">
      <x v="16"/>
    </i>
    <i r="2">
      <x v="18"/>
    </i>
    <i r="2">
      <x v="20"/>
    </i>
    <i r="2">
      <x v="22"/>
    </i>
    <i r="2">
      <x v="23"/>
    </i>
    <i r="2">
      <x v="28"/>
    </i>
    <i r="2">
      <x v="30"/>
    </i>
    <i r="2">
      <x v="32"/>
    </i>
    <i r="2">
      <x v="35"/>
    </i>
    <i r="2">
      <x v="36"/>
    </i>
    <i r="2">
      <x v="39"/>
    </i>
    <i t="blank">
      <x v="15"/>
    </i>
    <i>
      <x v="16"/>
    </i>
    <i r="1">
      <x/>
      <x v="29"/>
    </i>
    <i r="1">
      <x v="1"/>
      <x v="19"/>
    </i>
    <i r="2">
      <x v="27"/>
    </i>
    <i r="1">
      <x v="3"/>
      <x/>
    </i>
    <i r="1">
      <x v="4"/>
      <x v="17"/>
    </i>
    <i r="1">
      <x v="5"/>
      <x v="1"/>
    </i>
    <i r="1">
      <x v="6"/>
      <x v="22"/>
    </i>
    <i r="1">
      <x v="7"/>
      <x v="18"/>
    </i>
    <i r="2">
      <x v="32"/>
    </i>
    <i r="1">
      <x v="9"/>
      <x v="25"/>
    </i>
    <i r="1">
      <x v="10"/>
      <x v="2"/>
    </i>
    <i r="2">
      <x v="24"/>
    </i>
    <i r="2">
      <x v="33"/>
    </i>
    <i r="1">
      <x v="13"/>
      <x v="20"/>
    </i>
    <i r="1">
      <x v="14"/>
      <x v="7"/>
    </i>
    <i r="2">
      <x v="34"/>
    </i>
    <i r="2">
      <x v="36"/>
    </i>
    <i r="1">
      <x v="17"/>
      <x v="3"/>
    </i>
    <i r="2">
      <x v="16"/>
    </i>
    <i r="1">
      <x v="19"/>
      <x v="28"/>
    </i>
    <i t="blank">
      <x v="16"/>
    </i>
    <i>
      <x v="17"/>
    </i>
    <i r="1">
      <x/>
      <x v="26"/>
    </i>
    <i r="1">
      <x v="1"/>
      <x/>
    </i>
    <i r="1">
      <x v="2"/>
      <x v="27"/>
    </i>
    <i r="1">
      <x v="3"/>
      <x v="29"/>
    </i>
    <i r="1">
      <x v="4"/>
      <x v="17"/>
    </i>
    <i r="1">
      <x v="5"/>
      <x v="19"/>
    </i>
    <i r="1">
      <x v="6"/>
      <x v="1"/>
    </i>
    <i r="1">
      <x v="7"/>
      <x v="3"/>
    </i>
    <i r="1">
      <x v="8"/>
      <x v="2"/>
    </i>
    <i r="1">
      <x v="9"/>
      <x v="32"/>
    </i>
    <i r="1">
      <x v="10"/>
      <x v="4"/>
    </i>
    <i r="2">
      <x v="15"/>
    </i>
    <i r="2">
      <x v="22"/>
    </i>
    <i r="2">
      <x v="33"/>
    </i>
    <i r="1">
      <x v="14"/>
      <x v="18"/>
    </i>
    <i r="2">
      <x v="25"/>
    </i>
    <i r="2">
      <x v="36"/>
    </i>
    <i r="1">
      <x v="17"/>
      <x v="11"/>
    </i>
    <i r="2">
      <x v="30"/>
    </i>
    <i r="1">
      <x v="19"/>
      <x v="12"/>
    </i>
    <i r="2">
      <x v="31"/>
    </i>
    <i t="blank">
      <x v="17"/>
    </i>
    <i>
      <x v="18"/>
    </i>
    <i r="1">
      <x/>
      <x v="27"/>
    </i>
    <i r="1">
      <x v="1"/>
      <x v="29"/>
    </i>
    <i r="1">
      <x v="2"/>
      <x v="19"/>
    </i>
    <i r="1">
      <x v="3"/>
      <x v="17"/>
    </i>
    <i r="1">
      <x v="4"/>
      <x/>
    </i>
    <i r="2">
      <x v="22"/>
    </i>
    <i r="1">
      <x v="6"/>
      <x v="1"/>
    </i>
    <i r="1">
      <x v="7"/>
      <x v="16"/>
    </i>
    <i r="2">
      <x v="33"/>
    </i>
    <i r="1">
      <x v="9"/>
      <x v="18"/>
    </i>
    <i r="2">
      <x v="25"/>
    </i>
    <i r="1">
      <x v="11"/>
      <x v="30"/>
    </i>
    <i r="1">
      <x v="12"/>
      <x v="2"/>
    </i>
    <i r="1">
      <x v="13"/>
      <x v="34"/>
    </i>
    <i r="2">
      <x v="36"/>
    </i>
    <i r="1">
      <x v="15"/>
      <x v="12"/>
    </i>
    <i r="2">
      <x v="13"/>
    </i>
    <i r="2">
      <x v="20"/>
    </i>
    <i r="2">
      <x v="24"/>
    </i>
    <i r="1">
      <x v="19"/>
      <x v="15"/>
    </i>
    <i r="2">
      <x v="26"/>
    </i>
    <i t="blank"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99">
      <pivotArea field="2" type="button" dataOnly="0" labelOnly="1" outline="0" axis="axisRow" fieldPosition="0"/>
    </format>
    <format dxfId="298">
      <pivotArea outline="0" fieldPosition="0">
        <references count="1">
          <reference field="4294967294" count="1">
            <x v="0"/>
          </reference>
        </references>
      </pivotArea>
    </format>
    <format dxfId="297">
      <pivotArea outline="0" fieldPosition="0">
        <references count="1">
          <reference field="4294967294" count="1">
            <x v="1"/>
          </reference>
        </references>
      </pivotArea>
    </format>
    <format dxfId="296">
      <pivotArea outline="0" fieldPosition="0">
        <references count="1">
          <reference field="4294967294" count="1">
            <x v="2"/>
          </reference>
        </references>
      </pivotArea>
    </format>
    <format dxfId="295">
      <pivotArea outline="0" fieldPosition="0">
        <references count="1">
          <reference field="4294967294" count="1">
            <x v="3"/>
          </reference>
        </references>
      </pivotArea>
    </format>
    <format dxfId="294">
      <pivotArea outline="0" fieldPosition="0">
        <references count="1">
          <reference field="4294967294" count="1">
            <x v="4"/>
          </reference>
        </references>
      </pivotArea>
    </format>
    <format dxfId="293">
      <pivotArea outline="0" fieldPosition="0">
        <references count="1">
          <reference field="4294967294" count="1">
            <x v="5"/>
          </reference>
        </references>
      </pivotArea>
    </format>
    <format dxfId="292">
      <pivotArea outline="0" fieldPosition="0">
        <references count="1">
          <reference field="4294967294" count="1">
            <x v="6"/>
          </reference>
        </references>
      </pivotArea>
    </format>
    <format dxfId="291">
      <pivotArea field="2" type="button" dataOnly="0" labelOnly="1" outline="0" axis="axisRow" fieldPosition="0"/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9">
      <pivotArea field="2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7">
      <pivotArea field="2" type="button" dataOnly="0" labelOnly="1" outline="0" axis="axisRow" fieldPosition="0"/>
    </format>
    <format dxfId="2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3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A17B44-E43F-4E95-AF66-EEF3E6AE60F5}" name="pvt_S" cacheId="225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7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19">
        <item x="11"/>
        <item x="6"/>
        <item x="10"/>
        <item x="17"/>
        <item x="18"/>
        <item x="14"/>
        <item x="5"/>
        <item x="16"/>
        <item x="0"/>
        <item x="1"/>
        <item x="8"/>
        <item x="3"/>
        <item x="7"/>
        <item x="15"/>
        <item x="4"/>
        <item x="2"/>
        <item x="9"/>
        <item x="12"/>
        <item x="13"/>
      </items>
    </pivotField>
    <pivotField axis="axisRow" showAll="0" insertBlankRow="1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showAll="0" defaultSubtotal="0">
      <items count="84">
        <item x="5"/>
        <item x="16"/>
        <item x="18"/>
        <item x="51"/>
        <item x="52"/>
        <item x="53"/>
        <item x="37"/>
        <item x="73"/>
        <item x="48"/>
        <item x="17"/>
        <item x="21"/>
        <item x="79"/>
        <item x="54"/>
        <item x="50"/>
        <item x="29"/>
        <item x="55"/>
        <item x="31"/>
        <item x="43"/>
        <item x="56"/>
        <item x="57"/>
        <item x="58"/>
        <item x="59"/>
        <item x="80"/>
        <item x="44"/>
        <item x="38"/>
        <item x="81"/>
        <item x="28"/>
        <item x="46"/>
        <item x="39"/>
        <item x="60"/>
        <item x="34"/>
        <item x="15"/>
        <item x="8"/>
        <item x="10"/>
        <item x="26"/>
        <item x="49"/>
        <item x="47"/>
        <item x="12"/>
        <item x="42"/>
        <item x="32"/>
        <item x="61"/>
        <item x="62"/>
        <item x="74"/>
        <item x="9"/>
        <item x="63"/>
        <item x="20"/>
        <item x="22"/>
        <item x="1"/>
        <item x="24"/>
        <item x="64"/>
        <item x="75"/>
        <item x="14"/>
        <item x="27"/>
        <item x="76"/>
        <item x="77"/>
        <item x="40"/>
        <item x="4"/>
        <item x="82"/>
        <item x="6"/>
        <item x="3"/>
        <item x="19"/>
        <item x="65"/>
        <item x="45"/>
        <item x="36"/>
        <item x="30"/>
        <item x="2"/>
        <item x="0"/>
        <item x="66"/>
        <item x="78"/>
        <item x="25"/>
        <item x="67"/>
        <item x="83"/>
        <item x="33"/>
        <item x="41"/>
        <item x="23"/>
        <item x="13"/>
        <item x="7"/>
        <item x="35"/>
        <item x="68"/>
        <item x="69"/>
        <item x="11"/>
        <item x="70"/>
        <item x="71"/>
        <item x="72"/>
      </items>
    </pivotField>
    <pivotField showAll="0" defaultSubtotal="0">
      <items count="84">
        <item x="47"/>
        <item x="62"/>
        <item x="65"/>
        <item x="8"/>
        <item x="33"/>
        <item x="78"/>
        <item x="68"/>
        <item x="71"/>
        <item x="77"/>
        <item x="46"/>
        <item x="48"/>
        <item x="50"/>
        <item x="25"/>
        <item x="82"/>
        <item x="3"/>
        <item x="54"/>
        <item x="12"/>
        <item x="66"/>
        <item x="69"/>
        <item x="57"/>
        <item x="49"/>
        <item x="15"/>
        <item x="59"/>
        <item x="23"/>
        <item x="67"/>
        <item x="21"/>
        <item x="56"/>
        <item x="76"/>
        <item x="26"/>
        <item x="70"/>
        <item x="19"/>
        <item x="13"/>
        <item x="16"/>
        <item x="38"/>
        <item x="75"/>
        <item x="52"/>
        <item x="45"/>
        <item x="55"/>
        <item x="10"/>
        <item x="11"/>
        <item x="64"/>
        <item x="74"/>
        <item x="41"/>
        <item x="34"/>
        <item x="6"/>
        <item x="72"/>
        <item x="61"/>
        <item x="73"/>
        <item x="40"/>
        <item x="79"/>
        <item x="29"/>
        <item x="4"/>
        <item x="30"/>
        <item x="31"/>
        <item x="60"/>
        <item x="80"/>
        <item x="81"/>
        <item x="9"/>
        <item x="83"/>
        <item x="1"/>
        <item x="51"/>
        <item x="24"/>
        <item x="63"/>
        <item x="43"/>
        <item x="17"/>
        <item x="37"/>
        <item x="14"/>
        <item x="5"/>
        <item x="32"/>
        <item x="42"/>
        <item x="44"/>
        <item x="36"/>
        <item x="53"/>
        <item x="0"/>
        <item x="20"/>
        <item x="22"/>
        <item x="28"/>
        <item x="18"/>
        <item x="39"/>
        <item x="58"/>
        <item x="2"/>
        <item x="27"/>
        <item x="7"/>
        <item x="35"/>
      </items>
    </pivotField>
    <pivotField axis="axisRow" showAll="0" defaultSubtotal="0">
      <items count="84">
        <item x="5"/>
        <item x="16"/>
        <item x="18"/>
        <item x="51"/>
        <item x="52"/>
        <item x="53"/>
        <item x="37"/>
        <item x="73"/>
        <item x="48"/>
        <item x="17"/>
        <item x="21"/>
        <item x="79"/>
        <item x="54"/>
        <item x="50"/>
        <item x="29"/>
        <item x="55"/>
        <item x="31"/>
        <item x="43"/>
        <item x="56"/>
        <item x="57"/>
        <item x="58"/>
        <item x="59"/>
        <item x="80"/>
        <item x="44"/>
        <item x="38"/>
        <item x="81"/>
        <item x="28"/>
        <item x="46"/>
        <item x="39"/>
        <item x="60"/>
        <item x="34"/>
        <item x="15"/>
        <item x="8"/>
        <item x="10"/>
        <item x="26"/>
        <item x="49"/>
        <item x="47"/>
        <item x="12"/>
        <item x="42"/>
        <item x="32"/>
        <item x="61"/>
        <item x="62"/>
        <item x="74"/>
        <item x="9"/>
        <item x="63"/>
        <item x="20"/>
        <item x="22"/>
        <item x="1"/>
        <item x="24"/>
        <item x="64"/>
        <item x="75"/>
        <item x="14"/>
        <item x="27"/>
        <item x="76"/>
        <item x="77"/>
        <item x="40"/>
        <item x="4"/>
        <item x="82"/>
        <item x="6"/>
        <item x="3"/>
        <item x="19"/>
        <item x="65"/>
        <item x="45"/>
        <item x="36"/>
        <item x="30"/>
        <item x="2"/>
        <item x="0"/>
        <item x="66"/>
        <item x="78"/>
        <item x="25"/>
        <item x="67"/>
        <item x="83"/>
        <item x="33"/>
        <item x="41"/>
        <item x="23"/>
        <item x="13"/>
        <item x="7"/>
        <item x="35"/>
        <item x="68"/>
        <item x="69"/>
        <item x="11"/>
        <item x="70"/>
        <item x="71"/>
        <item x="7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6">
        <item x="114"/>
        <item x="113"/>
        <item x="112"/>
        <item x="111"/>
        <item x="110"/>
        <item x="100"/>
        <item x="99"/>
        <item x="98"/>
        <item x="97"/>
        <item x="96"/>
        <item x="103"/>
        <item x="95"/>
        <item x="93"/>
        <item x="92"/>
        <item x="91"/>
        <item x="90"/>
        <item x="89"/>
        <item x="107"/>
        <item x="88"/>
        <item x="102"/>
        <item x="106"/>
        <item x="87"/>
        <item x="94"/>
        <item x="104"/>
        <item x="115"/>
        <item x="105"/>
        <item x="86"/>
        <item x="85"/>
        <item x="84"/>
        <item x="69"/>
        <item x="68"/>
        <item x="67"/>
        <item x="66"/>
        <item x="77"/>
        <item x="101"/>
        <item x="83"/>
        <item x="76"/>
        <item x="57"/>
        <item x="65"/>
        <item x="56"/>
        <item x="82"/>
        <item x="55"/>
        <item x="64"/>
        <item x="54"/>
        <item x="81"/>
        <item x="75"/>
        <item x="80"/>
        <item x="109"/>
        <item x="53"/>
        <item x="52"/>
        <item x="51"/>
        <item x="50"/>
        <item x="63"/>
        <item x="74"/>
        <item x="62"/>
        <item x="61"/>
        <item x="49"/>
        <item x="48"/>
        <item x="47"/>
        <item x="73"/>
        <item x="46"/>
        <item x="60"/>
        <item x="59"/>
        <item x="72"/>
        <item x="108"/>
        <item x="45"/>
        <item x="79"/>
        <item x="44"/>
        <item x="43"/>
        <item x="42"/>
        <item x="58"/>
        <item x="71"/>
        <item x="39"/>
        <item x="38"/>
        <item x="37"/>
        <item x="36"/>
        <item x="35"/>
        <item x="78"/>
        <item x="34"/>
        <item x="33"/>
        <item x="32"/>
        <item x="31"/>
        <item x="30"/>
        <item x="29"/>
        <item x="70"/>
        <item x="28"/>
        <item x="41"/>
        <item x="27"/>
        <item x="26"/>
        <item x="25"/>
        <item x="24"/>
        <item x="23"/>
        <item x="22"/>
        <item x="19"/>
        <item x="18"/>
        <item x="17"/>
        <item x="16"/>
        <item x="15"/>
        <item x="40"/>
        <item x="14"/>
        <item x="13"/>
        <item x="21"/>
        <item x="12"/>
        <item x="11"/>
        <item x="10"/>
        <item x="2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89">
        <item x="56"/>
        <item x="175"/>
        <item x="19"/>
        <item x="177"/>
        <item x="55"/>
        <item x="18"/>
        <item x="17"/>
        <item x="16"/>
        <item x="95"/>
        <item x="163"/>
        <item x="94"/>
        <item x="54"/>
        <item x="113"/>
        <item x="15"/>
        <item x="39"/>
        <item x="38"/>
        <item x="14"/>
        <item x="144"/>
        <item x="70"/>
        <item x="37"/>
        <item x="36"/>
        <item x="69"/>
        <item x="53"/>
        <item x="171"/>
        <item x="80"/>
        <item x="13"/>
        <item x="35"/>
        <item x="52"/>
        <item x="93"/>
        <item x="120"/>
        <item x="162"/>
        <item x="79"/>
        <item x="34"/>
        <item x="33"/>
        <item x="104"/>
        <item x="51"/>
        <item x="32"/>
        <item x="127"/>
        <item x="12"/>
        <item x="78"/>
        <item x="11"/>
        <item x="112"/>
        <item x="92"/>
        <item x="68"/>
        <item x="31"/>
        <item x="134"/>
        <item x="67"/>
        <item x="30"/>
        <item x="50"/>
        <item x="66"/>
        <item x="119"/>
        <item x="49"/>
        <item x="77"/>
        <item x="91"/>
        <item x="10"/>
        <item x="29"/>
        <item x="188"/>
        <item x="111"/>
        <item x="48"/>
        <item x="28"/>
        <item x="65"/>
        <item x="103"/>
        <item x="181"/>
        <item x="27"/>
        <item x="153"/>
        <item x="47"/>
        <item x="90"/>
        <item x="133"/>
        <item x="161"/>
        <item x="9"/>
        <item x="143"/>
        <item x="118"/>
        <item x="89"/>
        <item x="8"/>
        <item x="126"/>
        <item x="142"/>
        <item x="102"/>
        <item x="76"/>
        <item x="160"/>
        <item x="26"/>
        <item x="7"/>
        <item x="6"/>
        <item x="88"/>
        <item x="75"/>
        <item x="170"/>
        <item x="25"/>
        <item x="125"/>
        <item x="141"/>
        <item x="152"/>
        <item x="176"/>
        <item x="117"/>
        <item x="169"/>
        <item x="64"/>
        <item x="140"/>
        <item x="87"/>
        <item x="63"/>
        <item x="24"/>
        <item x="101"/>
        <item x="74"/>
        <item x="62"/>
        <item x="151"/>
        <item x="5"/>
        <item x="139"/>
        <item x="61"/>
        <item x="110"/>
        <item x="116"/>
        <item x="168"/>
        <item x="86"/>
        <item x="187"/>
        <item x="138"/>
        <item x="4"/>
        <item x="167"/>
        <item x="150"/>
        <item x="23"/>
        <item x="73"/>
        <item x="60"/>
        <item x="46"/>
        <item x="85"/>
        <item x="186"/>
        <item x="22"/>
        <item x="159"/>
        <item x="137"/>
        <item x="84"/>
        <item x="109"/>
        <item x="132"/>
        <item x="45"/>
        <item x="166"/>
        <item x="3"/>
        <item x="2"/>
        <item x="59"/>
        <item x="124"/>
        <item x="185"/>
        <item x="83"/>
        <item x="58"/>
        <item x="180"/>
        <item x="100"/>
        <item x="158"/>
        <item x="44"/>
        <item x="174"/>
        <item x="157"/>
        <item x="149"/>
        <item x="136"/>
        <item x="156"/>
        <item x="123"/>
        <item x="148"/>
        <item x="43"/>
        <item x="131"/>
        <item x="155"/>
        <item x="99"/>
        <item x="122"/>
        <item x="184"/>
        <item x="147"/>
        <item x="98"/>
        <item x="42"/>
        <item x="21"/>
        <item x="108"/>
        <item x="183"/>
        <item x="82"/>
        <item x="97"/>
        <item x="1"/>
        <item x="130"/>
        <item x="165"/>
        <item x="115"/>
        <item x="154"/>
        <item x="179"/>
        <item x="129"/>
        <item x="114"/>
        <item x="72"/>
        <item x="107"/>
        <item x="146"/>
        <item x="20"/>
        <item x="96"/>
        <item x="164"/>
        <item x="182"/>
        <item x="0"/>
        <item x="57"/>
        <item x="106"/>
        <item x="41"/>
        <item x="128"/>
        <item x="135"/>
        <item x="145"/>
        <item x="121"/>
        <item x="173"/>
        <item x="105"/>
        <item x="81"/>
        <item x="71"/>
        <item x="172"/>
        <item x="178"/>
        <item x="40"/>
      </items>
    </pivotField>
    <pivotField dataField="1" showAll="0" defaultSubtotal="0">
      <items count="103">
        <item x="91"/>
        <item x="96"/>
        <item x="94"/>
        <item x="53"/>
        <item x="82"/>
        <item x="95"/>
        <item x="36"/>
        <item x="97"/>
        <item x="51"/>
        <item x="27"/>
        <item x="93"/>
        <item x="66"/>
        <item x="92"/>
        <item x="87"/>
        <item x="78"/>
        <item x="67"/>
        <item x="68"/>
        <item x="38"/>
        <item x="98"/>
        <item x="34"/>
        <item x="35"/>
        <item x="74"/>
        <item x="54"/>
        <item x="88"/>
        <item x="33"/>
        <item x="101"/>
        <item x="64"/>
        <item x="55"/>
        <item x="86"/>
        <item x="76"/>
        <item x="65"/>
        <item x="63"/>
        <item x="52"/>
        <item x="75"/>
        <item x="59"/>
        <item x="49"/>
        <item x="47"/>
        <item x="77"/>
        <item x="85"/>
        <item x="50"/>
        <item x="90"/>
        <item x="102"/>
        <item x="84"/>
        <item x="62"/>
        <item x="89"/>
        <item x="5"/>
        <item x="48"/>
        <item x="29"/>
        <item x="100"/>
        <item x="60"/>
        <item x="16"/>
        <item x="72"/>
        <item x="73"/>
        <item x="32"/>
        <item x="81"/>
        <item x="61"/>
        <item x="83"/>
        <item x="58"/>
        <item x="71"/>
        <item x="57"/>
        <item x="37"/>
        <item x="99"/>
        <item x="45"/>
        <item x="30"/>
        <item x="28"/>
        <item x="39"/>
        <item x="46"/>
        <item x="44"/>
        <item x="80"/>
        <item x="43"/>
        <item x="31"/>
        <item x="56"/>
        <item x="42"/>
        <item x="17"/>
        <item x="70"/>
        <item x="14"/>
        <item x="18"/>
        <item x="79"/>
        <item x="69"/>
        <item x="21"/>
        <item x="41"/>
        <item x="12"/>
        <item x="26"/>
        <item x="24"/>
        <item x="25"/>
        <item x="15"/>
        <item x="23"/>
        <item x="22"/>
        <item x="10"/>
        <item x="19"/>
        <item x="40"/>
        <item x="11"/>
        <item x="13"/>
        <item x="9"/>
        <item x="8"/>
        <item x="20"/>
        <item x="6"/>
        <item x="7"/>
        <item x="4"/>
        <item x="1"/>
        <item x="3"/>
        <item x="2"/>
        <item x="0"/>
      </items>
    </pivotField>
    <pivotField dataField="1" showAll="0" defaultSubtotal="0">
      <items count="232">
        <item x="104"/>
        <item x="36"/>
        <item x="52"/>
        <item x="27"/>
        <item x="61"/>
        <item x="133"/>
        <item x="155"/>
        <item x="176"/>
        <item x="165"/>
        <item x="88"/>
        <item x="5"/>
        <item x="205"/>
        <item x="231"/>
        <item x="16"/>
        <item x="167"/>
        <item x="38"/>
        <item x="114"/>
        <item x="34"/>
        <item x="35"/>
        <item x="153"/>
        <item x="33"/>
        <item x="122"/>
        <item x="212"/>
        <item x="191"/>
        <item x="78"/>
        <item x="230"/>
        <item x="162"/>
        <item x="126"/>
        <item x="149"/>
        <item x="187"/>
        <item x="84"/>
        <item x="17"/>
        <item x="69"/>
        <item x="14"/>
        <item x="18"/>
        <item x="161"/>
        <item x="138"/>
        <item x="142"/>
        <item x="96"/>
        <item x="193"/>
        <item x="53"/>
        <item x="217"/>
        <item x="124"/>
        <item x="70"/>
        <item x="12"/>
        <item x="29"/>
        <item x="71"/>
        <item x="132"/>
        <item x="210"/>
        <item x="195"/>
        <item x="82"/>
        <item x="185"/>
        <item x="99"/>
        <item x="54"/>
        <item x="228"/>
        <item x="32"/>
        <item x="100"/>
        <item x="81"/>
        <item x="125"/>
        <item x="92"/>
        <item x="65"/>
        <item x="196"/>
        <item x="136"/>
        <item x="201"/>
        <item x="83"/>
        <item x="147"/>
        <item x="182"/>
        <item x="51"/>
        <item x="98"/>
        <item x="15"/>
        <item x="101"/>
        <item x="214"/>
        <item x="66"/>
        <item x="80"/>
        <item x="37"/>
        <item x="49"/>
        <item x="174"/>
        <item x="47"/>
        <item x="166"/>
        <item x="154"/>
        <item x="186"/>
        <item x="10"/>
        <item x="207"/>
        <item x="109"/>
        <item x="19"/>
        <item x="198"/>
        <item x="50"/>
        <item x="95"/>
        <item x="139"/>
        <item x="67"/>
        <item x="30"/>
        <item x="28"/>
        <item x="11"/>
        <item x="148"/>
        <item x="39"/>
        <item x="113"/>
        <item x="199"/>
        <item x="173"/>
        <item x="13"/>
        <item x="9"/>
        <item x="211"/>
        <item x="218"/>
        <item x="134"/>
        <item x="121"/>
        <item x="68"/>
        <item x="111"/>
        <item x="170"/>
        <item x="160"/>
        <item x="93"/>
        <item x="229"/>
        <item x="63"/>
        <item x="97"/>
        <item x="163"/>
        <item x="206"/>
        <item x="112"/>
        <item x="48"/>
        <item x="197"/>
        <item x="123"/>
        <item x="145"/>
        <item x="178"/>
        <item x="58"/>
        <item x="94"/>
        <item x="8"/>
        <item x="227"/>
        <item x="172"/>
        <item x="110"/>
        <item x="192"/>
        <item x="64"/>
        <item x="220"/>
        <item x="31"/>
        <item x="208"/>
        <item x="119"/>
        <item x="79"/>
        <item x="164"/>
        <item x="91"/>
        <item x="146"/>
        <item x="90"/>
        <item x="184"/>
        <item x="209"/>
        <item x="108"/>
        <item x="135"/>
        <item x="77"/>
        <item x="171"/>
        <item x="144"/>
        <item x="107"/>
        <item x="225"/>
        <item x="75"/>
        <item x="194"/>
        <item x="76"/>
        <item x="62"/>
        <item x="137"/>
        <item x="6"/>
        <item x="7"/>
        <item x="158"/>
        <item x="131"/>
        <item x="219"/>
        <item x="183"/>
        <item x="120"/>
        <item x="74"/>
        <item x="4"/>
        <item x="21"/>
        <item x="181"/>
        <item x="106"/>
        <item x="87"/>
        <item x="190"/>
        <item x="45"/>
        <item x="59"/>
        <item x="26"/>
        <item x="24"/>
        <item x="89"/>
        <item x="25"/>
        <item x="159"/>
        <item x="46"/>
        <item x="152"/>
        <item x="180"/>
        <item x="226"/>
        <item x="44"/>
        <item x="60"/>
        <item x="169"/>
        <item x="43"/>
        <item x="130"/>
        <item x="216"/>
        <item x="57"/>
        <item x="1"/>
        <item x="56"/>
        <item x="222"/>
        <item x="143"/>
        <item x="3"/>
        <item x="2"/>
        <item x="128"/>
        <item x="202"/>
        <item x="141"/>
        <item x="157"/>
        <item x="23"/>
        <item x="42"/>
        <item x="224"/>
        <item x="22"/>
        <item x="179"/>
        <item x="118"/>
        <item x="168"/>
        <item x="129"/>
        <item x="105"/>
        <item x="177"/>
        <item x="86"/>
        <item x="151"/>
        <item x="223"/>
        <item x="204"/>
        <item x="175"/>
        <item x="189"/>
        <item x="116"/>
        <item x="73"/>
        <item x="215"/>
        <item x="117"/>
        <item x="103"/>
        <item x="127"/>
        <item x="203"/>
        <item x="221"/>
        <item x="41"/>
        <item x="188"/>
        <item x="200"/>
        <item x="55"/>
        <item x="0"/>
        <item x="102"/>
        <item x="140"/>
        <item x="72"/>
        <item x="150"/>
        <item x="156"/>
        <item x="85"/>
        <item x="115"/>
        <item x="20"/>
        <item x="213"/>
        <item x="40"/>
      </items>
    </pivotField>
    <pivotField dataField="1" showAll="0" defaultSubtotal="0">
      <items count="72">
        <item x="65"/>
        <item x="53"/>
        <item x="54"/>
        <item x="67"/>
        <item x="43"/>
        <item x="61"/>
        <item x="57"/>
        <item x="60"/>
        <item x="46"/>
        <item x="45"/>
        <item x="58"/>
        <item x="48"/>
        <item x="40"/>
        <item x="52"/>
        <item x="64"/>
        <item x="70"/>
        <item x="59"/>
        <item x="42"/>
        <item x="56"/>
        <item x="47"/>
        <item x="51"/>
        <item x="68"/>
        <item x="23"/>
        <item x="69"/>
        <item x="22"/>
        <item x="50"/>
        <item x="39"/>
        <item x="41"/>
        <item x="55"/>
        <item x="44"/>
        <item x="2"/>
        <item x="19"/>
        <item x="62"/>
        <item x="25"/>
        <item x="26"/>
        <item x="49"/>
        <item x="63"/>
        <item x="71"/>
        <item x="3"/>
        <item x="38"/>
        <item x="31"/>
        <item x="66"/>
        <item x="24"/>
        <item x="36"/>
        <item x="7"/>
        <item x="6"/>
        <item x="13"/>
        <item x="30"/>
        <item x="20"/>
        <item x="32"/>
        <item x="28"/>
        <item x="37"/>
        <item x="15"/>
        <item x="35"/>
        <item x="29"/>
        <item x="33"/>
        <item x="34"/>
        <item x="0"/>
        <item x="11"/>
        <item x="4"/>
        <item x="27"/>
        <item x="8"/>
        <item x="18"/>
        <item x="17"/>
        <item x="10"/>
        <item x="14"/>
        <item x="9"/>
        <item x="21"/>
        <item x="12"/>
        <item x="16"/>
        <item x="1"/>
        <item x="5"/>
      </items>
    </pivotField>
    <pivotField dataField="1" showAll="0" defaultSubtotal="0">
      <items count="175">
        <item x="74"/>
        <item x="50"/>
        <item x="63"/>
        <item x="77"/>
        <item x="126"/>
        <item x="51"/>
        <item x="2"/>
        <item x="19"/>
        <item x="41"/>
        <item x="103"/>
        <item x="124"/>
        <item x="3"/>
        <item x="23"/>
        <item x="82"/>
        <item x="22"/>
        <item x="110"/>
        <item x="61"/>
        <item x="88"/>
        <item x="138"/>
        <item x="97"/>
        <item x="139"/>
        <item x="7"/>
        <item x="6"/>
        <item x="86"/>
        <item x="25"/>
        <item x="13"/>
        <item x="26"/>
        <item x="115"/>
        <item x="133"/>
        <item x="153"/>
        <item x="80"/>
        <item x="43"/>
        <item x="37"/>
        <item x="166"/>
        <item x="49"/>
        <item x="39"/>
        <item x="30"/>
        <item x="72"/>
        <item x="15"/>
        <item x="48"/>
        <item x="107"/>
        <item x="91"/>
        <item x="118"/>
        <item x="129"/>
        <item x="58"/>
        <item x="85"/>
        <item x="24"/>
        <item x="35"/>
        <item x="136"/>
        <item x="0"/>
        <item x="93"/>
        <item x="11"/>
        <item x="75"/>
        <item x="54"/>
        <item x="70"/>
        <item x="4"/>
        <item x="123"/>
        <item x="125"/>
        <item x="81"/>
        <item x="42"/>
        <item x="73"/>
        <item x="161"/>
        <item x="8"/>
        <item x="47"/>
        <item x="18"/>
        <item x="66"/>
        <item x="146"/>
        <item x="29"/>
        <item x="174"/>
        <item x="20"/>
        <item x="67"/>
        <item x="117"/>
        <item x="17"/>
        <item x="168"/>
        <item x="59"/>
        <item x="78"/>
        <item x="31"/>
        <item x="160"/>
        <item x="10"/>
        <item x="45"/>
        <item x="14"/>
        <item x="135"/>
        <item x="9"/>
        <item x="56"/>
        <item x="40"/>
        <item x="92"/>
        <item x="69"/>
        <item x="119"/>
        <item x="36"/>
        <item x="127"/>
        <item x="68"/>
        <item x="149"/>
        <item x="100"/>
        <item x="162"/>
        <item x="111"/>
        <item x="12"/>
        <item x="34"/>
        <item x="16"/>
        <item x="28"/>
        <item x="106"/>
        <item x="32"/>
        <item x="71"/>
        <item x="57"/>
        <item x="33"/>
        <item x="137"/>
        <item x="94"/>
        <item x="151"/>
        <item x="158"/>
        <item x="169"/>
        <item x="130"/>
        <item x="55"/>
        <item x="60"/>
        <item x="83"/>
        <item x="171"/>
        <item x="96"/>
        <item x="89"/>
        <item x="46"/>
        <item x="84"/>
        <item x="141"/>
        <item x="65"/>
        <item x="108"/>
        <item x="122"/>
        <item x="112"/>
        <item x="44"/>
        <item x="79"/>
        <item x="27"/>
        <item x="52"/>
        <item x="101"/>
        <item x="163"/>
        <item x="148"/>
        <item x="121"/>
        <item x="170"/>
        <item x="134"/>
        <item x="95"/>
        <item x="142"/>
        <item x="113"/>
        <item x="131"/>
        <item x="104"/>
        <item x="1"/>
        <item x="132"/>
        <item x="99"/>
        <item x="147"/>
        <item x="62"/>
        <item x="167"/>
        <item x="172"/>
        <item x="21"/>
        <item x="120"/>
        <item x="114"/>
        <item x="143"/>
        <item x="152"/>
        <item x="159"/>
        <item x="105"/>
        <item x="164"/>
        <item x="5"/>
        <item x="64"/>
        <item x="173"/>
        <item x="90"/>
        <item x="157"/>
        <item x="53"/>
        <item x="128"/>
        <item x="144"/>
        <item x="98"/>
        <item x="38"/>
        <item x="156"/>
        <item x="150"/>
        <item x="76"/>
        <item x="109"/>
        <item x="145"/>
        <item x="87"/>
        <item x="165"/>
        <item x="102"/>
        <item x="116"/>
        <item x="140"/>
        <item x="154"/>
        <item x="155"/>
      </items>
    </pivotField>
    <pivotField dataField="1" showAll="0" defaultSubtotal="0">
      <items count="6">
        <item x="0"/>
        <item x="1"/>
        <item x="5"/>
        <item x="3"/>
        <item x="2"/>
        <item x="4"/>
      </items>
    </pivotField>
  </pivotFields>
  <rowFields count="3">
    <field x="2"/>
    <field x="6"/>
    <field x="5"/>
  </rowFields>
  <rowItems count="478">
    <i>
      <x/>
    </i>
    <i r="1">
      <x/>
      <x v="66"/>
    </i>
    <i r="1">
      <x v="1"/>
      <x v="47"/>
    </i>
    <i r="1">
      <x v="2"/>
      <x v="65"/>
    </i>
    <i r="1">
      <x v="3"/>
      <x v="59"/>
    </i>
    <i r="1">
      <x v="4"/>
      <x v="56"/>
    </i>
    <i r="1">
      <x v="5"/>
      <x/>
    </i>
    <i r="1">
      <x v="6"/>
      <x v="58"/>
    </i>
    <i r="1">
      <x v="7"/>
      <x v="76"/>
    </i>
    <i r="1">
      <x v="8"/>
      <x v="32"/>
    </i>
    <i r="1">
      <x v="9"/>
      <x v="43"/>
    </i>
    <i r="1">
      <x v="10"/>
      <x v="33"/>
    </i>
    <i r="1">
      <x v="11"/>
      <x v="80"/>
    </i>
    <i r="1">
      <x v="12"/>
      <x v="37"/>
    </i>
    <i r="1">
      <x v="13"/>
      <x v="75"/>
    </i>
    <i r="1">
      <x v="14"/>
      <x v="51"/>
    </i>
    <i r="1">
      <x v="15"/>
      <x v="31"/>
    </i>
    <i r="1">
      <x v="16"/>
      <x v="1"/>
    </i>
    <i r="1">
      <x v="17"/>
      <x v="9"/>
    </i>
    <i r="1">
      <x v="18"/>
      <x v="2"/>
    </i>
    <i r="1">
      <x v="19"/>
      <x v="60"/>
    </i>
    <i t="blank">
      <x/>
    </i>
    <i>
      <x v="1"/>
    </i>
    <i r="1">
      <x/>
      <x v="66"/>
    </i>
    <i r="1">
      <x v="1"/>
      <x v="47"/>
    </i>
    <i r="1">
      <x v="2"/>
      <x v="59"/>
    </i>
    <i r="1">
      <x v="3"/>
      <x v="65"/>
    </i>
    <i r="1">
      <x v="4"/>
      <x v="56"/>
    </i>
    <i r="1">
      <x v="5"/>
      <x v="76"/>
    </i>
    <i r="1">
      <x v="6"/>
      <x v="58"/>
    </i>
    <i r="1">
      <x v="7"/>
      <x/>
    </i>
    <i r="1">
      <x v="8"/>
      <x v="33"/>
    </i>
    <i r="1">
      <x v="9"/>
      <x v="51"/>
    </i>
    <i r="1">
      <x v="10"/>
      <x v="43"/>
    </i>
    <i r="1">
      <x v="11"/>
      <x v="75"/>
    </i>
    <i r="1">
      <x v="12"/>
      <x v="37"/>
    </i>
    <i r="1">
      <x v="13"/>
      <x v="45"/>
    </i>
    <i r="1">
      <x v="14"/>
      <x v="10"/>
    </i>
    <i r="1">
      <x v="15"/>
      <x v="46"/>
    </i>
    <i r="1">
      <x v="16"/>
      <x v="1"/>
    </i>
    <i r="1">
      <x v="17"/>
      <x v="80"/>
    </i>
    <i r="1">
      <x v="18"/>
      <x v="9"/>
    </i>
    <i r="1">
      <x v="19"/>
      <x v="74"/>
    </i>
    <i t="blank">
      <x v="1"/>
    </i>
    <i>
      <x v="2"/>
    </i>
    <i r="1">
      <x/>
      <x v="47"/>
    </i>
    <i r="1">
      <x v="1"/>
      <x v="66"/>
    </i>
    <i r="1">
      <x v="2"/>
      <x v="59"/>
    </i>
    <i r="1">
      <x v="3"/>
      <x v="56"/>
    </i>
    <i r="1">
      <x v="4"/>
      <x v="58"/>
    </i>
    <i r="1">
      <x v="5"/>
      <x v="76"/>
    </i>
    <i r="1">
      <x v="6"/>
      <x v="65"/>
    </i>
    <i r="1">
      <x v="7"/>
      <x v="32"/>
    </i>
    <i r="1">
      <x v="8"/>
      <x v="43"/>
    </i>
    <i r="1">
      <x v="9"/>
      <x v="60"/>
    </i>
    <i r="1">
      <x v="10"/>
      <x v="48"/>
    </i>
    <i r="1">
      <x v="11"/>
      <x v="33"/>
    </i>
    <i r="1">
      <x v="12"/>
      <x v="75"/>
    </i>
    <i r="1">
      <x v="13"/>
      <x v="37"/>
    </i>
    <i r="1">
      <x v="14"/>
      <x v="31"/>
    </i>
    <i r="1">
      <x v="15"/>
      <x v="46"/>
    </i>
    <i r="1">
      <x v="16"/>
      <x/>
    </i>
    <i r="2">
      <x v="80"/>
    </i>
    <i r="1">
      <x v="18"/>
      <x v="69"/>
    </i>
    <i r="1">
      <x v="19"/>
      <x v="34"/>
    </i>
    <i r="2">
      <x v="52"/>
    </i>
    <i t="blank">
      <x v="2"/>
    </i>
    <i>
      <x v="3"/>
    </i>
    <i r="1">
      <x/>
      <x v="66"/>
    </i>
    <i r="1">
      <x v="1"/>
      <x v="59"/>
    </i>
    <i r="1">
      <x v="2"/>
      <x v="65"/>
    </i>
    <i r="1">
      <x v="3"/>
      <x v="47"/>
    </i>
    <i r="2">
      <x v="58"/>
    </i>
    <i r="2">
      <x v="76"/>
    </i>
    <i r="1">
      <x v="6"/>
      <x/>
    </i>
    <i r="1">
      <x v="7"/>
      <x v="56"/>
    </i>
    <i r="1">
      <x v="8"/>
      <x v="33"/>
    </i>
    <i r="1">
      <x v="9"/>
      <x v="32"/>
    </i>
    <i r="1">
      <x v="10"/>
      <x v="2"/>
    </i>
    <i r="1">
      <x v="11"/>
      <x v="43"/>
    </i>
    <i r="2">
      <x v="75"/>
    </i>
    <i r="1">
      <x v="13"/>
      <x v="34"/>
    </i>
    <i r="1">
      <x v="14"/>
      <x v="80"/>
    </i>
    <i r="1">
      <x v="15"/>
      <x v="26"/>
    </i>
    <i r="1">
      <x v="16"/>
      <x v="60"/>
    </i>
    <i r="2">
      <x v="74"/>
    </i>
    <i r="1">
      <x v="18"/>
      <x v="37"/>
    </i>
    <i r="1">
      <x v="19"/>
      <x v="31"/>
    </i>
    <i r="2">
      <x v="51"/>
    </i>
    <i t="blank">
      <x v="3"/>
    </i>
    <i>
      <x v="4"/>
    </i>
    <i r="1">
      <x/>
      <x v="47"/>
    </i>
    <i r="1">
      <x v="1"/>
      <x v="66"/>
    </i>
    <i r="1">
      <x v="2"/>
      <x v="59"/>
    </i>
    <i r="1">
      <x v="3"/>
      <x v="32"/>
    </i>
    <i r="1">
      <x v="4"/>
      <x v="56"/>
    </i>
    <i r="1">
      <x v="5"/>
      <x v="14"/>
    </i>
    <i r="2">
      <x v="65"/>
    </i>
    <i r="1">
      <x v="7"/>
      <x/>
    </i>
    <i r="1">
      <x v="8"/>
      <x v="58"/>
    </i>
    <i r="1">
      <x v="9"/>
      <x v="37"/>
    </i>
    <i r="2">
      <x v="43"/>
    </i>
    <i r="1">
      <x v="11"/>
      <x v="33"/>
    </i>
    <i r="1">
      <x v="12"/>
      <x v="2"/>
    </i>
    <i r="1">
      <x v="13"/>
      <x v="26"/>
    </i>
    <i r="2">
      <x v="60"/>
    </i>
    <i r="1">
      <x v="15"/>
      <x v="64"/>
    </i>
    <i r="2">
      <x v="75"/>
    </i>
    <i r="1">
      <x v="17"/>
      <x v="1"/>
    </i>
    <i r="2">
      <x v="31"/>
    </i>
    <i r="1">
      <x v="19"/>
      <x v="9"/>
    </i>
    <i t="blank">
      <x v="4"/>
    </i>
    <i>
      <x v="5"/>
    </i>
    <i r="1">
      <x/>
      <x v="66"/>
    </i>
    <i r="1">
      <x v="1"/>
      <x v="59"/>
    </i>
    <i r="1">
      <x v="2"/>
      <x v="56"/>
    </i>
    <i r="1">
      <x v="3"/>
      <x/>
    </i>
    <i r="1">
      <x v="4"/>
      <x v="65"/>
    </i>
    <i r="1">
      <x v="5"/>
      <x v="32"/>
    </i>
    <i r="1">
      <x v="6"/>
      <x v="43"/>
    </i>
    <i r="1">
      <x v="7"/>
      <x v="76"/>
    </i>
    <i r="1">
      <x v="8"/>
      <x v="47"/>
    </i>
    <i r="1">
      <x v="9"/>
      <x v="80"/>
    </i>
    <i r="1">
      <x v="10"/>
      <x v="58"/>
    </i>
    <i r="1">
      <x v="11"/>
      <x v="33"/>
    </i>
    <i r="1">
      <x v="12"/>
      <x v="16"/>
    </i>
    <i r="2">
      <x v="39"/>
    </i>
    <i r="2">
      <x v="75"/>
    </i>
    <i r="1">
      <x v="15"/>
      <x v="2"/>
    </i>
    <i r="1">
      <x v="16"/>
      <x v="37"/>
    </i>
    <i r="1">
      <x v="17"/>
      <x v="34"/>
    </i>
    <i r="2">
      <x v="72"/>
    </i>
    <i r="1">
      <x v="19"/>
      <x v="30"/>
    </i>
    <i t="blank">
      <x v="5"/>
    </i>
    <i>
      <x v="6"/>
    </i>
    <i r="1">
      <x/>
      <x v="66"/>
    </i>
    <i r="1">
      <x v="1"/>
      <x v="65"/>
    </i>
    <i r="1">
      <x v="2"/>
      <x/>
    </i>
    <i r="1">
      <x v="3"/>
      <x v="59"/>
    </i>
    <i r="1">
      <x v="4"/>
      <x v="43"/>
    </i>
    <i r="1">
      <x v="5"/>
      <x v="56"/>
    </i>
    <i r="1">
      <x v="6"/>
      <x v="16"/>
    </i>
    <i r="1">
      <x v="7"/>
      <x v="30"/>
    </i>
    <i r="1">
      <x v="8"/>
      <x v="47"/>
    </i>
    <i r="2">
      <x v="80"/>
    </i>
    <i r="1">
      <x v="10"/>
      <x v="32"/>
    </i>
    <i r="2">
      <x v="34"/>
    </i>
    <i r="1">
      <x v="12"/>
      <x v="37"/>
    </i>
    <i r="2">
      <x v="51"/>
    </i>
    <i r="2">
      <x v="58"/>
    </i>
    <i r="1">
      <x v="15"/>
      <x v="31"/>
    </i>
    <i r="2">
      <x v="39"/>
    </i>
    <i r="2">
      <x v="77"/>
    </i>
    <i r="1">
      <x v="18"/>
      <x v="1"/>
    </i>
    <i r="2">
      <x v="33"/>
    </i>
    <i r="2">
      <x v="76"/>
    </i>
    <i t="blank">
      <x v="6"/>
    </i>
    <i>
      <x v="7"/>
    </i>
    <i r="1">
      <x/>
      <x v="66"/>
    </i>
    <i r="1">
      <x v="1"/>
      <x v="47"/>
    </i>
    <i r="1">
      <x v="2"/>
      <x v="59"/>
    </i>
    <i r="1">
      <x v="3"/>
      <x v="65"/>
    </i>
    <i r="1">
      <x v="4"/>
      <x v="32"/>
    </i>
    <i r="1">
      <x v="5"/>
      <x v="76"/>
    </i>
    <i r="1">
      <x v="6"/>
      <x v="43"/>
    </i>
    <i r="1">
      <x v="7"/>
      <x/>
    </i>
    <i r="2">
      <x v="58"/>
    </i>
    <i r="1">
      <x v="9"/>
      <x v="31"/>
    </i>
    <i r="1">
      <x v="10"/>
      <x v="10"/>
    </i>
    <i r="2">
      <x v="30"/>
    </i>
    <i r="2">
      <x v="37"/>
    </i>
    <i r="1">
      <x v="13"/>
      <x v="9"/>
    </i>
    <i r="2">
      <x v="63"/>
    </i>
    <i r="1">
      <x v="15"/>
      <x v="2"/>
    </i>
    <i r="2">
      <x v="26"/>
    </i>
    <i r="2">
      <x v="56"/>
    </i>
    <i r="1">
      <x v="18"/>
      <x v="6"/>
    </i>
    <i r="2">
      <x v="24"/>
    </i>
    <i r="2">
      <x v="28"/>
    </i>
    <i r="2">
      <x v="33"/>
    </i>
    <i r="2">
      <x v="34"/>
    </i>
    <i r="2">
      <x v="39"/>
    </i>
    <i r="2">
      <x v="55"/>
    </i>
    <i r="2">
      <x v="60"/>
    </i>
    <i r="2">
      <x v="75"/>
    </i>
    <i t="blank">
      <x v="7"/>
    </i>
    <i>
      <x v="8"/>
    </i>
    <i r="1">
      <x/>
      <x/>
    </i>
    <i r="1">
      <x v="1"/>
      <x v="66"/>
    </i>
    <i r="1">
      <x v="2"/>
      <x v="32"/>
    </i>
    <i r="2">
      <x v="65"/>
    </i>
    <i r="1">
      <x v="4"/>
      <x v="76"/>
    </i>
    <i r="1">
      <x v="5"/>
      <x v="55"/>
    </i>
    <i r="1">
      <x v="6"/>
      <x v="73"/>
    </i>
    <i r="1">
      <x v="7"/>
      <x v="37"/>
    </i>
    <i r="2">
      <x v="39"/>
    </i>
    <i r="2">
      <x v="43"/>
    </i>
    <i r="2">
      <x v="58"/>
    </i>
    <i r="1">
      <x v="11"/>
      <x v="52"/>
    </i>
    <i r="2">
      <x v="59"/>
    </i>
    <i r="1">
      <x v="13"/>
      <x v="80"/>
    </i>
    <i r="1">
      <x v="14"/>
      <x v="38"/>
    </i>
    <i r="2">
      <x v="56"/>
    </i>
    <i r="1">
      <x v="16"/>
      <x v="28"/>
    </i>
    <i r="2">
      <x v="31"/>
    </i>
    <i r="1">
      <x v="18"/>
      <x v="9"/>
    </i>
    <i r="2">
      <x v="26"/>
    </i>
    <i r="2">
      <x v="30"/>
    </i>
    <i r="2">
      <x v="47"/>
    </i>
    <i t="blank">
      <x v="8"/>
    </i>
    <i>
      <x v="9"/>
    </i>
    <i r="1">
      <x/>
      <x v="66"/>
    </i>
    <i r="1">
      <x v="1"/>
      <x v="65"/>
    </i>
    <i r="1">
      <x v="2"/>
      <x/>
    </i>
    <i r="2">
      <x v="59"/>
    </i>
    <i r="1">
      <x v="4"/>
      <x v="56"/>
    </i>
    <i r="1">
      <x v="5"/>
      <x v="43"/>
    </i>
    <i r="2">
      <x v="47"/>
    </i>
    <i r="1">
      <x v="7"/>
      <x v="30"/>
    </i>
    <i r="2">
      <x v="33"/>
    </i>
    <i r="2">
      <x v="39"/>
    </i>
    <i r="1">
      <x v="10"/>
      <x v="2"/>
    </i>
    <i r="1">
      <x v="11"/>
      <x v="32"/>
    </i>
    <i r="2">
      <x v="76"/>
    </i>
    <i r="1">
      <x v="13"/>
      <x v="31"/>
    </i>
    <i r="2">
      <x v="80"/>
    </i>
    <i r="1">
      <x v="15"/>
      <x v="1"/>
    </i>
    <i r="2">
      <x v="58"/>
    </i>
    <i r="2">
      <x v="60"/>
    </i>
    <i r="2">
      <x v="75"/>
    </i>
    <i r="1">
      <x v="19"/>
      <x v="9"/>
    </i>
    <i r="2">
      <x v="37"/>
    </i>
    <i r="2">
      <x v="51"/>
    </i>
    <i t="blank">
      <x v="9"/>
    </i>
    <i>
      <x v="10"/>
    </i>
    <i r="1">
      <x/>
      <x v="66"/>
    </i>
    <i r="1">
      <x v="1"/>
      <x/>
    </i>
    <i r="1">
      <x v="2"/>
      <x v="47"/>
    </i>
    <i r="1">
      <x v="3"/>
      <x v="65"/>
    </i>
    <i r="1">
      <x v="4"/>
      <x v="56"/>
    </i>
    <i r="1">
      <x v="5"/>
      <x v="43"/>
    </i>
    <i r="2">
      <x v="80"/>
    </i>
    <i r="1">
      <x v="7"/>
      <x v="39"/>
    </i>
    <i r="1">
      <x v="8"/>
      <x v="33"/>
    </i>
    <i r="2">
      <x v="37"/>
    </i>
    <i r="2">
      <x v="51"/>
    </i>
    <i r="1">
      <x v="11"/>
      <x v="1"/>
    </i>
    <i r="1">
      <x v="12"/>
      <x v="73"/>
    </i>
    <i r="2">
      <x v="76"/>
    </i>
    <i r="1">
      <x v="14"/>
      <x v="2"/>
    </i>
    <i r="2">
      <x v="32"/>
    </i>
    <i r="2">
      <x v="75"/>
    </i>
    <i r="1">
      <x v="17"/>
      <x v="9"/>
    </i>
    <i r="2">
      <x v="17"/>
    </i>
    <i r="2">
      <x v="23"/>
    </i>
    <i r="2">
      <x v="38"/>
    </i>
    <i r="2">
      <x v="58"/>
    </i>
    <i t="blank">
      <x v="10"/>
    </i>
    <i>
      <x v="11"/>
    </i>
    <i r="1">
      <x/>
      <x v="66"/>
    </i>
    <i r="1">
      <x v="1"/>
      <x v="65"/>
    </i>
    <i r="1">
      <x v="2"/>
      <x v="56"/>
    </i>
    <i r="2">
      <x v="80"/>
    </i>
    <i r="1">
      <x v="4"/>
      <x/>
    </i>
    <i r="1">
      <x v="5"/>
      <x v="32"/>
    </i>
    <i r="2">
      <x v="59"/>
    </i>
    <i r="1">
      <x v="7"/>
      <x v="33"/>
    </i>
    <i r="1">
      <x v="8"/>
      <x v="43"/>
    </i>
    <i r="1">
      <x v="9"/>
      <x v="37"/>
    </i>
    <i r="1">
      <x v="10"/>
      <x v="39"/>
    </i>
    <i r="1">
      <x v="11"/>
      <x v="31"/>
    </i>
    <i r="2">
      <x v="76"/>
    </i>
    <i r="1">
      <x v="13"/>
      <x v="1"/>
    </i>
    <i r="1">
      <x v="14"/>
      <x v="2"/>
    </i>
    <i r="2">
      <x v="60"/>
    </i>
    <i r="1">
      <x v="16"/>
      <x v="9"/>
    </i>
    <i r="2">
      <x v="47"/>
    </i>
    <i r="1">
      <x v="18"/>
      <x v="55"/>
    </i>
    <i r="2">
      <x v="62"/>
    </i>
    <i t="blank">
      <x v="11"/>
    </i>
    <i>
      <x v="12"/>
    </i>
    <i r="1">
      <x/>
      <x v="66"/>
    </i>
    <i r="1">
      <x v="1"/>
      <x/>
    </i>
    <i r="1">
      <x v="2"/>
      <x v="65"/>
    </i>
    <i r="1">
      <x v="3"/>
      <x v="80"/>
    </i>
    <i r="1">
      <x v="4"/>
      <x v="32"/>
    </i>
    <i r="1">
      <x v="5"/>
      <x v="56"/>
    </i>
    <i r="1">
      <x v="6"/>
      <x v="33"/>
    </i>
    <i r="2">
      <x v="59"/>
    </i>
    <i r="1">
      <x v="8"/>
      <x v="76"/>
    </i>
    <i r="1">
      <x v="9"/>
      <x v="2"/>
    </i>
    <i r="2">
      <x v="43"/>
    </i>
    <i r="1">
      <x v="11"/>
      <x v="30"/>
    </i>
    <i r="1">
      <x v="12"/>
      <x v="37"/>
    </i>
    <i r="2">
      <x v="58"/>
    </i>
    <i r="1">
      <x v="14"/>
      <x v="64"/>
    </i>
    <i r="1">
      <x v="15"/>
      <x v="34"/>
    </i>
    <i r="2">
      <x v="39"/>
    </i>
    <i r="1">
      <x v="17"/>
      <x v="9"/>
    </i>
    <i r="2">
      <x v="31"/>
    </i>
    <i r="2">
      <x v="55"/>
    </i>
    <i r="2">
      <x v="77"/>
    </i>
    <i t="blank">
      <x v="12"/>
    </i>
    <i>
      <x v="13"/>
    </i>
    <i r="1">
      <x/>
      <x v="52"/>
    </i>
    <i r="1">
      <x v="1"/>
      <x v="32"/>
    </i>
    <i r="1">
      <x v="2"/>
      <x/>
    </i>
    <i r="1">
      <x v="3"/>
      <x v="56"/>
    </i>
    <i r="1">
      <x v="4"/>
      <x v="31"/>
    </i>
    <i r="1">
      <x v="5"/>
      <x v="43"/>
    </i>
    <i r="1">
      <x v="6"/>
      <x v="66"/>
    </i>
    <i r="1">
      <x v="7"/>
      <x v="47"/>
    </i>
    <i r="1">
      <x v="8"/>
      <x v="65"/>
    </i>
    <i r="1">
      <x v="9"/>
      <x v="27"/>
    </i>
    <i r="2">
      <x v="58"/>
    </i>
    <i r="1">
      <x v="11"/>
      <x v="37"/>
    </i>
    <i r="1">
      <x v="12"/>
      <x v="59"/>
    </i>
    <i r="1">
      <x v="13"/>
      <x v="60"/>
    </i>
    <i r="1">
      <x v="14"/>
      <x v="39"/>
    </i>
    <i r="1">
      <x v="15"/>
      <x v="76"/>
    </i>
    <i r="1">
      <x v="16"/>
      <x v="26"/>
    </i>
    <i r="2">
      <x v="36"/>
    </i>
    <i r="2">
      <x v="55"/>
    </i>
    <i r="1">
      <x v="19"/>
      <x v="8"/>
    </i>
    <i r="2">
      <x v="30"/>
    </i>
    <i t="blank">
      <x v="13"/>
    </i>
    <i>
      <x v="14"/>
    </i>
    <i r="1">
      <x/>
      <x v="66"/>
    </i>
    <i r="1">
      <x v="1"/>
      <x v="65"/>
    </i>
    <i r="1">
      <x v="2"/>
      <x v="32"/>
    </i>
    <i r="1">
      <x v="3"/>
      <x/>
    </i>
    <i r="1">
      <x v="4"/>
      <x v="80"/>
    </i>
    <i r="1">
      <x v="5"/>
      <x v="56"/>
    </i>
    <i r="1">
      <x v="6"/>
      <x v="39"/>
    </i>
    <i r="1">
      <x v="7"/>
      <x v="33"/>
    </i>
    <i r="2">
      <x v="75"/>
    </i>
    <i r="1">
      <x v="9"/>
      <x v="30"/>
    </i>
    <i r="2">
      <x v="31"/>
    </i>
    <i r="2">
      <x v="37"/>
    </i>
    <i r="1">
      <x v="12"/>
      <x v="76"/>
    </i>
    <i r="1">
      <x v="13"/>
      <x v="43"/>
    </i>
    <i r="2">
      <x v="58"/>
    </i>
    <i r="1">
      <x v="15"/>
      <x v="1"/>
    </i>
    <i r="2">
      <x v="9"/>
    </i>
    <i r="1">
      <x v="17"/>
      <x v="26"/>
    </i>
    <i r="2">
      <x v="35"/>
    </i>
    <i r="2">
      <x v="48"/>
    </i>
    <i r="2">
      <x v="59"/>
    </i>
    <i t="blank">
      <x v="14"/>
    </i>
    <i>
      <x v="15"/>
    </i>
    <i r="1">
      <x/>
      <x v="43"/>
    </i>
    <i r="1">
      <x v="1"/>
      <x v="66"/>
    </i>
    <i r="1">
      <x v="2"/>
      <x v="65"/>
    </i>
    <i r="1">
      <x v="3"/>
      <x/>
    </i>
    <i r="2">
      <x v="1"/>
    </i>
    <i r="2">
      <x v="2"/>
    </i>
    <i r="2">
      <x v="32"/>
    </i>
    <i r="1">
      <x v="7"/>
      <x v="13"/>
    </i>
    <i r="2">
      <x v="31"/>
    </i>
    <i r="2">
      <x v="39"/>
    </i>
    <i r="1">
      <x v="10"/>
      <x v="52"/>
    </i>
    <i r="2">
      <x v="56"/>
    </i>
    <i r="2">
      <x v="59"/>
    </i>
    <i r="2">
      <x v="76"/>
    </i>
    <i r="2">
      <x v="77"/>
    </i>
    <i r="1">
      <x v="15"/>
      <x v="3"/>
    </i>
    <i r="2">
      <x v="4"/>
    </i>
    <i r="2">
      <x v="5"/>
    </i>
    <i r="2">
      <x v="9"/>
    </i>
    <i r="2">
      <x v="12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6"/>
    </i>
    <i r="2">
      <x v="29"/>
    </i>
    <i r="2">
      <x v="30"/>
    </i>
    <i r="2">
      <x v="34"/>
    </i>
    <i r="2">
      <x v="36"/>
    </i>
    <i r="2">
      <x v="40"/>
    </i>
    <i r="2">
      <x v="41"/>
    </i>
    <i r="2">
      <x v="44"/>
    </i>
    <i r="2">
      <x v="47"/>
    </i>
    <i r="2">
      <x v="49"/>
    </i>
    <i r="2">
      <x v="55"/>
    </i>
    <i r="2">
      <x v="61"/>
    </i>
    <i r="2">
      <x v="63"/>
    </i>
    <i r="2">
      <x v="67"/>
    </i>
    <i r="2">
      <x v="70"/>
    </i>
    <i r="2">
      <x v="73"/>
    </i>
    <i r="2">
      <x v="78"/>
    </i>
    <i r="2">
      <x v="79"/>
    </i>
    <i r="2">
      <x v="80"/>
    </i>
    <i r="2">
      <x v="81"/>
    </i>
    <i r="2">
      <x v="82"/>
    </i>
    <i r="2">
      <x v="83"/>
    </i>
    <i t="blank">
      <x v="15"/>
    </i>
    <i>
      <x v="16"/>
    </i>
    <i r="1">
      <x/>
      <x v="66"/>
    </i>
    <i r="1">
      <x v="1"/>
      <x v="65"/>
    </i>
    <i r="1">
      <x v="2"/>
      <x/>
    </i>
    <i r="1">
      <x v="3"/>
      <x v="47"/>
    </i>
    <i r="1">
      <x v="4"/>
      <x v="44"/>
    </i>
    <i r="1">
      <x v="5"/>
      <x v="17"/>
    </i>
    <i r="2">
      <x v="33"/>
    </i>
    <i r="2">
      <x v="56"/>
    </i>
    <i r="2">
      <x v="80"/>
    </i>
    <i r="1">
      <x v="9"/>
      <x v="2"/>
    </i>
    <i r="1">
      <x v="10"/>
      <x v="32"/>
    </i>
    <i r="2">
      <x v="60"/>
    </i>
    <i r="1">
      <x v="12"/>
      <x v="37"/>
    </i>
    <i r="2">
      <x v="76"/>
    </i>
    <i r="1">
      <x v="14"/>
      <x v="43"/>
    </i>
    <i r="1">
      <x v="15"/>
      <x v="9"/>
    </i>
    <i r="2">
      <x v="51"/>
    </i>
    <i r="2">
      <x v="58"/>
    </i>
    <i r="2">
      <x v="74"/>
    </i>
    <i r="1">
      <x v="19"/>
      <x v="7"/>
    </i>
    <i r="2">
      <x v="42"/>
    </i>
    <i r="2">
      <x v="50"/>
    </i>
    <i r="2">
      <x v="62"/>
    </i>
    <i t="blank">
      <x v="16"/>
    </i>
    <i>
      <x v="17"/>
    </i>
    <i r="1">
      <x/>
      <x v="52"/>
    </i>
    <i r="1">
      <x v="1"/>
      <x/>
    </i>
    <i r="1">
      <x v="2"/>
      <x v="66"/>
    </i>
    <i r="1">
      <x v="3"/>
      <x v="55"/>
    </i>
    <i r="1">
      <x v="4"/>
      <x v="1"/>
    </i>
    <i r="2">
      <x v="43"/>
    </i>
    <i r="2">
      <x v="56"/>
    </i>
    <i r="2">
      <x v="73"/>
    </i>
    <i r="1">
      <x v="8"/>
      <x v="32"/>
    </i>
    <i r="1">
      <x v="9"/>
      <x v="2"/>
    </i>
    <i r="2">
      <x v="31"/>
    </i>
    <i r="2">
      <x v="47"/>
    </i>
    <i r="2">
      <x v="53"/>
    </i>
    <i r="2">
      <x v="54"/>
    </i>
    <i r="2">
      <x v="65"/>
    </i>
    <i r="2">
      <x v="68"/>
    </i>
    <i r="2">
      <x v="80"/>
    </i>
    <i r="1">
      <x v="17"/>
      <x v="9"/>
    </i>
    <i r="2">
      <x v="10"/>
    </i>
    <i r="2">
      <x v="11"/>
    </i>
    <i r="2">
      <x v="14"/>
    </i>
    <i r="2">
      <x v="22"/>
    </i>
    <i r="2">
      <x v="25"/>
    </i>
    <i r="2">
      <x v="30"/>
    </i>
    <i r="2">
      <x v="33"/>
    </i>
    <i r="2">
      <x v="57"/>
    </i>
    <i r="2">
      <x v="64"/>
    </i>
    <i r="2">
      <x v="71"/>
    </i>
    <i r="2">
      <x v="76"/>
    </i>
    <i t="blank">
      <x v="17"/>
    </i>
    <i>
      <x v="18"/>
    </i>
    <i r="1">
      <x/>
      <x v="66"/>
    </i>
    <i r="1">
      <x v="1"/>
      <x v="47"/>
    </i>
    <i r="2">
      <x v="59"/>
    </i>
    <i r="1">
      <x v="3"/>
      <x v="58"/>
    </i>
    <i r="1">
      <x v="4"/>
      <x v="56"/>
    </i>
    <i r="1">
      <x v="5"/>
      <x v="65"/>
    </i>
    <i r="1">
      <x v="6"/>
      <x v="43"/>
    </i>
    <i r="1">
      <x v="7"/>
      <x/>
    </i>
    <i r="2">
      <x v="32"/>
    </i>
    <i r="1">
      <x v="9"/>
      <x v="76"/>
    </i>
    <i r="2">
      <x v="80"/>
    </i>
    <i r="1">
      <x v="11"/>
      <x v="26"/>
    </i>
    <i r="2">
      <x v="37"/>
    </i>
    <i r="2">
      <x v="60"/>
    </i>
    <i r="1">
      <x v="14"/>
      <x v="35"/>
    </i>
    <i r="2">
      <x v="51"/>
    </i>
    <i r="2">
      <x v="55"/>
    </i>
    <i r="2">
      <x v="71"/>
    </i>
    <i r="1">
      <x v="18"/>
      <x v="10"/>
    </i>
    <i r="2">
      <x v="31"/>
    </i>
    <i r="2">
      <x v="39"/>
    </i>
    <i t="blank">
      <x v="18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82">
      <pivotArea field="2" type="button" dataOnly="0" labelOnly="1" outline="0" axis="axisRow" fieldPosition="0"/>
    </format>
    <format dxfId="281">
      <pivotArea outline="0" fieldPosition="0">
        <references count="1">
          <reference field="4294967294" count="1">
            <x v="0"/>
          </reference>
        </references>
      </pivotArea>
    </format>
    <format dxfId="280">
      <pivotArea outline="0" fieldPosition="0">
        <references count="1">
          <reference field="4294967294" count="1">
            <x v="1"/>
          </reference>
        </references>
      </pivotArea>
    </format>
    <format dxfId="279">
      <pivotArea outline="0" fieldPosition="0">
        <references count="1">
          <reference field="4294967294" count="1">
            <x v="2"/>
          </reference>
        </references>
      </pivotArea>
    </format>
    <format dxfId="278">
      <pivotArea outline="0" fieldPosition="0">
        <references count="1">
          <reference field="4294967294" count="1">
            <x v="3"/>
          </reference>
        </references>
      </pivotArea>
    </format>
    <format dxfId="277">
      <pivotArea outline="0" fieldPosition="0">
        <references count="1">
          <reference field="4294967294" count="1">
            <x v="4"/>
          </reference>
        </references>
      </pivotArea>
    </format>
    <format dxfId="276">
      <pivotArea outline="0" fieldPosition="0">
        <references count="1">
          <reference field="4294967294" count="1">
            <x v="5"/>
          </reference>
        </references>
      </pivotArea>
    </format>
    <format dxfId="275">
      <pivotArea outline="0" fieldPosition="0">
        <references count="1">
          <reference field="4294967294" count="1">
            <x v="6"/>
          </reference>
        </references>
      </pivotArea>
    </format>
    <format dxfId="274">
      <pivotArea field="2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2">
      <pivotArea field="2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0">
      <pivotArea field="2" type="button" dataOnly="0" labelOnly="1" outline="0" axis="axisRow" fieldPosition="0"/>
    </format>
    <format dxfId="2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6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6C1EF6-196A-40DE-BF30-819054D03868}" name="LTBL_44000" displayName="LTBL_44000" ref="B4:I20" totalsRowCount="1">
  <autoFilter ref="B4:I19" xr:uid="{F96C1EF6-196A-40DE-BF30-819054D03868}"/>
  <tableColumns count="8">
    <tableColumn id="9" xr3:uid="{0D9E8F05-ACBB-47EA-81AF-1608F1A864DB}" name="産業大分類" totalsRowLabel="合計" totalsRowDxfId="265"/>
    <tableColumn id="10" xr3:uid="{DFB9B1D8-F4C9-43D7-8266-1CAA8C8CF511}" name="総数／事業所数" totalsRowFunction="custom" totalsRowDxfId="264" dataCellStyle="桁区切り" totalsRowCellStyle="桁区切り">
      <totalsRowFormula>SUM(LTBL_44000[総数／事業所数])</totalsRowFormula>
    </tableColumn>
    <tableColumn id="11" xr3:uid="{002B2822-1CF1-4C51-8E51-31C91ECDAFB6}" name="総数／構成比" dataDxfId="263"/>
    <tableColumn id="12" xr3:uid="{499EF0E3-D85D-4393-ABFD-CF44FED00237}" name="個人／事業所数" totalsRowFunction="sum" totalsRowDxfId="262" dataCellStyle="桁区切り" totalsRowCellStyle="桁区切り"/>
    <tableColumn id="13" xr3:uid="{54E3164C-3D89-4273-96CE-DA692FE8579C}" name="個人／構成比" dataDxfId="261"/>
    <tableColumn id="14" xr3:uid="{2A0C9091-21E9-4947-8F3C-8688449FB7C9}" name="法人／事業所数" totalsRowFunction="sum" totalsRowDxfId="260" dataCellStyle="桁区切り" totalsRowCellStyle="桁区切り"/>
    <tableColumn id="15" xr3:uid="{E100C7E7-BB5A-46E6-96F4-13E9FBB4949A}" name="法人／構成比" dataDxfId="259"/>
    <tableColumn id="16" xr3:uid="{077D664D-44CD-41EA-9858-1519E85E82B4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85CCB8C-5320-45D7-9601-A93AF307A661}" name="LTBL_44203" displayName="LTBL_44203" ref="B4:I20" totalsRowCount="1">
  <autoFilter ref="B4:I19" xr:uid="{A85CCB8C-5320-45D7-9601-A93AF307A661}"/>
  <tableColumns count="8">
    <tableColumn id="9" xr3:uid="{AB8FD1D3-E3F1-4AC0-9EFC-9AF705508304}" name="産業大分類" totalsRowLabel="合計" totalsRowDxfId="223"/>
    <tableColumn id="10" xr3:uid="{94ACB20C-AA92-43EB-8D90-619D171F9D54}" name="総数／事業所数" totalsRowFunction="custom" totalsRowDxfId="222" dataCellStyle="桁区切り" totalsRowCellStyle="桁区切り">
      <totalsRowFormula>SUM(LTBL_44203[総数／事業所数])</totalsRowFormula>
    </tableColumn>
    <tableColumn id="11" xr3:uid="{362B440A-1203-4D17-A472-2F382D257C87}" name="総数／構成比" dataDxfId="221"/>
    <tableColumn id="12" xr3:uid="{536C0114-85C9-426D-930B-75D46F98159C}" name="個人／事業所数" totalsRowFunction="sum" totalsRowDxfId="220" dataCellStyle="桁区切り" totalsRowCellStyle="桁区切り"/>
    <tableColumn id="13" xr3:uid="{7FB88BA0-747E-47F8-AEBF-8A8F38F461B9}" name="個人／構成比" dataDxfId="219"/>
    <tableColumn id="14" xr3:uid="{85ED8BF5-F674-4DC0-BB45-46BF2B6758A9}" name="法人／事業所数" totalsRowFunction="sum" totalsRowDxfId="218" dataCellStyle="桁区切り" totalsRowCellStyle="桁区切り"/>
    <tableColumn id="15" xr3:uid="{120A73BF-EB15-47AB-9697-7FE3D8364D6D}" name="法人／構成比" dataDxfId="217"/>
    <tableColumn id="16" xr3:uid="{B2593887-B4D7-489E-B73A-B832239F3F70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52155E-4F30-47C7-8307-0A5DFB773EF4}" name="M_TABLE_44203" displayName="M_TABLE_44203" ref="B23:I43" totalsRowShown="0">
  <autoFilter ref="B23:I43" xr:uid="{B252155E-4F30-47C7-8307-0A5DFB773EF4}"/>
  <tableColumns count="8">
    <tableColumn id="9" xr3:uid="{56235FAA-005A-4F88-9CDD-647E6736CA41}" name="産業中分類上位２０"/>
    <tableColumn id="10" xr3:uid="{5805F1B5-A9F6-4B71-A709-4C4F24D0D23E}" name="総数／事業所数" dataCellStyle="桁区切り"/>
    <tableColumn id="11" xr3:uid="{B5C38DB2-EDC3-4875-8A5C-A18EE176707C}" name="総数／構成比" dataDxfId="215"/>
    <tableColumn id="12" xr3:uid="{325EC678-AE11-4A5B-AA43-FA88DE6BBB22}" name="個人／事業所数" dataCellStyle="桁区切り"/>
    <tableColumn id="13" xr3:uid="{ECA95BF8-CC3E-47B4-9587-D3565671E905}" name="個人／構成比" dataDxfId="214"/>
    <tableColumn id="14" xr3:uid="{DD58A9DB-E154-4A10-8883-3974D966C7FC}" name="法人／事業所数" dataCellStyle="桁区切り"/>
    <tableColumn id="15" xr3:uid="{3AAC68EE-F6B7-407F-9183-47A2D7A46257}" name="法人／構成比" dataDxfId="213"/>
    <tableColumn id="16" xr3:uid="{9C033FED-B612-4A3D-A7A7-2039E8979669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8DC28FB-128F-47CF-A172-B74C693269A6}" name="S_TABLE_44203" displayName="S_TABLE_44203" ref="B46:I67" totalsRowShown="0">
  <autoFilter ref="B46:I67" xr:uid="{28DC28FB-128F-47CF-A172-B74C693269A6}"/>
  <tableColumns count="8">
    <tableColumn id="9" xr3:uid="{BB258CB2-00E6-4438-B6FD-DA9CBF37A5FE}" name="産業小分類上位２０"/>
    <tableColumn id="10" xr3:uid="{61779E4D-440B-496F-9062-42CCE1976F07}" name="総数／事業所数" dataCellStyle="桁区切り"/>
    <tableColumn id="11" xr3:uid="{4DA69055-1AD5-4FE4-A4A8-FE079D50C8C9}" name="総数／構成比" dataDxfId="212"/>
    <tableColumn id="12" xr3:uid="{477E4371-2B64-41C1-B0E7-944AF58AC1E7}" name="個人／事業所数" dataCellStyle="桁区切り"/>
    <tableColumn id="13" xr3:uid="{399985AD-B23A-4A20-97C9-E6C21608F967}" name="個人／構成比" dataDxfId="211"/>
    <tableColumn id="14" xr3:uid="{7A57B14E-0F12-4808-94EB-5C76E8EBA948}" name="法人／事業所数" dataCellStyle="桁区切り"/>
    <tableColumn id="15" xr3:uid="{28F46043-8070-455B-B48F-6E375796CCE0}" name="法人／構成比" dataDxfId="210"/>
    <tableColumn id="16" xr3:uid="{C85E02F7-3EF5-4E41-8957-133DE6BF0BE7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AAA2CFE-833C-4FAB-87DB-6239C02191BC}" name="LTBL_44204" displayName="LTBL_44204" ref="B4:I20" totalsRowCount="1">
  <autoFilter ref="B4:I19" xr:uid="{7AAA2CFE-833C-4FAB-87DB-6239C02191BC}"/>
  <tableColumns count="8">
    <tableColumn id="9" xr3:uid="{0A7956AF-1ACE-490F-8D02-6A6F3C3EE632}" name="産業大分類" totalsRowLabel="合計" totalsRowDxfId="209"/>
    <tableColumn id="10" xr3:uid="{9A7B506B-C765-4339-81B8-064D2458A6CE}" name="総数／事業所数" totalsRowFunction="custom" totalsRowDxfId="208" dataCellStyle="桁区切り" totalsRowCellStyle="桁区切り">
      <totalsRowFormula>SUM(LTBL_44204[総数／事業所数])</totalsRowFormula>
    </tableColumn>
    <tableColumn id="11" xr3:uid="{E0C20428-31B1-4184-99B5-63C51FABF8D2}" name="総数／構成比" dataDxfId="207"/>
    <tableColumn id="12" xr3:uid="{F956A242-B6B4-439F-98F6-72EF33B4FECB}" name="個人／事業所数" totalsRowFunction="sum" totalsRowDxfId="206" dataCellStyle="桁区切り" totalsRowCellStyle="桁区切り"/>
    <tableColumn id="13" xr3:uid="{4E02B6A1-A7E5-4694-BFF9-2A87776F8CB5}" name="個人／構成比" dataDxfId="205"/>
    <tableColumn id="14" xr3:uid="{F55FA445-4BF8-489C-921E-420780ABAE11}" name="法人／事業所数" totalsRowFunction="sum" totalsRowDxfId="204" dataCellStyle="桁区切り" totalsRowCellStyle="桁区切り"/>
    <tableColumn id="15" xr3:uid="{11079BFA-22CA-458C-A16F-BF7F427E4940}" name="法人／構成比" dataDxfId="203"/>
    <tableColumn id="16" xr3:uid="{1EFEF2A2-F14C-494E-AA8D-FA527F47BBC6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F3E8AB9-DF4D-401A-BDF3-8BC38CD0D60B}" name="M_TABLE_44204" displayName="M_TABLE_44204" ref="B23:I43" totalsRowShown="0">
  <autoFilter ref="B23:I43" xr:uid="{AF3E8AB9-DF4D-401A-BDF3-8BC38CD0D60B}"/>
  <tableColumns count="8">
    <tableColumn id="9" xr3:uid="{44ED60BB-A595-4AE5-91B0-7870F74377E9}" name="産業中分類上位２０"/>
    <tableColumn id="10" xr3:uid="{264A41F9-15A1-489B-8E45-77D293610FE0}" name="総数／事業所数" dataCellStyle="桁区切り"/>
    <tableColumn id="11" xr3:uid="{F11C2B7A-1C52-42D7-8DC2-CECB1C2F5B49}" name="総数／構成比" dataDxfId="201"/>
    <tableColumn id="12" xr3:uid="{023E6366-30C0-4629-B725-BEE61B0CB7AC}" name="個人／事業所数" dataCellStyle="桁区切り"/>
    <tableColumn id="13" xr3:uid="{982FDD52-B4D2-461D-A9E9-3526E0DBE750}" name="個人／構成比" dataDxfId="200"/>
    <tableColumn id="14" xr3:uid="{D9EB8DDD-1D7E-44F2-8AD8-5D8BB250DC9B}" name="法人／事業所数" dataCellStyle="桁区切り"/>
    <tableColumn id="15" xr3:uid="{BCE9C081-0656-4EE0-899F-5BC9264C5F0F}" name="法人／構成比" dataDxfId="199"/>
    <tableColumn id="16" xr3:uid="{7301302B-08D8-49AB-8693-41E0BB901D42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EE704B5-A248-41F9-82EA-4D1160A5413B}" name="S_TABLE_44204" displayName="S_TABLE_44204" ref="B46:I66" totalsRowShown="0">
  <autoFilter ref="B46:I66" xr:uid="{8EE704B5-A248-41F9-82EA-4D1160A5413B}"/>
  <tableColumns count="8">
    <tableColumn id="9" xr3:uid="{52749325-4AA3-4D26-84E4-CE5045B2BD98}" name="産業小分類上位２０"/>
    <tableColumn id="10" xr3:uid="{7FB9DFE7-6D4C-44CA-BCF1-EA5BA44D9DCA}" name="総数／事業所数" dataCellStyle="桁区切り"/>
    <tableColumn id="11" xr3:uid="{4AA10288-C335-4F6F-B5BF-CCDB29D2FFC7}" name="総数／構成比" dataDxfId="198"/>
    <tableColumn id="12" xr3:uid="{A2AA97EA-D78A-4365-8C8E-C5AFD4D1A967}" name="個人／事業所数" dataCellStyle="桁区切り"/>
    <tableColumn id="13" xr3:uid="{0B3364B6-5201-48F5-A5C8-688B9E659034}" name="個人／構成比" dataDxfId="197"/>
    <tableColumn id="14" xr3:uid="{F1B521C4-FF05-4B69-B0B8-D7AF3FD04957}" name="法人／事業所数" dataCellStyle="桁区切り"/>
    <tableColumn id="15" xr3:uid="{3DAC1327-DF17-4DA3-B6C7-95DB135538D0}" name="法人／構成比" dataDxfId="196"/>
    <tableColumn id="16" xr3:uid="{0FAD9E71-C56E-4449-8511-1939DEE2604F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3ABA92B-66C7-438F-B98A-DE9A9F7D41DA}" name="LTBL_44205" displayName="LTBL_44205" ref="B4:I20" totalsRowCount="1">
  <autoFilter ref="B4:I19" xr:uid="{83ABA92B-66C7-438F-B98A-DE9A9F7D41DA}"/>
  <tableColumns count="8">
    <tableColumn id="9" xr3:uid="{64975B84-E022-46D0-8113-A6365FDDD915}" name="産業大分類" totalsRowLabel="合計" totalsRowDxfId="195"/>
    <tableColumn id="10" xr3:uid="{65A4001C-B02F-4B76-8D32-AFD15C43DDAF}" name="総数／事業所数" totalsRowFunction="custom" totalsRowDxfId="194" dataCellStyle="桁区切り" totalsRowCellStyle="桁区切り">
      <totalsRowFormula>SUM(LTBL_44205[総数／事業所数])</totalsRowFormula>
    </tableColumn>
    <tableColumn id="11" xr3:uid="{6DF93A67-B83A-474D-9B01-B3F0ED822E9B}" name="総数／構成比" dataDxfId="193"/>
    <tableColumn id="12" xr3:uid="{15C82533-1F9D-4856-B21A-071AA863ED81}" name="個人／事業所数" totalsRowFunction="sum" totalsRowDxfId="192" dataCellStyle="桁区切り" totalsRowCellStyle="桁区切り"/>
    <tableColumn id="13" xr3:uid="{777B41DC-EABC-469C-85DC-74E7485B597A}" name="個人／構成比" dataDxfId="191"/>
    <tableColumn id="14" xr3:uid="{05F5E2F4-AA45-4435-B57F-7E70A2C42A3E}" name="法人／事業所数" totalsRowFunction="sum" totalsRowDxfId="190" dataCellStyle="桁区切り" totalsRowCellStyle="桁区切り"/>
    <tableColumn id="15" xr3:uid="{A7589B99-37CE-4B68-A778-E3FEE1F5F808}" name="法人／構成比" dataDxfId="189"/>
    <tableColumn id="16" xr3:uid="{1473655C-544A-4146-A396-70F381F6B013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3250E55-49B1-4C53-B090-65C08983C736}" name="M_TABLE_44205" displayName="M_TABLE_44205" ref="B23:I43" totalsRowShown="0">
  <autoFilter ref="B23:I43" xr:uid="{73250E55-49B1-4C53-B090-65C08983C736}"/>
  <tableColumns count="8">
    <tableColumn id="9" xr3:uid="{56F56973-60A8-42B7-9A7F-B79193A9033B}" name="産業中分類上位２０"/>
    <tableColumn id="10" xr3:uid="{58F45DE7-BF1C-4EF7-A8ED-3225BC612EFF}" name="総数／事業所数" dataCellStyle="桁区切り"/>
    <tableColumn id="11" xr3:uid="{3E119C43-E159-4E1C-918D-3E63346E05E8}" name="総数／構成比" dataDxfId="187"/>
    <tableColumn id="12" xr3:uid="{4B3AFB91-4663-4C6A-B64E-74C52B25C387}" name="個人／事業所数" dataCellStyle="桁区切り"/>
    <tableColumn id="13" xr3:uid="{C8532CA7-A7CD-4C75-A52D-48B5E565AB8B}" name="個人／構成比" dataDxfId="186"/>
    <tableColumn id="14" xr3:uid="{9A1DF89B-4FF4-4FC3-84E2-E26B868316AF}" name="法人／事業所数" dataCellStyle="桁区切り"/>
    <tableColumn id="15" xr3:uid="{AF9BD219-86B2-49FB-ADDD-F16B306A4686}" name="法人／構成比" dataDxfId="185"/>
    <tableColumn id="16" xr3:uid="{8AC11A8A-CB3F-4CC2-A40B-3E0466ED1447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2D57F19-2976-4A1E-B26C-5DCF80CC6ACA}" name="S_TABLE_44205" displayName="S_TABLE_44205" ref="B46:I66" totalsRowShown="0">
  <autoFilter ref="B46:I66" xr:uid="{22D57F19-2976-4A1E-B26C-5DCF80CC6ACA}"/>
  <tableColumns count="8">
    <tableColumn id="9" xr3:uid="{2193DC8D-44D6-4AD3-8208-F924FD7E73B9}" name="産業小分類上位２０"/>
    <tableColumn id="10" xr3:uid="{8D1DB3B0-2689-4676-8E44-04266EFEF046}" name="総数／事業所数" dataCellStyle="桁区切り"/>
    <tableColumn id="11" xr3:uid="{E468EF1D-73E2-4F26-A5CC-AA9AD592710E}" name="総数／構成比" dataDxfId="184"/>
    <tableColumn id="12" xr3:uid="{BCA35CD7-229A-4A95-A076-B3E1A80BB3D3}" name="個人／事業所数" dataCellStyle="桁区切り"/>
    <tableColumn id="13" xr3:uid="{D0C85DC9-DF93-4CBA-98C4-D154691842DC}" name="個人／構成比" dataDxfId="183"/>
    <tableColumn id="14" xr3:uid="{042AEDEB-87A5-4D1A-8279-EC0988AF05E0}" name="法人／事業所数" dataCellStyle="桁区切り"/>
    <tableColumn id="15" xr3:uid="{5A90FF6D-7E97-4E8C-8854-C42B63BCB47A}" name="法人／構成比" dataDxfId="182"/>
    <tableColumn id="16" xr3:uid="{B437D417-1904-49F2-85A1-718A2AD2E48C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B7B5129-D8EB-4400-BCB0-2EE7376A295B}" name="LTBL_44206" displayName="LTBL_44206" ref="B4:I20" totalsRowCount="1">
  <autoFilter ref="B4:I19" xr:uid="{EB7B5129-D8EB-4400-BCB0-2EE7376A295B}"/>
  <tableColumns count="8">
    <tableColumn id="9" xr3:uid="{8F78EDC5-62FB-42A9-8E6F-1449396F643C}" name="産業大分類" totalsRowLabel="合計" totalsRowDxfId="181"/>
    <tableColumn id="10" xr3:uid="{F9B9B043-561E-4B64-9738-D1D9E4B166A0}" name="総数／事業所数" totalsRowFunction="custom" totalsRowDxfId="180" dataCellStyle="桁区切り" totalsRowCellStyle="桁区切り">
      <totalsRowFormula>SUM(LTBL_44206[総数／事業所数])</totalsRowFormula>
    </tableColumn>
    <tableColumn id="11" xr3:uid="{79E7B11D-375B-461D-A739-E03F6564B68E}" name="総数／構成比" dataDxfId="179"/>
    <tableColumn id="12" xr3:uid="{C6BE4005-22E2-4755-8D63-CADD7E4A1081}" name="個人／事業所数" totalsRowFunction="sum" totalsRowDxfId="178" dataCellStyle="桁区切り" totalsRowCellStyle="桁区切り"/>
    <tableColumn id="13" xr3:uid="{9E002217-FB2A-4FAB-B6A9-DC34F306553C}" name="個人／構成比" dataDxfId="177"/>
    <tableColumn id="14" xr3:uid="{32BC2035-BBCF-43DC-A8C9-57075DBE92BF}" name="法人／事業所数" totalsRowFunction="sum" totalsRowDxfId="176" dataCellStyle="桁区切り" totalsRowCellStyle="桁区切り"/>
    <tableColumn id="15" xr3:uid="{3AA3169A-F8EE-4E3E-95EA-3CB798BDC22D}" name="法人／構成比" dataDxfId="175"/>
    <tableColumn id="16" xr3:uid="{6898D8BF-F638-41F5-B4DA-2FF42C7CE037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9422F5-330E-4427-9FE7-CC4F3DEB7175}" name="M_TABLE_44000" displayName="M_TABLE_44000" ref="B23:I43" totalsRowShown="0">
  <autoFilter ref="B23:I43" xr:uid="{079422F5-330E-4427-9FE7-CC4F3DEB7175}"/>
  <tableColumns count="8">
    <tableColumn id="9" xr3:uid="{EFE0D374-2EFD-46D3-85ED-2706274DC392}" name="産業中分類上位２０"/>
    <tableColumn id="10" xr3:uid="{A6D5E97B-2325-4F70-8372-32D611991187}" name="総数／事業所数" dataCellStyle="桁区切り"/>
    <tableColumn id="11" xr3:uid="{D0629B77-2463-47C2-88D8-38C66DE947EB}" name="総数／構成比" dataDxfId="257"/>
    <tableColumn id="12" xr3:uid="{CCA7F477-5FC2-4848-AF81-0A3F94996347}" name="個人／事業所数" dataCellStyle="桁区切り"/>
    <tableColumn id="13" xr3:uid="{684F0FFA-43F6-42EE-A768-21E2820EFFE0}" name="個人／構成比" dataDxfId="256"/>
    <tableColumn id="14" xr3:uid="{79A035AA-736F-4E79-A20C-F6516EE8F273}" name="法人／事業所数" dataCellStyle="桁区切り"/>
    <tableColumn id="15" xr3:uid="{A1BF8BFA-8D3F-4EAD-916E-027C0907B283}" name="法人／構成比" dataDxfId="255"/>
    <tableColumn id="16" xr3:uid="{2C6C2BFC-10C4-4498-9E04-C4397DD34AB2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5503BBC-9312-4488-AFD7-6260261D77D4}" name="M_TABLE_44206" displayName="M_TABLE_44206" ref="B23:I43" totalsRowShown="0">
  <autoFilter ref="B23:I43" xr:uid="{D5503BBC-9312-4488-AFD7-6260261D77D4}"/>
  <tableColumns count="8">
    <tableColumn id="9" xr3:uid="{67CBE796-D0AA-48F2-B596-FE6F636C55D3}" name="産業中分類上位２０"/>
    <tableColumn id="10" xr3:uid="{9D026E27-A2DC-42A7-B81C-680395D88D71}" name="総数／事業所数" dataCellStyle="桁区切り"/>
    <tableColumn id="11" xr3:uid="{58548EE6-C3BC-457D-9A49-F067BEB98D05}" name="総数／構成比" dataDxfId="173"/>
    <tableColumn id="12" xr3:uid="{5EC3EF90-CE81-4B4B-85AF-55379E0EEB7D}" name="個人／事業所数" dataCellStyle="桁区切り"/>
    <tableColumn id="13" xr3:uid="{B7F9B30C-2B21-403A-ACA7-FF322DF9D37F}" name="個人／構成比" dataDxfId="172"/>
    <tableColumn id="14" xr3:uid="{4B5D3017-C5E8-4ABD-89B5-E483FB8FE553}" name="法人／事業所数" dataCellStyle="桁区切り"/>
    <tableColumn id="15" xr3:uid="{F1B4888B-4802-4C2F-A590-88703776EA18}" name="法人／構成比" dataDxfId="171"/>
    <tableColumn id="16" xr3:uid="{3EE6A98B-E45A-48BE-A9DC-4D79B3767C48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9877B7B-FFE6-4027-A380-D7CC013056D0}" name="S_TABLE_44206" displayName="S_TABLE_44206" ref="B46:I67" totalsRowShown="0">
  <autoFilter ref="B46:I67" xr:uid="{29877B7B-FFE6-4027-A380-D7CC013056D0}"/>
  <tableColumns count="8">
    <tableColumn id="9" xr3:uid="{F41C6F26-3B1A-4267-89AB-330CCE3F9470}" name="産業小分類上位２０"/>
    <tableColumn id="10" xr3:uid="{76E5351C-9C5E-4222-A522-E063C0D50731}" name="総数／事業所数" dataCellStyle="桁区切り"/>
    <tableColumn id="11" xr3:uid="{B7BE50A9-D888-4C89-88EA-537BBEFB982C}" name="総数／構成比" dataDxfId="170"/>
    <tableColumn id="12" xr3:uid="{C9D1D58E-891B-4357-AC3F-29E229D50146}" name="個人／事業所数" dataCellStyle="桁区切り"/>
    <tableColumn id="13" xr3:uid="{F452CA92-9958-4504-BF66-82819CF241B2}" name="個人／構成比" dataDxfId="169"/>
    <tableColumn id="14" xr3:uid="{1E197CF3-F472-4739-B49B-BA396A0FB27A}" name="法人／事業所数" dataCellStyle="桁区切り"/>
    <tableColumn id="15" xr3:uid="{75974DDC-78CD-4BC9-A07F-4306F4DC612A}" name="法人／構成比" dataDxfId="168"/>
    <tableColumn id="16" xr3:uid="{37A5F352-701D-42BC-AF22-0D41E57E0C78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4BAA00A-D0BB-42F4-BF49-41CDA2EECE56}" name="LTBL_44207" displayName="LTBL_44207" ref="B4:I20" totalsRowCount="1">
  <autoFilter ref="B4:I19" xr:uid="{14BAA00A-D0BB-42F4-BF49-41CDA2EECE56}"/>
  <tableColumns count="8">
    <tableColumn id="9" xr3:uid="{08474703-32D1-44FD-81D8-8748FB1A0B2A}" name="産業大分類" totalsRowLabel="合計" totalsRowDxfId="167"/>
    <tableColumn id="10" xr3:uid="{CDA5DD69-91DD-45F2-AF2E-9C42E80343E4}" name="総数／事業所数" totalsRowFunction="custom" totalsRowDxfId="166" dataCellStyle="桁区切り" totalsRowCellStyle="桁区切り">
      <totalsRowFormula>SUM(LTBL_44207[総数／事業所数])</totalsRowFormula>
    </tableColumn>
    <tableColumn id="11" xr3:uid="{EC052A8F-58AF-4051-9EDB-796B61801994}" name="総数／構成比" dataDxfId="165"/>
    <tableColumn id="12" xr3:uid="{5AB8ABEE-ADB9-4C17-B04B-B52506C45499}" name="個人／事業所数" totalsRowFunction="sum" totalsRowDxfId="164" dataCellStyle="桁区切り" totalsRowCellStyle="桁区切り"/>
    <tableColumn id="13" xr3:uid="{647FC8CB-9F0B-4622-A06A-234C5B93B961}" name="個人／構成比" dataDxfId="163"/>
    <tableColumn id="14" xr3:uid="{4595BC00-D0D2-42E2-AD83-F2F09D15BEF4}" name="法人／事業所数" totalsRowFunction="sum" totalsRowDxfId="162" dataCellStyle="桁区切り" totalsRowCellStyle="桁区切り"/>
    <tableColumn id="15" xr3:uid="{47C3E6DA-26BF-4D47-B503-8C4045C590DA}" name="法人／構成比" dataDxfId="161"/>
    <tableColumn id="16" xr3:uid="{168CFB3F-9409-4E1B-8565-88C4897E9B5C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01D2025-1168-4E3B-9533-0529A014646A}" name="M_TABLE_44207" displayName="M_TABLE_44207" ref="B23:I47" totalsRowShown="0">
  <autoFilter ref="B23:I47" xr:uid="{B01D2025-1168-4E3B-9533-0529A014646A}"/>
  <tableColumns count="8">
    <tableColumn id="9" xr3:uid="{CEBAC65B-E99D-4304-BE7A-A48EADE84AB9}" name="産業中分類上位２０"/>
    <tableColumn id="10" xr3:uid="{7DC79175-34F5-4BCE-9FFD-B1838A4B9DF7}" name="総数／事業所数" dataCellStyle="桁区切り"/>
    <tableColumn id="11" xr3:uid="{DDAEF784-221F-49F6-8897-22520BFD4EEF}" name="総数／構成比" dataDxfId="159"/>
    <tableColumn id="12" xr3:uid="{118CFAA0-837F-4503-B830-7438F1246AC3}" name="個人／事業所数" dataCellStyle="桁区切り"/>
    <tableColumn id="13" xr3:uid="{9574DB58-CBFF-4B97-B321-CA94FD4D843C}" name="個人／構成比" dataDxfId="158"/>
    <tableColumn id="14" xr3:uid="{FD28C7FB-3E36-47EB-8BBB-0E622392DB4A}" name="法人／事業所数" dataCellStyle="桁区切り"/>
    <tableColumn id="15" xr3:uid="{2411DB27-A8D2-4955-8ED9-AEAF6BB64717}" name="法人／構成比" dataDxfId="157"/>
    <tableColumn id="16" xr3:uid="{45DA47E8-EF7F-468A-8C60-8DAA8447B14C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0AE399F-1FB1-42A5-9EE6-4A21F4683C7C}" name="S_TABLE_44207" displayName="S_TABLE_44207" ref="B50:I77" totalsRowShown="0">
  <autoFilter ref="B50:I77" xr:uid="{50AE399F-1FB1-42A5-9EE6-4A21F4683C7C}"/>
  <tableColumns count="8">
    <tableColumn id="9" xr3:uid="{C6FD911A-82E4-4B2A-8B74-0DDC18C5ECC5}" name="産業小分類上位２０"/>
    <tableColumn id="10" xr3:uid="{98F7A708-5A00-4731-8939-EC84BA7978F6}" name="総数／事業所数" dataCellStyle="桁区切り"/>
    <tableColumn id="11" xr3:uid="{BA1D946A-9272-4109-B11C-1D1483DEEBF3}" name="総数／構成比" dataDxfId="156"/>
    <tableColumn id="12" xr3:uid="{94F513E5-D01A-4689-8845-31F77B6C6F97}" name="個人／事業所数" dataCellStyle="桁区切り"/>
    <tableColumn id="13" xr3:uid="{18125241-7CDA-4BA8-A3AD-E14D2465BFCC}" name="個人／構成比" dataDxfId="155"/>
    <tableColumn id="14" xr3:uid="{6BA615B0-CDD7-40B9-8A50-BEDE46F5ED6A}" name="法人／事業所数" dataCellStyle="桁区切り"/>
    <tableColumn id="15" xr3:uid="{596722B0-CB01-4DFE-B7B7-CB076C068E78}" name="法人／構成比" dataDxfId="154"/>
    <tableColumn id="16" xr3:uid="{DD0EE5A1-FD13-4307-BE34-CCC40B79A6BC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593E5AE-8927-4336-9012-7E7C08CB52F7}" name="LTBL_44208" displayName="LTBL_44208" ref="B4:I20" totalsRowCount="1">
  <autoFilter ref="B4:I19" xr:uid="{D593E5AE-8927-4336-9012-7E7C08CB52F7}"/>
  <tableColumns count="8">
    <tableColumn id="9" xr3:uid="{8345E012-FD99-4C42-B5D0-92EABE6D5DBD}" name="産業大分類" totalsRowLabel="合計" totalsRowDxfId="153"/>
    <tableColumn id="10" xr3:uid="{8A2020B5-1357-4FEC-879D-87EAFFF28F85}" name="総数／事業所数" totalsRowFunction="custom" totalsRowDxfId="152" dataCellStyle="桁区切り" totalsRowCellStyle="桁区切り">
      <totalsRowFormula>SUM(LTBL_44208[総数／事業所数])</totalsRowFormula>
    </tableColumn>
    <tableColumn id="11" xr3:uid="{AF4BE20F-84F3-4484-AFD1-3B9AD2297298}" name="総数／構成比" dataDxfId="151"/>
    <tableColumn id="12" xr3:uid="{B7AD4C8F-EF96-4C79-9F81-E93498BE0BE1}" name="個人／事業所数" totalsRowFunction="sum" totalsRowDxfId="150" dataCellStyle="桁区切り" totalsRowCellStyle="桁区切り"/>
    <tableColumn id="13" xr3:uid="{60243979-526D-47B4-87B6-8AA7CD1DA5A7}" name="個人／構成比" dataDxfId="149"/>
    <tableColumn id="14" xr3:uid="{BA09CDC3-0FEF-451C-B0CB-CF3F25C2BD59}" name="法人／事業所数" totalsRowFunction="sum" totalsRowDxfId="148" dataCellStyle="桁区切り" totalsRowCellStyle="桁区切り"/>
    <tableColumn id="15" xr3:uid="{B8B96ABE-BDDF-48B3-9E5D-CFB188B84F2C}" name="法人／構成比" dataDxfId="147"/>
    <tableColumn id="16" xr3:uid="{02F9088F-0B4E-4A74-8063-814E03C82E0E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E82011F-9069-4325-A8DC-78BE1CCDD575}" name="M_TABLE_44208" displayName="M_TABLE_44208" ref="B23:I44" totalsRowShown="0">
  <autoFilter ref="B23:I44" xr:uid="{BE82011F-9069-4325-A8DC-78BE1CCDD575}"/>
  <tableColumns count="8">
    <tableColumn id="9" xr3:uid="{98DEFC0B-4ADB-48D6-AE5A-EBD63B749C95}" name="産業中分類上位２０"/>
    <tableColumn id="10" xr3:uid="{39A1FD47-7D1F-404E-B46C-0F311200D516}" name="総数／事業所数" dataCellStyle="桁区切り"/>
    <tableColumn id="11" xr3:uid="{B1AFE62A-1D18-4AA8-9707-E96A850A466A}" name="総数／構成比" dataDxfId="145"/>
    <tableColumn id="12" xr3:uid="{48177F82-A9DF-44B8-9BA9-481CF3202DB8}" name="個人／事業所数" dataCellStyle="桁区切り"/>
    <tableColumn id="13" xr3:uid="{1A028532-A671-4259-8F3F-7B83D08DD57D}" name="個人／構成比" dataDxfId="144"/>
    <tableColumn id="14" xr3:uid="{4DCC9320-7003-4860-BC9A-94D62044D218}" name="法人／事業所数" dataCellStyle="桁区切り"/>
    <tableColumn id="15" xr3:uid="{7A198F30-1B5C-4382-8918-DC02BD5EA2F8}" name="法人／構成比" dataDxfId="143"/>
    <tableColumn id="16" xr3:uid="{DB67DC73-DC6F-467A-A428-2C7C62A30A25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D33174A-49B7-49FF-BE28-45481CBC9F69}" name="S_TABLE_44208" displayName="S_TABLE_44208" ref="B47:I69" totalsRowShown="0">
  <autoFilter ref="B47:I69" xr:uid="{DD33174A-49B7-49FF-BE28-45481CBC9F69}"/>
  <tableColumns count="8">
    <tableColumn id="9" xr3:uid="{9CB15DBE-98B4-410E-8E54-B28A9118B51A}" name="産業小分類上位２０"/>
    <tableColumn id="10" xr3:uid="{82E55DAC-7456-462C-A648-B288B601D5F1}" name="総数／事業所数" dataCellStyle="桁区切り"/>
    <tableColumn id="11" xr3:uid="{796899E5-78FF-4BC7-A79A-753EC8527EB4}" name="総数／構成比" dataDxfId="142"/>
    <tableColumn id="12" xr3:uid="{FCAC30E7-F574-40D4-8D77-968ADD5343C2}" name="個人／事業所数" dataCellStyle="桁区切り"/>
    <tableColumn id="13" xr3:uid="{F8514A37-27BB-46AE-9022-31EDAB2F77BE}" name="個人／構成比" dataDxfId="141"/>
    <tableColumn id="14" xr3:uid="{3FF9C49B-167A-4DAA-899D-F3BAF90B2717}" name="法人／事業所数" dataCellStyle="桁区切り"/>
    <tableColumn id="15" xr3:uid="{2C5F860D-F8D7-4AAD-92B0-D0832110B916}" name="法人／構成比" dataDxfId="140"/>
    <tableColumn id="16" xr3:uid="{ED814A97-2F57-4907-8403-2341FBDFB857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4F8AD32-524A-4320-93AC-D130149EC2D1}" name="LTBL_44209" displayName="LTBL_44209" ref="B4:I20" totalsRowCount="1">
  <autoFilter ref="B4:I19" xr:uid="{A4F8AD32-524A-4320-93AC-D130149EC2D1}"/>
  <tableColumns count="8">
    <tableColumn id="9" xr3:uid="{3A183313-75C0-44C5-8966-E4780C01B83D}" name="産業大分類" totalsRowLabel="合計" totalsRowDxfId="139"/>
    <tableColumn id="10" xr3:uid="{4941AB1F-612B-485A-A756-C1AC3F05F942}" name="総数／事業所数" totalsRowFunction="custom" totalsRowDxfId="138" dataCellStyle="桁区切り" totalsRowCellStyle="桁区切り">
      <totalsRowFormula>SUM(LTBL_44209[総数／事業所数])</totalsRowFormula>
    </tableColumn>
    <tableColumn id="11" xr3:uid="{3A09309B-2D3D-466C-AE75-DDBE728AE76E}" name="総数／構成比" dataDxfId="137"/>
    <tableColumn id="12" xr3:uid="{6C6BD1E6-B118-4144-9427-ADCE338C3278}" name="個人／事業所数" totalsRowFunction="sum" totalsRowDxfId="136" dataCellStyle="桁区切り" totalsRowCellStyle="桁区切り"/>
    <tableColumn id="13" xr3:uid="{D6919B0D-A3DE-45D2-8D0C-80B156F72D51}" name="個人／構成比" dataDxfId="135"/>
    <tableColumn id="14" xr3:uid="{7A608F7B-018A-4EC8-8A71-265CD25568E3}" name="法人／事業所数" totalsRowFunction="sum" totalsRowDxfId="134" dataCellStyle="桁区切り" totalsRowCellStyle="桁区切り"/>
    <tableColumn id="15" xr3:uid="{0F187C67-ECCB-436A-A82F-1D7BCA4B936F}" name="法人／構成比" dataDxfId="133"/>
    <tableColumn id="16" xr3:uid="{0BDDD6E6-2C30-4FDE-B24C-374CE55C7DD0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EFC818F-EC3D-4541-9282-3B0307D4EFBE}" name="M_TABLE_44209" displayName="M_TABLE_44209" ref="B23:I45" totalsRowShown="0">
  <autoFilter ref="B23:I45" xr:uid="{CEFC818F-EC3D-4541-9282-3B0307D4EFBE}"/>
  <tableColumns count="8">
    <tableColumn id="9" xr3:uid="{E12C58CE-96BE-4B07-82C3-85778B2A17F8}" name="産業中分類上位２０"/>
    <tableColumn id="10" xr3:uid="{55B94D22-159B-45C8-A2ED-11FA221EA45D}" name="総数／事業所数" dataCellStyle="桁区切り"/>
    <tableColumn id="11" xr3:uid="{464A09F7-3DF7-4A70-9796-2EE07EB571C1}" name="総数／構成比" dataDxfId="131"/>
    <tableColumn id="12" xr3:uid="{B18B28D8-6BCE-4028-A31F-05E7A166A94F}" name="個人／事業所数" dataCellStyle="桁区切り"/>
    <tableColumn id="13" xr3:uid="{D5314E8C-2204-4C2E-89FB-15D96009D9FD}" name="個人／構成比" dataDxfId="130"/>
    <tableColumn id="14" xr3:uid="{ADE52103-11E0-4696-9C6C-950FC36E7473}" name="法人／事業所数" dataCellStyle="桁区切り"/>
    <tableColumn id="15" xr3:uid="{4D4FE663-BC2D-4506-9E22-4293734485EC}" name="法人／構成比" dataDxfId="129"/>
    <tableColumn id="16" xr3:uid="{2B92E66D-8C6C-443C-A3A8-9DA322AA9CCC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2D503E-F17B-4BA1-9AF6-5FFDDAFE4708}" name="S_TABLE_44000" displayName="S_TABLE_44000" ref="B46:I66" totalsRowShown="0">
  <autoFilter ref="B46:I66" xr:uid="{2C2D503E-F17B-4BA1-9AF6-5FFDDAFE4708}"/>
  <tableColumns count="8">
    <tableColumn id="9" xr3:uid="{67FC5DCF-A37D-4293-A84D-79857A2AB25E}" name="産業小分類上位２０"/>
    <tableColumn id="10" xr3:uid="{C42A387D-04F4-483C-86DF-A2F10E90BC75}" name="総数／事業所数" dataCellStyle="桁区切り"/>
    <tableColumn id="11" xr3:uid="{7DDE9F19-C330-4573-ABD5-DC72092FEA56}" name="総数／構成比" dataDxfId="254"/>
    <tableColumn id="12" xr3:uid="{CCD77480-4AB5-413C-B2AC-405BB4DA5E5E}" name="個人／事業所数" dataCellStyle="桁区切り"/>
    <tableColumn id="13" xr3:uid="{3FF7849A-F66C-4CD7-90FE-0CF9B94AE535}" name="個人／構成比" dataDxfId="253"/>
    <tableColumn id="14" xr3:uid="{DFADFD8F-A4E4-4C67-9FEA-2296504B3FF6}" name="法人／事業所数" dataCellStyle="桁区切り"/>
    <tableColumn id="15" xr3:uid="{E408A6B1-EDFF-4DE4-B106-C2355946D938}" name="法人／構成比" dataDxfId="252"/>
    <tableColumn id="16" xr3:uid="{D0A8D540-487E-4C92-979D-C2BD49761017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6D33A13-16BC-4320-A4B3-0BD250DB0F5B}" name="S_TABLE_44209" displayName="S_TABLE_44209" ref="B48:I70" totalsRowShown="0">
  <autoFilter ref="B48:I70" xr:uid="{A6D33A13-16BC-4320-A4B3-0BD250DB0F5B}"/>
  <tableColumns count="8">
    <tableColumn id="9" xr3:uid="{AB202335-0B54-428D-A4BC-54B903B0F702}" name="産業小分類上位２０"/>
    <tableColumn id="10" xr3:uid="{6814B006-342A-4650-9CCD-D682A6A14196}" name="総数／事業所数" dataCellStyle="桁区切り"/>
    <tableColumn id="11" xr3:uid="{49E4075F-7B11-43DF-8790-167AF0592562}" name="総数／構成比" dataDxfId="128"/>
    <tableColumn id="12" xr3:uid="{EEE7D045-69F7-4590-9DCF-AF43DD576D66}" name="個人／事業所数" dataCellStyle="桁区切り"/>
    <tableColumn id="13" xr3:uid="{1E701F71-7492-4730-9F20-70EF7F835348}" name="個人／構成比" dataDxfId="127"/>
    <tableColumn id="14" xr3:uid="{C43EE0AA-0A4C-494E-988C-A6BC2AB01BA8}" name="法人／事業所数" dataCellStyle="桁区切り"/>
    <tableColumn id="15" xr3:uid="{7FAEBB32-9437-4CB6-A5C3-27EEE9CFD727}" name="法人／構成比" dataDxfId="126"/>
    <tableColumn id="16" xr3:uid="{98B616EF-CD9C-425C-B073-2AC014716B7B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67D9569-78BE-4DFA-8143-1F36C0F90765}" name="LTBL_44210" displayName="LTBL_44210" ref="B4:I20" totalsRowCount="1">
  <autoFilter ref="B4:I19" xr:uid="{367D9569-78BE-4DFA-8143-1F36C0F90765}"/>
  <tableColumns count="8">
    <tableColumn id="9" xr3:uid="{1EF90B7F-D72F-4AAC-B8DC-A60155A3F1B9}" name="産業大分類" totalsRowLabel="合計" totalsRowDxfId="125"/>
    <tableColumn id="10" xr3:uid="{735524BB-CA5C-4939-AA21-8BCB703EEB83}" name="総数／事業所数" totalsRowFunction="custom" totalsRowDxfId="124" dataCellStyle="桁区切り" totalsRowCellStyle="桁区切り">
      <totalsRowFormula>SUM(LTBL_44210[総数／事業所数])</totalsRowFormula>
    </tableColumn>
    <tableColumn id="11" xr3:uid="{AD8AE3D1-17F4-49BC-9D92-1B71E72D34CE}" name="総数／構成比" dataDxfId="123"/>
    <tableColumn id="12" xr3:uid="{EB10FBD1-19D9-44AF-9249-C28D46B957B6}" name="個人／事業所数" totalsRowFunction="sum" totalsRowDxfId="122" dataCellStyle="桁区切り" totalsRowCellStyle="桁区切り"/>
    <tableColumn id="13" xr3:uid="{1C9C7996-2B84-4F7C-BF85-F8BAA40767CD}" name="個人／構成比" dataDxfId="121"/>
    <tableColumn id="14" xr3:uid="{AB418766-E308-48CC-89EA-86DBF46F92F7}" name="法人／事業所数" totalsRowFunction="sum" totalsRowDxfId="120" dataCellStyle="桁区切り" totalsRowCellStyle="桁区切り"/>
    <tableColumn id="15" xr3:uid="{1713A84D-8862-4651-ACED-5F5FED1917B1}" name="法人／構成比" dataDxfId="119"/>
    <tableColumn id="16" xr3:uid="{0CE2C235-DE4C-48D6-B5F2-C5CED4A05ED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9C0A885-BFB7-4C9A-AAE1-7F7715D561DD}" name="M_TABLE_44210" displayName="M_TABLE_44210" ref="B23:I43" totalsRowShown="0">
  <autoFilter ref="B23:I43" xr:uid="{39C0A885-BFB7-4C9A-AAE1-7F7715D561DD}"/>
  <tableColumns count="8">
    <tableColumn id="9" xr3:uid="{69B2D302-CA35-4953-979A-BF0C8637C06F}" name="産業中分類上位２０"/>
    <tableColumn id="10" xr3:uid="{10F4C78B-A79C-4A94-BF3E-60B17A51375C}" name="総数／事業所数" dataCellStyle="桁区切り"/>
    <tableColumn id="11" xr3:uid="{1CA5250E-1B14-428C-AD66-D0C5BBAA1DF6}" name="総数／構成比" dataDxfId="117"/>
    <tableColumn id="12" xr3:uid="{AE65CD6E-299B-4E53-A047-BB1F5DF58404}" name="個人／事業所数" dataCellStyle="桁区切り"/>
    <tableColumn id="13" xr3:uid="{58D34915-2AEB-4F33-958C-D9B61C25A6A5}" name="個人／構成比" dataDxfId="116"/>
    <tableColumn id="14" xr3:uid="{3EE4020D-F722-4314-90C4-D25313876BC2}" name="法人／事業所数" dataCellStyle="桁区切り"/>
    <tableColumn id="15" xr3:uid="{D54A92E9-4497-457E-9830-8807734C2008}" name="法人／構成比" dataDxfId="115"/>
    <tableColumn id="16" xr3:uid="{6482AB34-EB86-4EBB-A262-55E222922955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AEA9158-72E2-4DF2-85F9-63D918E2E2A8}" name="S_TABLE_44210" displayName="S_TABLE_44210" ref="B46:I68" totalsRowShown="0">
  <autoFilter ref="B46:I68" xr:uid="{AAEA9158-72E2-4DF2-85F9-63D918E2E2A8}"/>
  <tableColumns count="8">
    <tableColumn id="9" xr3:uid="{660153C9-291E-4D96-81F1-482172E3982F}" name="産業小分類上位２０"/>
    <tableColumn id="10" xr3:uid="{1EA498CB-33B1-49BA-9AC2-413E5A51A378}" name="総数／事業所数" dataCellStyle="桁区切り"/>
    <tableColumn id="11" xr3:uid="{5D3B4C4E-FCB1-4BF4-9947-DE9207C13171}" name="総数／構成比" dataDxfId="114"/>
    <tableColumn id="12" xr3:uid="{CC75AD5C-AE93-4238-9992-C46F4F0177CF}" name="個人／事業所数" dataCellStyle="桁区切り"/>
    <tableColumn id="13" xr3:uid="{CA2F9148-4D2A-4DCC-A82D-45748B78EC45}" name="個人／構成比" dataDxfId="113"/>
    <tableColumn id="14" xr3:uid="{1B6DB463-47EA-4688-A035-5AEFC6BCAA66}" name="法人／事業所数" dataCellStyle="桁区切り"/>
    <tableColumn id="15" xr3:uid="{82462CBE-0792-4964-B35D-DBF7A8367318}" name="法人／構成比" dataDxfId="112"/>
    <tableColumn id="16" xr3:uid="{2692ED39-25D3-4FD7-ADFA-04F244601B57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AD33F4F-C0B1-45D2-AEAA-93E6896E44AD}" name="LTBL_44211" displayName="LTBL_44211" ref="B4:I20" totalsRowCount="1">
  <autoFilter ref="B4:I19" xr:uid="{8AD33F4F-C0B1-45D2-AEAA-93E6896E44AD}"/>
  <tableColumns count="8">
    <tableColumn id="9" xr3:uid="{F041A556-E557-43C9-9D8C-E61C9747F878}" name="産業大分類" totalsRowLabel="合計" totalsRowDxfId="111"/>
    <tableColumn id="10" xr3:uid="{BE62C453-9CD3-4DEF-AD67-A417FC365712}" name="総数／事業所数" totalsRowFunction="custom" totalsRowDxfId="110" dataCellStyle="桁区切り" totalsRowCellStyle="桁区切り">
      <totalsRowFormula>SUM(LTBL_44211[総数／事業所数])</totalsRowFormula>
    </tableColumn>
    <tableColumn id="11" xr3:uid="{4EAF3905-8CFC-4982-B9F8-DB7005C90757}" name="総数／構成比" dataDxfId="109"/>
    <tableColumn id="12" xr3:uid="{F110ABB2-AE8A-41CC-87D2-52E1A82D6405}" name="個人／事業所数" totalsRowFunction="sum" totalsRowDxfId="108" dataCellStyle="桁区切り" totalsRowCellStyle="桁区切り"/>
    <tableColumn id="13" xr3:uid="{23165FFB-6495-434D-8D32-2AC0190E71FA}" name="個人／構成比" dataDxfId="107"/>
    <tableColumn id="14" xr3:uid="{3FA4C92C-D831-4369-8825-FE95EB78D349}" name="法人／事業所数" totalsRowFunction="sum" totalsRowDxfId="106" dataCellStyle="桁区切り" totalsRowCellStyle="桁区切り"/>
    <tableColumn id="15" xr3:uid="{B900A557-3F08-478C-B3CF-62FE9A71738A}" name="法人／構成比" dataDxfId="105"/>
    <tableColumn id="16" xr3:uid="{4A8A102D-E846-46B1-B4B6-4EBAFBCAF963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A2268B7-9B52-4676-A303-A4F9643B6CFE}" name="M_TABLE_44211" displayName="M_TABLE_44211" ref="B23:I43" totalsRowShown="0">
  <autoFilter ref="B23:I43" xr:uid="{1A2268B7-9B52-4676-A303-A4F9643B6CFE}"/>
  <tableColumns count="8">
    <tableColumn id="9" xr3:uid="{EA24BC1A-1761-49ED-90C4-B591F27A9B8B}" name="産業中分類上位２０"/>
    <tableColumn id="10" xr3:uid="{88A1BB8F-31C1-40AC-9493-DA54019C06AD}" name="総数／事業所数" dataCellStyle="桁区切り"/>
    <tableColumn id="11" xr3:uid="{4CCD4A4B-671F-4BCD-AF1D-A077544CEDFC}" name="総数／構成比" dataDxfId="103"/>
    <tableColumn id="12" xr3:uid="{02DC9503-83FB-4498-AE4F-E08020C18D93}" name="個人／事業所数" dataCellStyle="桁区切り"/>
    <tableColumn id="13" xr3:uid="{A677F2EA-41CF-4BE2-AB74-46FD995F2B05}" name="個人／構成比" dataDxfId="102"/>
    <tableColumn id="14" xr3:uid="{C92510C6-F642-48E9-9AA7-93BFB4FE151C}" name="法人／事業所数" dataCellStyle="桁区切り"/>
    <tableColumn id="15" xr3:uid="{9F364C92-E786-4146-B69A-70F460147CF2}" name="法人／構成比" dataDxfId="101"/>
    <tableColumn id="16" xr3:uid="{9B64B7E1-04E7-4371-9864-23CA72CF7800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70187A6-CB55-476B-9C0F-C653ECB502FA}" name="S_TABLE_44211" displayName="S_TABLE_44211" ref="B46:I66" totalsRowShown="0">
  <autoFilter ref="B46:I66" xr:uid="{D70187A6-CB55-476B-9C0F-C653ECB502FA}"/>
  <tableColumns count="8">
    <tableColumn id="9" xr3:uid="{15D37046-0192-4403-BD05-7CEAE41C2A07}" name="産業小分類上位２０"/>
    <tableColumn id="10" xr3:uid="{E825145A-CA74-4F53-9741-8D92FC0E0C97}" name="総数／事業所数" dataCellStyle="桁区切り"/>
    <tableColumn id="11" xr3:uid="{340C4602-161F-48B4-9654-8C40B39341ED}" name="総数／構成比" dataDxfId="100"/>
    <tableColumn id="12" xr3:uid="{D2FB5A62-D851-4DC1-95A1-B1BEEDD6691A}" name="個人／事業所数" dataCellStyle="桁区切り"/>
    <tableColumn id="13" xr3:uid="{172A7B99-7EA4-4D58-AE70-914508D776B8}" name="個人／構成比" dataDxfId="99"/>
    <tableColumn id="14" xr3:uid="{E2AB0929-C239-489A-9172-A043D28C4D08}" name="法人／事業所数" dataCellStyle="桁区切り"/>
    <tableColumn id="15" xr3:uid="{5643C91A-FE89-43AD-91AE-C8A8C9F7B4A6}" name="法人／構成比" dataDxfId="98"/>
    <tableColumn id="16" xr3:uid="{98B5AFBC-AE63-4D51-BE52-7B7B3B149A7D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7869FC4-C198-4B01-9E4E-0CC923B825B7}" name="LTBL_44212" displayName="LTBL_44212" ref="B4:I20" totalsRowCount="1">
  <autoFilter ref="B4:I19" xr:uid="{57869FC4-C198-4B01-9E4E-0CC923B825B7}"/>
  <tableColumns count="8">
    <tableColumn id="9" xr3:uid="{27795913-A4C8-4CC5-A557-42A801FC51DA}" name="産業大分類" totalsRowLabel="合計" totalsRowDxfId="97"/>
    <tableColumn id="10" xr3:uid="{E8011421-21AE-4E2D-9707-6CB2F057B841}" name="総数／事業所数" totalsRowFunction="custom" totalsRowDxfId="96" dataCellStyle="桁区切り" totalsRowCellStyle="桁区切り">
      <totalsRowFormula>SUM(LTBL_44212[総数／事業所数])</totalsRowFormula>
    </tableColumn>
    <tableColumn id="11" xr3:uid="{7F9DF15D-260E-471E-A941-6DB0A6E8A5AA}" name="総数／構成比" dataDxfId="95"/>
    <tableColumn id="12" xr3:uid="{09429BD4-BCC6-4B14-8BE6-84A8AE4F8023}" name="個人／事業所数" totalsRowFunction="sum" totalsRowDxfId="94" dataCellStyle="桁区切り" totalsRowCellStyle="桁区切り"/>
    <tableColumn id="13" xr3:uid="{3066B37C-5C0A-489E-A21D-0DA8180516B7}" name="個人／構成比" dataDxfId="93"/>
    <tableColumn id="14" xr3:uid="{61DFB519-0BBC-4907-B08E-E5155A7F05D2}" name="法人／事業所数" totalsRowFunction="sum" totalsRowDxfId="92" dataCellStyle="桁区切り" totalsRowCellStyle="桁区切り"/>
    <tableColumn id="15" xr3:uid="{6790E1A8-8C19-46E2-BC2C-C2B54B294823}" name="法人／構成比" dataDxfId="91"/>
    <tableColumn id="16" xr3:uid="{9FAD29C5-5542-42A6-962B-861D98DEFB5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85763E-1F0F-4A7F-A4DA-D051C661BA64}" name="M_TABLE_44212" displayName="M_TABLE_44212" ref="B23:I45" totalsRowShown="0">
  <autoFilter ref="B23:I45" xr:uid="{5785763E-1F0F-4A7F-A4DA-D051C661BA64}"/>
  <tableColumns count="8">
    <tableColumn id="9" xr3:uid="{29149521-4FD5-4FB0-AD7F-8BB0F4A4FFAA}" name="産業中分類上位２０"/>
    <tableColumn id="10" xr3:uid="{CFECCABB-B931-4F67-A250-2C6BA7DB416D}" name="総数／事業所数" dataCellStyle="桁区切り"/>
    <tableColumn id="11" xr3:uid="{64C8B630-7D98-4A1F-92A7-6EA53CB0A6ED}" name="総数／構成比" dataDxfId="89"/>
    <tableColumn id="12" xr3:uid="{73EFB91B-EE79-4203-A0CC-2199E2E6A5F6}" name="個人／事業所数" dataCellStyle="桁区切り"/>
    <tableColumn id="13" xr3:uid="{1C4518FE-A590-402D-B768-324A204799DE}" name="個人／構成比" dataDxfId="88"/>
    <tableColumn id="14" xr3:uid="{1D8CDAC7-1D9E-4DA7-AD78-94483B653D60}" name="法人／事業所数" dataCellStyle="桁区切り"/>
    <tableColumn id="15" xr3:uid="{1F1113BE-CB87-426B-BAE2-38B1CBED56ED}" name="法人／構成比" dataDxfId="87"/>
    <tableColumn id="16" xr3:uid="{0B28F1C1-C4F7-4B84-959B-9A8E8533F6F5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CB0FDA9-38D4-48C4-BB11-FCE7572145E5}" name="S_TABLE_44212" displayName="S_TABLE_44212" ref="B48:I69" totalsRowShown="0">
  <autoFilter ref="B48:I69" xr:uid="{1CB0FDA9-38D4-48C4-BB11-FCE7572145E5}"/>
  <tableColumns count="8">
    <tableColumn id="9" xr3:uid="{B36680D3-5CB2-48F8-8504-26014895D037}" name="産業小分類上位２０"/>
    <tableColumn id="10" xr3:uid="{A7466A5B-25A8-4A8C-A344-0BCBE4484E26}" name="総数／事業所数" dataCellStyle="桁区切り"/>
    <tableColumn id="11" xr3:uid="{4C3A4194-120C-4A65-BDD1-5EC841CB66E8}" name="総数／構成比" dataDxfId="86"/>
    <tableColumn id="12" xr3:uid="{8F6FE2A7-F152-44E9-82AF-3F8EBCFA19C8}" name="個人／事業所数" dataCellStyle="桁区切り"/>
    <tableColumn id="13" xr3:uid="{805C7250-373B-40F2-89D2-93987F21B3D9}" name="個人／構成比" dataDxfId="85"/>
    <tableColumn id="14" xr3:uid="{BD730232-1981-4DFE-89B9-EC6821D05DE2}" name="法人／事業所数" dataCellStyle="桁区切り"/>
    <tableColumn id="15" xr3:uid="{D2DC7101-66F5-4EA7-BB29-4E95AD90CE44}" name="法人／構成比" dataDxfId="84"/>
    <tableColumn id="16" xr3:uid="{D3EECF80-FE16-441E-A573-224B9A74F30F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4325B0-F0AC-4F5A-808A-B4BE0F9D7A43}" name="LTBL_44201" displayName="LTBL_44201" ref="B4:I20" totalsRowCount="1">
  <autoFilter ref="B4:I19" xr:uid="{BD4325B0-F0AC-4F5A-808A-B4BE0F9D7A43}"/>
  <tableColumns count="8">
    <tableColumn id="9" xr3:uid="{166015BF-64D4-4AAE-87C9-B4D3D1E8B104}" name="産業大分類" totalsRowLabel="合計" totalsRowDxfId="251"/>
    <tableColumn id="10" xr3:uid="{7950CA1F-548F-409F-8424-23AD6B45BF67}" name="総数／事業所数" totalsRowFunction="custom" totalsRowDxfId="250" dataCellStyle="桁区切り" totalsRowCellStyle="桁区切り">
      <totalsRowFormula>SUM(LTBL_44201[総数／事業所数])</totalsRowFormula>
    </tableColumn>
    <tableColumn id="11" xr3:uid="{C2B9B1F6-CB3D-4AA5-B676-6BFF10F07490}" name="総数／構成比" dataDxfId="249"/>
    <tableColumn id="12" xr3:uid="{AF7F25B8-8987-43CD-B2D9-18FE91FC76AB}" name="個人／事業所数" totalsRowFunction="sum" totalsRowDxfId="248" dataCellStyle="桁区切り" totalsRowCellStyle="桁区切り"/>
    <tableColumn id="13" xr3:uid="{25B7DFCB-2F41-434F-A6A6-1A78DAD5FA3A}" name="個人／構成比" dataDxfId="247"/>
    <tableColumn id="14" xr3:uid="{7C1F4D1A-4BDC-46FF-AE20-9CDDD0F37268}" name="法人／事業所数" totalsRowFunction="sum" totalsRowDxfId="246" dataCellStyle="桁区切り" totalsRowCellStyle="桁区切り"/>
    <tableColumn id="15" xr3:uid="{95338FB7-4682-4C28-A922-F98940ADF4E5}" name="法人／構成比" dataDxfId="245"/>
    <tableColumn id="16" xr3:uid="{2CC0D9B5-9F3A-48D7-9D54-2DF29FA192E6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AE728C6-CA2B-4F91-9ACB-F865764808AE}" name="LTBL_44213" displayName="LTBL_44213" ref="B4:I20" totalsRowCount="1">
  <autoFilter ref="B4:I19" xr:uid="{AAE728C6-CA2B-4F91-9ACB-F865764808AE}"/>
  <tableColumns count="8">
    <tableColumn id="9" xr3:uid="{453AE200-38E3-48F0-854F-FE4040201593}" name="産業大分類" totalsRowLabel="合計" totalsRowDxfId="83"/>
    <tableColumn id="10" xr3:uid="{6EEDE80C-C0F3-48C1-85AE-C735E92B2170}" name="総数／事業所数" totalsRowFunction="custom" totalsRowDxfId="82" dataCellStyle="桁区切り" totalsRowCellStyle="桁区切り">
      <totalsRowFormula>SUM(LTBL_44213[総数／事業所数])</totalsRowFormula>
    </tableColumn>
    <tableColumn id="11" xr3:uid="{24C70317-7134-4C41-B11A-4ABCB77FB029}" name="総数／構成比" dataDxfId="81"/>
    <tableColumn id="12" xr3:uid="{FA22AB88-E147-49A6-8981-0A88935EF908}" name="個人／事業所数" totalsRowFunction="sum" totalsRowDxfId="80" dataCellStyle="桁区切り" totalsRowCellStyle="桁区切り"/>
    <tableColumn id="13" xr3:uid="{42491DC6-3736-47A5-8945-588CD26CB0C1}" name="個人／構成比" dataDxfId="79"/>
    <tableColumn id="14" xr3:uid="{874A2F46-3106-43A2-80B3-5F64C5673F4C}" name="法人／事業所数" totalsRowFunction="sum" totalsRowDxfId="78" dataCellStyle="桁区切り" totalsRowCellStyle="桁区切り"/>
    <tableColumn id="15" xr3:uid="{54E1F7D7-B873-4DE9-A62E-6D8F1637E5EC}" name="法人／構成比" dataDxfId="77"/>
    <tableColumn id="16" xr3:uid="{9F4652DD-459F-49E8-AF8F-D86FD10D92CF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80D4314-93A7-4DE3-AF21-A32FE00C60FD}" name="M_TABLE_44213" displayName="M_TABLE_44213" ref="B23:I44" totalsRowShown="0">
  <autoFilter ref="B23:I44" xr:uid="{F80D4314-93A7-4DE3-AF21-A32FE00C60FD}"/>
  <tableColumns count="8">
    <tableColumn id="9" xr3:uid="{F88A3781-42E9-437C-963A-C2B05212E0DD}" name="産業中分類上位２０"/>
    <tableColumn id="10" xr3:uid="{451FD783-EA99-404B-9341-2A7C0ABF44B4}" name="総数／事業所数" dataCellStyle="桁区切り"/>
    <tableColumn id="11" xr3:uid="{0C4F0779-8A7F-45CA-8C95-D4CBCEB7D934}" name="総数／構成比" dataDxfId="75"/>
    <tableColumn id="12" xr3:uid="{C52ACB87-FAB8-4956-86EF-96A201DEE13B}" name="個人／事業所数" dataCellStyle="桁区切り"/>
    <tableColumn id="13" xr3:uid="{98605151-A428-4A17-9DFA-55A62A52A45A}" name="個人／構成比" dataDxfId="74"/>
    <tableColumn id="14" xr3:uid="{0F72D14A-3868-4689-B71A-2CD95B3EEB33}" name="法人／事業所数" dataCellStyle="桁区切り"/>
    <tableColumn id="15" xr3:uid="{3BA1688C-2461-4454-8359-FB93BD9B62FF}" name="法人／構成比" dataDxfId="73"/>
    <tableColumn id="16" xr3:uid="{BAD94C2A-805B-4BEF-A6AD-BE94C97C2634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3EF897F-352F-4E0A-9394-26CE8F294F75}" name="S_TABLE_44213" displayName="S_TABLE_44213" ref="B47:I68" totalsRowShown="0">
  <autoFilter ref="B47:I68" xr:uid="{F3EF897F-352F-4E0A-9394-26CE8F294F75}"/>
  <tableColumns count="8">
    <tableColumn id="9" xr3:uid="{FE591305-837D-4CB0-BCAA-A769DED6D78B}" name="産業小分類上位２０"/>
    <tableColumn id="10" xr3:uid="{E6726138-8EBF-472D-A64D-20D8FDE9EA0D}" name="総数／事業所数" dataCellStyle="桁区切り"/>
    <tableColumn id="11" xr3:uid="{531D215C-A331-4E17-98F9-A25F45B780AA}" name="総数／構成比" dataDxfId="72"/>
    <tableColumn id="12" xr3:uid="{0BC2CDA6-FEC7-4756-8DFE-098ADBE82D02}" name="個人／事業所数" dataCellStyle="桁区切り"/>
    <tableColumn id="13" xr3:uid="{19F25467-6617-45B4-A4F0-76AF2D95D8F2}" name="個人／構成比" dataDxfId="71"/>
    <tableColumn id="14" xr3:uid="{A4AB0148-13D9-41B6-868D-3B955DF3E12D}" name="法人／事業所数" dataCellStyle="桁区切り"/>
    <tableColumn id="15" xr3:uid="{1AEE21D0-AB27-4594-8281-200B2EEA638B}" name="法人／構成比" dataDxfId="70"/>
    <tableColumn id="16" xr3:uid="{58631739-6CA8-4BEC-882A-E4EE020EB730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741A9D7-222F-4E3C-8E40-AC642AB64BE6}" name="LTBL_44214" displayName="LTBL_44214" ref="B4:I20" totalsRowCount="1">
  <autoFilter ref="B4:I19" xr:uid="{8741A9D7-222F-4E3C-8E40-AC642AB64BE6}"/>
  <tableColumns count="8">
    <tableColumn id="9" xr3:uid="{9B1CDA99-0569-4C0E-BB86-89F5CE14357E}" name="産業大分類" totalsRowLabel="合計" totalsRowDxfId="69"/>
    <tableColumn id="10" xr3:uid="{98D94BB9-7DA9-4B36-978D-DFACBA06AAF0}" name="総数／事業所数" totalsRowFunction="custom" totalsRowDxfId="68" dataCellStyle="桁区切り" totalsRowCellStyle="桁区切り">
      <totalsRowFormula>SUM(LTBL_44214[総数／事業所数])</totalsRowFormula>
    </tableColumn>
    <tableColumn id="11" xr3:uid="{0B92F1F5-FA6B-4484-A1F9-197FE8A7528D}" name="総数／構成比" dataDxfId="67"/>
    <tableColumn id="12" xr3:uid="{4175FF61-0CC3-4E0A-B517-4DF45D5CB3F2}" name="個人／事業所数" totalsRowFunction="sum" totalsRowDxfId="66" dataCellStyle="桁区切り" totalsRowCellStyle="桁区切り"/>
    <tableColumn id="13" xr3:uid="{14890F1B-0065-4B4C-B098-4DC0F0071721}" name="個人／構成比" dataDxfId="65"/>
    <tableColumn id="14" xr3:uid="{4F8382DD-ECB5-42D2-AAE9-F781A30297F7}" name="法人／事業所数" totalsRowFunction="sum" totalsRowDxfId="64" dataCellStyle="桁区切り" totalsRowCellStyle="桁区切り"/>
    <tableColumn id="15" xr3:uid="{7351CE31-FFE3-42BC-979A-D219ADC1EEC6}" name="法人／構成比" dataDxfId="63"/>
    <tableColumn id="16" xr3:uid="{5C0991E5-FCDF-4475-9146-782C56F193D1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DA690AC-D4FB-4394-8CDF-3434B2BC7530}" name="M_TABLE_44214" displayName="M_TABLE_44214" ref="B23:I45" totalsRowShown="0">
  <autoFilter ref="B23:I45" xr:uid="{4DA690AC-D4FB-4394-8CDF-3434B2BC7530}"/>
  <tableColumns count="8">
    <tableColumn id="9" xr3:uid="{52C69BDE-01A9-4A3B-9DA8-3AD484959B5C}" name="産業中分類上位２０"/>
    <tableColumn id="10" xr3:uid="{063A1FA5-EF84-4B7A-BC5D-6B71777B3337}" name="総数／事業所数" dataCellStyle="桁区切り"/>
    <tableColumn id="11" xr3:uid="{6F29D0F5-D121-4787-8868-FEC7311A0BB9}" name="総数／構成比" dataDxfId="61"/>
    <tableColumn id="12" xr3:uid="{4DFD4C5B-1D2E-4802-9C08-FD8F2E0BCFD2}" name="個人／事業所数" dataCellStyle="桁区切り"/>
    <tableColumn id="13" xr3:uid="{64C31851-3BCD-4870-B09A-A80270048A9F}" name="個人／構成比" dataDxfId="60"/>
    <tableColumn id="14" xr3:uid="{97EECE9E-A60C-49CC-A265-ABD63626F80D}" name="法人／事業所数" dataCellStyle="桁区切り"/>
    <tableColumn id="15" xr3:uid="{40142B0D-79B2-42B9-BB9F-7C2A5F5217B9}" name="法人／構成比" dataDxfId="59"/>
    <tableColumn id="16" xr3:uid="{A82F414C-6219-4E98-9926-3B33E090E8DA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160DF42-F3FD-4A9B-AF95-38205142945A}" name="S_TABLE_44214" displayName="S_TABLE_44214" ref="B48:I69" totalsRowShown="0">
  <autoFilter ref="B48:I69" xr:uid="{9160DF42-F3FD-4A9B-AF95-38205142945A}"/>
  <tableColumns count="8">
    <tableColumn id="9" xr3:uid="{24AF7522-385E-46A9-A03C-470C1B8E9A80}" name="産業小分類上位２０"/>
    <tableColumn id="10" xr3:uid="{6B00C615-22EF-46F8-849A-D1FA4E3CDBF1}" name="総数／事業所数" dataCellStyle="桁区切り"/>
    <tableColumn id="11" xr3:uid="{A438B846-5420-4329-BFF2-741BDF9CF893}" name="総数／構成比" dataDxfId="58"/>
    <tableColumn id="12" xr3:uid="{697DCD50-E100-4BEC-A311-3F75C7464CAF}" name="個人／事業所数" dataCellStyle="桁区切り"/>
    <tableColumn id="13" xr3:uid="{7426729E-F97D-4778-A06E-A78585692127}" name="個人／構成比" dataDxfId="57"/>
    <tableColumn id="14" xr3:uid="{A3760D4B-A083-4E20-ABCD-884C3B909574}" name="法人／事業所数" dataCellStyle="桁区切り"/>
    <tableColumn id="15" xr3:uid="{53630D3B-7BE2-4DA2-A772-B6E5281460DD}" name="法人／構成比" dataDxfId="56"/>
    <tableColumn id="16" xr3:uid="{DFF5198F-D5E0-4098-878F-F21D8B39F54E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14B921C-AE29-4F82-A055-B133FD6C8E75}" name="LTBL_44322" displayName="LTBL_44322" ref="B4:I20" totalsRowCount="1">
  <autoFilter ref="B4:I19" xr:uid="{B14B921C-AE29-4F82-A055-B133FD6C8E75}"/>
  <tableColumns count="8">
    <tableColumn id="9" xr3:uid="{D1F69178-034B-4656-ABC9-80401D904E60}" name="産業大分類" totalsRowLabel="合計" totalsRowDxfId="55"/>
    <tableColumn id="10" xr3:uid="{6A8A36BA-072F-49EB-A99D-E7D68D671880}" name="総数／事業所数" totalsRowFunction="custom" totalsRowDxfId="54" dataCellStyle="桁区切り" totalsRowCellStyle="桁区切り">
      <totalsRowFormula>SUM(LTBL_44322[総数／事業所数])</totalsRowFormula>
    </tableColumn>
    <tableColumn id="11" xr3:uid="{622D5E5C-9D1A-47C7-8B1A-993AE7C436DB}" name="総数／構成比" dataDxfId="53"/>
    <tableColumn id="12" xr3:uid="{CC00853C-A12C-48C1-BDE1-45764A71640D}" name="個人／事業所数" totalsRowFunction="sum" totalsRowDxfId="52" dataCellStyle="桁区切り" totalsRowCellStyle="桁区切り"/>
    <tableColumn id="13" xr3:uid="{67380E5C-8B79-4DEB-93A5-6681FAEAA4B1}" name="個人／構成比" dataDxfId="51"/>
    <tableColumn id="14" xr3:uid="{BABD3B0E-6278-44A2-A68F-EC54B1CE0149}" name="法人／事業所数" totalsRowFunction="sum" totalsRowDxfId="50" dataCellStyle="桁区切り" totalsRowCellStyle="桁区切り"/>
    <tableColumn id="15" xr3:uid="{63656880-8A67-476C-8FF5-E500F401E933}" name="法人／構成比" dataDxfId="49"/>
    <tableColumn id="16" xr3:uid="{1EDE8A1E-2EF1-445E-98A7-B8EE65590FD2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A299CCF-7611-4642-AF02-E4FE8129F969}" name="M_TABLE_44322" displayName="M_TABLE_44322" ref="B23:I50" totalsRowShown="0">
  <autoFilter ref="B23:I50" xr:uid="{AA299CCF-7611-4642-AF02-E4FE8129F969}"/>
  <tableColumns count="8">
    <tableColumn id="9" xr3:uid="{CB931663-0B24-4701-9979-16F38D17B3B8}" name="産業中分類上位２０"/>
    <tableColumn id="10" xr3:uid="{E01C336B-5F4D-49EF-8896-F7E365CBC17F}" name="総数／事業所数" dataCellStyle="桁区切り"/>
    <tableColumn id="11" xr3:uid="{7B3AC656-C8AA-4380-9182-D561BF8C4D31}" name="総数／構成比" dataDxfId="47"/>
    <tableColumn id="12" xr3:uid="{BE18E5D3-6114-445E-AF18-DEEBD3FB4415}" name="個人／事業所数" dataCellStyle="桁区切り"/>
    <tableColumn id="13" xr3:uid="{46F59AB3-7527-4607-8CCC-0C5F5A9DC2F8}" name="個人／構成比" dataDxfId="46"/>
    <tableColumn id="14" xr3:uid="{EA268626-08F3-46DE-B810-BE5A89A01452}" name="法人／事業所数" dataCellStyle="桁区切り"/>
    <tableColumn id="15" xr3:uid="{652D1B86-E9C1-48E1-88F1-1D3ADC89AD54}" name="法人／構成比" dataDxfId="45"/>
    <tableColumn id="16" xr3:uid="{2F3355B7-9F20-4004-9A1B-46CD2E77E13C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DDC4A6F-7A47-4EB8-9CEC-E3E706751C3F}" name="S_TABLE_44322" displayName="S_TABLE_44322" ref="B53:I101" totalsRowShown="0">
  <autoFilter ref="B53:I101" xr:uid="{8DDC4A6F-7A47-4EB8-9CEC-E3E706751C3F}"/>
  <tableColumns count="8">
    <tableColumn id="9" xr3:uid="{99421FCB-2D6C-4D50-A4D6-54973AFE94B4}" name="産業小分類上位２０"/>
    <tableColumn id="10" xr3:uid="{95C5B749-3A24-40A8-A067-A0B358CB0646}" name="総数／事業所数" dataCellStyle="桁区切り"/>
    <tableColumn id="11" xr3:uid="{A91A875B-7F00-4433-BBD8-FEECFAB577CA}" name="総数／構成比" dataDxfId="44"/>
    <tableColumn id="12" xr3:uid="{C1D48021-40DD-4595-BC6B-A0A23C79B6D6}" name="個人／事業所数" dataCellStyle="桁区切り"/>
    <tableColumn id="13" xr3:uid="{0F034ADF-0776-4648-BA1A-A0565A36198D}" name="個人／構成比" dataDxfId="43"/>
    <tableColumn id="14" xr3:uid="{C1F480FA-C665-41F6-8C9B-4B65E5F757BE}" name="法人／事業所数" dataCellStyle="桁区切り"/>
    <tableColumn id="15" xr3:uid="{7AB2769B-D557-4FFE-9696-52B162A1113D}" name="法人／構成比" dataDxfId="42"/>
    <tableColumn id="16" xr3:uid="{E6F45D99-FDA7-4A97-920D-44ECFE9C3A23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0B86E2C-9456-4DEF-9243-937F1673CBF0}" name="LTBL_44341" displayName="LTBL_44341" ref="B4:I20" totalsRowCount="1">
  <autoFilter ref="B4:I19" xr:uid="{E0B86E2C-9456-4DEF-9243-937F1673CBF0}"/>
  <tableColumns count="8">
    <tableColumn id="9" xr3:uid="{68CACF7A-F6B7-42EA-A129-7A988F338A83}" name="産業大分類" totalsRowLabel="合計" totalsRowDxfId="41"/>
    <tableColumn id="10" xr3:uid="{D8F3D76E-966F-4795-AAE0-FB751FE084C2}" name="総数／事業所数" totalsRowFunction="custom" totalsRowDxfId="40" dataCellStyle="桁区切り" totalsRowCellStyle="桁区切り">
      <totalsRowFormula>SUM(LTBL_44341[総数／事業所数])</totalsRowFormula>
    </tableColumn>
    <tableColumn id="11" xr3:uid="{4783C12C-649D-48A2-A28A-D5E011282F79}" name="総数／構成比" dataDxfId="39"/>
    <tableColumn id="12" xr3:uid="{DF8394F1-F72A-4659-B83A-1DAD6BD66B93}" name="個人／事業所数" totalsRowFunction="sum" totalsRowDxfId="38" dataCellStyle="桁区切り" totalsRowCellStyle="桁区切り"/>
    <tableColumn id="13" xr3:uid="{B103F3FE-7082-405C-91A3-B9B526D2EE6C}" name="個人／構成比" dataDxfId="37"/>
    <tableColumn id="14" xr3:uid="{C0373A52-6341-4885-8176-0EE4B59236E4}" name="法人／事業所数" totalsRowFunction="sum" totalsRowDxfId="36" dataCellStyle="桁区切り" totalsRowCellStyle="桁区切り"/>
    <tableColumn id="15" xr3:uid="{E50005F6-044E-4AD0-B6CC-652DC2F6B9ED}" name="法人／構成比" dataDxfId="35"/>
    <tableColumn id="16" xr3:uid="{D4599776-1291-40E9-B916-1DF5C0F506C7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E86617-F0D0-4E44-A706-608E98183C97}" name="M_TABLE_44201" displayName="M_TABLE_44201" ref="B23:I43" totalsRowShown="0">
  <autoFilter ref="B23:I43" xr:uid="{C0E86617-F0D0-4E44-A706-608E98183C97}"/>
  <tableColumns count="8">
    <tableColumn id="9" xr3:uid="{2833E98D-9C5E-40A4-BDED-2CCFF2FF320D}" name="産業中分類上位２０"/>
    <tableColumn id="10" xr3:uid="{E8F183CA-613D-46DB-83B4-A7154B6B158F}" name="総数／事業所数" dataCellStyle="桁区切り"/>
    <tableColumn id="11" xr3:uid="{39D704D8-286C-44F3-BC9B-0491E32B8AA4}" name="総数／構成比" dataDxfId="243"/>
    <tableColumn id="12" xr3:uid="{47882C03-FE56-4869-9A7F-CE104BBDE388}" name="個人／事業所数" dataCellStyle="桁区切り"/>
    <tableColumn id="13" xr3:uid="{7D441D8F-16DD-421F-9C51-9BAD6AE4E299}" name="個人／構成比" dataDxfId="242"/>
    <tableColumn id="14" xr3:uid="{6B3E5A74-8DD7-46F7-81F2-00B619AE8F5A}" name="法人／事業所数" dataCellStyle="桁区切り"/>
    <tableColumn id="15" xr3:uid="{F978BD1B-C770-4D18-9D98-DBFA48347DB1}" name="法人／構成比" dataDxfId="241"/>
    <tableColumn id="16" xr3:uid="{FDF78945-55FE-4B4E-9929-4394CA2453CD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EAB24CA-D112-4ACE-B3FF-4A8254AD4997}" name="M_TABLE_44341" displayName="M_TABLE_44341" ref="B23:I43" totalsRowShown="0">
  <autoFilter ref="B23:I43" xr:uid="{2EAB24CA-D112-4ACE-B3FF-4A8254AD4997}"/>
  <tableColumns count="8">
    <tableColumn id="9" xr3:uid="{EE8D0094-7C9A-40DE-9CA4-4B2A0304A08A}" name="産業中分類上位２０"/>
    <tableColumn id="10" xr3:uid="{66D2FAF9-9E4C-4710-8E0A-E0BB87C0F2B8}" name="総数／事業所数" dataCellStyle="桁区切り"/>
    <tableColumn id="11" xr3:uid="{DBF29A2E-C726-4949-921A-222FDA3AD066}" name="総数／構成比" dataDxfId="33"/>
    <tableColumn id="12" xr3:uid="{B1EE0419-D7FC-4C7D-B15D-DBAFBFDF8C5E}" name="個人／事業所数" dataCellStyle="桁区切り"/>
    <tableColumn id="13" xr3:uid="{39EF3969-5547-4CFE-8774-50F9A290E4D3}" name="個人／構成比" dataDxfId="32"/>
    <tableColumn id="14" xr3:uid="{C4197815-7E4E-4391-925F-C44593FE139C}" name="法人／事業所数" dataCellStyle="桁区切り"/>
    <tableColumn id="15" xr3:uid="{DD1227CF-683C-49EF-BB26-B7BA97B0F791}" name="法人／構成比" dataDxfId="31"/>
    <tableColumn id="16" xr3:uid="{A1A0094A-4B40-4C72-A93A-01852827A954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AD786B8-32E8-4C3C-8BB5-4E56209D6D0B}" name="S_TABLE_44341" displayName="S_TABLE_44341" ref="B46:I69" totalsRowShown="0">
  <autoFilter ref="B46:I69" xr:uid="{DAD786B8-32E8-4C3C-8BB5-4E56209D6D0B}"/>
  <tableColumns count="8">
    <tableColumn id="9" xr3:uid="{1AFC6AD7-5230-4703-9E75-4DC5D2DD6579}" name="産業小分類上位２０"/>
    <tableColumn id="10" xr3:uid="{AB01E10A-D7CD-4AD1-982D-1EFB995DFD06}" name="総数／事業所数" dataCellStyle="桁区切り"/>
    <tableColumn id="11" xr3:uid="{29B7AF30-3699-4171-B4BB-EDD249466F19}" name="総数／構成比" dataDxfId="30"/>
    <tableColumn id="12" xr3:uid="{CE2901CD-430E-4272-BF14-AEE5BB8CBBC4}" name="個人／事業所数" dataCellStyle="桁区切り"/>
    <tableColumn id="13" xr3:uid="{FE6B7390-3C3E-4C67-8F0F-A9C1ABC89FE7}" name="個人／構成比" dataDxfId="29"/>
    <tableColumn id="14" xr3:uid="{D2CE77C9-C0AD-4364-A6CD-3290A3AB07AB}" name="法人／事業所数" dataCellStyle="桁区切り"/>
    <tableColumn id="15" xr3:uid="{55F45A8E-A66E-41BA-8146-0BC900F727D7}" name="法人／構成比" dataDxfId="28"/>
    <tableColumn id="16" xr3:uid="{623F4EDB-D1C1-46A5-ACC0-7E418F4086B2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CBD6915-0758-4E17-9BFB-0C7AB0762D74}" name="LTBL_44461" displayName="LTBL_44461" ref="B4:I20" totalsRowCount="1">
  <autoFilter ref="B4:I19" xr:uid="{CCBD6915-0758-4E17-9BFB-0C7AB0762D74}"/>
  <tableColumns count="8">
    <tableColumn id="9" xr3:uid="{3D756F66-5BBA-42FD-B3C2-12E61147BA2D}" name="産業大分類" totalsRowLabel="合計" totalsRowDxfId="27"/>
    <tableColumn id="10" xr3:uid="{2135BCCD-5D03-4518-86AB-0F0374BD3A24}" name="総数／事業所数" totalsRowFunction="custom" totalsRowDxfId="26" dataCellStyle="桁区切り" totalsRowCellStyle="桁区切り">
      <totalsRowFormula>SUM(LTBL_44461[総数／事業所数])</totalsRowFormula>
    </tableColumn>
    <tableColumn id="11" xr3:uid="{B4269461-C549-4A0E-BE42-F47C41A57EFF}" name="総数／構成比" dataDxfId="25"/>
    <tableColumn id="12" xr3:uid="{F558288A-931E-447D-A08A-CE2BA3E2417E}" name="個人／事業所数" totalsRowFunction="sum" totalsRowDxfId="24" dataCellStyle="桁区切り" totalsRowCellStyle="桁区切り"/>
    <tableColumn id="13" xr3:uid="{EC0344E3-3DCE-4006-BE20-C44B71707705}" name="個人／構成比" dataDxfId="23"/>
    <tableColumn id="14" xr3:uid="{D0D1862E-15CE-4877-B8B3-A5D45C5FEC3E}" name="法人／事業所数" totalsRowFunction="sum" totalsRowDxfId="22" dataCellStyle="桁区切り" totalsRowCellStyle="桁区切り"/>
    <tableColumn id="15" xr3:uid="{3CEDA2A6-B089-40F7-9265-2942E7D0CAD2}" name="法人／構成比" dataDxfId="21"/>
    <tableColumn id="16" xr3:uid="{5CED0B01-0C0A-44C9-A143-969B2BC5D1B1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898C343-8773-4975-9E75-FEDBB0A20E69}" name="M_TABLE_44461" displayName="M_TABLE_44461" ref="B23:I44" totalsRowShown="0">
  <autoFilter ref="B23:I44" xr:uid="{3898C343-8773-4975-9E75-FEDBB0A20E69}"/>
  <tableColumns count="8">
    <tableColumn id="9" xr3:uid="{DF9E3A16-588D-440E-87CE-02077FF7AD5F}" name="産業中分類上位２０"/>
    <tableColumn id="10" xr3:uid="{D47FCDB3-39BE-4F6D-B80F-A13DD380FFFC}" name="総数／事業所数" dataCellStyle="桁区切り"/>
    <tableColumn id="11" xr3:uid="{5EB78F38-DB55-4CD2-A43B-6DE6685EE4B5}" name="総数／構成比" dataDxfId="19"/>
    <tableColumn id="12" xr3:uid="{BB5073A9-9FD4-4678-A4FA-D8991F03EEEA}" name="個人／事業所数" dataCellStyle="桁区切り"/>
    <tableColumn id="13" xr3:uid="{AD9A1EBE-0754-4845-8D33-EE4F6970EC4C}" name="個人／構成比" dataDxfId="18"/>
    <tableColumn id="14" xr3:uid="{72340AC6-26E6-4336-B33B-3E677110FCAF}" name="法人／事業所数" dataCellStyle="桁区切り"/>
    <tableColumn id="15" xr3:uid="{0E29BB71-1002-48A2-9BD9-6C0C8AC44E40}" name="法人／構成比" dataDxfId="17"/>
    <tableColumn id="16" xr3:uid="{9173A88A-A998-4DF7-8381-529627E2E92E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D57433C-A76D-4449-ADCE-280805EFE62E}" name="S_TABLE_44461" displayName="S_TABLE_44461" ref="B47:I76" totalsRowShown="0">
  <autoFilter ref="B47:I76" xr:uid="{7D57433C-A76D-4449-ADCE-280805EFE62E}"/>
  <tableColumns count="8">
    <tableColumn id="9" xr3:uid="{FB535BD0-DA56-4E11-9944-C6C14248536D}" name="産業小分類上位２０"/>
    <tableColumn id="10" xr3:uid="{82AC5D18-4FF0-4019-9220-AEC0B9ECE05B}" name="総数／事業所数" dataCellStyle="桁区切り"/>
    <tableColumn id="11" xr3:uid="{9C023F66-B511-4F94-9E39-C917F1EB719E}" name="総数／構成比" dataDxfId="16"/>
    <tableColumn id="12" xr3:uid="{C17755AC-F882-4D37-860B-3B78F3646A85}" name="個人／事業所数" dataCellStyle="桁区切り"/>
    <tableColumn id="13" xr3:uid="{3D45CE44-E128-41E9-AF70-1E481A8B236C}" name="個人／構成比" dataDxfId="15"/>
    <tableColumn id="14" xr3:uid="{8B0EF65B-0161-4C57-B585-284B6FA72364}" name="法人／事業所数" dataCellStyle="桁区切り"/>
    <tableColumn id="15" xr3:uid="{A9F73C89-CDCE-4B5E-AE11-3D3EAA7E8035}" name="法人／構成比" dataDxfId="14"/>
    <tableColumn id="16" xr3:uid="{60D4A0B4-F375-43B9-A026-F6730A127F3C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FDF310B-B9A1-4E30-8594-6244DE570EE3}" name="LTBL_44462" displayName="LTBL_44462" ref="B4:I20" totalsRowCount="1">
  <autoFilter ref="B4:I19" xr:uid="{1FDF310B-B9A1-4E30-8594-6244DE570EE3}"/>
  <tableColumns count="8">
    <tableColumn id="9" xr3:uid="{C842F751-621E-413F-91A1-0E169A1F6EFD}" name="産業大分類" totalsRowLabel="合計" totalsRowDxfId="13"/>
    <tableColumn id="10" xr3:uid="{5214C114-126D-4C4D-8B16-08523A269BA4}" name="総数／事業所数" totalsRowFunction="custom" totalsRowDxfId="12" dataCellStyle="桁区切り" totalsRowCellStyle="桁区切り">
      <totalsRowFormula>SUM(LTBL_44462[総数／事業所数])</totalsRowFormula>
    </tableColumn>
    <tableColumn id="11" xr3:uid="{79593B56-981A-4BED-9C17-9E348E398EC5}" name="総数／構成比" dataDxfId="11"/>
    <tableColumn id="12" xr3:uid="{5D57B984-76AB-4217-A3CC-72F174E990D2}" name="個人／事業所数" totalsRowFunction="sum" totalsRowDxfId="10" dataCellStyle="桁区切り" totalsRowCellStyle="桁区切り"/>
    <tableColumn id="13" xr3:uid="{25500F8C-AA10-4FE8-BE11-E5D9DF6B4D01}" name="個人／構成比" dataDxfId="9"/>
    <tableColumn id="14" xr3:uid="{491BAD55-E190-4EDC-8385-4BB03AE5D3A9}" name="法人／事業所数" totalsRowFunction="sum" totalsRowDxfId="8" dataCellStyle="桁区切り" totalsRowCellStyle="桁区切り"/>
    <tableColumn id="15" xr3:uid="{5A5D50ED-A109-4CCF-BF41-2E136F47AA2D}" name="法人／構成比" dataDxfId="7"/>
    <tableColumn id="16" xr3:uid="{5BCAB27B-70D2-4CDE-873A-59F7140CD3F8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B8505C5-539A-4EEC-B91B-2BE2169A594A}" name="M_TABLE_44462" displayName="M_TABLE_44462" ref="B23:I44" totalsRowShown="0">
  <autoFilter ref="B23:I44" xr:uid="{5B8505C5-539A-4EEC-B91B-2BE2169A594A}"/>
  <tableColumns count="8">
    <tableColumn id="9" xr3:uid="{21F163DD-DAE3-4CBE-87E7-99FA91514ECF}" name="産業中分類上位２０"/>
    <tableColumn id="10" xr3:uid="{E1B83CB8-6E8C-4005-B6F2-E16919C6EFCB}" name="総数／事業所数" dataCellStyle="桁区切り"/>
    <tableColumn id="11" xr3:uid="{F67D9BA5-DF2A-48DC-ABE6-4B6254038C6E}" name="総数／構成比" dataDxfId="5"/>
    <tableColumn id="12" xr3:uid="{4391CE71-E11F-4321-A291-6555F795BDD1}" name="個人／事業所数" dataCellStyle="桁区切り"/>
    <tableColumn id="13" xr3:uid="{FC46D7AF-B7D7-40E7-9945-62BB0ABBD546}" name="個人／構成比" dataDxfId="4"/>
    <tableColumn id="14" xr3:uid="{8593E804-877C-40F3-AEF4-939A44E8E151}" name="法人／事業所数" dataCellStyle="桁区切り"/>
    <tableColumn id="15" xr3:uid="{5C452619-8622-492D-99E3-EC53024B62A4}" name="法人／構成比" dataDxfId="3"/>
    <tableColumn id="16" xr3:uid="{206B5AE2-E28F-465C-A9AA-57BCDFC581C6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1724DE3-F14C-467E-A286-3262755C8C8C}" name="S_TABLE_44462" displayName="S_TABLE_44462" ref="B47:I68" totalsRowShown="0">
  <autoFilter ref="B47:I68" xr:uid="{F1724DE3-F14C-467E-A286-3262755C8C8C}"/>
  <tableColumns count="8">
    <tableColumn id="9" xr3:uid="{071DA20E-12C6-466C-A63F-A5464BE8CE46}" name="産業小分類上位２０"/>
    <tableColumn id="10" xr3:uid="{794D7DEB-C23A-45A9-8EEB-FD70D3B9FE02}" name="総数／事業所数" dataCellStyle="桁区切り"/>
    <tableColumn id="11" xr3:uid="{A3FC5425-3944-4304-B0EF-F0D59ECA8B28}" name="総数／構成比" dataDxfId="2"/>
    <tableColumn id="12" xr3:uid="{DF4CAF49-D51F-4870-A173-CF63508C3792}" name="個人／事業所数" dataCellStyle="桁区切り"/>
    <tableColumn id="13" xr3:uid="{512CD6FB-86B5-4BEA-B817-FA4795018A73}" name="個人／構成比" dataDxfId="1"/>
    <tableColumn id="14" xr3:uid="{EFA568F8-3A86-4A1A-8330-A4CD4DF52767}" name="法人／事業所数" dataCellStyle="桁区切り"/>
    <tableColumn id="15" xr3:uid="{599143EB-BECF-41D5-B13F-2EAE55E2BF73}" name="法人／構成比" dataDxfId="0"/>
    <tableColumn id="16" xr3:uid="{A9664687-6006-435C-B6DA-C128DBC21AB8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350052-7135-4CF4-A737-08E787354320}" name="S_TABLE_44201" displayName="S_TABLE_44201" ref="B46:I66" totalsRowShown="0">
  <autoFilter ref="B46:I66" xr:uid="{91350052-7135-4CF4-A737-08E787354320}"/>
  <tableColumns count="8">
    <tableColumn id="9" xr3:uid="{80B45DC7-2834-4476-A9B6-C01586FE2E9E}" name="産業小分類上位２０"/>
    <tableColumn id="10" xr3:uid="{54426259-DEC4-4B61-AEA2-BBB3B38A10F9}" name="総数／事業所数" dataCellStyle="桁区切り"/>
    <tableColumn id="11" xr3:uid="{85D9126B-6C7D-4DB4-915C-0A3EAF1E3D25}" name="総数／構成比" dataDxfId="240"/>
    <tableColumn id="12" xr3:uid="{900E7D8F-54BD-42F6-A871-D2B4E961EAAA}" name="個人／事業所数" dataCellStyle="桁区切り"/>
    <tableColumn id="13" xr3:uid="{0EEE9837-27E7-42F8-A61F-FBCC99BE763B}" name="個人／構成比" dataDxfId="239"/>
    <tableColumn id="14" xr3:uid="{D3BF5DC5-0E20-4689-9849-D5AED202965E}" name="法人／事業所数" dataCellStyle="桁区切り"/>
    <tableColumn id="15" xr3:uid="{DBD9B5BC-C302-4B8C-97C7-BAF50AC9AD3C}" name="法人／構成比" dataDxfId="238"/>
    <tableColumn id="16" xr3:uid="{368F5D96-27EA-4588-B7AB-5FB88E373E54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58F622-D8C2-4F90-A2BF-A075C16B6641}" name="LTBL_44202" displayName="LTBL_44202" ref="B4:I20" totalsRowCount="1">
  <autoFilter ref="B4:I19" xr:uid="{EC58F622-D8C2-4F90-A2BF-A075C16B6641}"/>
  <tableColumns count="8">
    <tableColumn id="9" xr3:uid="{695870A0-2A84-41DA-92AC-E3930E1B2EE0}" name="産業大分類" totalsRowLabel="合計" totalsRowDxfId="237"/>
    <tableColumn id="10" xr3:uid="{0E3C0AF1-9783-4878-9108-926091B6171F}" name="総数／事業所数" totalsRowFunction="custom" totalsRowDxfId="236" dataCellStyle="桁区切り" totalsRowCellStyle="桁区切り">
      <totalsRowFormula>SUM(LTBL_44202[総数／事業所数])</totalsRowFormula>
    </tableColumn>
    <tableColumn id="11" xr3:uid="{DF212D97-123B-45CA-8E41-BF28222553B0}" name="総数／構成比" dataDxfId="235"/>
    <tableColumn id="12" xr3:uid="{3321CCBC-AE94-4FCA-8D17-212FAB9771B6}" name="個人／事業所数" totalsRowFunction="sum" totalsRowDxfId="234" dataCellStyle="桁区切り" totalsRowCellStyle="桁区切り"/>
    <tableColumn id="13" xr3:uid="{71DFCD30-E9E9-4C46-92DB-F06919010DB5}" name="個人／構成比" dataDxfId="233"/>
    <tableColumn id="14" xr3:uid="{02426A88-97F8-4FE8-81D7-855EDA0F32A1}" name="法人／事業所数" totalsRowFunction="sum" totalsRowDxfId="232" dataCellStyle="桁区切り" totalsRowCellStyle="桁区切り"/>
    <tableColumn id="15" xr3:uid="{02AB7D62-0FFC-42C8-BA56-6A4CA614C183}" name="法人／構成比" dataDxfId="231"/>
    <tableColumn id="16" xr3:uid="{9A341C6B-2FCB-41A5-97F2-FFFF040791E7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780000-B21C-42B3-BCBA-0FF16F9CCA6D}" name="M_TABLE_44202" displayName="M_TABLE_44202" ref="B23:I43" totalsRowShown="0">
  <autoFilter ref="B23:I43" xr:uid="{55780000-B21C-42B3-BCBA-0FF16F9CCA6D}"/>
  <tableColumns count="8">
    <tableColumn id="9" xr3:uid="{06EED606-F1FF-4E74-84EC-496AD91C4D1B}" name="産業中分類上位２０"/>
    <tableColumn id="10" xr3:uid="{FD7F33AF-F30A-4350-81E2-B064A9198832}" name="総数／事業所数" dataCellStyle="桁区切り"/>
    <tableColumn id="11" xr3:uid="{1446BEFB-0CCB-4B9B-8720-87FF46F0ABBF}" name="総数／構成比" dataDxfId="229"/>
    <tableColumn id="12" xr3:uid="{EE9AE211-44C8-4AC8-A50B-EA724CDD1174}" name="個人／事業所数" dataCellStyle="桁区切り"/>
    <tableColumn id="13" xr3:uid="{414355D3-08D3-47B6-850B-BCCF5401EF7D}" name="個人／構成比" dataDxfId="228"/>
    <tableColumn id="14" xr3:uid="{20FE0E4F-29F3-4217-BED4-A5DA4AAB1D4F}" name="法人／事業所数" dataCellStyle="桁区切り"/>
    <tableColumn id="15" xr3:uid="{8FFBC623-19A4-4DD0-8D6A-AD2189077EBF}" name="法人／構成比" dataDxfId="227"/>
    <tableColumn id="16" xr3:uid="{34438E25-D61D-496C-BCA0-CA482A2EA358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62BF7B-D2D6-4299-A138-E4B494F45B95}" name="S_TABLE_44202" displayName="S_TABLE_44202" ref="B46:I67" totalsRowShown="0">
  <autoFilter ref="B46:I67" xr:uid="{AA62BF7B-D2D6-4299-A138-E4B494F45B95}"/>
  <tableColumns count="8">
    <tableColumn id="9" xr3:uid="{C112783D-42DF-4F81-8914-A77B8F656FF4}" name="産業小分類上位２０"/>
    <tableColumn id="10" xr3:uid="{2598908F-75F7-48B4-B035-7FD181A2B2DC}" name="総数／事業所数" dataCellStyle="桁区切り"/>
    <tableColumn id="11" xr3:uid="{1C3470B6-2615-413F-8ACE-86C75667BE9F}" name="総数／構成比" dataDxfId="226"/>
    <tableColumn id="12" xr3:uid="{0D62E0A1-50FA-43D5-AA58-4E5ABACD4F8F}" name="個人／事業所数" dataCellStyle="桁区切り"/>
    <tableColumn id="13" xr3:uid="{78D0BDA4-8D82-4160-8B2C-35CF70ACCDA9}" name="個人／構成比" dataDxfId="225"/>
    <tableColumn id="14" xr3:uid="{958A4BAC-44A8-4D53-A93E-2620B5355173}" name="法人／事業所数" dataCellStyle="桁区切り"/>
    <tableColumn id="15" xr3:uid="{B620ACCD-B344-41F4-9F6B-AE921F64CD90}" name="法人／構成比" dataDxfId="224"/>
    <tableColumn id="16" xr3:uid="{0E5C0621-EF9E-42FD-995D-6D58CDD26587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C226-B949-4331-BDED-C093194A2203}">
  <dimension ref="A1:B23"/>
  <sheetViews>
    <sheetView tabSelected="1" workbookViewId="0"/>
  </sheetViews>
  <sheetFormatPr defaultRowHeight="13.2" x14ac:dyDescent="0.2"/>
  <sheetData>
    <row r="1" spans="1:2" x14ac:dyDescent="0.2">
      <c r="A1" t="s">
        <v>212</v>
      </c>
    </row>
    <row r="2" spans="1:2" x14ac:dyDescent="0.2">
      <c r="B2" s="13" t="s">
        <v>170</v>
      </c>
    </row>
    <row r="3" spans="1:2" x14ac:dyDescent="0.2">
      <c r="B3" s="13" t="s">
        <v>83</v>
      </c>
    </row>
    <row r="4" spans="1:2" x14ac:dyDescent="0.2">
      <c r="B4" s="13" t="s">
        <v>168</v>
      </c>
    </row>
    <row r="5" spans="1:2" x14ac:dyDescent="0.2">
      <c r="B5" s="13" t="s">
        <v>193</v>
      </c>
    </row>
    <row r="6" spans="1:2" x14ac:dyDescent="0.2">
      <c r="B6" s="13" t="s">
        <v>194</v>
      </c>
    </row>
    <row r="7" spans="1:2" x14ac:dyDescent="0.2">
      <c r="B7" s="13" t="s">
        <v>195</v>
      </c>
    </row>
    <row r="8" spans="1:2" x14ac:dyDescent="0.2">
      <c r="B8" s="13" t="s">
        <v>196</v>
      </c>
    </row>
    <row r="9" spans="1:2" x14ac:dyDescent="0.2">
      <c r="B9" s="13" t="s">
        <v>197</v>
      </c>
    </row>
    <row r="10" spans="1:2" x14ac:dyDescent="0.2">
      <c r="B10" s="13" t="s">
        <v>198</v>
      </c>
    </row>
    <row r="11" spans="1:2" x14ac:dyDescent="0.2">
      <c r="B11" s="13" t="s">
        <v>199</v>
      </c>
    </row>
    <row r="12" spans="1:2" x14ac:dyDescent="0.2">
      <c r="B12" s="13" t="s">
        <v>200</v>
      </c>
    </row>
    <row r="13" spans="1:2" x14ac:dyDescent="0.2">
      <c r="B13" s="13" t="s">
        <v>201</v>
      </c>
    </row>
    <row r="14" spans="1:2" x14ac:dyDescent="0.2">
      <c r="B14" s="13" t="s">
        <v>202</v>
      </c>
    </row>
    <row r="15" spans="1:2" x14ac:dyDescent="0.2">
      <c r="B15" s="13" t="s">
        <v>203</v>
      </c>
    </row>
    <row r="16" spans="1:2" x14ac:dyDescent="0.2">
      <c r="B16" s="13" t="s">
        <v>204</v>
      </c>
    </row>
    <row r="17" spans="2:2" x14ac:dyDescent="0.2">
      <c r="B17" s="13" t="s">
        <v>205</v>
      </c>
    </row>
    <row r="18" spans="2:2" x14ac:dyDescent="0.2">
      <c r="B18" s="13" t="s">
        <v>206</v>
      </c>
    </row>
    <row r="19" spans="2:2" x14ac:dyDescent="0.2">
      <c r="B19" s="13" t="s">
        <v>207</v>
      </c>
    </row>
    <row r="20" spans="2:2" x14ac:dyDescent="0.2">
      <c r="B20" s="13" t="s">
        <v>208</v>
      </c>
    </row>
    <row r="21" spans="2:2" x14ac:dyDescent="0.2">
      <c r="B21" s="13" t="s">
        <v>209</v>
      </c>
    </row>
    <row r="22" spans="2:2" x14ac:dyDescent="0.2">
      <c r="B22" s="13" t="s">
        <v>210</v>
      </c>
    </row>
    <row r="23" spans="2:2" x14ac:dyDescent="0.2">
      <c r="B23" s="13" t="s">
        <v>211</v>
      </c>
    </row>
  </sheetData>
  <phoneticPr fontId="1"/>
  <hyperlinks>
    <hyperlink ref="B2" location="'産業大分類'!a1" display="産業大分類" xr:uid="{C20AB41F-8F99-4F43-96F6-56398D5400B1}"/>
    <hyperlink ref="B3" location="'産業中分類'!a1" display="産業中分類" xr:uid="{93BCE71B-F956-43A6-ACAC-E36A18C11E2C}"/>
    <hyperlink ref="B4" location="'産業小分類'!a1" display="産業小分類" xr:uid="{20698B73-0C59-4D9D-AA3F-1DC68AC1EB58}"/>
    <hyperlink ref="B5" location="'大分県'!a1" display="大分県" xr:uid="{15AF3F87-DFA0-45DA-B673-5B3EB1B5AC92}"/>
    <hyperlink ref="B6" location="'大分市'!a1" display="大分市" xr:uid="{F8761F9E-9CAE-436D-9F60-F7E15B8255BF}"/>
    <hyperlink ref="B7" location="'別府市'!a1" display="別府市" xr:uid="{656954E5-20F7-4350-98B5-898D853A370B}"/>
    <hyperlink ref="B8" location="'中津市'!a1" display="中津市" xr:uid="{D8B78D2B-54FF-4073-8F5B-CE6CE87CE7B2}"/>
    <hyperlink ref="B9" location="'日田市'!a1" display="日田市" xr:uid="{BEA4EDEF-BE35-4170-B43A-CB661E7AFA4A}"/>
    <hyperlink ref="B10" location="'佐伯市'!a1" display="佐伯市" xr:uid="{8963CCC0-2B20-4016-B711-CC795965F655}"/>
    <hyperlink ref="B11" location="'臼杵市'!a1" display="臼杵市" xr:uid="{3AD4F246-8C48-47B7-879C-D34C32089CBF}"/>
    <hyperlink ref="B12" location="'津久見市'!a1" display="津久見市" xr:uid="{44979ACB-AE08-4A46-B376-933AD5794B50}"/>
    <hyperlink ref="B13" location="'竹田市'!a1" display="竹田市" xr:uid="{2065F3EC-2E02-4CA0-ACB0-D7F3A77CAE75}"/>
    <hyperlink ref="B14" location="'豊後高田市'!a1" display="豊後高田市" xr:uid="{B22106A2-557B-4B12-9E89-CF0816751415}"/>
    <hyperlink ref="B15" location="'杵築市'!a1" display="杵築市" xr:uid="{573F4713-F65A-4586-AC3D-D6D878AD2F1D}"/>
    <hyperlink ref="B16" location="'宇佐市'!a1" display="宇佐市" xr:uid="{3E6B33B9-47A1-47E3-9874-F875352E9E00}"/>
    <hyperlink ref="B17" location="'豊後大野市'!a1" display="豊後大野市" xr:uid="{3864BB3F-B29E-406E-A2EA-964791CE588C}"/>
    <hyperlink ref="B18" location="'由布市'!a1" display="由布市" xr:uid="{1A4DF292-783C-4F7C-A66A-95BC5631514F}"/>
    <hyperlink ref="B19" location="'国東市'!a1" display="国東市" xr:uid="{87FBB774-1034-4B6B-A314-CAF08A8E17A8}"/>
    <hyperlink ref="B20" location="'東国東郡姫島村'!a1" display="東国東郡姫島村" xr:uid="{36498AAB-0E79-4B1C-9B25-7DD8E45A2B5C}"/>
    <hyperlink ref="B21" location="'速見郡日出町'!a1" display="速見郡日出町" xr:uid="{D96A79F1-2C75-468A-AC6B-EB833C6A92D4}"/>
    <hyperlink ref="B22" location="'玖珠郡九重町'!a1" display="玖珠郡九重町" xr:uid="{2A10E092-AD5E-4FE6-A071-3C6440BAA16A}"/>
    <hyperlink ref="B23" location="'玖珠郡玖珠町'!a1" display="玖珠郡玖珠町" xr:uid="{9AC1BB0E-5012-45E2-ACD9-ABF56724417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54FF-263E-48C0-A077-83346F5FE18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179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2">
      <c r="B6" t="s">
        <v>20</v>
      </c>
      <c r="C6" s="12">
        <v>296</v>
      </c>
      <c r="D6" s="8">
        <v>13.5</v>
      </c>
      <c r="E6" s="12">
        <v>124</v>
      </c>
      <c r="F6" s="8">
        <v>9.15</v>
      </c>
      <c r="G6" s="12">
        <v>172</v>
      </c>
      <c r="H6" s="8">
        <v>21.61</v>
      </c>
      <c r="I6" s="12">
        <v>0</v>
      </c>
    </row>
    <row r="7" spans="2:9" ht="15" customHeight="1" x14ac:dyDescent="0.2">
      <c r="B7" t="s">
        <v>21</v>
      </c>
      <c r="C7" s="12">
        <v>188</v>
      </c>
      <c r="D7" s="8">
        <v>8.57</v>
      </c>
      <c r="E7" s="12">
        <v>94</v>
      </c>
      <c r="F7" s="8">
        <v>6.94</v>
      </c>
      <c r="G7" s="12">
        <v>94</v>
      </c>
      <c r="H7" s="8">
        <v>11.81</v>
      </c>
      <c r="I7" s="12">
        <v>0</v>
      </c>
    </row>
    <row r="8" spans="2:9" ht="15" customHeight="1" x14ac:dyDescent="0.2">
      <c r="B8" t="s">
        <v>22</v>
      </c>
      <c r="C8" s="12">
        <v>11</v>
      </c>
      <c r="D8" s="8">
        <v>0.5</v>
      </c>
      <c r="E8" s="12">
        <v>0</v>
      </c>
      <c r="F8" s="8">
        <v>0</v>
      </c>
      <c r="G8" s="12">
        <v>10</v>
      </c>
      <c r="H8" s="8">
        <v>1.26</v>
      </c>
      <c r="I8" s="12">
        <v>0</v>
      </c>
    </row>
    <row r="9" spans="2:9" ht="15" customHeight="1" x14ac:dyDescent="0.2">
      <c r="B9" t="s">
        <v>23</v>
      </c>
      <c r="C9" s="12">
        <v>3</v>
      </c>
      <c r="D9" s="8">
        <v>0.14000000000000001</v>
      </c>
      <c r="E9" s="12">
        <v>0</v>
      </c>
      <c r="F9" s="8">
        <v>0</v>
      </c>
      <c r="G9" s="12">
        <v>3</v>
      </c>
      <c r="H9" s="8">
        <v>0.38</v>
      </c>
      <c r="I9" s="12">
        <v>0</v>
      </c>
    </row>
    <row r="10" spans="2:9" ht="15" customHeight="1" x14ac:dyDescent="0.2">
      <c r="B10" t="s">
        <v>24</v>
      </c>
      <c r="C10" s="12">
        <v>31</v>
      </c>
      <c r="D10" s="8">
        <v>1.41</v>
      </c>
      <c r="E10" s="12">
        <v>9</v>
      </c>
      <c r="F10" s="8">
        <v>0.66</v>
      </c>
      <c r="G10" s="12">
        <v>22</v>
      </c>
      <c r="H10" s="8">
        <v>2.76</v>
      </c>
      <c r="I10" s="12">
        <v>0</v>
      </c>
    </row>
    <row r="11" spans="2:9" ht="15" customHeight="1" x14ac:dyDescent="0.2">
      <c r="B11" t="s">
        <v>25</v>
      </c>
      <c r="C11" s="12">
        <v>568</v>
      </c>
      <c r="D11" s="8">
        <v>25.9</v>
      </c>
      <c r="E11" s="12">
        <v>327</v>
      </c>
      <c r="F11" s="8">
        <v>24.13</v>
      </c>
      <c r="G11" s="12">
        <v>240</v>
      </c>
      <c r="H11" s="8">
        <v>30.15</v>
      </c>
      <c r="I11" s="12">
        <v>1</v>
      </c>
    </row>
    <row r="12" spans="2:9" ht="15" customHeight="1" x14ac:dyDescent="0.2">
      <c r="B12" t="s">
        <v>26</v>
      </c>
      <c r="C12" s="12">
        <v>14</v>
      </c>
      <c r="D12" s="8">
        <v>0.64</v>
      </c>
      <c r="E12" s="12">
        <v>2</v>
      </c>
      <c r="F12" s="8">
        <v>0.15</v>
      </c>
      <c r="G12" s="12">
        <v>12</v>
      </c>
      <c r="H12" s="8">
        <v>1.51</v>
      </c>
      <c r="I12" s="12">
        <v>0</v>
      </c>
    </row>
    <row r="13" spans="2:9" ht="15" customHeight="1" x14ac:dyDescent="0.2">
      <c r="B13" t="s">
        <v>27</v>
      </c>
      <c r="C13" s="12">
        <v>88</v>
      </c>
      <c r="D13" s="8">
        <v>4.01</v>
      </c>
      <c r="E13" s="12">
        <v>30</v>
      </c>
      <c r="F13" s="8">
        <v>2.21</v>
      </c>
      <c r="G13" s="12">
        <v>57</v>
      </c>
      <c r="H13" s="8">
        <v>7.16</v>
      </c>
      <c r="I13" s="12">
        <v>0</v>
      </c>
    </row>
    <row r="14" spans="2:9" ht="15" customHeight="1" x14ac:dyDescent="0.2">
      <c r="B14" t="s">
        <v>28</v>
      </c>
      <c r="C14" s="12">
        <v>79</v>
      </c>
      <c r="D14" s="8">
        <v>3.6</v>
      </c>
      <c r="E14" s="12">
        <v>50</v>
      </c>
      <c r="F14" s="8">
        <v>3.69</v>
      </c>
      <c r="G14" s="12">
        <v>27</v>
      </c>
      <c r="H14" s="8">
        <v>3.39</v>
      </c>
      <c r="I14" s="12">
        <v>0</v>
      </c>
    </row>
    <row r="15" spans="2:9" ht="15" customHeight="1" x14ac:dyDescent="0.2">
      <c r="B15" t="s">
        <v>29</v>
      </c>
      <c r="C15" s="12">
        <v>320</v>
      </c>
      <c r="D15" s="8">
        <v>14.59</v>
      </c>
      <c r="E15" s="12">
        <v>277</v>
      </c>
      <c r="F15" s="8">
        <v>20.440000000000001</v>
      </c>
      <c r="G15" s="12">
        <v>38</v>
      </c>
      <c r="H15" s="8">
        <v>4.7699999999999996</v>
      </c>
      <c r="I15" s="12">
        <v>0</v>
      </c>
    </row>
    <row r="16" spans="2:9" ht="15" customHeight="1" x14ac:dyDescent="0.2">
      <c r="B16" t="s">
        <v>30</v>
      </c>
      <c r="C16" s="12">
        <v>326</v>
      </c>
      <c r="D16" s="8">
        <v>14.87</v>
      </c>
      <c r="E16" s="12">
        <v>282</v>
      </c>
      <c r="F16" s="8">
        <v>20.81</v>
      </c>
      <c r="G16" s="12">
        <v>38</v>
      </c>
      <c r="H16" s="8">
        <v>4.7699999999999996</v>
      </c>
      <c r="I16" s="12">
        <v>0</v>
      </c>
    </row>
    <row r="17" spans="2:9" ht="15" customHeight="1" x14ac:dyDescent="0.2">
      <c r="B17" t="s">
        <v>31</v>
      </c>
      <c r="C17" s="12">
        <v>84</v>
      </c>
      <c r="D17" s="8">
        <v>3.83</v>
      </c>
      <c r="E17" s="12">
        <v>56</v>
      </c>
      <c r="F17" s="8">
        <v>4.13</v>
      </c>
      <c r="G17" s="12">
        <v>7</v>
      </c>
      <c r="H17" s="8">
        <v>0.88</v>
      </c>
      <c r="I17" s="12">
        <v>1</v>
      </c>
    </row>
    <row r="18" spans="2:9" ht="15" customHeight="1" x14ac:dyDescent="0.2">
      <c r="B18" t="s">
        <v>32</v>
      </c>
      <c r="C18" s="12">
        <v>87</v>
      </c>
      <c r="D18" s="8">
        <v>3.97</v>
      </c>
      <c r="E18" s="12">
        <v>56</v>
      </c>
      <c r="F18" s="8">
        <v>4.13</v>
      </c>
      <c r="G18" s="12">
        <v>30</v>
      </c>
      <c r="H18" s="8">
        <v>3.77</v>
      </c>
      <c r="I18" s="12">
        <v>1</v>
      </c>
    </row>
    <row r="19" spans="2:9" ht="15" customHeight="1" x14ac:dyDescent="0.2">
      <c r="B19" t="s">
        <v>33</v>
      </c>
      <c r="C19" s="12">
        <v>97</v>
      </c>
      <c r="D19" s="8">
        <v>4.42</v>
      </c>
      <c r="E19" s="12">
        <v>48</v>
      </c>
      <c r="F19" s="8">
        <v>3.54</v>
      </c>
      <c r="G19" s="12">
        <v>45</v>
      </c>
      <c r="H19" s="8">
        <v>5.65</v>
      </c>
      <c r="I19" s="12">
        <v>3</v>
      </c>
    </row>
    <row r="20" spans="2:9" ht="15" customHeight="1" x14ac:dyDescent="0.2">
      <c r="B20" s="9" t="s">
        <v>171</v>
      </c>
      <c r="C20" s="12">
        <f>SUM(LTBL_44205[総数／事業所数])</f>
        <v>2193</v>
      </c>
      <c r="E20" s="12">
        <f>SUBTOTAL(109,LTBL_44205[個人／事業所数])</f>
        <v>1355</v>
      </c>
      <c r="G20" s="12">
        <f>SUBTOTAL(109,LTBL_44205[法人／事業所数])</f>
        <v>796</v>
      </c>
      <c r="I20" s="12">
        <f>SUBTOTAL(109,LTBL_44205[法人以外の団体／事業所数])</f>
        <v>6</v>
      </c>
    </row>
    <row r="21" spans="2:9" ht="15" customHeight="1" x14ac:dyDescent="0.2">
      <c r="E21" s="11">
        <f>LTBL_44205[[#Totals],[個人／事業所数]]/LTBL_44205[[#Totals],[総数／事業所数]]</f>
        <v>0.61787505699954404</v>
      </c>
      <c r="G21" s="11">
        <f>LTBL_44205[[#Totals],[法人／事業所数]]/LTBL_44205[[#Totals],[総数／事業所数]]</f>
        <v>0.36297309621523027</v>
      </c>
      <c r="I21" s="11">
        <f>LTBL_44205[[#Totals],[法人以外の団体／事業所数]]/LTBL_44205[[#Totals],[総数／事業所数]]</f>
        <v>2.7359781121751026E-3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264</v>
      </c>
      <c r="D24" s="8">
        <v>12.04</v>
      </c>
      <c r="E24" s="12">
        <v>244</v>
      </c>
      <c r="F24" s="8">
        <v>18.010000000000002</v>
      </c>
      <c r="G24" s="12">
        <v>20</v>
      </c>
      <c r="H24" s="8">
        <v>2.5099999999999998</v>
      </c>
      <c r="I24" s="12">
        <v>0</v>
      </c>
    </row>
    <row r="25" spans="2:9" ht="15" customHeight="1" x14ac:dyDescent="0.2">
      <c r="B25" t="s">
        <v>56</v>
      </c>
      <c r="C25" s="12">
        <v>263</v>
      </c>
      <c r="D25" s="8">
        <v>11.99</v>
      </c>
      <c r="E25" s="12">
        <v>239</v>
      </c>
      <c r="F25" s="8">
        <v>17.64</v>
      </c>
      <c r="G25" s="12">
        <v>24</v>
      </c>
      <c r="H25" s="8">
        <v>3.02</v>
      </c>
      <c r="I25" s="12">
        <v>0</v>
      </c>
    </row>
    <row r="26" spans="2:9" ht="15" customHeight="1" x14ac:dyDescent="0.2">
      <c r="B26" t="s">
        <v>51</v>
      </c>
      <c r="C26" s="12">
        <v>186</v>
      </c>
      <c r="D26" s="8">
        <v>8.48</v>
      </c>
      <c r="E26" s="12">
        <v>95</v>
      </c>
      <c r="F26" s="8">
        <v>7.01</v>
      </c>
      <c r="G26" s="12">
        <v>91</v>
      </c>
      <c r="H26" s="8">
        <v>11.43</v>
      </c>
      <c r="I26" s="12">
        <v>0</v>
      </c>
    </row>
    <row r="27" spans="2:9" ht="15" customHeight="1" x14ac:dyDescent="0.2">
      <c r="B27" t="s">
        <v>49</v>
      </c>
      <c r="C27" s="12">
        <v>162</v>
      </c>
      <c r="D27" s="8">
        <v>7.39</v>
      </c>
      <c r="E27" s="12">
        <v>126</v>
      </c>
      <c r="F27" s="8">
        <v>9.3000000000000007</v>
      </c>
      <c r="G27" s="12">
        <v>35</v>
      </c>
      <c r="H27" s="8">
        <v>4.4000000000000004</v>
      </c>
      <c r="I27" s="12">
        <v>1</v>
      </c>
    </row>
    <row r="28" spans="2:9" ht="15" customHeight="1" x14ac:dyDescent="0.2">
      <c r="B28" t="s">
        <v>42</v>
      </c>
      <c r="C28" s="12">
        <v>150</v>
      </c>
      <c r="D28" s="8">
        <v>6.84</v>
      </c>
      <c r="E28" s="12">
        <v>43</v>
      </c>
      <c r="F28" s="8">
        <v>3.17</v>
      </c>
      <c r="G28" s="12">
        <v>107</v>
      </c>
      <c r="H28" s="8">
        <v>13.44</v>
      </c>
      <c r="I28" s="12">
        <v>0</v>
      </c>
    </row>
    <row r="29" spans="2:9" ht="15" customHeight="1" x14ac:dyDescent="0.2">
      <c r="B29" t="s">
        <v>43</v>
      </c>
      <c r="C29" s="12">
        <v>85</v>
      </c>
      <c r="D29" s="8">
        <v>3.88</v>
      </c>
      <c r="E29" s="12">
        <v>57</v>
      </c>
      <c r="F29" s="8">
        <v>4.21</v>
      </c>
      <c r="G29" s="12">
        <v>28</v>
      </c>
      <c r="H29" s="8">
        <v>3.52</v>
      </c>
      <c r="I29" s="12">
        <v>0</v>
      </c>
    </row>
    <row r="30" spans="2:9" ht="15" customHeight="1" x14ac:dyDescent="0.2">
      <c r="B30" t="s">
        <v>58</v>
      </c>
      <c r="C30" s="12">
        <v>84</v>
      </c>
      <c r="D30" s="8">
        <v>3.83</v>
      </c>
      <c r="E30" s="12">
        <v>56</v>
      </c>
      <c r="F30" s="8">
        <v>4.13</v>
      </c>
      <c r="G30" s="12">
        <v>7</v>
      </c>
      <c r="H30" s="8">
        <v>0.88</v>
      </c>
      <c r="I30" s="12">
        <v>1</v>
      </c>
    </row>
    <row r="31" spans="2:9" ht="15" customHeight="1" x14ac:dyDescent="0.2">
      <c r="B31" t="s">
        <v>50</v>
      </c>
      <c r="C31" s="12">
        <v>74</v>
      </c>
      <c r="D31" s="8">
        <v>3.37</v>
      </c>
      <c r="E31" s="12">
        <v>55</v>
      </c>
      <c r="F31" s="8">
        <v>4.0599999999999996</v>
      </c>
      <c r="G31" s="12">
        <v>19</v>
      </c>
      <c r="H31" s="8">
        <v>2.39</v>
      </c>
      <c r="I31" s="12">
        <v>0</v>
      </c>
    </row>
    <row r="32" spans="2:9" ht="15" customHeight="1" x14ac:dyDescent="0.2">
      <c r="B32" t="s">
        <v>52</v>
      </c>
      <c r="C32" s="12">
        <v>64</v>
      </c>
      <c r="D32" s="8">
        <v>2.92</v>
      </c>
      <c r="E32" s="12">
        <v>23</v>
      </c>
      <c r="F32" s="8">
        <v>1.7</v>
      </c>
      <c r="G32" s="12">
        <v>40</v>
      </c>
      <c r="H32" s="8">
        <v>5.03</v>
      </c>
      <c r="I32" s="12">
        <v>0</v>
      </c>
    </row>
    <row r="33" spans="2:9" ht="15" customHeight="1" x14ac:dyDescent="0.2">
      <c r="B33" t="s">
        <v>59</v>
      </c>
      <c r="C33" s="12">
        <v>64</v>
      </c>
      <c r="D33" s="8">
        <v>2.92</v>
      </c>
      <c r="E33" s="12">
        <v>56</v>
      </c>
      <c r="F33" s="8">
        <v>4.13</v>
      </c>
      <c r="G33" s="12">
        <v>8</v>
      </c>
      <c r="H33" s="8">
        <v>1.01</v>
      </c>
      <c r="I33" s="12">
        <v>0</v>
      </c>
    </row>
    <row r="34" spans="2:9" ht="15" customHeight="1" x14ac:dyDescent="0.2">
      <c r="B34" t="s">
        <v>44</v>
      </c>
      <c r="C34" s="12">
        <v>61</v>
      </c>
      <c r="D34" s="8">
        <v>2.78</v>
      </c>
      <c r="E34" s="12">
        <v>24</v>
      </c>
      <c r="F34" s="8">
        <v>1.77</v>
      </c>
      <c r="G34" s="12">
        <v>37</v>
      </c>
      <c r="H34" s="8">
        <v>4.6500000000000004</v>
      </c>
      <c r="I34" s="12">
        <v>0</v>
      </c>
    </row>
    <row r="35" spans="2:9" ht="15" customHeight="1" x14ac:dyDescent="0.2">
      <c r="B35" t="s">
        <v>66</v>
      </c>
      <c r="C35" s="12">
        <v>61</v>
      </c>
      <c r="D35" s="8">
        <v>2.78</v>
      </c>
      <c r="E35" s="12">
        <v>38</v>
      </c>
      <c r="F35" s="8">
        <v>2.8</v>
      </c>
      <c r="G35" s="12">
        <v>23</v>
      </c>
      <c r="H35" s="8">
        <v>2.89</v>
      </c>
      <c r="I35" s="12">
        <v>0</v>
      </c>
    </row>
    <row r="36" spans="2:9" ht="15" customHeight="1" x14ac:dyDescent="0.2">
      <c r="B36" t="s">
        <v>48</v>
      </c>
      <c r="C36" s="12">
        <v>45</v>
      </c>
      <c r="D36" s="8">
        <v>2.0499999999999998</v>
      </c>
      <c r="E36" s="12">
        <v>24</v>
      </c>
      <c r="F36" s="8">
        <v>1.77</v>
      </c>
      <c r="G36" s="12">
        <v>21</v>
      </c>
      <c r="H36" s="8">
        <v>2.64</v>
      </c>
      <c r="I36" s="12">
        <v>0</v>
      </c>
    </row>
    <row r="37" spans="2:9" ht="15" customHeight="1" x14ac:dyDescent="0.2">
      <c r="B37" t="s">
        <v>61</v>
      </c>
      <c r="C37" s="12">
        <v>45</v>
      </c>
      <c r="D37" s="8">
        <v>2.0499999999999998</v>
      </c>
      <c r="E37" s="12">
        <v>34</v>
      </c>
      <c r="F37" s="8">
        <v>2.5099999999999998</v>
      </c>
      <c r="G37" s="12">
        <v>11</v>
      </c>
      <c r="H37" s="8">
        <v>1.38</v>
      </c>
      <c r="I37" s="12">
        <v>0</v>
      </c>
    </row>
    <row r="38" spans="2:9" ht="15" customHeight="1" x14ac:dyDescent="0.2">
      <c r="B38" t="s">
        <v>53</v>
      </c>
      <c r="C38" s="12">
        <v>39</v>
      </c>
      <c r="D38" s="8">
        <v>1.78</v>
      </c>
      <c r="E38" s="12">
        <v>32</v>
      </c>
      <c r="F38" s="8">
        <v>2.36</v>
      </c>
      <c r="G38" s="12">
        <v>7</v>
      </c>
      <c r="H38" s="8">
        <v>0.88</v>
      </c>
      <c r="I38" s="12">
        <v>0</v>
      </c>
    </row>
    <row r="39" spans="2:9" ht="15" customHeight="1" x14ac:dyDescent="0.2">
      <c r="B39" t="s">
        <v>54</v>
      </c>
      <c r="C39" s="12">
        <v>39</v>
      </c>
      <c r="D39" s="8">
        <v>1.78</v>
      </c>
      <c r="E39" s="12">
        <v>18</v>
      </c>
      <c r="F39" s="8">
        <v>1.33</v>
      </c>
      <c r="G39" s="12">
        <v>19</v>
      </c>
      <c r="H39" s="8">
        <v>2.39</v>
      </c>
      <c r="I39" s="12">
        <v>0</v>
      </c>
    </row>
    <row r="40" spans="2:9" ht="15" customHeight="1" x14ac:dyDescent="0.2">
      <c r="B40" t="s">
        <v>70</v>
      </c>
      <c r="C40" s="12">
        <v>38</v>
      </c>
      <c r="D40" s="8">
        <v>1.73</v>
      </c>
      <c r="E40" s="12">
        <v>26</v>
      </c>
      <c r="F40" s="8">
        <v>1.92</v>
      </c>
      <c r="G40" s="12">
        <v>6</v>
      </c>
      <c r="H40" s="8">
        <v>0.75</v>
      </c>
      <c r="I40" s="12">
        <v>0</v>
      </c>
    </row>
    <row r="41" spans="2:9" ht="15" customHeight="1" x14ac:dyDescent="0.2">
      <c r="B41" t="s">
        <v>69</v>
      </c>
      <c r="C41" s="12">
        <v>37</v>
      </c>
      <c r="D41" s="8">
        <v>1.69</v>
      </c>
      <c r="E41" s="12">
        <v>15</v>
      </c>
      <c r="F41" s="8">
        <v>1.1100000000000001</v>
      </c>
      <c r="G41" s="12">
        <v>22</v>
      </c>
      <c r="H41" s="8">
        <v>2.76</v>
      </c>
      <c r="I41" s="12">
        <v>0</v>
      </c>
    </row>
    <row r="42" spans="2:9" ht="15" customHeight="1" x14ac:dyDescent="0.2">
      <c r="B42" t="s">
        <v>65</v>
      </c>
      <c r="C42" s="12">
        <v>33</v>
      </c>
      <c r="D42" s="8">
        <v>1.5</v>
      </c>
      <c r="E42" s="12">
        <v>17</v>
      </c>
      <c r="F42" s="8">
        <v>1.25</v>
      </c>
      <c r="G42" s="12">
        <v>11</v>
      </c>
      <c r="H42" s="8">
        <v>1.38</v>
      </c>
      <c r="I42" s="12">
        <v>0</v>
      </c>
    </row>
    <row r="43" spans="2:9" ht="15" customHeight="1" x14ac:dyDescent="0.2">
      <c r="B43" t="s">
        <v>47</v>
      </c>
      <c r="C43" s="12">
        <v>28</v>
      </c>
      <c r="D43" s="8">
        <v>1.28</v>
      </c>
      <c r="E43" s="12">
        <v>3</v>
      </c>
      <c r="F43" s="8">
        <v>0.22</v>
      </c>
      <c r="G43" s="12">
        <v>25</v>
      </c>
      <c r="H43" s="8">
        <v>3.14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161</v>
      </c>
      <c r="D47" s="8">
        <v>7.34</v>
      </c>
      <c r="E47" s="12">
        <v>154</v>
      </c>
      <c r="F47" s="8">
        <v>11.37</v>
      </c>
      <c r="G47" s="12">
        <v>7</v>
      </c>
      <c r="H47" s="8">
        <v>0.88</v>
      </c>
      <c r="I47" s="12">
        <v>0</v>
      </c>
    </row>
    <row r="48" spans="2:9" ht="15" customHeight="1" x14ac:dyDescent="0.2">
      <c r="B48" t="s">
        <v>97</v>
      </c>
      <c r="C48" s="12">
        <v>98</v>
      </c>
      <c r="D48" s="8">
        <v>4.47</v>
      </c>
      <c r="E48" s="12">
        <v>98</v>
      </c>
      <c r="F48" s="8">
        <v>7.23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95</v>
      </c>
      <c r="C49" s="12">
        <v>71</v>
      </c>
      <c r="D49" s="8">
        <v>3.24</v>
      </c>
      <c r="E49" s="12">
        <v>61</v>
      </c>
      <c r="F49" s="8">
        <v>4.5</v>
      </c>
      <c r="G49" s="12">
        <v>10</v>
      </c>
      <c r="H49" s="8">
        <v>1.26</v>
      </c>
      <c r="I49" s="12">
        <v>0</v>
      </c>
    </row>
    <row r="50" spans="2:9" ht="15" customHeight="1" x14ac:dyDescent="0.2">
      <c r="B50" t="s">
        <v>84</v>
      </c>
      <c r="C50" s="12">
        <v>67</v>
      </c>
      <c r="D50" s="8">
        <v>3.06</v>
      </c>
      <c r="E50" s="12">
        <v>4</v>
      </c>
      <c r="F50" s="8">
        <v>0.3</v>
      </c>
      <c r="G50" s="12">
        <v>63</v>
      </c>
      <c r="H50" s="8">
        <v>7.91</v>
      </c>
      <c r="I50" s="12">
        <v>0</v>
      </c>
    </row>
    <row r="51" spans="2:9" ht="15" customHeight="1" x14ac:dyDescent="0.2">
      <c r="B51" t="s">
        <v>99</v>
      </c>
      <c r="C51" s="12">
        <v>65</v>
      </c>
      <c r="D51" s="8">
        <v>2.96</v>
      </c>
      <c r="E51" s="12">
        <v>64</v>
      </c>
      <c r="F51" s="8">
        <v>4.72</v>
      </c>
      <c r="G51" s="12">
        <v>1</v>
      </c>
      <c r="H51" s="8">
        <v>0.13</v>
      </c>
      <c r="I51" s="12">
        <v>0</v>
      </c>
    </row>
    <row r="52" spans="2:9" ht="15" customHeight="1" x14ac:dyDescent="0.2">
      <c r="B52" t="s">
        <v>89</v>
      </c>
      <c r="C52" s="12">
        <v>60</v>
      </c>
      <c r="D52" s="8">
        <v>2.74</v>
      </c>
      <c r="E52" s="12">
        <v>45</v>
      </c>
      <c r="F52" s="8">
        <v>3.32</v>
      </c>
      <c r="G52" s="12">
        <v>14</v>
      </c>
      <c r="H52" s="8">
        <v>1.76</v>
      </c>
      <c r="I52" s="12">
        <v>1</v>
      </c>
    </row>
    <row r="53" spans="2:9" ht="15" customHeight="1" x14ac:dyDescent="0.2">
      <c r="B53" t="s">
        <v>92</v>
      </c>
      <c r="C53" s="12">
        <v>55</v>
      </c>
      <c r="D53" s="8">
        <v>2.5099999999999998</v>
      </c>
      <c r="E53" s="12">
        <v>30</v>
      </c>
      <c r="F53" s="8">
        <v>2.21</v>
      </c>
      <c r="G53" s="12">
        <v>25</v>
      </c>
      <c r="H53" s="8">
        <v>3.14</v>
      </c>
      <c r="I53" s="12">
        <v>0</v>
      </c>
    </row>
    <row r="54" spans="2:9" ht="15" customHeight="1" x14ac:dyDescent="0.2">
      <c r="B54" t="s">
        <v>102</v>
      </c>
      <c r="C54" s="12">
        <v>50</v>
      </c>
      <c r="D54" s="8">
        <v>2.2799999999999998</v>
      </c>
      <c r="E54" s="12">
        <v>44</v>
      </c>
      <c r="F54" s="8">
        <v>3.25</v>
      </c>
      <c r="G54" s="12">
        <v>6</v>
      </c>
      <c r="H54" s="8">
        <v>0.75</v>
      </c>
      <c r="I54" s="12">
        <v>0</v>
      </c>
    </row>
    <row r="55" spans="2:9" ht="15" customHeight="1" x14ac:dyDescent="0.2">
      <c r="B55" t="s">
        <v>93</v>
      </c>
      <c r="C55" s="12">
        <v>47</v>
      </c>
      <c r="D55" s="8">
        <v>2.14</v>
      </c>
      <c r="E55" s="12">
        <v>21</v>
      </c>
      <c r="F55" s="8">
        <v>1.55</v>
      </c>
      <c r="G55" s="12">
        <v>25</v>
      </c>
      <c r="H55" s="8">
        <v>3.14</v>
      </c>
      <c r="I55" s="12">
        <v>0</v>
      </c>
    </row>
    <row r="56" spans="2:9" ht="15" customHeight="1" x14ac:dyDescent="0.2">
      <c r="B56" t="s">
        <v>103</v>
      </c>
      <c r="C56" s="12">
        <v>45</v>
      </c>
      <c r="D56" s="8">
        <v>2.0499999999999998</v>
      </c>
      <c r="E56" s="12">
        <v>34</v>
      </c>
      <c r="F56" s="8">
        <v>2.5099999999999998</v>
      </c>
      <c r="G56" s="12">
        <v>11</v>
      </c>
      <c r="H56" s="8">
        <v>1.38</v>
      </c>
      <c r="I56" s="12">
        <v>0</v>
      </c>
    </row>
    <row r="57" spans="2:9" ht="15" customHeight="1" x14ac:dyDescent="0.2">
      <c r="B57" t="s">
        <v>96</v>
      </c>
      <c r="C57" s="12">
        <v>41</v>
      </c>
      <c r="D57" s="8">
        <v>1.87</v>
      </c>
      <c r="E57" s="12">
        <v>38</v>
      </c>
      <c r="F57" s="8">
        <v>2.8</v>
      </c>
      <c r="G57" s="12">
        <v>3</v>
      </c>
      <c r="H57" s="8">
        <v>0.38</v>
      </c>
      <c r="I57" s="12">
        <v>0</v>
      </c>
    </row>
    <row r="58" spans="2:9" ht="15" customHeight="1" x14ac:dyDescent="0.2">
      <c r="B58" t="s">
        <v>90</v>
      </c>
      <c r="C58" s="12">
        <v>38</v>
      </c>
      <c r="D58" s="8">
        <v>1.73</v>
      </c>
      <c r="E58" s="12">
        <v>28</v>
      </c>
      <c r="F58" s="8">
        <v>2.0699999999999998</v>
      </c>
      <c r="G58" s="12">
        <v>10</v>
      </c>
      <c r="H58" s="8">
        <v>1.26</v>
      </c>
      <c r="I58" s="12">
        <v>0</v>
      </c>
    </row>
    <row r="59" spans="2:9" ht="15" customHeight="1" x14ac:dyDescent="0.2">
      <c r="B59" t="s">
        <v>115</v>
      </c>
      <c r="C59" s="12">
        <v>36</v>
      </c>
      <c r="D59" s="8">
        <v>1.64</v>
      </c>
      <c r="E59" s="12">
        <v>15</v>
      </c>
      <c r="F59" s="8">
        <v>1.1100000000000001</v>
      </c>
      <c r="G59" s="12">
        <v>21</v>
      </c>
      <c r="H59" s="8">
        <v>2.64</v>
      </c>
      <c r="I59" s="12">
        <v>0</v>
      </c>
    </row>
    <row r="60" spans="2:9" ht="15" customHeight="1" x14ac:dyDescent="0.2">
      <c r="B60" t="s">
        <v>117</v>
      </c>
      <c r="C60" s="12">
        <v>36</v>
      </c>
      <c r="D60" s="8">
        <v>1.64</v>
      </c>
      <c r="E60" s="12">
        <v>13</v>
      </c>
      <c r="F60" s="8">
        <v>0.96</v>
      </c>
      <c r="G60" s="12">
        <v>23</v>
      </c>
      <c r="H60" s="8">
        <v>2.89</v>
      </c>
      <c r="I60" s="12">
        <v>0</v>
      </c>
    </row>
    <row r="61" spans="2:9" ht="15" customHeight="1" x14ac:dyDescent="0.2">
      <c r="B61" t="s">
        <v>101</v>
      </c>
      <c r="C61" s="12">
        <v>36</v>
      </c>
      <c r="D61" s="8">
        <v>1.64</v>
      </c>
      <c r="E61" s="12">
        <v>35</v>
      </c>
      <c r="F61" s="8">
        <v>2.58</v>
      </c>
      <c r="G61" s="12">
        <v>1</v>
      </c>
      <c r="H61" s="8">
        <v>0.13</v>
      </c>
      <c r="I61" s="12">
        <v>0</v>
      </c>
    </row>
    <row r="62" spans="2:9" ht="15" customHeight="1" x14ac:dyDescent="0.2">
      <c r="B62" t="s">
        <v>86</v>
      </c>
      <c r="C62" s="12">
        <v>34</v>
      </c>
      <c r="D62" s="8">
        <v>1.55</v>
      </c>
      <c r="E62" s="12">
        <v>23</v>
      </c>
      <c r="F62" s="8">
        <v>1.7</v>
      </c>
      <c r="G62" s="12">
        <v>11</v>
      </c>
      <c r="H62" s="8">
        <v>1.38</v>
      </c>
      <c r="I62" s="12">
        <v>0</v>
      </c>
    </row>
    <row r="63" spans="2:9" ht="15" customHeight="1" x14ac:dyDescent="0.2">
      <c r="B63" t="s">
        <v>91</v>
      </c>
      <c r="C63" s="12">
        <v>33</v>
      </c>
      <c r="D63" s="8">
        <v>1.5</v>
      </c>
      <c r="E63" s="12">
        <v>19</v>
      </c>
      <c r="F63" s="8">
        <v>1.4</v>
      </c>
      <c r="G63" s="12">
        <v>14</v>
      </c>
      <c r="H63" s="8">
        <v>1.76</v>
      </c>
      <c r="I63" s="12">
        <v>0</v>
      </c>
    </row>
    <row r="64" spans="2:9" ht="15" customHeight="1" x14ac:dyDescent="0.2">
      <c r="B64" t="s">
        <v>108</v>
      </c>
      <c r="C64" s="12">
        <v>29</v>
      </c>
      <c r="D64" s="8">
        <v>1.32</v>
      </c>
      <c r="E64" s="12">
        <v>20</v>
      </c>
      <c r="F64" s="8">
        <v>1.48</v>
      </c>
      <c r="G64" s="12">
        <v>9</v>
      </c>
      <c r="H64" s="8">
        <v>1.1299999999999999</v>
      </c>
      <c r="I64" s="12">
        <v>0</v>
      </c>
    </row>
    <row r="65" spans="2:9" ht="15" customHeight="1" x14ac:dyDescent="0.2">
      <c r="B65" t="s">
        <v>118</v>
      </c>
      <c r="C65" s="12">
        <v>29</v>
      </c>
      <c r="D65" s="8">
        <v>1.32</v>
      </c>
      <c r="E65" s="12">
        <v>24</v>
      </c>
      <c r="F65" s="8">
        <v>1.77</v>
      </c>
      <c r="G65" s="12">
        <v>5</v>
      </c>
      <c r="H65" s="8">
        <v>0.63</v>
      </c>
      <c r="I65" s="12">
        <v>0</v>
      </c>
    </row>
    <row r="66" spans="2:9" ht="15" customHeight="1" x14ac:dyDescent="0.2">
      <c r="B66" t="s">
        <v>116</v>
      </c>
      <c r="C66" s="12">
        <v>28</v>
      </c>
      <c r="D66" s="8">
        <v>1.28</v>
      </c>
      <c r="E66" s="12">
        <v>22</v>
      </c>
      <c r="F66" s="8">
        <v>1.62</v>
      </c>
      <c r="G66" s="12">
        <v>6</v>
      </c>
      <c r="H66" s="8">
        <v>0.75</v>
      </c>
      <c r="I66" s="12">
        <v>0</v>
      </c>
    </row>
    <row r="68" spans="2:9" ht="15" customHeight="1" x14ac:dyDescent="0.2">
      <c r="B6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0DA9-EF0A-440D-B111-DC6CD2DB75D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180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1</v>
      </c>
      <c r="D5" s="8">
        <v>0.12</v>
      </c>
      <c r="E5" s="12">
        <v>0</v>
      </c>
      <c r="F5" s="8">
        <v>0</v>
      </c>
      <c r="G5" s="12">
        <v>1</v>
      </c>
      <c r="H5" s="8">
        <v>0.25</v>
      </c>
      <c r="I5" s="12">
        <v>0</v>
      </c>
    </row>
    <row r="6" spans="2:9" ht="15" customHeight="1" x14ac:dyDescent="0.2">
      <c r="B6" t="s">
        <v>20</v>
      </c>
      <c r="C6" s="12">
        <v>113</v>
      </c>
      <c r="D6" s="8">
        <v>13.14</v>
      </c>
      <c r="E6" s="12">
        <v>19</v>
      </c>
      <c r="F6" s="8">
        <v>4.26</v>
      </c>
      <c r="G6" s="12">
        <v>94</v>
      </c>
      <c r="H6" s="8">
        <v>23.38</v>
      </c>
      <c r="I6" s="12">
        <v>0</v>
      </c>
    </row>
    <row r="7" spans="2:9" ht="15" customHeight="1" x14ac:dyDescent="0.2">
      <c r="B7" t="s">
        <v>21</v>
      </c>
      <c r="C7" s="12">
        <v>75</v>
      </c>
      <c r="D7" s="8">
        <v>8.7200000000000006</v>
      </c>
      <c r="E7" s="12">
        <v>21</v>
      </c>
      <c r="F7" s="8">
        <v>4.71</v>
      </c>
      <c r="G7" s="12">
        <v>54</v>
      </c>
      <c r="H7" s="8">
        <v>13.43</v>
      </c>
      <c r="I7" s="12">
        <v>0</v>
      </c>
    </row>
    <row r="8" spans="2:9" ht="15" customHeight="1" x14ac:dyDescent="0.2">
      <c r="B8" t="s">
        <v>22</v>
      </c>
      <c r="C8" s="12">
        <v>3</v>
      </c>
      <c r="D8" s="8">
        <v>0.35</v>
      </c>
      <c r="E8" s="12">
        <v>1</v>
      </c>
      <c r="F8" s="8">
        <v>0.22</v>
      </c>
      <c r="G8" s="12">
        <v>2</v>
      </c>
      <c r="H8" s="8">
        <v>0.5</v>
      </c>
      <c r="I8" s="12">
        <v>0</v>
      </c>
    </row>
    <row r="9" spans="2:9" ht="15" customHeight="1" x14ac:dyDescent="0.2">
      <c r="B9" t="s">
        <v>23</v>
      </c>
      <c r="C9" s="12">
        <v>3</v>
      </c>
      <c r="D9" s="8">
        <v>0.35</v>
      </c>
      <c r="E9" s="12">
        <v>0</v>
      </c>
      <c r="F9" s="8">
        <v>0</v>
      </c>
      <c r="G9" s="12">
        <v>3</v>
      </c>
      <c r="H9" s="8">
        <v>0.75</v>
      </c>
      <c r="I9" s="12">
        <v>0</v>
      </c>
    </row>
    <row r="10" spans="2:9" ht="15" customHeight="1" x14ac:dyDescent="0.2">
      <c r="B10" t="s">
        <v>24</v>
      </c>
      <c r="C10" s="12">
        <v>6</v>
      </c>
      <c r="D10" s="8">
        <v>0.7</v>
      </c>
      <c r="E10" s="12">
        <v>1</v>
      </c>
      <c r="F10" s="8">
        <v>0.22</v>
      </c>
      <c r="G10" s="12">
        <v>4</v>
      </c>
      <c r="H10" s="8">
        <v>1</v>
      </c>
      <c r="I10" s="12">
        <v>0</v>
      </c>
    </row>
    <row r="11" spans="2:9" ht="15" customHeight="1" x14ac:dyDescent="0.2">
      <c r="B11" t="s">
        <v>25</v>
      </c>
      <c r="C11" s="12">
        <v>236</v>
      </c>
      <c r="D11" s="8">
        <v>27.44</v>
      </c>
      <c r="E11" s="12">
        <v>138</v>
      </c>
      <c r="F11" s="8">
        <v>30.94</v>
      </c>
      <c r="G11" s="12">
        <v>97</v>
      </c>
      <c r="H11" s="8">
        <v>24.13</v>
      </c>
      <c r="I11" s="12">
        <v>1</v>
      </c>
    </row>
    <row r="12" spans="2:9" ht="15" customHeight="1" x14ac:dyDescent="0.2">
      <c r="B12" t="s">
        <v>26</v>
      </c>
      <c r="C12" s="12">
        <v>5</v>
      </c>
      <c r="D12" s="8">
        <v>0.57999999999999996</v>
      </c>
      <c r="E12" s="12">
        <v>0</v>
      </c>
      <c r="F12" s="8">
        <v>0</v>
      </c>
      <c r="G12" s="12">
        <v>5</v>
      </c>
      <c r="H12" s="8">
        <v>1.24</v>
      </c>
      <c r="I12" s="12">
        <v>0</v>
      </c>
    </row>
    <row r="13" spans="2:9" ht="15" customHeight="1" x14ac:dyDescent="0.2">
      <c r="B13" t="s">
        <v>27</v>
      </c>
      <c r="C13" s="12">
        <v>43</v>
      </c>
      <c r="D13" s="8">
        <v>5</v>
      </c>
      <c r="E13" s="12">
        <v>13</v>
      </c>
      <c r="F13" s="8">
        <v>2.91</v>
      </c>
      <c r="G13" s="12">
        <v>30</v>
      </c>
      <c r="H13" s="8">
        <v>7.46</v>
      </c>
      <c r="I13" s="12">
        <v>0</v>
      </c>
    </row>
    <row r="14" spans="2:9" ht="15" customHeight="1" x14ac:dyDescent="0.2">
      <c r="B14" t="s">
        <v>28</v>
      </c>
      <c r="C14" s="12">
        <v>48</v>
      </c>
      <c r="D14" s="8">
        <v>5.58</v>
      </c>
      <c r="E14" s="12">
        <v>22</v>
      </c>
      <c r="F14" s="8">
        <v>4.93</v>
      </c>
      <c r="G14" s="12">
        <v>26</v>
      </c>
      <c r="H14" s="8">
        <v>6.47</v>
      </c>
      <c r="I14" s="12">
        <v>0</v>
      </c>
    </row>
    <row r="15" spans="2:9" ht="15" customHeight="1" x14ac:dyDescent="0.2">
      <c r="B15" t="s">
        <v>29</v>
      </c>
      <c r="C15" s="12">
        <v>115</v>
      </c>
      <c r="D15" s="8">
        <v>13.37</v>
      </c>
      <c r="E15" s="12">
        <v>95</v>
      </c>
      <c r="F15" s="8">
        <v>21.3</v>
      </c>
      <c r="G15" s="12">
        <v>19</v>
      </c>
      <c r="H15" s="8">
        <v>4.7300000000000004</v>
      </c>
      <c r="I15" s="12">
        <v>0</v>
      </c>
    </row>
    <row r="16" spans="2:9" ht="15" customHeight="1" x14ac:dyDescent="0.2">
      <c r="B16" t="s">
        <v>30</v>
      </c>
      <c r="C16" s="12">
        <v>121</v>
      </c>
      <c r="D16" s="8">
        <v>14.07</v>
      </c>
      <c r="E16" s="12">
        <v>98</v>
      </c>
      <c r="F16" s="8">
        <v>21.97</v>
      </c>
      <c r="G16" s="12">
        <v>23</v>
      </c>
      <c r="H16" s="8">
        <v>5.72</v>
      </c>
      <c r="I16" s="12">
        <v>0</v>
      </c>
    </row>
    <row r="17" spans="2:9" ht="15" customHeight="1" x14ac:dyDescent="0.2">
      <c r="B17" t="s">
        <v>31</v>
      </c>
      <c r="C17" s="12">
        <v>21</v>
      </c>
      <c r="D17" s="8">
        <v>2.44</v>
      </c>
      <c r="E17" s="12">
        <v>10</v>
      </c>
      <c r="F17" s="8">
        <v>2.2400000000000002</v>
      </c>
      <c r="G17" s="12">
        <v>5</v>
      </c>
      <c r="H17" s="8">
        <v>1.24</v>
      </c>
      <c r="I17" s="12">
        <v>1</v>
      </c>
    </row>
    <row r="18" spans="2:9" ht="15" customHeight="1" x14ac:dyDescent="0.2">
      <c r="B18" t="s">
        <v>32</v>
      </c>
      <c r="C18" s="12">
        <v>32</v>
      </c>
      <c r="D18" s="8">
        <v>3.72</v>
      </c>
      <c r="E18" s="12">
        <v>12</v>
      </c>
      <c r="F18" s="8">
        <v>2.69</v>
      </c>
      <c r="G18" s="12">
        <v>20</v>
      </c>
      <c r="H18" s="8">
        <v>4.9800000000000004</v>
      </c>
      <c r="I18" s="12">
        <v>0</v>
      </c>
    </row>
    <row r="19" spans="2:9" ht="15" customHeight="1" x14ac:dyDescent="0.2">
      <c r="B19" t="s">
        <v>33</v>
      </c>
      <c r="C19" s="12">
        <v>38</v>
      </c>
      <c r="D19" s="8">
        <v>4.42</v>
      </c>
      <c r="E19" s="12">
        <v>16</v>
      </c>
      <c r="F19" s="8">
        <v>3.59</v>
      </c>
      <c r="G19" s="12">
        <v>19</v>
      </c>
      <c r="H19" s="8">
        <v>4.7300000000000004</v>
      </c>
      <c r="I19" s="12">
        <v>0</v>
      </c>
    </row>
    <row r="20" spans="2:9" ht="15" customHeight="1" x14ac:dyDescent="0.2">
      <c r="B20" s="9" t="s">
        <v>171</v>
      </c>
      <c r="C20" s="12">
        <f>SUM(LTBL_44206[総数／事業所数])</f>
        <v>860</v>
      </c>
      <c r="E20" s="12">
        <f>SUBTOTAL(109,LTBL_44206[個人／事業所数])</f>
        <v>446</v>
      </c>
      <c r="G20" s="12">
        <f>SUBTOTAL(109,LTBL_44206[法人／事業所数])</f>
        <v>402</v>
      </c>
      <c r="I20" s="12">
        <f>SUBTOTAL(109,LTBL_44206[法人以外の団体／事業所数])</f>
        <v>2</v>
      </c>
    </row>
    <row r="21" spans="2:9" ht="15" customHeight="1" x14ac:dyDescent="0.2">
      <c r="E21" s="11">
        <f>LTBL_44206[[#Totals],[個人／事業所数]]/LTBL_44206[[#Totals],[総数／事業所数]]</f>
        <v>0.51860465116279075</v>
      </c>
      <c r="G21" s="11">
        <f>LTBL_44206[[#Totals],[法人／事業所数]]/LTBL_44206[[#Totals],[総数／事業所数]]</f>
        <v>0.46744186046511627</v>
      </c>
      <c r="I21" s="11">
        <f>LTBL_44206[[#Totals],[法人以外の団体／事業所数]]/LTBL_44206[[#Totals],[総数／事業所数]]</f>
        <v>2.3255813953488372E-3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103</v>
      </c>
      <c r="D24" s="8">
        <v>11.98</v>
      </c>
      <c r="E24" s="12">
        <v>92</v>
      </c>
      <c r="F24" s="8">
        <v>20.63</v>
      </c>
      <c r="G24" s="12">
        <v>11</v>
      </c>
      <c r="H24" s="8">
        <v>2.74</v>
      </c>
      <c r="I24" s="12">
        <v>0</v>
      </c>
    </row>
    <row r="25" spans="2:9" ht="15" customHeight="1" x14ac:dyDescent="0.2">
      <c r="B25" t="s">
        <v>55</v>
      </c>
      <c r="C25" s="12">
        <v>101</v>
      </c>
      <c r="D25" s="8">
        <v>11.74</v>
      </c>
      <c r="E25" s="12">
        <v>87</v>
      </c>
      <c r="F25" s="8">
        <v>19.510000000000002</v>
      </c>
      <c r="G25" s="12">
        <v>14</v>
      </c>
      <c r="H25" s="8">
        <v>3.48</v>
      </c>
      <c r="I25" s="12">
        <v>0</v>
      </c>
    </row>
    <row r="26" spans="2:9" ht="15" customHeight="1" x14ac:dyDescent="0.2">
      <c r="B26" t="s">
        <v>51</v>
      </c>
      <c r="C26" s="12">
        <v>79</v>
      </c>
      <c r="D26" s="8">
        <v>9.19</v>
      </c>
      <c r="E26" s="12">
        <v>46</v>
      </c>
      <c r="F26" s="8">
        <v>10.31</v>
      </c>
      <c r="G26" s="12">
        <v>33</v>
      </c>
      <c r="H26" s="8">
        <v>8.2100000000000009</v>
      </c>
      <c r="I26" s="12">
        <v>0</v>
      </c>
    </row>
    <row r="27" spans="2:9" ht="15" customHeight="1" x14ac:dyDescent="0.2">
      <c r="B27" t="s">
        <v>49</v>
      </c>
      <c r="C27" s="12">
        <v>65</v>
      </c>
      <c r="D27" s="8">
        <v>7.56</v>
      </c>
      <c r="E27" s="12">
        <v>46</v>
      </c>
      <c r="F27" s="8">
        <v>10.31</v>
      </c>
      <c r="G27" s="12">
        <v>18</v>
      </c>
      <c r="H27" s="8">
        <v>4.4800000000000004</v>
      </c>
      <c r="I27" s="12">
        <v>1</v>
      </c>
    </row>
    <row r="28" spans="2:9" ht="15" customHeight="1" x14ac:dyDescent="0.2">
      <c r="B28" t="s">
        <v>42</v>
      </c>
      <c r="C28" s="12">
        <v>62</v>
      </c>
      <c r="D28" s="8">
        <v>7.21</v>
      </c>
      <c r="E28" s="12">
        <v>5</v>
      </c>
      <c r="F28" s="8">
        <v>1.1200000000000001</v>
      </c>
      <c r="G28" s="12">
        <v>57</v>
      </c>
      <c r="H28" s="8">
        <v>14.18</v>
      </c>
      <c r="I28" s="12">
        <v>0</v>
      </c>
    </row>
    <row r="29" spans="2:9" ht="15" customHeight="1" x14ac:dyDescent="0.2">
      <c r="B29" t="s">
        <v>50</v>
      </c>
      <c r="C29" s="12">
        <v>32</v>
      </c>
      <c r="D29" s="8">
        <v>3.72</v>
      </c>
      <c r="E29" s="12">
        <v>24</v>
      </c>
      <c r="F29" s="8">
        <v>5.38</v>
      </c>
      <c r="G29" s="12">
        <v>8</v>
      </c>
      <c r="H29" s="8">
        <v>1.99</v>
      </c>
      <c r="I29" s="12">
        <v>0</v>
      </c>
    </row>
    <row r="30" spans="2:9" ht="15" customHeight="1" x14ac:dyDescent="0.2">
      <c r="B30" t="s">
        <v>43</v>
      </c>
      <c r="C30" s="12">
        <v>29</v>
      </c>
      <c r="D30" s="8">
        <v>3.37</v>
      </c>
      <c r="E30" s="12">
        <v>10</v>
      </c>
      <c r="F30" s="8">
        <v>2.2400000000000002</v>
      </c>
      <c r="G30" s="12">
        <v>19</v>
      </c>
      <c r="H30" s="8">
        <v>4.7300000000000004</v>
      </c>
      <c r="I30" s="12">
        <v>0</v>
      </c>
    </row>
    <row r="31" spans="2:9" ht="15" customHeight="1" x14ac:dyDescent="0.2">
      <c r="B31" t="s">
        <v>52</v>
      </c>
      <c r="C31" s="12">
        <v>29</v>
      </c>
      <c r="D31" s="8">
        <v>3.37</v>
      </c>
      <c r="E31" s="12">
        <v>12</v>
      </c>
      <c r="F31" s="8">
        <v>2.69</v>
      </c>
      <c r="G31" s="12">
        <v>17</v>
      </c>
      <c r="H31" s="8">
        <v>4.2300000000000004</v>
      </c>
      <c r="I31" s="12">
        <v>0</v>
      </c>
    </row>
    <row r="32" spans="2:9" ht="15" customHeight="1" x14ac:dyDescent="0.2">
      <c r="B32" t="s">
        <v>53</v>
      </c>
      <c r="C32" s="12">
        <v>25</v>
      </c>
      <c r="D32" s="8">
        <v>2.91</v>
      </c>
      <c r="E32" s="12">
        <v>18</v>
      </c>
      <c r="F32" s="8">
        <v>4.04</v>
      </c>
      <c r="G32" s="12">
        <v>7</v>
      </c>
      <c r="H32" s="8">
        <v>1.74</v>
      </c>
      <c r="I32" s="12">
        <v>0</v>
      </c>
    </row>
    <row r="33" spans="2:9" ht="15" customHeight="1" x14ac:dyDescent="0.2">
      <c r="B33" t="s">
        <v>69</v>
      </c>
      <c r="C33" s="12">
        <v>23</v>
      </c>
      <c r="D33" s="8">
        <v>2.67</v>
      </c>
      <c r="E33" s="12">
        <v>0</v>
      </c>
      <c r="F33" s="8">
        <v>0</v>
      </c>
      <c r="G33" s="12">
        <v>23</v>
      </c>
      <c r="H33" s="8">
        <v>5.72</v>
      </c>
      <c r="I33" s="12">
        <v>0</v>
      </c>
    </row>
    <row r="34" spans="2:9" ht="15" customHeight="1" x14ac:dyDescent="0.2">
      <c r="B34" t="s">
        <v>44</v>
      </c>
      <c r="C34" s="12">
        <v>22</v>
      </c>
      <c r="D34" s="8">
        <v>2.56</v>
      </c>
      <c r="E34" s="12">
        <v>4</v>
      </c>
      <c r="F34" s="8">
        <v>0.9</v>
      </c>
      <c r="G34" s="12">
        <v>18</v>
      </c>
      <c r="H34" s="8">
        <v>4.4800000000000004</v>
      </c>
      <c r="I34" s="12">
        <v>0</v>
      </c>
    </row>
    <row r="35" spans="2:9" ht="15" customHeight="1" x14ac:dyDescent="0.2">
      <c r="B35" t="s">
        <v>58</v>
      </c>
      <c r="C35" s="12">
        <v>21</v>
      </c>
      <c r="D35" s="8">
        <v>2.44</v>
      </c>
      <c r="E35" s="12">
        <v>10</v>
      </c>
      <c r="F35" s="8">
        <v>2.2400000000000002</v>
      </c>
      <c r="G35" s="12">
        <v>5</v>
      </c>
      <c r="H35" s="8">
        <v>1.24</v>
      </c>
      <c r="I35" s="12">
        <v>1</v>
      </c>
    </row>
    <row r="36" spans="2:9" ht="15" customHeight="1" x14ac:dyDescent="0.2">
      <c r="B36" t="s">
        <v>54</v>
      </c>
      <c r="C36" s="12">
        <v>20</v>
      </c>
      <c r="D36" s="8">
        <v>2.33</v>
      </c>
      <c r="E36" s="12">
        <v>4</v>
      </c>
      <c r="F36" s="8">
        <v>0.9</v>
      </c>
      <c r="G36" s="12">
        <v>16</v>
      </c>
      <c r="H36" s="8">
        <v>3.98</v>
      </c>
      <c r="I36" s="12">
        <v>0</v>
      </c>
    </row>
    <row r="37" spans="2:9" ht="15" customHeight="1" x14ac:dyDescent="0.2">
      <c r="B37" t="s">
        <v>59</v>
      </c>
      <c r="C37" s="12">
        <v>17</v>
      </c>
      <c r="D37" s="8">
        <v>1.98</v>
      </c>
      <c r="E37" s="12">
        <v>12</v>
      </c>
      <c r="F37" s="8">
        <v>2.69</v>
      </c>
      <c r="G37" s="12">
        <v>5</v>
      </c>
      <c r="H37" s="8">
        <v>1.24</v>
      </c>
      <c r="I37" s="12">
        <v>0</v>
      </c>
    </row>
    <row r="38" spans="2:9" ht="15" customHeight="1" x14ac:dyDescent="0.2">
      <c r="B38" t="s">
        <v>61</v>
      </c>
      <c r="C38" s="12">
        <v>17</v>
      </c>
      <c r="D38" s="8">
        <v>1.98</v>
      </c>
      <c r="E38" s="12">
        <v>13</v>
      </c>
      <c r="F38" s="8">
        <v>2.91</v>
      </c>
      <c r="G38" s="12">
        <v>4</v>
      </c>
      <c r="H38" s="8">
        <v>1</v>
      </c>
      <c r="I38" s="12">
        <v>0</v>
      </c>
    </row>
    <row r="39" spans="2:9" ht="15" customHeight="1" x14ac:dyDescent="0.2">
      <c r="B39" t="s">
        <v>48</v>
      </c>
      <c r="C39" s="12">
        <v>16</v>
      </c>
      <c r="D39" s="8">
        <v>1.86</v>
      </c>
      <c r="E39" s="12">
        <v>11</v>
      </c>
      <c r="F39" s="8">
        <v>2.4700000000000002</v>
      </c>
      <c r="G39" s="12">
        <v>5</v>
      </c>
      <c r="H39" s="8">
        <v>1.24</v>
      </c>
      <c r="I39" s="12">
        <v>0</v>
      </c>
    </row>
    <row r="40" spans="2:9" ht="15" customHeight="1" x14ac:dyDescent="0.2">
      <c r="B40" t="s">
        <v>60</v>
      </c>
      <c r="C40" s="12">
        <v>15</v>
      </c>
      <c r="D40" s="8">
        <v>1.74</v>
      </c>
      <c r="E40" s="12">
        <v>0</v>
      </c>
      <c r="F40" s="8">
        <v>0</v>
      </c>
      <c r="G40" s="12">
        <v>15</v>
      </c>
      <c r="H40" s="8">
        <v>3.73</v>
      </c>
      <c r="I40" s="12">
        <v>0</v>
      </c>
    </row>
    <row r="41" spans="2:9" ht="15" customHeight="1" x14ac:dyDescent="0.2">
      <c r="B41" t="s">
        <v>66</v>
      </c>
      <c r="C41" s="12">
        <v>14</v>
      </c>
      <c r="D41" s="8">
        <v>1.63</v>
      </c>
      <c r="E41" s="12">
        <v>6</v>
      </c>
      <c r="F41" s="8">
        <v>1.35</v>
      </c>
      <c r="G41" s="12">
        <v>8</v>
      </c>
      <c r="H41" s="8">
        <v>1.99</v>
      </c>
      <c r="I41" s="12">
        <v>0</v>
      </c>
    </row>
    <row r="42" spans="2:9" ht="15" customHeight="1" x14ac:dyDescent="0.2">
      <c r="B42" t="s">
        <v>63</v>
      </c>
      <c r="C42" s="12">
        <v>14</v>
      </c>
      <c r="D42" s="8">
        <v>1.63</v>
      </c>
      <c r="E42" s="12">
        <v>3</v>
      </c>
      <c r="F42" s="8">
        <v>0.67</v>
      </c>
      <c r="G42" s="12">
        <v>11</v>
      </c>
      <c r="H42" s="8">
        <v>2.74</v>
      </c>
      <c r="I42" s="12">
        <v>0</v>
      </c>
    </row>
    <row r="43" spans="2:9" ht="15" customHeight="1" x14ac:dyDescent="0.2">
      <c r="B43" t="s">
        <v>57</v>
      </c>
      <c r="C43" s="12">
        <v>12</v>
      </c>
      <c r="D43" s="8">
        <v>1.4</v>
      </c>
      <c r="E43" s="12">
        <v>4</v>
      </c>
      <c r="F43" s="8">
        <v>0.9</v>
      </c>
      <c r="G43" s="12">
        <v>8</v>
      </c>
      <c r="H43" s="8">
        <v>1.99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50</v>
      </c>
      <c r="D47" s="8">
        <v>5.81</v>
      </c>
      <c r="E47" s="12">
        <v>47</v>
      </c>
      <c r="F47" s="8">
        <v>10.54</v>
      </c>
      <c r="G47" s="12">
        <v>3</v>
      </c>
      <c r="H47" s="8">
        <v>0.75</v>
      </c>
      <c r="I47" s="12">
        <v>0</v>
      </c>
    </row>
    <row r="48" spans="2:9" ht="15" customHeight="1" x14ac:dyDescent="0.2">
      <c r="B48" t="s">
        <v>99</v>
      </c>
      <c r="C48" s="12">
        <v>40</v>
      </c>
      <c r="D48" s="8">
        <v>4.6500000000000004</v>
      </c>
      <c r="E48" s="12">
        <v>40</v>
      </c>
      <c r="F48" s="8">
        <v>8.9700000000000006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84</v>
      </c>
      <c r="C49" s="12">
        <v>36</v>
      </c>
      <c r="D49" s="8">
        <v>4.1900000000000004</v>
      </c>
      <c r="E49" s="12">
        <v>0</v>
      </c>
      <c r="F49" s="8">
        <v>0</v>
      </c>
      <c r="G49" s="12">
        <v>36</v>
      </c>
      <c r="H49" s="8">
        <v>8.9600000000000009</v>
      </c>
      <c r="I49" s="12">
        <v>0</v>
      </c>
    </row>
    <row r="50" spans="2:9" ht="15" customHeight="1" x14ac:dyDescent="0.2">
      <c r="B50" t="s">
        <v>97</v>
      </c>
      <c r="C50" s="12">
        <v>34</v>
      </c>
      <c r="D50" s="8">
        <v>3.95</v>
      </c>
      <c r="E50" s="12">
        <v>32</v>
      </c>
      <c r="F50" s="8">
        <v>7.17</v>
      </c>
      <c r="G50" s="12">
        <v>2</v>
      </c>
      <c r="H50" s="8">
        <v>0.5</v>
      </c>
      <c r="I50" s="12">
        <v>0</v>
      </c>
    </row>
    <row r="51" spans="2:9" ht="15" customHeight="1" x14ac:dyDescent="0.2">
      <c r="B51" t="s">
        <v>92</v>
      </c>
      <c r="C51" s="12">
        <v>29</v>
      </c>
      <c r="D51" s="8">
        <v>3.37</v>
      </c>
      <c r="E51" s="12">
        <v>20</v>
      </c>
      <c r="F51" s="8">
        <v>4.4800000000000004</v>
      </c>
      <c r="G51" s="12">
        <v>9</v>
      </c>
      <c r="H51" s="8">
        <v>2.2400000000000002</v>
      </c>
      <c r="I51" s="12">
        <v>0</v>
      </c>
    </row>
    <row r="52" spans="2:9" ht="15" customHeight="1" x14ac:dyDescent="0.2">
      <c r="B52" t="s">
        <v>95</v>
      </c>
      <c r="C52" s="12">
        <v>27</v>
      </c>
      <c r="D52" s="8">
        <v>3.14</v>
      </c>
      <c r="E52" s="12">
        <v>16</v>
      </c>
      <c r="F52" s="8">
        <v>3.59</v>
      </c>
      <c r="G52" s="12">
        <v>11</v>
      </c>
      <c r="H52" s="8">
        <v>2.74</v>
      </c>
      <c r="I52" s="12">
        <v>0</v>
      </c>
    </row>
    <row r="53" spans="2:9" ht="15" customHeight="1" x14ac:dyDescent="0.2">
      <c r="B53" t="s">
        <v>115</v>
      </c>
      <c r="C53" s="12">
        <v>22</v>
      </c>
      <c r="D53" s="8">
        <v>2.56</v>
      </c>
      <c r="E53" s="12">
        <v>0</v>
      </c>
      <c r="F53" s="8">
        <v>0</v>
      </c>
      <c r="G53" s="12">
        <v>22</v>
      </c>
      <c r="H53" s="8">
        <v>5.47</v>
      </c>
      <c r="I53" s="12">
        <v>0</v>
      </c>
    </row>
    <row r="54" spans="2:9" ht="15" customHeight="1" x14ac:dyDescent="0.2">
      <c r="B54" t="s">
        <v>116</v>
      </c>
      <c r="C54" s="12">
        <v>19</v>
      </c>
      <c r="D54" s="8">
        <v>2.21</v>
      </c>
      <c r="E54" s="12">
        <v>15</v>
      </c>
      <c r="F54" s="8">
        <v>3.36</v>
      </c>
      <c r="G54" s="12">
        <v>4</v>
      </c>
      <c r="H54" s="8">
        <v>1</v>
      </c>
      <c r="I54" s="12">
        <v>0</v>
      </c>
    </row>
    <row r="55" spans="2:9" ht="15" customHeight="1" x14ac:dyDescent="0.2">
      <c r="B55" t="s">
        <v>93</v>
      </c>
      <c r="C55" s="12">
        <v>17</v>
      </c>
      <c r="D55" s="8">
        <v>1.98</v>
      </c>
      <c r="E55" s="12">
        <v>9</v>
      </c>
      <c r="F55" s="8">
        <v>2.02</v>
      </c>
      <c r="G55" s="12">
        <v>8</v>
      </c>
      <c r="H55" s="8">
        <v>1.99</v>
      </c>
      <c r="I55" s="12">
        <v>0</v>
      </c>
    </row>
    <row r="56" spans="2:9" ht="15" customHeight="1" x14ac:dyDescent="0.2">
      <c r="B56" t="s">
        <v>103</v>
      </c>
      <c r="C56" s="12">
        <v>17</v>
      </c>
      <c r="D56" s="8">
        <v>1.98</v>
      </c>
      <c r="E56" s="12">
        <v>13</v>
      </c>
      <c r="F56" s="8">
        <v>2.91</v>
      </c>
      <c r="G56" s="12">
        <v>4</v>
      </c>
      <c r="H56" s="8">
        <v>1</v>
      </c>
      <c r="I56" s="12">
        <v>0</v>
      </c>
    </row>
    <row r="57" spans="2:9" ht="15" customHeight="1" x14ac:dyDescent="0.2">
      <c r="B57" t="s">
        <v>89</v>
      </c>
      <c r="C57" s="12">
        <v>16</v>
      </c>
      <c r="D57" s="8">
        <v>1.86</v>
      </c>
      <c r="E57" s="12">
        <v>11</v>
      </c>
      <c r="F57" s="8">
        <v>2.4700000000000002</v>
      </c>
      <c r="G57" s="12">
        <v>5</v>
      </c>
      <c r="H57" s="8">
        <v>1.24</v>
      </c>
      <c r="I57" s="12">
        <v>0</v>
      </c>
    </row>
    <row r="58" spans="2:9" ht="15" customHeight="1" x14ac:dyDescent="0.2">
      <c r="B58" t="s">
        <v>108</v>
      </c>
      <c r="C58" s="12">
        <v>16</v>
      </c>
      <c r="D58" s="8">
        <v>1.86</v>
      </c>
      <c r="E58" s="12">
        <v>12</v>
      </c>
      <c r="F58" s="8">
        <v>2.69</v>
      </c>
      <c r="G58" s="12">
        <v>4</v>
      </c>
      <c r="H58" s="8">
        <v>1</v>
      </c>
      <c r="I58" s="12">
        <v>0</v>
      </c>
    </row>
    <row r="59" spans="2:9" ht="15" customHeight="1" x14ac:dyDescent="0.2">
      <c r="B59" t="s">
        <v>91</v>
      </c>
      <c r="C59" s="12">
        <v>15</v>
      </c>
      <c r="D59" s="8">
        <v>1.74</v>
      </c>
      <c r="E59" s="12">
        <v>10</v>
      </c>
      <c r="F59" s="8">
        <v>2.2400000000000002</v>
      </c>
      <c r="G59" s="12">
        <v>5</v>
      </c>
      <c r="H59" s="8">
        <v>1.24</v>
      </c>
      <c r="I59" s="12">
        <v>0</v>
      </c>
    </row>
    <row r="60" spans="2:9" ht="15" customHeight="1" x14ac:dyDescent="0.2">
      <c r="B60" t="s">
        <v>94</v>
      </c>
      <c r="C60" s="12">
        <v>15</v>
      </c>
      <c r="D60" s="8">
        <v>1.74</v>
      </c>
      <c r="E60" s="12">
        <v>2</v>
      </c>
      <c r="F60" s="8">
        <v>0.45</v>
      </c>
      <c r="G60" s="12">
        <v>13</v>
      </c>
      <c r="H60" s="8">
        <v>3.23</v>
      </c>
      <c r="I60" s="12">
        <v>0</v>
      </c>
    </row>
    <row r="61" spans="2:9" ht="15" customHeight="1" x14ac:dyDescent="0.2">
      <c r="B61" t="s">
        <v>96</v>
      </c>
      <c r="C61" s="12">
        <v>15</v>
      </c>
      <c r="D61" s="8">
        <v>1.74</v>
      </c>
      <c r="E61" s="12">
        <v>15</v>
      </c>
      <c r="F61" s="8">
        <v>3.36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88</v>
      </c>
      <c r="C62" s="12">
        <v>14</v>
      </c>
      <c r="D62" s="8">
        <v>1.63</v>
      </c>
      <c r="E62" s="12">
        <v>10</v>
      </c>
      <c r="F62" s="8">
        <v>2.2400000000000002</v>
      </c>
      <c r="G62" s="12">
        <v>3</v>
      </c>
      <c r="H62" s="8">
        <v>0.75</v>
      </c>
      <c r="I62" s="12">
        <v>1</v>
      </c>
    </row>
    <row r="63" spans="2:9" ht="15" customHeight="1" x14ac:dyDescent="0.2">
      <c r="B63" t="s">
        <v>117</v>
      </c>
      <c r="C63" s="12">
        <v>14</v>
      </c>
      <c r="D63" s="8">
        <v>1.63</v>
      </c>
      <c r="E63" s="12">
        <v>4</v>
      </c>
      <c r="F63" s="8">
        <v>0.9</v>
      </c>
      <c r="G63" s="12">
        <v>10</v>
      </c>
      <c r="H63" s="8">
        <v>2.4900000000000002</v>
      </c>
      <c r="I63" s="12">
        <v>0</v>
      </c>
    </row>
    <row r="64" spans="2:9" ht="15" customHeight="1" x14ac:dyDescent="0.2">
      <c r="B64" t="s">
        <v>119</v>
      </c>
      <c r="C64" s="12">
        <v>14</v>
      </c>
      <c r="D64" s="8">
        <v>1.63</v>
      </c>
      <c r="E64" s="12">
        <v>0</v>
      </c>
      <c r="F64" s="8">
        <v>0</v>
      </c>
      <c r="G64" s="12">
        <v>14</v>
      </c>
      <c r="H64" s="8">
        <v>3.48</v>
      </c>
      <c r="I64" s="12">
        <v>0</v>
      </c>
    </row>
    <row r="65" spans="2:9" ht="15" customHeight="1" x14ac:dyDescent="0.2">
      <c r="B65" t="s">
        <v>85</v>
      </c>
      <c r="C65" s="12">
        <v>13</v>
      </c>
      <c r="D65" s="8">
        <v>1.51</v>
      </c>
      <c r="E65" s="12">
        <v>0</v>
      </c>
      <c r="F65" s="8">
        <v>0</v>
      </c>
      <c r="G65" s="12">
        <v>13</v>
      </c>
      <c r="H65" s="8">
        <v>3.23</v>
      </c>
      <c r="I65" s="12">
        <v>0</v>
      </c>
    </row>
    <row r="66" spans="2:9" ht="15" customHeight="1" x14ac:dyDescent="0.2">
      <c r="B66" t="s">
        <v>90</v>
      </c>
      <c r="C66" s="12">
        <v>13</v>
      </c>
      <c r="D66" s="8">
        <v>1.51</v>
      </c>
      <c r="E66" s="12">
        <v>9</v>
      </c>
      <c r="F66" s="8">
        <v>2.02</v>
      </c>
      <c r="G66" s="12">
        <v>4</v>
      </c>
      <c r="H66" s="8">
        <v>1</v>
      </c>
      <c r="I66" s="12">
        <v>0</v>
      </c>
    </row>
    <row r="67" spans="2:9" ht="15" customHeight="1" x14ac:dyDescent="0.2">
      <c r="B67" t="s">
        <v>102</v>
      </c>
      <c r="C67" s="12">
        <v>13</v>
      </c>
      <c r="D67" s="8">
        <v>1.51</v>
      </c>
      <c r="E67" s="12">
        <v>9</v>
      </c>
      <c r="F67" s="8">
        <v>2.02</v>
      </c>
      <c r="G67" s="12">
        <v>4</v>
      </c>
      <c r="H67" s="8">
        <v>1</v>
      </c>
      <c r="I67" s="12">
        <v>0</v>
      </c>
    </row>
    <row r="69" spans="2:9" ht="15" customHeight="1" x14ac:dyDescent="0.2">
      <c r="B6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432E-4A27-46CF-BC61-13F65C6E0A28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181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3</v>
      </c>
      <c r="D5" s="8">
        <v>0.56999999999999995</v>
      </c>
      <c r="E5" s="12">
        <v>0</v>
      </c>
      <c r="F5" s="8">
        <v>0</v>
      </c>
      <c r="G5" s="12">
        <v>3</v>
      </c>
      <c r="H5" s="8">
        <v>1.62</v>
      </c>
      <c r="I5" s="12">
        <v>0</v>
      </c>
    </row>
    <row r="6" spans="2:9" ht="15" customHeight="1" x14ac:dyDescent="0.2">
      <c r="B6" t="s">
        <v>20</v>
      </c>
      <c r="C6" s="12">
        <v>63</v>
      </c>
      <c r="D6" s="8">
        <v>12.07</v>
      </c>
      <c r="E6" s="12">
        <v>25</v>
      </c>
      <c r="F6" s="8">
        <v>7.55</v>
      </c>
      <c r="G6" s="12">
        <v>38</v>
      </c>
      <c r="H6" s="8">
        <v>20.54</v>
      </c>
      <c r="I6" s="12">
        <v>0</v>
      </c>
    </row>
    <row r="7" spans="2:9" ht="15" customHeight="1" x14ac:dyDescent="0.2">
      <c r="B7" t="s">
        <v>21</v>
      </c>
      <c r="C7" s="12">
        <v>24</v>
      </c>
      <c r="D7" s="8">
        <v>4.5999999999999996</v>
      </c>
      <c r="E7" s="12">
        <v>6</v>
      </c>
      <c r="F7" s="8">
        <v>1.81</v>
      </c>
      <c r="G7" s="12">
        <v>18</v>
      </c>
      <c r="H7" s="8">
        <v>9.73</v>
      </c>
      <c r="I7" s="12">
        <v>0</v>
      </c>
    </row>
    <row r="8" spans="2:9" ht="15" customHeight="1" x14ac:dyDescent="0.2">
      <c r="B8" t="s">
        <v>22</v>
      </c>
      <c r="C8" s="12">
        <v>1</v>
      </c>
      <c r="D8" s="8">
        <v>0.19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23</v>
      </c>
      <c r="C9" s="12">
        <v>2</v>
      </c>
      <c r="D9" s="8">
        <v>0.38</v>
      </c>
      <c r="E9" s="12">
        <v>0</v>
      </c>
      <c r="F9" s="8">
        <v>0</v>
      </c>
      <c r="G9" s="12">
        <v>2</v>
      </c>
      <c r="H9" s="8">
        <v>1.08</v>
      </c>
      <c r="I9" s="12">
        <v>0</v>
      </c>
    </row>
    <row r="10" spans="2:9" ht="15" customHeight="1" x14ac:dyDescent="0.2">
      <c r="B10" t="s">
        <v>24</v>
      </c>
      <c r="C10" s="12">
        <v>9</v>
      </c>
      <c r="D10" s="8">
        <v>1.72</v>
      </c>
      <c r="E10" s="12">
        <v>1</v>
      </c>
      <c r="F10" s="8">
        <v>0.3</v>
      </c>
      <c r="G10" s="12">
        <v>8</v>
      </c>
      <c r="H10" s="8">
        <v>4.32</v>
      </c>
      <c r="I10" s="12">
        <v>0</v>
      </c>
    </row>
    <row r="11" spans="2:9" ht="15" customHeight="1" x14ac:dyDescent="0.2">
      <c r="B11" t="s">
        <v>25</v>
      </c>
      <c r="C11" s="12">
        <v>145</v>
      </c>
      <c r="D11" s="8">
        <v>27.78</v>
      </c>
      <c r="E11" s="12">
        <v>83</v>
      </c>
      <c r="F11" s="8">
        <v>25.08</v>
      </c>
      <c r="G11" s="12">
        <v>61</v>
      </c>
      <c r="H11" s="8">
        <v>32.97</v>
      </c>
      <c r="I11" s="12">
        <v>1</v>
      </c>
    </row>
    <row r="12" spans="2:9" ht="15" customHeight="1" x14ac:dyDescent="0.2">
      <c r="B12" t="s">
        <v>26</v>
      </c>
      <c r="C12" s="12">
        <v>2</v>
      </c>
      <c r="D12" s="8">
        <v>0.38</v>
      </c>
      <c r="E12" s="12">
        <v>0</v>
      </c>
      <c r="F12" s="8">
        <v>0</v>
      </c>
      <c r="G12" s="12">
        <v>2</v>
      </c>
      <c r="H12" s="8">
        <v>1.08</v>
      </c>
      <c r="I12" s="12">
        <v>0</v>
      </c>
    </row>
    <row r="13" spans="2:9" ht="15" customHeight="1" x14ac:dyDescent="0.2">
      <c r="B13" t="s">
        <v>27</v>
      </c>
      <c r="C13" s="12">
        <v>37</v>
      </c>
      <c r="D13" s="8">
        <v>7.09</v>
      </c>
      <c r="E13" s="12">
        <v>29</v>
      </c>
      <c r="F13" s="8">
        <v>8.76</v>
      </c>
      <c r="G13" s="12">
        <v>8</v>
      </c>
      <c r="H13" s="8">
        <v>4.32</v>
      </c>
      <c r="I13" s="12">
        <v>0</v>
      </c>
    </row>
    <row r="14" spans="2:9" ht="15" customHeight="1" x14ac:dyDescent="0.2">
      <c r="B14" t="s">
        <v>28</v>
      </c>
      <c r="C14" s="12">
        <v>18</v>
      </c>
      <c r="D14" s="8">
        <v>3.45</v>
      </c>
      <c r="E14" s="12">
        <v>9</v>
      </c>
      <c r="F14" s="8">
        <v>2.72</v>
      </c>
      <c r="G14" s="12">
        <v>9</v>
      </c>
      <c r="H14" s="8">
        <v>4.8600000000000003</v>
      </c>
      <c r="I14" s="12">
        <v>0</v>
      </c>
    </row>
    <row r="15" spans="2:9" ht="15" customHeight="1" x14ac:dyDescent="0.2">
      <c r="B15" t="s">
        <v>29</v>
      </c>
      <c r="C15" s="12">
        <v>81</v>
      </c>
      <c r="D15" s="8">
        <v>15.52</v>
      </c>
      <c r="E15" s="12">
        <v>68</v>
      </c>
      <c r="F15" s="8">
        <v>20.54</v>
      </c>
      <c r="G15" s="12">
        <v>12</v>
      </c>
      <c r="H15" s="8">
        <v>6.49</v>
      </c>
      <c r="I15" s="12">
        <v>1</v>
      </c>
    </row>
    <row r="16" spans="2:9" ht="15" customHeight="1" x14ac:dyDescent="0.2">
      <c r="B16" t="s">
        <v>30</v>
      </c>
      <c r="C16" s="12">
        <v>78</v>
      </c>
      <c r="D16" s="8">
        <v>14.94</v>
      </c>
      <c r="E16" s="12">
        <v>72</v>
      </c>
      <c r="F16" s="8">
        <v>21.75</v>
      </c>
      <c r="G16" s="12">
        <v>6</v>
      </c>
      <c r="H16" s="8">
        <v>3.24</v>
      </c>
      <c r="I16" s="12">
        <v>0</v>
      </c>
    </row>
    <row r="17" spans="2:9" ht="15" customHeight="1" x14ac:dyDescent="0.2">
      <c r="B17" t="s">
        <v>31</v>
      </c>
      <c r="C17" s="12">
        <v>12</v>
      </c>
      <c r="D17" s="8">
        <v>2.2999999999999998</v>
      </c>
      <c r="E17" s="12">
        <v>11</v>
      </c>
      <c r="F17" s="8">
        <v>3.32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32</v>
      </c>
      <c r="C18" s="12">
        <v>29</v>
      </c>
      <c r="D18" s="8">
        <v>5.56</v>
      </c>
      <c r="E18" s="12">
        <v>20</v>
      </c>
      <c r="F18" s="8">
        <v>6.04</v>
      </c>
      <c r="G18" s="12">
        <v>8</v>
      </c>
      <c r="H18" s="8">
        <v>4.32</v>
      </c>
      <c r="I18" s="12">
        <v>1</v>
      </c>
    </row>
    <row r="19" spans="2:9" ht="15" customHeight="1" x14ac:dyDescent="0.2">
      <c r="B19" t="s">
        <v>33</v>
      </c>
      <c r="C19" s="12">
        <v>18</v>
      </c>
      <c r="D19" s="8">
        <v>3.45</v>
      </c>
      <c r="E19" s="12">
        <v>7</v>
      </c>
      <c r="F19" s="8">
        <v>2.11</v>
      </c>
      <c r="G19" s="12">
        <v>10</v>
      </c>
      <c r="H19" s="8">
        <v>5.41</v>
      </c>
      <c r="I19" s="12">
        <v>0</v>
      </c>
    </row>
    <row r="20" spans="2:9" ht="15" customHeight="1" x14ac:dyDescent="0.2">
      <c r="B20" s="9" t="s">
        <v>171</v>
      </c>
      <c r="C20" s="12">
        <f>SUM(LTBL_44207[総数／事業所数])</f>
        <v>522</v>
      </c>
      <c r="E20" s="12">
        <f>SUBTOTAL(109,LTBL_44207[個人／事業所数])</f>
        <v>331</v>
      </c>
      <c r="G20" s="12">
        <f>SUBTOTAL(109,LTBL_44207[法人／事業所数])</f>
        <v>185</v>
      </c>
      <c r="I20" s="12">
        <f>SUBTOTAL(109,LTBL_44207[法人以外の団体／事業所数])</f>
        <v>3</v>
      </c>
    </row>
    <row r="21" spans="2:9" ht="15" customHeight="1" x14ac:dyDescent="0.2">
      <c r="E21" s="11">
        <f>LTBL_44207[[#Totals],[個人／事業所数]]/LTBL_44207[[#Totals],[総数／事業所数]]</f>
        <v>0.63409961685823757</v>
      </c>
      <c r="G21" s="11">
        <f>LTBL_44207[[#Totals],[法人／事業所数]]/LTBL_44207[[#Totals],[総数／事業所数]]</f>
        <v>0.35440613026819923</v>
      </c>
      <c r="I21" s="11">
        <f>LTBL_44207[[#Totals],[法人以外の団体／事業所数]]/LTBL_44207[[#Totals],[総数／事業所数]]</f>
        <v>5.7471264367816091E-3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70</v>
      </c>
      <c r="D24" s="8">
        <v>13.41</v>
      </c>
      <c r="E24" s="12">
        <v>67</v>
      </c>
      <c r="F24" s="8">
        <v>20.239999999999998</v>
      </c>
      <c r="G24" s="12">
        <v>3</v>
      </c>
      <c r="H24" s="8">
        <v>1.62</v>
      </c>
      <c r="I24" s="12">
        <v>0</v>
      </c>
    </row>
    <row r="25" spans="2:9" ht="15" customHeight="1" x14ac:dyDescent="0.2">
      <c r="B25" t="s">
        <v>55</v>
      </c>
      <c r="C25" s="12">
        <v>64</v>
      </c>
      <c r="D25" s="8">
        <v>12.26</v>
      </c>
      <c r="E25" s="12">
        <v>58</v>
      </c>
      <c r="F25" s="8">
        <v>17.52</v>
      </c>
      <c r="G25" s="12">
        <v>6</v>
      </c>
      <c r="H25" s="8">
        <v>3.24</v>
      </c>
      <c r="I25" s="12">
        <v>0</v>
      </c>
    </row>
    <row r="26" spans="2:9" ht="15" customHeight="1" x14ac:dyDescent="0.2">
      <c r="B26" t="s">
        <v>49</v>
      </c>
      <c r="C26" s="12">
        <v>49</v>
      </c>
      <c r="D26" s="8">
        <v>9.39</v>
      </c>
      <c r="E26" s="12">
        <v>38</v>
      </c>
      <c r="F26" s="8">
        <v>11.48</v>
      </c>
      <c r="G26" s="12">
        <v>10</v>
      </c>
      <c r="H26" s="8">
        <v>5.41</v>
      </c>
      <c r="I26" s="12">
        <v>1</v>
      </c>
    </row>
    <row r="27" spans="2:9" ht="15" customHeight="1" x14ac:dyDescent="0.2">
      <c r="B27" t="s">
        <v>51</v>
      </c>
      <c r="C27" s="12">
        <v>39</v>
      </c>
      <c r="D27" s="8">
        <v>7.47</v>
      </c>
      <c r="E27" s="12">
        <v>20</v>
      </c>
      <c r="F27" s="8">
        <v>6.04</v>
      </c>
      <c r="G27" s="12">
        <v>19</v>
      </c>
      <c r="H27" s="8">
        <v>10.27</v>
      </c>
      <c r="I27" s="12">
        <v>0</v>
      </c>
    </row>
    <row r="28" spans="2:9" ht="15" customHeight="1" x14ac:dyDescent="0.2">
      <c r="B28" t="s">
        <v>52</v>
      </c>
      <c r="C28" s="12">
        <v>35</v>
      </c>
      <c r="D28" s="8">
        <v>6.7</v>
      </c>
      <c r="E28" s="12">
        <v>27</v>
      </c>
      <c r="F28" s="8">
        <v>8.16</v>
      </c>
      <c r="G28" s="12">
        <v>8</v>
      </c>
      <c r="H28" s="8">
        <v>4.32</v>
      </c>
      <c r="I28" s="12">
        <v>0</v>
      </c>
    </row>
    <row r="29" spans="2:9" ht="15" customHeight="1" x14ac:dyDescent="0.2">
      <c r="B29" t="s">
        <v>43</v>
      </c>
      <c r="C29" s="12">
        <v>22</v>
      </c>
      <c r="D29" s="8">
        <v>4.21</v>
      </c>
      <c r="E29" s="12">
        <v>13</v>
      </c>
      <c r="F29" s="8">
        <v>3.93</v>
      </c>
      <c r="G29" s="12">
        <v>9</v>
      </c>
      <c r="H29" s="8">
        <v>4.8600000000000003</v>
      </c>
      <c r="I29" s="12">
        <v>0</v>
      </c>
    </row>
    <row r="30" spans="2:9" ht="15" customHeight="1" x14ac:dyDescent="0.2">
      <c r="B30" t="s">
        <v>59</v>
      </c>
      <c r="C30" s="12">
        <v>22</v>
      </c>
      <c r="D30" s="8">
        <v>4.21</v>
      </c>
      <c r="E30" s="12">
        <v>20</v>
      </c>
      <c r="F30" s="8">
        <v>6.04</v>
      </c>
      <c r="G30" s="12">
        <v>2</v>
      </c>
      <c r="H30" s="8">
        <v>1.08</v>
      </c>
      <c r="I30" s="12">
        <v>0</v>
      </c>
    </row>
    <row r="31" spans="2:9" ht="15" customHeight="1" x14ac:dyDescent="0.2">
      <c r="B31" t="s">
        <v>42</v>
      </c>
      <c r="C31" s="12">
        <v>21</v>
      </c>
      <c r="D31" s="8">
        <v>4.0199999999999996</v>
      </c>
      <c r="E31" s="12">
        <v>6</v>
      </c>
      <c r="F31" s="8">
        <v>1.81</v>
      </c>
      <c r="G31" s="12">
        <v>15</v>
      </c>
      <c r="H31" s="8">
        <v>8.11</v>
      </c>
      <c r="I31" s="12">
        <v>0</v>
      </c>
    </row>
    <row r="32" spans="2:9" ht="15" customHeight="1" x14ac:dyDescent="0.2">
      <c r="B32" t="s">
        <v>44</v>
      </c>
      <c r="C32" s="12">
        <v>20</v>
      </c>
      <c r="D32" s="8">
        <v>3.83</v>
      </c>
      <c r="E32" s="12">
        <v>6</v>
      </c>
      <c r="F32" s="8">
        <v>1.81</v>
      </c>
      <c r="G32" s="12">
        <v>14</v>
      </c>
      <c r="H32" s="8">
        <v>7.57</v>
      </c>
      <c r="I32" s="12">
        <v>0</v>
      </c>
    </row>
    <row r="33" spans="2:9" ht="15" customHeight="1" x14ac:dyDescent="0.2">
      <c r="B33" t="s">
        <v>48</v>
      </c>
      <c r="C33" s="12">
        <v>13</v>
      </c>
      <c r="D33" s="8">
        <v>2.4900000000000002</v>
      </c>
      <c r="E33" s="12">
        <v>7</v>
      </c>
      <c r="F33" s="8">
        <v>2.11</v>
      </c>
      <c r="G33" s="12">
        <v>6</v>
      </c>
      <c r="H33" s="8">
        <v>3.24</v>
      </c>
      <c r="I33" s="12">
        <v>0</v>
      </c>
    </row>
    <row r="34" spans="2:9" ht="15" customHeight="1" x14ac:dyDescent="0.2">
      <c r="B34" t="s">
        <v>50</v>
      </c>
      <c r="C34" s="12">
        <v>13</v>
      </c>
      <c r="D34" s="8">
        <v>2.4900000000000002</v>
      </c>
      <c r="E34" s="12">
        <v>11</v>
      </c>
      <c r="F34" s="8">
        <v>3.32</v>
      </c>
      <c r="G34" s="12">
        <v>2</v>
      </c>
      <c r="H34" s="8">
        <v>1.08</v>
      </c>
      <c r="I34" s="12">
        <v>0</v>
      </c>
    </row>
    <row r="35" spans="2:9" ht="15" customHeight="1" x14ac:dyDescent="0.2">
      <c r="B35" t="s">
        <v>45</v>
      </c>
      <c r="C35" s="12">
        <v>12</v>
      </c>
      <c r="D35" s="8">
        <v>2.2999999999999998</v>
      </c>
      <c r="E35" s="12">
        <v>0</v>
      </c>
      <c r="F35" s="8">
        <v>0</v>
      </c>
      <c r="G35" s="12">
        <v>12</v>
      </c>
      <c r="H35" s="8">
        <v>6.49</v>
      </c>
      <c r="I35" s="12">
        <v>0</v>
      </c>
    </row>
    <row r="36" spans="2:9" ht="15" customHeight="1" x14ac:dyDescent="0.2">
      <c r="B36" t="s">
        <v>65</v>
      </c>
      <c r="C36" s="12">
        <v>12</v>
      </c>
      <c r="D36" s="8">
        <v>2.2999999999999998</v>
      </c>
      <c r="E36" s="12">
        <v>6</v>
      </c>
      <c r="F36" s="8">
        <v>1.81</v>
      </c>
      <c r="G36" s="12">
        <v>6</v>
      </c>
      <c r="H36" s="8">
        <v>3.24</v>
      </c>
      <c r="I36" s="12">
        <v>0</v>
      </c>
    </row>
    <row r="37" spans="2:9" ht="15" customHeight="1" x14ac:dyDescent="0.2">
      <c r="B37" t="s">
        <v>58</v>
      </c>
      <c r="C37" s="12">
        <v>12</v>
      </c>
      <c r="D37" s="8">
        <v>2.2999999999999998</v>
      </c>
      <c r="E37" s="12">
        <v>11</v>
      </c>
      <c r="F37" s="8">
        <v>3.32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54</v>
      </c>
      <c r="C38" s="12">
        <v>10</v>
      </c>
      <c r="D38" s="8">
        <v>1.92</v>
      </c>
      <c r="E38" s="12">
        <v>3</v>
      </c>
      <c r="F38" s="8">
        <v>0.91</v>
      </c>
      <c r="G38" s="12">
        <v>7</v>
      </c>
      <c r="H38" s="8">
        <v>3.78</v>
      </c>
      <c r="I38" s="12">
        <v>0</v>
      </c>
    </row>
    <row r="39" spans="2:9" ht="15" customHeight="1" x14ac:dyDescent="0.2">
      <c r="B39" t="s">
        <v>46</v>
      </c>
      <c r="C39" s="12">
        <v>8</v>
      </c>
      <c r="D39" s="8">
        <v>1.53</v>
      </c>
      <c r="E39" s="12">
        <v>2</v>
      </c>
      <c r="F39" s="8">
        <v>0.6</v>
      </c>
      <c r="G39" s="12">
        <v>6</v>
      </c>
      <c r="H39" s="8">
        <v>3.24</v>
      </c>
      <c r="I39" s="12">
        <v>0</v>
      </c>
    </row>
    <row r="40" spans="2:9" ht="15" customHeight="1" x14ac:dyDescent="0.2">
      <c r="B40" t="s">
        <v>53</v>
      </c>
      <c r="C40" s="12">
        <v>7</v>
      </c>
      <c r="D40" s="8">
        <v>1.34</v>
      </c>
      <c r="E40" s="12">
        <v>6</v>
      </c>
      <c r="F40" s="8">
        <v>1.81</v>
      </c>
      <c r="G40" s="12">
        <v>1</v>
      </c>
      <c r="H40" s="8">
        <v>0.54</v>
      </c>
      <c r="I40" s="12">
        <v>0</v>
      </c>
    </row>
    <row r="41" spans="2:9" ht="15" customHeight="1" x14ac:dyDescent="0.2">
      <c r="B41" t="s">
        <v>60</v>
      </c>
      <c r="C41" s="12">
        <v>7</v>
      </c>
      <c r="D41" s="8">
        <v>1.34</v>
      </c>
      <c r="E41" s="12">
        <v>0</v>
      </c>
      <c r="F41" s="8">
        <v>0</v>
      </c>
      <c r="G41" s="12">
        <v>6</v>
      </c>
      <c r="H41" s="8">
        <v>3.24</v>
      </c>
      <c r="I41" s="12">
        <v>1</v>
      </c>
    </row>
    <row r="42" spans="2:9" ht="15" customHeight="1" x14ac:dyDescent="0.2">
      <c r="B42" t="s">
        <v>71</v>
      </c>
      <c r="C42" s="12">
        <v>6</v>
      </c>
      <c r="D42" s="8">
        <v>1.1499999999999999</v>
      </c>
      <c r="E42" s="12">
        <v>3</v>
      </c>
      <c r="F42" s="8">
        <v>0.91</v>
      </c>
      <c r="G42" s="12">
        <v>3</v>
      </c>
      <c r="H42" s="8">
        <v>1.62</v>
      </c>
      <c r="I42" s="12">
        <v>0</v>
      </c>
    </row>
    <row r="43" spans="2:9" ht="15" customHeight="1" x14ac:dyDescent="0.2">
      <c r="B43" t="s">
        <v>64</v>
      </c>
      <c r="C43" s="12">
        <v>5</v>
      </c>
      <c r="D43" s="8">
        <v>0.96</v>
      </c>
      <c r="E43" s="12">
        <v>4</v>
      </c>
      <c r="F43" s="8">
        <v>1.21</v>
      </c>
      <c r="G43" s="12">
        <v>0</v>
      </c>
      <c r="H43" s="8">
        <v>0</v>
      </c>
      <c r="I43" s="12">
        <v>1</v>
      </c>
    </row>
    <row r="44" spans="2:9" ht="15" customHeight="1" x14ac:dyDescent="0.2">
      <c r="B44" t="s">
        <v>57</v>
      </c>
      <c r="C44" s="12">
        <v>5</v>
      </c>
      <c r="D44" s="8">
        <v>0.96</v>
      </c>
      <c r="E44" s="12">
        <v>3</v>
      </c>
      <c r="F44" s="8">
        <v>0.91</v>
      </c>
      <c r="G44" s="12">
        <v>2</v>
      </c>
      <c r="H44" s="8">
        <v>1.08</v>
      </c>
      <c r="I44" s="12">
        <v>0</v>
      </c>
    </row>
    <row r="45" spans="2:9" ht="15" customHeight="1" x14ac:dyDescent="0.2">
      <c r="B45" t="s">
        <v>61</v>
      </c>
      <c r="C45" s="12">
        <v>5</v>
      </c>
      <c r="D45" s="8">
        <v>0.96</v>
      </c>
      <c r="E45" s="12">
        <v>1</v>
      </c>
      <c r="F45" s="8">
        <v>0.3</v>
      </c>
      <c r="G45" s="12">
        <v>4</v>
      </c>
      <c r="H45" s="8">
        <v>2.16</v>
      </c>
      <c r="I45" s="12">
        <v>0</v>
      </c>
    </row>
    <row r="46" spans="2:9" ht="15" customHeight="1" x14ac:dyDescent="0.2">
      <c r="B46" t="s">
        <v>72</v>
      </c>
      <c r="C46" s="12">
        <v>5</v>
      </c>
      <c r="D46" s="8">
        <v>0.96</v>
      </c>
      <c r="E46" s="12">
        <v>4</v>
      </c>
      <c r="F46" s="8">
        <v>1.21</v>
      </c>
      <c r="G46" s="12">
        <v>1</v>
      </c>
      <c r="H46" s="8">
        <v>0.54</v>
      </c>
      <c r="I46" s="12">
        <v>0</v>
      </c>
    </row>
    <row r="47" spans="2:9" ht="15" customHeight="1" x14ac:dyDescent="0.2">
      <c r="B47" t="s">
        <v>73</v>
      </c>
      <c r="C47" s="12">
        <v>5</v>
      </c>
      <c r="D47" s="8">
        <v>0.96</v>
      </c>
      <c r="E47" s="12">
        <v>2</v>
      </c>
      <c r="F47" s="8">
        <v>0.6</v>
      </c>
      <c r="G47" s="12">
        <v>3</v>
      </c>
      <c r="H47" s="8">
        <v>1.62</v>
      </c>
      <c r="I47" s="12">
        <v>0</v>
      </c>
    </row>
    <row r="50" spans="2:9" ht="33" customHeight="1" x14ac:dyDescent="0.2">
      <c r="B50" t="s">
        <v>173</v>
      </c>
      <c r="C50" s="10" t="s">
        <v>35</v>
      </c>
      <c r="D50" s="10" t="s">
        <v>36</v>
      </c>
      <c r="E50" s="10" t="s">
        <v>37</v>
      </c>
      <c r="F50" s="10" t="s">
        <v>38</v>
      </c>
      <c r="G50" s="10" t="s">
        <v>39</v>
      </c>
      <c r="H50" s="10" t="s">
        <v>40</v>
      </c>
      <c r="I50" s="10" t="s">
        <v>41</v>
      </c>
    </row>
    <row r="51" spans="2:9" ht="15" customHeight="1" x14ac:dyDescent="0.2">
      <c r="B51" t="s">
        <v>100</v>
      </c>
      <c r="C51" s="12">
        <v>38</v>
      </c>
      <c r="D51" s="8">
        <v>7.28</v>
      </c>
      <c r="E51" s="12">
        <v>38</v>
      </c>
      <c r="F51" s="8">
        <v>11.48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93</v>
      </c>
      <c r="C52" s="12">
        <v>32</v>
      </c>
      <c r="D52" s="8">
        <v>6.13</v>
      </c>
      <c r="E52" s="12">
        <v>27</v>
      </c>
      <c r="F52" s="8">
        <v>8.16</v>
      </c>
      <c r="G52" s="12">
        <v>5</v>
      </c>
      <c r="H52" s="8">
        <v>2.7</v>
      </c>
      <c r="I52" s="12">
        <v>0</v>
      </c>
    </row>
    <row r="53" spans="2:9" ht="15" customHeight="1" x14ac:dyDescent="0.2">
      <c r="B53" t="s">
        <v>97</v>
      </c>
      <c r="C53" s="12">
        <v>29</v>
      </c>
      <c r="D53" s="8">
        <v>5.56</v>
      </c>
      <c r="E53" s="12">
        <v>29</v>
      </c>
      <c r="F53" s="8">
        <v>8.76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99</v>
      </c>
      <c r="C54" s="12">
        <v>23</v>
      </c>
      <c r="D54" s="8">
        <v>4.41</v>
      </c>
      <c r="E54" s="12">
        <v>23</v>
      </c>
      <c r="F54" s="8">
        <v>6.95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89</v>
      </c>
      <c r="C55" s="12">
        <v>16</v>
      </c>
      <c r="D55" s="8">
        <v>3.07</v>
      </c>
      <c r="E55" s="12">
        <v>10</v>
      </c>
      <c r="F55" s="8">
        <v>3.02</v>
      </c>
      <c r="G55" s="12">
        <v>5</v>
      </c>
      <c r="H55" s="8">
        <v>2.7</v>
      </c>
      <c r="I55" s="12">
        <v>1</v>
      </c>
    </row>
    <row r="56" spans="2:9" ht="15" customHeight="1" x14ac:dyDescent="0.2">
      <c r="B56" t="s">
        <v>102</v>
      </c>
      <c r="C56" s="12">
        <v>15</v>
      </c>
      <c r="D56" s="8">
        <v>2.87</v>
      </c>
      <c r="E56" s="12">
        <v>14</v>
      </c>
      <c r="F56" s="8">
        <v>4.2300000000000004</v>
      </c>
      <c r="G56" s="12">
        <v>1</v>
      </c>
      <c r="H56" s="8">
        <v>0.54</v>
      </c>
      <c r="I56" s="12">
        <v>0</v>
      </c>
    </row>
    <row r="57" spans="2:9" ht="15" customHeight="1" x14ac:dyDescent="0.2">
      <c r="B57" t="s">
        <v>92</v>
      </c>
      <c r="C57" s="12">
        <v>14</v>
      </c>
      <c r="D57" s="8">
        <v>2.68</v>
      </c>
      <c r="E57" s="12">
        <v>11</v>
      </c>
      <c r="F57" s="8">
        <v>3.32</v>
      </c>
      <c r="G57" s="12">
        <v>3</v>
      </c>
      <c r="H57" s="8">
        <v>1.62</v>
      </c>
      <c r="I57" s="12">
        <v>0</v>
      </c>
    </row>
    <row r="58" spans="2:9" ht="15" customHeight="1" x14ac:dyDescent="0.2">
      <c r="B58" t="s">
        <v>84</v>
      </c>
      <c r="C58" s="12">
        <v>12</v>
      </c>
      <c r="D58" s="8">
        <v>2.2999999999999998</v>
      </c>
      <c r="E58" s="12">
        <v>0</v>
      </c>
      <c r="F58" s="8">
        <v>0</v>
      </c>
      <c r="G58" s="12">
        <v>12</v>
      </c>
      <c r="H58" s="8">
        <v>6.49</v>
      </c>
      <c r="I58" s="12">
        <v>0</v>
      </c>
    </row>
    <row r="59" spans="2:9" ht="15" customHeight="1" x14ac:dyDescent="0.2">
      <c r="B59" t="s">
        <v>96</v>
      </c>
      <c r="C59" s="12">
        <v>12</v>
      </c>
      <c r="D59" s="8">
        <v>2.2999999999999998</v>
      </c>
      <c r="E59" s="12">
        <v>11</v>
      </c>
      <c r="F59" s="8">
        <v>3.32</v>
      </c>
      <c r="G59" s="12">
        <v>1</v>
      </c>
      <c r="H59" s="8">
        <v>0.54</v>
      </c>
      <c r="I59" s="12">
        <v>0</v>
      </c>
    </row>
    <row r="60" spans="2:9" ht="15" customHeight="1" x14ac:dyDescent="0.2">
      <c r="B60" t="s">
        <v>88</v>
      </c>
      <c r="C60" s="12">
        <v>10</v>
      </c>
      <c r="D60" s="8">
        <v>1.92</v>
      </c>
      <c r="E60" s="12">
        <v>8</v>
      </c>
      <c r="F60" s="8">
        <v>2.42</v>
      </c>
      <c r="G60" s="12">
        <v>2</v>
      </c>
      <c r="H60" s="8">
        <v>1.08</v>
      </c>
      <c r="I60" s="12">
        <v>0</v>
      </c>
    </row>
    <row r="61" spans="2:9" ht="15" customHeight="1" x14ac:dyDescent="0.2">
      <c r="B61" t="s">
        <v>104</v>
      </c>
      <c r="C61" s="12">
        <v>9</v>
      </c>
      <c r="D61" s="8">
        <v>1.72</v>
      </c>
      <c r="E61" s="12">
        <v>2</v>
      </c>
      <c r="F61" s="8">
        <v>0.6</v>
      </c>
      <c r="G61" s="12">
        <v>7</v>
      </c>
      <c r="H61" s="8">
        <v>3.78</v>
      </c>
      <c r="I61" s="12">
        <v>0</v>
      </c>
    </row>
    <row r="62" spans="2:9" ht="15" customHeight="1" x14ac:dyDescent="0.2">
      <c r="B62" t="s">
        <v>116</v>
      </c>
      <c r="C62" s="12">
        <v>9</v>
      </c>
      <c r="D62" s="8">
        <v>1.72</v>
      </c>
      <c r="E62" s="12">
        <v>9</v>
      </c>
      <c r="F62" s="8">
        <v>2.72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91</v>
      </c>
      <c r="C63" s="12">
        <v>9</v>
      </c>
      <c r="D63" s="8">
        <v>1.72</v>
      </c>
      <c r="E63" s="12">
        <v>2</v>
      </c>
      <c r="F63" s="8">
        <v>0.6</v>
      </c>
      <c r="G63" s="12">
        <v>7</v>
      </c>
      <c r="H63" s="8">
        <v>3.78</v>
      </c>
      <c r="I63" s="12">
        <v>0</v>
      </c>
    </row>
    <row r="64" spans="2:9" ht="15" customHeight="1" x14ac:dyDescent="0.2">
      <c r="B64" t="s">
        <v>87</v>
      </c>
      <c r="C64" s="12">
        <v>8</v>
      </c>
      <c r="D64" s="8">
        <v>1.53</v>
      </c>
      <c r="E64" s="12">
        <v>4</v>
      </c>
      <c r="F64" s="8">
        <v>1.21</v>
      </c>
      <c r="G64" s="12">
        <v>4</v>
      </c>
      <c r="H64" s="8">
        <v>2.16</v>
      </c>
      <c r="I64" s="12">
        <v>0</v>
      </c>
    </row>
    <row r="65" spans="2:9" ht="15" customHeight="1" x14ac:dyDescent="0.2">
      <c r="B65" t="s">
        <v>124</v>
      </c>
      <c r="C65" s="12">
        <v>8</v>
      </c>
      <c r="D65" s="8">
        <v>1.53</v>
      </c>
      <c r="E65" s="12">
        <v>2</v>
      </c>
      <c r="F65" s="8">
        <v>0.6</v>
      </c>
      <c r="G65" s="12">
        <v>6</v>
      </c>
      <c r="H65" s="8">
        <v>3.24</v>
      </c>
      <c r="I65" s="12">
        <v>0</v>
      </c>
    </row>
    <row r="66" spans="2:9" ht="15" customHeight="1" x14ac:dyDescent="0.2">
      <c r="B66" t="s">
        <v>86</v>
      </c>
      <c r="C66" s="12">
        <v>7</v>
      </c>
      <c r="D66" s="8">
        <v>1.34</v>
      </c>
      <c r="E66" s="12">
        <v>5</v>
      </c>
      <c r="F66" s="8">
        <v>1.51</v>
      </c>
      <c r="G66" s="12">
        <v>2</v>
      </c>
      <c r="H66" s="8">
        <v>1.08</v>
      </c>
      <c r="I66" s="12">
        <v>0</v>
      </c>
    </row>
    <row r="67" spans="2:9" ht="15" customHeight="1" x14ac:dyDescent="0.2">
      <c r="B67" t="s">
        <v>112</v>
      </c>
      <c r="C67" s="12">
        <v>7</v>
      </c>
      <c r="D67" s="8">
        <v>1.34</v>
      </c>
      <c r="E67" s="12">
        <v>2</v>
      </c>
      <c r="F67" s="8">
        <v>0.6</v>
      </c>
      <c r="G67" s="12">
        <v>5</v>
      </c>
      <c r="H67" s="8">
        <v>2.7</v>
      </c>
      <c r="I67" s="12">
        <v>0</v>
      </c>
    </row>
    <row r="68" spans="2:9" ht="15" customHeight="1" x14ac:dyDescent="0.2">
      <c r="B68" t="s">
        <v>95</v>
      </c>
      <c r="C68" s="12">
        <v>7</v>
      </c>
      <c r="D68" s="8">
        <v>1.34</v>
      </c>
      <c r="E68" s="12">
        <v>5</v>
      </c>
      <c r="F68" s="8">
        <v>1.51</v>
      </c>
      <c r="G68" s="12">
        <v>2</v>
      </c>
      <c r="H68" s="8">
        <v>1.08</v>
      </c>
      <c r="I68" s="12">
        <v>0</v>
      </c>
    </row>
    <row r="69" spans="2:9" ht="15" customHeight="1" x14ac:dyDescent="0.2">
      <c r="B69" t="s">
        <v>120</v>
      </c>
      <c r="C69" s="12">
        <v>6</v>
      </c>
      <c r="D69" s="8">
        <v>1.1499999999999999</v>
      </c>
      <c r="E69" s="12">
        <v>4</v>
      </c>
      <c r="F69" s="8">
        <v>1.21</v>
      </c>
      <c r="G69" s="12">
        <v>2</v>
      </c>
      <c r="H69" s="8">
        <v>1.08</v>
      </c>
      <c r="I69" s="12">
        <v>0</v>
      </c>
    </row>
    <row r="70" spans="2:9" ht="15" customHeight="1" x14ac:dyDescent="0.2">
      <c r="B70" t="s">
        <v>121</v>
      </c>
      <c r="C70" s="12">
        <v>6</v>
      </c>
      <c r="D70" s="8">
        <v>1.1499999999999999</v>
      </c>
      <c r="E70" s="12">
        <v>0</v>
      </c>
      <c r="F70" s="8">
        <v>0</v>
      </c>
      <c r="G70" s="12">
        <v>6</v>
      </c>
      <c r="H70" s="8">
        <v>3.24</v>
      </c>
      <c r="I70" s="12">
        <v>0</v>
      </c>
    </row>
    <row r="71" spans="2:9" ht="15" customHeight="1" x14ac:dyDescent="0.2">
      <c r="B71" t="s">
        <v>122</v>
      </c>
      <c r="C71" s="12">
        <v>6</v>
      </c>
      <c r="D71" s="8">
        <v>1.1499999999999999</v>
      </c>
      <c r="E71" s="12">
        <v>5</v>
      </c>
      <c r="F71" s="8">
        <v>1.51</v>
      </c>
      <c r="G71" s="12">
        <v>1</v>
      </c>
      <c r="H71" s="8">
        <v>0.54</v>
      </c>
      <c r="I71" s="12">
        <v>0</v>
      </c>
    </row>
    <row r="72" spans="2:9" ht="15" customHeight="1" x14ac:dyDescent="0.2">
      <c r="B72" t="s">
        <v>90</v>
      </c>
      <c r="C72" s="12">
        <v>6</v>
      </c>
      <c r="D72" s="8">
        <v>1.1499999999999999</v>
      </c>
      <c r="E72" s="12">
        <v>5</v>
      </c>
      <c r="F72" s="8">
        <v>1.51</v>
      </c>
      <c r="G72" s="12">
        <v>1</v>
      </c>
      <c r="H72" s="8">
        <v>0.54</v>
      </c>
      <c r="I72" s="12">
        <v>0</v>
      </c>
    </row>
    <row r="73" spans="2:9" ht="15" customHeight="1" x14ac:dyDescent="0.2">
      <c r="B73" t="s">
        <v>108</v>
      </c>
      <c r="C73" s="12">
        <v>6</v>
      </c>
      <c r="D73" s="8">
        <v>1.1499999999999999</v>
      </c>
      <c r="E73" s="12">
        <v>5</v>
      </c>
      <c r="F73" s="8">
        <v>1.51</v>
      </c>
      <c r="G73" s="12">
        <v>1</v>
      </c>
      <c r="H73" s="8">
        <v>0.54</v>
      </c>
      <c r="I73" s="12">
        <v>0</v>
      </c>
    </row>
    <row r="74" spans="2:9" ht="15" customHeight="1" x14ac:dyDescent="0.2">
      <c r="B74" t="s">
        <v>117</v>
      </c>
      <c r="C74" s="12">
        <v>6</v>
      </c>
      <c r="D74" s="8">
        <v>1.1499999999999999</v>
      </c>
      <c r="E74" s="12">
        <v>2</v>
      </c>
      <c r="F74" s="8">
        <v>0.6</v>
      </c>
      <c r="G74" s="12">
        <v>4</v>
      </c>
      <c r="H74" s="8">
        <v>2.16</v>
      </c>
      <c r="I74" s="12">
        <v>0</v>
      </c>
    </row>
    <row r="75" spans="2:9" ht="15" customHeight="1" x14ac:dyDescent="0.2">
      <c r="B75" t="s">
        <v>123</v>
      </c>
      <c r="C75" s="12">
        <v>6</v>
      </c>
      <c r="D75" s="8">
        <v>1.1499999999999999</v>
      </c>
      <c r="E75" s="12">
        <v>6</v>
      </c>
      <c r="F75" s="8">
        <v>1.81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98</v>
      </c>
      <c r="C76" s="12">
        <v>6</v>
      </c>
      <c r="D76" s="8">
        <v>1.1499999999999999</v>
      </c>
      <c r="E76" s="12">
        <v>6</v>
      </c>
      <c r="F76" s="8">
        <v>1.81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101</v>
      </c>
      <c r="C77" s="12">
        <v>6</v>
      </c>
      <c r="D77" s="8">
        <v>1.1499999999999999</v>
      </c>
      <c r="E77" s="12">
        <v>6</v>
      </c>
      <c r="F77" s="8">
        <v>1.81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A7C1-70C3-4F0B-8D9A-856AA5334A7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182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90</v>
      </c>
      <c r="D6" s="8">
        <v>12.75</v>
      </c>
      <c r="E6" s="12">
        <v>33</v>
      </c>
      <c r="F6" s="8">
        <v>8.73</v>
      </c>
      <c r="G6" s="12">
        <v>57</v>
      </c>
      <c r="H6" s="8">
        <v>18.809999999999999</v>
      </c>
      <c r="I6" s="12">
        <v>0</v>
      </c>
    </row>
    <row r="7" spans="2:9" ht="15" customHeight="1" x14ac:dyDescent="0.2">
      <c r="B7" t="s">
        <v>21</v>
      </c>
      <c r="C7" s="12">
        <v>49</v>
      </c>
      <c r="D7" s="8">
        <v>6.94</v>
      </c>
      <c r="E7" s="12">
        <v>20</v>
      </c>
      <c r="F7" s="8">
        <v>5.29</v>
      </c>
      <c r="G7" s="12">
        <v>29</v>
      </c>
      <c r="H7" s="8">
        <v>9.57</v>
      </c>
      <c r="I7" s="12">
        <v>0</v>
      </c>
    </row>
    <row r="8" spans="2:9" ht="15" customHeight="1" x14ac:dyDescent="0.2">
      <c r="B8" t="s">
        <v>22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0.33</v>
      </c>
      <c r="I8" s="12">
        <v>0</v>
      </c>
    </row>
    <row r="9" spans="2:9" ht="15" customHeight="1" x14ac:dyDescent="0.2">
      <c r="B9" t="s">
        <v>23</v>
      </c>
      <c r="C9" s="12">
        <v>2</v>
      </c>
      <c r="D9" s="8">
        <v>0.28000000000000003</v>
      </c>
      <c r="E9" s="12">
        <v>0</v>
      </c>
      <c r="F9" s="8">
        <v>0</v>
      </c>
      <c r="G9" s="12">
        <v>2</v>
      </c>
      <c r="H9" s="8">
        <v>0.66</v>
      </c>
      <c r="I9" s="12">
        <v>0</v>
      </c>
    </row>
    <row r="10" spans="2:9" ht="15" customHeight="1" x14ac:dyDescent="0.2">
      <c r="B10" t="s">
        <v>24</v>
      </c>
      <c r="C10" s="12">
        <v>11</v>
      </c>
      <c r="D10" s="8">
        <v>1.56</v>
      </c>
      <c r="E10" s="12">
        <v>1</v>
      </c>
      <c r="F10" s="8">
        <v>0.26</v>
      </c>
      <c r="G10" s="12">
        <v>10</v>
      </c>
      <c r="H10" s="8">
        <v>3.3</v>
      </c>
      <c r="I10" s="12">
        <v>0</v>
      </c>
    </row>
    <row r="11" spans="2:9" ht="15" customHeight="1" x14ac:dyDescent="0.2">
      <c r="B11" t="s">
        <v>25</v>
      </c>
      <c r="C11" s="12">
        <v>218</v>
      </c>
      <c r="D11" s="8">
        <v>30.88</v>
      </c>
      <c r="E11" s="12">
        <v>107</v>
      </c>
      <c r="F11" s="8">
        <v>28.31</v>
      </c>
      <c r="G11" s="12">
        <v>109</v>
      </c>
      <c r="H11" s="8">
        <v>35.97</v>
      </c>
      <c r="I11" s="12">
        <v>2</v>
      </c>
    </row>
    <row r="12" spans="2:9" ht="15" customHeight="1" x14ac:dyDescent="0.2">
      <c r="B12" t="s">
        <v>26</v>
      </c>
      <c r="C12" s="12">
        <v>3</v>
      </c>
      <c r="D12" s="8">
        <v>0.42</v>
      </c>
      <c r="E12" s="12">
        <v>2</v>
      </c>
      <c r="F12" s="8">
        <v>0.53</v>
      </c>
      <c r="G12" s="12">
        <v>1</v>
      </c>
      <c r="H12" s="8">
        <v>0.33</v>
      </c>
      <c r="I12" s="12">
        <v>0</v>
      </c>
    </row>
    <row r="13" spans="2:9" ht="15" customHeight="1" x14ac:dyDescent="0.2">
      <c r="B13" t="s">
        <v>27</v>
      </c>
      <c r="C13" s="12">
        <v>25</v>
      </c>
      <c r="D13" s="8">
        <v>3.54</v>
      </c>
      <c r="E13" s="12">
        <v>11</v>
      </c>
      <c r="F13" s="8">
        <v>2.91</v>
      </c>
      <c r="G13" s="12">
        <v>13</v>
      </c>
      <c r="H13" s="8">
        <v>4.29</v>
      </c>
      <c r="I13" s="12">
        <v>1</v>
      </c>
    </row>
    <row r="14" spans="2:9" ht="15" customHeight="1" x14ac:dyDescent="0.2">
      <c r="B14" t="s">
        <v>28</v>
      </c>
      <c r="C14" s="12">
        <v>34</v>
      </c>
      <c r="D14" s="8">
        <v>4.82</v>
      </c>
      <c r="E14" s="12">
        <v>17</v>
      </c>
      <c r="F14" s="8">
        <v>4.5</v>
      </c>
      <c r="G14" s="12">
        <v>16</v>
      </c>
      <c r="H14" s="8">
        <v>5.28</v>
      </c>
      <c r="I14" s="12">
        <v>0</v>
      </c>
    </row>
    <row r="15" spans="2:9" ht="15" customHeight="1" x14ac:dyDescent="0.2">
      <c r="B15" t="s">
        <v>29</v>
      </c>
      <c r="C15" s="12">
        <v>98</v>
      </c>
      <c r="D15" s="8">
        <v>13.88</v>
      </c>
      <c r="E15" s="12">
        <v>70</v>
      </c>
      <c r="F15" s="8">
        <v>18.52</v>
      </c>
      <c r="G15" s="12">
        <v>28</v>
      </c>
      <c r="H15" s="8">
        <v>9.24</v>
      </c>
      <c r="I15" s="12">
        <v>0</v>
      </c>
    </row>
    <row r="16" spans="2:9" ht="15" customHeight="1" x14ac:dyDescent="0.2">
      <c r="B16" t="s">
        <v>30</v>
      </c>
      <c r="C16" s="12">
        <v>89</v>
      </c>
      <c r="D16" s="8">
        <v>12.61</v>
      </c>
      <c r="E16" s="12">
        <v>75</v>
      </c>
      <c r="F16" s="8">
        <v>19.84</v>
      </c>
      <c r="G16" s="12">
        <v>13</v>
      </c>
      <c r="H16" s="8">
        <v>4.29</v>
      </c>
      <c r="I16" s="12">
        <v>1</v>
      </c>
    </row>
    <row r="17" spans="2:9" ht="15" customHeight="1" x14ac:dyDescent="0.2">
      <c r="B17" t="s">
        <v>31</v>
      </c>
      <c r="C17" s="12">
        <v>30</v>
      </c>
      <c r="D17" s="8">
        <v>4.25</v>
      </c>
      <c r="E17" s="12">
        <v>10</v>
      </c>
      <c r="F17" s="8">
        <v>2.65</v>
      </c>
      <c r="G17" s="12">
        <v>2</v>
      </c>
      <c r="H17" s="8">
        <v>0.66</v>
      </c>
      <c r="I17" s="12">
        <v>0</v>
      </c>
    </row>
    <row r="18" spans="2:9" ht="15" customHeight="1" x14ac:dyDescent="0.2">
      <c r="B18" t="s">
        <v>32</v>
      </c>
      <c r="C18" s="12">
        <v>33</v>
      </c>
      <c r="D18" s="8">
        <v>4.67</v>
      </c>
      <c r="E18" s="12">
        <v>24</v>
      </c>
      <c r="F18" s="8">
        <v>6.35</v>
      </c>
      <c r="G18" s="12">
        <v>9</v>
      </c>
      <c r="H18" s="8">
        <v>2.97</v>
      </c>
      <c r="I18" s="12">
        <v>0</v>
      </c>
    </row>
    <row r="19" spans="2:9" ht="15" customHeight="1" x14ac:dyDescent="0.2">
      <c r="B19" t="s">
        <v>33</v>
      </c>
      <c r="C19" s="12">
        <v>23</v>
      </c>
      <c r="D19" s="8">
        <v>3.26</v>
      </c>
      <c r="E19" s="12">
        <v>8</v>
      </c>
      <c r="F19" s="8">
        <v>2.12</v>
      </c>
      <c r="G19" s="12">
        <v>13</v>
      </c>
      <c r="H19" s="8">
        <v>4.29</v>
      </c>
      <c r="I19" s="12">
        <v>2</v>
      </c>
    </row>
    <row r="20" spans="2:9" ht="15" customHeight="1" x14ac:dyDescent="0.2">
      <c r="B20" s="9" t="s">
        <v>171</v>
      </c>
      <c r="C20" s="12">
        <f>SUM(LTBL_44208[総数／事業所数])</f>
        <v>706</v>
      </c>
      <c r="E20" s="12">
        <f>SUBTOTAL(109,LTBL_44208[個人／事業所数])</f>
        <v>378</v>
      </c>
      <c r="G20" s="12">
        <f>SUBTOTAL(109,LTBL_44208[法人／事業所数])</f>
        <v>303</v>
      </c>
      <c r="I20" s="12">
        <f>SUBTOTAL(109,LTBL_44208[法人以外の団体／事業所数])</f>
        <v>6</v>
      </c>
    </row>
    <row r="21" spans="2:9" ht="15" customHeight="1" x14ac:dyDescent="0.2">
      <c r="E21" s="11">
        <f>LTBL_44208[[#Totals],[個人／事業所数]]/LTBL_44208[[#Totals],[総数／事業所数]]</f>
        <v>0.53541076487252126</v>
      </c>
      <c r="G21" s="11">
        <f>LTBL_44208[[#Totals],[法人／事業所数]]/LTBL_44208[[#Totals],[総数／事業所数]]</f>
        <v>0.42917847025495753</v>
      </c>
      <c r="I21" s="11">
        <f>LTBL_44208[[#Totals],[法人以外の団体／事業所数]]/LTBL_44208[[#Totals],[総数／事業所数]]</f>
        <v>8.4985835694051E-3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51</v>
      </c>
      <c r="C24" s="12">
        <v>84</v>
      </c>
      <c r="D24" s="8">
        <v>11.9</v>
      </c>
      <c r="E24" s="12">
        <v>38</v>
      </c>
      <c r="F24" s="8">
        <v>10.050000000000001</v>
      </c>
      <c r="G24" s="12">
        <v>46</v>
      </c>
      <c r="H24" s="8">
        <v>15.18</v>
      </c>
      <c r="I24" s="12">
        <v>0</v>
      </c>
    </row>
    <row r="25" spans="2:9" ht="15" customHeight="1" x14ac:dyDescent="0.2">
      <c r="B25" t="s">
        <v>56</v>
      </c>
      <c r="C25" s="12">
        <v>75</v>
      </c>
      <c r="D25" s="8">
        <v>10.62</v>
      </c>
      <c r="E25" s="12">
        <v>69</v>
      </c>
      <c r="F25" s="8">
        <v>18.25</v>
      </c>
      <c r="G25" s="12">
        <v>6</v>
      </c>
      <c r="H25" s="8">
        <v>1.98</v>
      </c>
      <c r="I25" s="12">
        <v>0</v>
      </c>
    </row>
    <row r="26" spans="2:9" ht="15" customHeight="1" x14ac:dyDescent="0.2">
      <c r="B26" t="s">
        <v>55</v>
      </c>
      <c r="C26" s="12">
        <v>74</v>
      </c>
      <c r="D26" s="8">
        <v>10.48</v>
      </c>
      <c r="E26" s="12">
        <v>60</v>
      </c>
      <c r="F26" s="8">
        <v>15.87</v>
      </c>
      <c r="G26" s="12">
        <v>14</v>
      </c>
      <c r="H26" s="8">
        <v>4.62</v>
      </c>
      <c r="I26" s="12">
        <v>0</v>
      </c>
    </row>
    <row r="27" spans="2:9" ht="15" customHeight="1" x14ac:dyDescent="0.2">
      <c r="B27" t="s">
        <v>49</v>
      </c>
      <c r="C27" s="12">
        <v>68</v>
      </c>
      <c r="D27" s="8">
        <v>9.6300000000000008</v>
      </c>
      <c r="E27" s="12">
        <v>42</v>
      </c>
      <c r="F27" s="8">
        <v>11.11</v>
      </c>
      <c r="G27" s="12">
        <v>24</v>
      </c>
      <c r="H27" s="8">
        <v>7.92</v>
      </c>
      <c r="I27" s="12">
        <v>2</v>
      </c>
    </row>
    <row r="28" spans="2:9" ht="15" customHeight="1" x14ac:dyDescent="0.2">
      <c r="B28" t="s">
        <v>42</v>
      </c>
      <c r="C28" s="12">
        <v>50</v>
      </c>
      <c r="D28" s="8">
        <v>7.08</v>
      </c>
      <c r="E28" s="12">
        <v>6</v>
      </c>
      <c r="F28" s="8">
        <v>1.59</v>
      </c>
      <c r="G28" s="12">
        <v>44</v>
      </c>
      <c r="H28" s="8">
        <v>14.52</v>
      </c>
      <c r="I28" s="12">
        <v>0</v>
      </c>
    </row>
    <row r="29" spans="2:9" ht="15" customHeight="1" x14ac:dyDescent="0.2">
      <c r="B29" t="s">
        <v>58</v>
      </c>
      <c r="C29" s="12">
        <v>30</v>
      </c>
      <c r="D29" s="8">
        <v>4.25</v>
      </c>
      <c r="E29" s="12">
        <v>10</v>
      </c>
      <c r="F29" s="8">
        <v>2.65</v>
      </c>
      <c r="G29" s="12">
        <v>2</v>
      </c>
      <c r="H29" s="8">
        <v>0.66</v>
      </c>
      <c r="I29" s="12">
        <v>0</v>
      </c>
    </row>
    <row r="30" spans="2:9" ht="15" customHeight="1" x14ac:dyDescent="0.2">
      <c r="B30" t="s">
        <v>43</v>
      </c>
      <c r="C30" s="12">
        <v>24</v>
      </c>
      <c r="D30" s="8">
        <v>3.4</v>
      </c>
      <c r="E30" s="12">
        <v>14</v>
      </c>
      <c r="F30" s="8">
        <v>3.7</v>
      </c>
      <c r="G30" s="12">
        <v>10</v>
      </c>
      <c r="H30" s="8">
        <v>3.3</v>
      </c>
      <c r="I30" s="12">
        <v>0</v>
      </c>
    </row>
    <row r="31" spans="2:9" ht="15" customHeight="1" x14ac:dyDescent="0.2">
      <c r="B31" t="s">
        <v>59</v>
      </c>
      <c r="C31" s="12">
        <v>24</v>
      </c>
      <c r="D31" s="8">
        <v>3.4</v>
      </c>
      <c r="E31" s="12">
        <v>24</v>
      </c>
      <c r="F31" s="8">
        <v>6.35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66</v>
      </c>
      <c r="C32" s="12">
        <v>19</v>
      </c>
      <c r="D32" s="8">
        <v>2.69</v>
      </c>
      <c r="E32" s="12">
        <v>9</v>
      </c>
      <c r="F32" s="8">
        <v>2.38</v>
      </c>
      <c r="G32" s="12">
        <v>10</v>
      </c>
      <c r="H32" s="8">
        <v>3.3</v>
      </c>
      <c r="I32" s="12">
        <v>0</v>
      </c>
    </row>
    <row r="33" spans="2:9" ht="15" customHeight="1" x14ac:dyDescent="0.2">
      <c r="B33" t="s">
        <v>64</v>
      </c>
      <c r="C33" s="12">
        <v>19</v>
      </c>
      <c r="D33" s="8">
        <v>2.69</v>
      </c>
      <c r="E33" s="12">
        <v>7</v>
      </c>
      <c r="F33" s="8">
        <v>1.85</v>
      </c>
      <c r="G33" s="12">
        <v>12</v>
      </c>
      <c r="H33" s="8">
        <v>3.96</v>
      </c>
      <c r="I33" s="12">
        <v>0</v>
      </c>
    </row>
    <row r="34" spans="2:9" ht="15" customHeight="1" x14ac:dyDescent="0.2">
      <c r="B34" t="s">
        <v>52</v>
      </c>
      <c r="C34" s="12">
        <v>18</v>
      </c>
      <c r="D34" s="8">
        <v>2.5499999999999998</v>
      </c>
      <c r="E34" s="12">
        <v>10</v>
      </c>
      <c r="F34" s="8">
        <v>2.65</v>
      </c>
      <c r="G34" s="12">
        <v>7</v>
      </c>
      <c r="H34" s="8">
        <v>2.31</v>
      </c>
      <c r="I34" s="12">
        <v>1</v>
      </c>
    </row>
    <row r="35" spans="2:9" ht="15" customHeight="1" x14ac:dyDescent="0.2">
      <c r="B35" t="s">
        <v>44</v>
      </c>
      <c r="C35" s="12">
        <v>16</v>
      </c>
      <c r="D35" s="8">
        <v>2.27</v>
      </c>
      <c r="E35" s="12">
        <v>13</v>
      </c>
      <c r="F35" s="8">
        <v>3.44</v>
      </c>
      <c r="G35" s="12">
        <v>3</v>
      </c>
      <c r="H35" s="8">
        <v>0.99</v>
      </c>
      <c r="I35" s="12">
        <v>0</v>
      </c>
    </row>
    <row r="36" spans="2:9" ht="15" customHeight="1" x14ac:dyDescent="0.2">
      <c r="B36" t="s">
        <v>53</v>
      </c>
      <c r="C36" s="12">
        <v>16</v>
      </c>
      <c r="D36" s="8">
        <v>2.27</v>
      </c>
      <c r="E36" s="12">
        <v>11</v>
      </c>
      <c r="F36" s="8">
        <v>2.91</v>
      </c>
      <c r="G36" s="12">
        <v>5</v>
      </c>
      <c r="H36" s="8">
        <v>1.65</v>
      </c>
      <c r="I36" s="12">
        <v>0</v>
      </c>
    </row>
    <row r="37" spans="2:9" ht="15" customHeight="1" x14ac:dyDescent="0.2">
      <c r="B37" t="s">
        <v>54</v>
      </c>
      <c r="C37" s="12">
        <v>16</v>
      </c>
      <c r="D37" s="8">
        <v>2.27</v>
      </c>
      <c r="E37" s="12">
        <v>6</v>
      </c>
      <c r="F37" s="8">
        <v>1.59</v>
      </c>
      <c r="G37" s="12">
        <v>9</v>
      </c>
      <c r="H37" s="8">
        <v>2.97</v>
      </c>
      <c r="I37" s="12">
        <v>0</v>
      </c>
    </row>
    <row r="38" spans="2:9" ht="15" customHeight="1" x14ac:dyDescent="0.2">
      <c r="B38" t="s">
        <v>63</v>
      </c>
      <c r="C38" s="12">
        <v>14</v>
      </c>
      <c r="D38" s="8">
        <v>1.98</v>
      </c>
      <c r="E38" s="12">
        <v>0</v>
      </c>
      <c r="F38" s="8">
        <v>0</v>
      </c>
      <c r="G38" s="12">
        <v>14</v>
      </c>
      <c r="H38" s="8">
        <v>4.62</v>
      </c>
      <c r="I38" s="12">
        <v>0</v>
      </c>
    </row>
    <row r="39" spans="2:9" ht="15" customHeight="1" x14ac:dyDescent="0.2">
      <c r="B39" t="s">
        <v>48</v>
      </c>
      <c r="C39" s="12">
        <v>14</v>
      </c>
      <c r="D39" s="8">
        <v>1.98</v>
      </c>
      <c r="E39" s="12">
        <v>10</v>
      </c>
      <c r="F39" s="8">
        <v>2.65</v>
      </c>
      <c r="G39" s="12">
        <v>4</v>
      </c>
      <c r="H39" s="8">
        <v>1.32</v>
      </c>
      <c r="I39" s="12">
        <v>0</v>
      </c>
    </row>
    <row r="40" spans="2:9" ht="15" customHeight="1" x14ac:dyDescent="0.2">
      <c r="B40" t="s">
        <v>50</v>
      </c>
      <c r="C40" s="12">
        <v>14</v>
      </c>
      <c r="D40" s="8">
        <v>1.98</v>
      </c>
      <c r="E40" s="12">
        <v>9</v>
      </c>
      <c r="F40" s="8">
        <v>2.38</v>
      </c>
      <c r="G40" s="12">
        <v>5</v>
      </c>
      <c r="H40" s="8">
        <v>1.65</v>
      </c>
      <c r="I40" s="12">
        <v>0</v>
      </c>
    </row>
    <row r="41" spans="2:9" ht="15" customHeight="1" x14ac:dyDescent="0.2">
      <c r="B41" t="s">
        <v>61</v>
      </c>
      <c r="C41" s="12">
        <v>13</v>
      </c>
      <c r="D41" s="8">
        <v>1.84</v>
      </c>
      <c r="E41" s="12">
        <v>6</v>
      </c>
      <c r="F41" s="8">
        <v>1.59</v>
      </c>
      <c r="G41" s="12">
        <v>7</v>
      </c>
      <c r="H41" s="8">
        <v>2.31</v>
      </c>
      <c r="I41" s="12">
        <v>0</v>
      </c>
    </row>
    <row r="42" spans="2:9" ht="15" customHeight="1" x14ac:dyDescent="0.2">
      <c r="B42" t="s">
        <v>67</v>
      </c>
      <c r="C42" s="12">
        <v>9</v>
      </c>
      <c r="D42" s="8">
        <v>1.27</v>
      </c>
      <c r="E42" s="12">
        <v>3</v>
      </c>
      <c r="F42" s="8">
        <v>0.79</v>
      </c>
      <c r="G42" s="12">
        <v>6</v>
      </c>
      <c r="H42" s="8">
        <v>1.98</v>
      </c>
      <c r="I42" s="12">
        <v>0</v>
      </c>
    </row>
    <row r="43" spans="2:9" ht="15" customHeight="1" x14ac:dyDescent="0.2">
      <c r="B43" t="s">
        <v>45</v>
      </c>
      <c r="C43" s="12">
        <v>9</v>
      </c>
      <c r="D43" s="8">
        <v>1.27</v>
      </c>
      <c r="E43" s="12">
        <v>1</v>
      </c>
      <c r="F43" s="8">
        <v>0.26</v>
      </c>
      <c r="G43" s="12">
        <v>8</v>
      </c>
      <c r="H43" s="8">
        <v>2.64</v>
      </c>
      <c r="I43" s="12">
        <v>0</v>
      </c>
    </row>
    <row r="44" spans="2:9" ht="15" customHeight="1" x14ac:dyDescent="0.2">
      <c r="B44" t="s">
        <v>60</v>
      </c>
      <c r="C44" s="12">
        <v>9</v>
      </c>
      <c r="D44" s="8">
        <v>1.27</v>
      </c>
      <c r="E44" s="12">
        <v>0</v>
      </c>
      <c r="F44" s="8">
        <v>0</v>
      </c>
      <c r="G44" s="12">
        <v>9</v>
      </c>
      <c r="H44" s="8">
        <v>2.97</v>
      </c>
      <c r="I44" s="12">
        <v>0</v>
      </c>
    </row>
    <row r="47" spans="2:9" ht="33" customHeight="1" x14ac:dyDescent="0.2">
      <c r="B47" t="s">
        <v>173</v>
      </c>
      <c r="C47" s="10" t="s">
        <v>35</v>
      </c>
      <c r="D47" s="10" t="s">
        <v>36</v>
      </c>
      <c r="E47" s="10" t="s">
        <v>37</v>
      </c>
      <c r="F47" s="10" t="s">
        <v>38</v>
      </c>
      <c r="G47" s="10" t="s">
        <v>39</v>
      </c>
      <c r="H47" s="10" t="s">
        <v>40</v>
      </c>
      <c r="I47" s="10" t="s">
        <v>41</v>
      </c>
    </row>
    <row r="48" spans="2:9" ht="15" customHeight="1" x14ac:dyDescent="0.2">
      <c r="B48" t="s">
        <v>84</v>
      </c>
      <c r="C48" s="12">
        <v>38</v>
      </c>
      <c r="D48" s="8">
        <v>5.38</v>
      </c>
      <c r="E48" s="12">
        <v>3</v>
      </c>
      <c r="F48" s="8">
        <v>0.79</v>
      </c>
      <c r="G48" s="12">
        <v>35</v>
      </c>
      <c r="H48" s="8">
        <v>11.55</v>
      </c>
      <c r="I48" s="12">
        <v>0</v>
      </c>
    </row>
    <row r="49" spans="2:9" ht="15" customHeight="1" x14ac:dyDescent="0.2">
      <c r="B49" t="s">
        <v>100</v>
      </c>
      <c r="C49" s="12">
        <v>35</v>
      </c>
      <c r="D49" s="8">
        <v>4.96</v>
      </c>
      <c r="E49" s="12">
        <v>34</v>
      </c>
      <c r="F49" s="8">
        <v>8.99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89</v>
      </c>
      <c r="C50" s="12">
        <v>27</v>
      </c>
      <c r="D50" s="8">
        <v>3.82</v>
      </c>
      <c r="E50" s="12">
        <v>23</v>
      </c>
      <c r="F50" s="8">
        <v>6.08</v>
      </c>
      <c r="G50" s="12">
        <v>4</v>
      </c>
      <c r="H50" s="8">
        <v>1.32</v>
      </c>
      <c r="I50" s="12">
        <v>0</v>
      </c>
    </row>
    <row r="51" spans="2:9" ht="15" customHeight="1" x14ac:dyDescent="0.2">
      <c r="B51" t="s">
        <v>99</v>
      </c>
      <c r="C51" s="12">
        <v>27</v>
      </c>
      <c r="D51" s="8">
        <v>3.82</v>
      </c>
      <c r="E51" s="12">
        <v>27</v>
      </c>
      <c r="F51" s="8">
        <v>7.14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102</v>
      </c>
      <c r="C52" s="12">
        <v>20</v>
      </c>
      <c r="D52" s="8">
        <v>2.83</v>
      </c>
      <c r="E52" s="12">
        <v>20</v>
      </c>
      <c r="F52" s="8">
        <v>5.29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123</v>
      </c>
      <c r="C53" s="12">
        <v>19</v>
      </c>
      <c r="D53" s="8">
        <v>2.69</v>
      </c>
      <c r="E53" s="12">
        <v>15</v>
      </c>
      <c r="F53" s="8">
        <v>3.97</v>
      </c>
      <c r="G53" s="12">
        <v>4</v>
      </c>
      <c r="H53" s="8">
        <v>1.32</v>
      </c>
      <c r="I53" s="12">
        <v>0</v>
      </c>
    </row>
    <row r="54" spans="2:9" ht="15" customHeight="1" x14ac:dyDescent="0.2">
      <c r="B54" t="s">
        <v>126</v>
      </c>
      <c r="C54" s="12">
        <v>17</v>
      </c>
      <c r="D54" s="8">
        <v>2.41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91</v>
      </c>
      <c r="C55" s="12">
        <v>16</v>
      </c>
      <c r="D55" s="8">
        <v>2.27</v>
      </c>
      <c r="E55" s="12">
        <v>5</v>
      </c>
      <c r="F55" s="8">
        <v>1.32</v>
      </c>
      <c r="G55" s="12">
        <v>11</v>
      </c>
      <c r="H55" s="8">
        <v>3.63</v>
      </c>
      <c r="I55" s="12">
        <v>0</v>
      </c>
    </row>
    <row r="56" spans="2:9" ht="15" customHeight="1" x14ac:dyDescent="0.2">
      <c r="B56" t="s">
        <v>117</v>
      </c>
      <c r="C56" s="12">
        <v>16</v>
      </c>
      <c r="D56" s="8">
        <v>2.27</v>
      </c>
      <c r="E56" s="12">
        <v>1</v>
      </c>
      <c r="F56" s="8">
        <v>0.26</v>
      </c>
      <c r="G56" s="12">
        <v>15</v>
      </c>
      <c r="H56" s="8">
        <v>4.95</v>
      </c>
      <c r="I56" s="12">
        <v>0</v>
      </c>
    </row>
    <row r="57" spans="2:9" ht="15" customHeight="1" x14ac:dyDescent="0.2">
      <c r="B57" t="s">
        <v>92</v>
      </c>
      <c r="C57" s="12">
        <v>16</v>
      </c>
      <c r="D57" s="8">
        <v>2.27</v>
      </c>
      <c r="E57" s="12">
        <v>9</v>
      </c>
      <c r="F57" s="8">
        <v>2.38</v>
      </c>
      <c r="G57" s="12">
        <v>7</v>
      </c>
      <c r="H57" s="8">
        <v>2.31</v>
      </c>
      <c r="I57" s="12">
        <v>0</v>
      </c>
    </row>
    <row r="58" spans="2:9" ht="15" customHeight="1" x14ac:dyDescent="0.2">
      <c r="B58" t="s">
        <v>96</v>
      </c>
      <c r="C58" s="12">
        <v>16</v>
      </c>
      <c r="D58" s="8">
        <v>2.27</v>
      </c>
      <c r="E58" s="12">
        <v>13</v>
      </c>
      <c r="F58" s="8">
        <v>3.44</v>
      </c>
      <c r="G58" s="12">
        <v>3</v>
      </c>
      <c r="H58" s="8">
        <v>0.99</v>
      </c>
      <c r="I58" s="12">
        <v>0</v>
      </c>
    </row>
    <row r="59" spans="2:9" ht="15" customHeight="1" x14ac:dyDescent="0.2">
      <c r="B59" t="s">
        <v>110</v>
      </c>
      <c r="C59" s="12">
        <v>15</v>
      </c>
      <c r="D59" s="8">
        <v>2.12</v>
      </c>
      <c r="E59" s="12">
        <v>6</v>
      </c>
      <c r="F59" s="8">
        <v>1.59</v>
      </c>
      <c r="G59" s="12">
        <v>9</v>
      </c>
      <c r="H59" s="8">
        <v>2.97</v>
      </c>
      <c r="I59" s="12">
        <v>0</v>
      </c>
    </row>
    <row r="60" spans="2:9" ht="15" customHeight="1" x14ac:dyDescent="0.2">
      <c r="B60" t="s">
        <v>97</v>
      </c>
      <c r="C60" s="12">
        <v>15</v>
      </c>
      <c r="D60" s="8">
        <v>2.12</v>
      </c>
      <c r="E60" s="12">
        <v>14</v>
      </c>
      <c r="F60" s="8">
        <v>3.7</v>
      </c>
      <c r="G60" s="12">
        <v>1</v>
      </c>
      <c r="H60" s="8">
        <v>0.33</v>
      </c>
      <c r="I60" s="12">
        <v>0</v>
      </c>
    </row>
    <row r="61" spans="2:9" ht="15" customHeight="1" x14ac:dyDescent="0.2">
      <c r="B61" t="s">
        <v>103</v>
      </c>
      <c r="C61" s="12">
        <v>13</v>
      </c>
      <c r="D61" s="8">
        <v>1.84</v>
      </c>
      <c r="E61" s="12">
        <v>6</v>
      </c>
      <c r="F61" s="8">
        <v>1.59</v>
      </c>
      <c r="G61" s="12">
        <v>7</v>
      </c>
      <c r="H61" s="8">
        <v>2.31</v>
      </c>
      <c r="I61" s="12">
        <v>0</v>
      </c>
    </row>
    <row r="62" spans="2:9" ht="15" customHeight="1" x14ac:dyDescent="0.2">
      <c r="B62" t="s">
        <v>125</v>
      </c>
      <c r="C62" s="12">
        <v>12</v>
      </c>
      <c r="D62" s="8">
        <v>1.7</v>
      </c>
      <c r="E62" s="12">
        <v>4</v>
      </c>
      <c r="F62" s="8">
        <v>1.06</v>
      </c>
      <c r="G62" s="12">
        <v>8</v>
      </c>
      <c r="H62" s="8">
        <v>2.64</v>
      </c>
      <c r="I62" s="12">
        <v>0</v>
      </c>
    </row>
    <row r="63" spans="2:9" ht="15" customHeight="1" x14ac:dyDescent="0.2">
      <c r="B63" t="s">
        <v>95</v>
      </c>
      <c r="C63" s="12">
        <v>12</v>
      </c>
      <c r="D63" s="8">
        <v>1.7</v>
      </c>
      <c r="E63" s="12">
        <v>8</v>
      </c>
      <c r="F63" s="8">
        <v>2.12</v>
      </c>
      <c r="G63" s="12">
        <v>4</v>
      </c>
      <c r="H63" s="8">
        <v>1.32</v>
      </c>
      <c r="I63" s="12">
        <v>0</v>
      </c>
    </row>
    <row r="64" spans="2:9" ht="15" customHeight="1" x14ac:dyDescent="0.2">
      <c r="B64" t="s">
        <v>122</v>
      </c>
      <c r="C64" s="12">
        <v>11</v>
      </c>
      <c r="D64" s="8">
        <v>1.56</v>
      </c>
      <c r="E64" s="12">
        <v>4</v>
      </c>
      <c r="F64" s="8">
        <v>1.06</v>
      </c>
      <c r="G64" s="12">
        <v>5</v>
      </c>
      <c r="H64" s="8">
        <v>1.65</v>
      </c>
      <c r="I64" s="12">
        <v>2</v>
      </c>
    </row>
    <row r="65" spans="2:9" ht="15" customHeight="1" x14ac:dyDescent="0.2">
      <c r="B65" t="s">
        <v>88</v>
      </c>
      <c r="C65" s="12">
        <v>11</v>
      </c>
      <c r="D65" s="8">
        <v>1.56</v>
      </c>
      <c r="E65" s="12">
        <v>5</v>
      </c>
      <c r="F65" s="8">
        <v>1.32</v>
      </c>
      <c r="G65" s="12">
        <v>6</v>
      </c>
      <c r="H65" s="8">
        <v>1.98</v>
      </c>
      <c r="I65" s="12">
        <v>0</v>
      </c>
    </row>
    <row r="66" spans="2:9" ht="15" customHeight="1" x14ac:dyDescent="0.2">
      <c r="B66" t="s">
        <v>87</v>
      </c>
      <c r="C66" s="12">
        <v>10</v>
      </c>
      <c r="D66" s="8">
        <v>1.42</v>
      </c>
      <c r="E66" s="12">
        <v>9</v>
      </c>
      <c r="F66" s="8">
        <v>2.38</v>
      </c>
      <c r="G66" s="12">
        <v>1</v>
      </c>
      <c r="H66" s="8">
        <v>0.33</v>
      </c>
      <c r="I66" s="12">
        <v>0</v>
      </c>
    </row>
    <row r="67" spans="2:9" ht="15" customHeight="1" x14ac:dyDescent="0.2">
      <c r="B67" t="s">
        <v>112</v>
      </c>
      <c r="C67" s="12">
        <v>10</v>
      </c>
      <c r="D67" s="8">
        <v>1.42</v>
      </c>
      <c r="E67" s="12">
        <v>7</v>
      </c>
      <c r="F67" s="8">
        <v>1.85</v>
      </c>
      <c r="G67" s="12">
        <v>3</v>
      </c>
      <c r="H67" s="8">
        <v>0.99</v>
      </c>
      <c r="I67" s="12">
        <v>0</v>
      </c>
    </row>
    <row r="68" spans="2:9" ht="15" customHeight="1" x14ac:dyDescent="0.2">
      <c r="B68" t="s">
        <v>116</v>
      </c>
      <c r="C68" s="12">
        <v>10</v>
      </c>
      <c r="D68" s="8">
        <v>1.42</v>
      </c>
      <c r="E68" s="12">
        <v>6</v>
      </c>
      <c r="F68" s="8">
        <v>1.59</v>
      </c>
      <c r="G68" s="12">
        <v>4</v>
      </c>
      <c r="H68" s="8">
        <v>1.32</v>
      </c>
      <c r="I68" s="12">
        <v>0</v>
      </c>
    </row>
    <row r="69" spans="2:9" ht="15" customHeight="1" x14ac:dyDescent="0.2">
      <c r="B69" t="s">
        <v>93</v>
      </c>
      <c r="C69" s="12">
        <v>10</v>
      </c>
      <c r="D69" s="8">
        <v>1.42</v>
      </c>
      <c r="E69" s="12">
        <v>6</v>
      </c>
      <c r="F69" s="8">
        <v>1.59</v>
      </c>
      <c r="G69" s="12">
        <v>3</v>
      </c>
      <c r="H69" s="8">
        <v>0.99</v>
      </c>
      <c r="I69" s="12">
        <v>1</v>
      </c>
    </row>
    <row r="71" spans="2:9" ht="15" customHeight="1" x14ac:dyDescent="0.2">
      <c r="B71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8E82-3C42-474E-9D8E-700DEE14746D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183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76</v>
      </c>
      <c r="D6" s="8">
        <v>12.67</v>
      </c>
      <c r="E6" s="12">
        <v>32</v>
      </c>
      <c r="F6" s="8">
        <v>8.7899999999999991</v>
      </c>
      <c r="G6" s="12">
        <v>44</v>
      </c>
      <c r="H6" s="8">
        <v>19.38</v>
      </c>
      <c r="I6" s="12">
        <v>0</v>
      </c>
    </row>
    <row r="7" spans="2:9" ht="15" customHeight="1" x14ac:dyDescent="0.2">
      <c r="B7" t="s">
        <v>21</v>
      </c>
      <c r="C7" s="12">
        <v>40</v>
      </c>
      <c r="D7" s="8">
        <v>6.67</v>
      </c>
      <c r="E7" s="12">
        <v>17</v>
      </c>
      <c r="F7" s="8">
        <v>4.67</v>
      </c>
      <c r="G7" s="12">
        <v>23</v>
      </c>
      <c r="H7" s="8">
        <v>10.130000000000001</v>
      </c>
      <c r="I7" s="12">
        <v>0</v>
      </c>
    </row>
    <row r="8" spans="2:9" ht="15" customHeight="1" x14ac:dyDescent="0.2">
      <c r="B8" t="s">
        <v>22</v>
      </c>
      <c r="C8" s="12">
        <v>5</v>
      </c>
      <c r="D8" s="8">
        <v>0.83</v>
      </c>
      <c r="E8" s="12">
        <v>0</v>
      </c>
      <c r="F8" s="8">
        <v>0</v>
      </c>
      <c r="G8" s="12">
        <v>4</v>
      </c>
      <c r="H8" s="8">
        <v>1.76</v>
      </c>
      <c r="I8" s="12">
        <v>0</v>
      </c>
    </row>
    <row r="9" spans="2:9" ht="15" customHeight="1" x14ac:dyDescent="0.2">
      <c r="B9" t="s">
        <v>23</v>
      </c>
      <c r="C9" s="12">
        <v>6</v>
      </c>
      <c r="D9" s="8">
        <v>1</v>
      </c>
      <c r="E9" s="12">
        <v>0</v>
      </c>
      <c r="F9" s="8">
        <v>0</v>
      </c>
      <c r="G9" s="12">
        <v>6</v>
      </c>
      <c r="H9" s="8">
        <v>2.64</v>
      </c>
      <c r="I9" s="12">
        <v>0</v>
      </c>
    </row>
    <row r="10" spans="2:9" ht="15" customHeight="1" x14ac:dyDescent="0.2">
      <c r="B10" t="s">
        <v>24</v>
      </c>
      <c r="C10" s="12">
        <v>3</v>
      </c>
      <c r="D10" s="8">
        <v>0.5</v>
      </c>
      <c r="E10" s="12">
        <v>0</v>
      </c>
      <c r="F10" s="8">
        <v>0</v>
      </c>
      <c r="G10" s="12">
        <v>3</v>
      </c>
      <c r="H10" s="8">
        <v>1.32</v>
      </c>
      <c r="I10" s="12">
        <v>0</v>
      </c>
    </row>
    <row r="11" spans="2:9" ht="15" customHeight="1" x14ac:dyDescent="0.2">
      <c r="B11" t="s">
        <v>25</v>
      </c>
      <c r="C11" s="12">
        <v>179</v>
      </c>
      <c r="D11" s="8">
        <v>29.83</v>
      </c>
      <c r="E11" s="12">
        <v>102</v>
      </c>
      <c r="F11" s="8">
        <v>28.02</v>
      </c>
      <c r="G11" s="12">
        <v>75</v>
      </c>
      <c r="H11" s="8">
        <v>33.04</v>
      </c>
      <c r="I11" s="12">
        <v>2</v>
      </c>
    </row>
    <row r="12" spans="2:9" ht="15" customHeight="1" x14ac:dyDescent="0.2">
      <c r="B12" t="s">
        <v>26</v>
      </c>
      <c r="C12" s="12">
        <v>3</v>
      </c>
      <c r="D12" s="8">
        <v>0.5</v>
      </c>
      <c r="E12" s="12">
        <v>0</v>
      </c>
      <c r="F12" s="8">
        <v>0</v>
      </c>
      <c r="G12" s="12">
        <v>3</v>
      </c>
      <c r="H12" s="8">
        <v>1.32</v>
      </c>
      <c r="I12" s="12">
        <v>0</v>
      </c>
    </row>
    <row r="13" spans="2:9" ht="15" customHeight="1" x14ac:dyDescent="0.2">
      <c r="B13" t="s">
        <v>27</v>
      </c>
      <c r="C13" s="12">
        <v>27</v>
      </c>
      <c r="D13" s="8">
        <v>4.5</v>
      </c>
      <c r="E13" s="12">
        <v>14</v>
      </c>
      <c r="F13" s="8">
        <v>3.85</v>
      </c>
      <c r="G13" s="12">
        <v>13</v>
      </c>
      <c r="H13" s="8">
        <v>5.73</v>
      </c>
      <c r="I13" s="12">
        <v>0</v>
      </c>
    </row>
    <row r="14" spans="2:9" ht="15" customHeight="1" x14ac:dyDescent="0.2">
      <c r="B14" t="s">
        <v>28</v>
      </c>
      <c r="C14" s="12">
        <v>26</v>
      </c>
      <c r="D14" s="8">
        <v>4.33</v>
      </c>
      <c r="E14" s="12">
        <v>18</v>
      </c>
      <c r="F14" s="8">
        <v>4.95</v>
      </c>
      <c r="G14" s="12">
        <v>8</v>
      </c>
      <c r="H14" s="8">
        <v>3.52</v>
      </c>
      <c r="I14" s="12">
        <v>0</v>
      </c>
    </row>
    <row r="15" spans="2:9" ht="15" customHeight="1" x14ac:dyDescent="0.2">
      <c r="B15" t="s">
        <v>29</v>
      </c>
      <c r="C15" s="12">
        <v>85</v>
      </c>
      <c r="D15" s="8">
        <v>14.17</v>
      </c>
      <c r="E15" s="12">
        <v>71</v>
      </c>
      <c r="F15" s="8">
        <v>19.510000000000002</v>
      </c>
      <c r="G15" s="12">
        <v>11</v>
      </c>
      <c r="H15" s="8">
        <v>4.8499999999999996</v>
      </c>
      <c r="I15" s="12">
        <v>2</v>
      </c>
    </row>
    <row r="16" spans="2:9" ht="15" customHeight="1" x14ac:dyDescent="0.2">
      <c r="B16" t="s">
        <v>30</v>
      </c>
      <c r="C16" s="12">
        <v>90</v>
      </c>
      <c r="D16" s="8">
        <v>15</v>
      </c>
      <c r="E16" s="12">
        <v>73</v>
      </c>
      <c r="F16" s="8">
        <v>20.05</v>
      </c>
      <c r="G16" s="12">
        <v>17</v>
      </c>
      <c r="H16" s="8">
        <v>7.49</v>
      </c>
      <c r="I16" s="12">
        <v>0</v>
      </c>
    </row>
    <row r="17" spans="2:9" ht="15" customHeight="1" x14ac:dyDescent="0.2">
      <c r="B17" t="s">
        <v>31</v>
      </c>
      <c r="C17" s="12">
        <v>16</v>
      </c>
      <c r="D17" s="8">
        <v>2.67</v>
      </c>
      <c r="E17" s="12">
        <v>14</v>
      </c>
      <c r="F17" s="8">
        <v>3.85</v>
      </c>
      <c r="G17" s="12">
        <v>1</v>
      </c>
      <c r="H17" s="8">
        <v>0.44</v>
      </c>
      <c r="I17" s="12">
        <v>0</v>
      </c>
    </row>
    <row r="18" spans="2:9" ht="15" customHeight="1" x14ac:dyDescent="0.2">
      <c r="B18" t="s">
        <v>32</v>
      </c>
      <c r="C18" s="12">
        <v>26</v>
      </c>
      <c r="D18" s="8">
        <v>4.33</v>
      </c>
      <c r="E18" s="12">
        <v>13</v>
      </c>
      <c r="F18" s="8">
        <v>3.57</v>
      </c>
      <c r="G18" s="12">
        <v>13</v>
      </c>
      <c r="H18" s="8">
        <v>5.73</v>
      </c>
      <c r="I18" s="12">
        <v>0</v>
      </c>
    </row>
    <row r="19" spans="2:9" ht="15" customHeight="1" x14ac:dyDescent="0.2">
      <c r="B19" t="s">
        <v>33</v>
      </c>
      <c r="C19" s="12">
        <v>18</v>
      </c>
      <c r="D19" s="8">
        <v>3</v>
      </c>
      <c r="E19" s="12">
        <v>10</v>
      </c>
      <c r="F19" s="8">
        <v>2.75</v>
      </c>
      <c r="G19" s="12">
        <v>6</v>
      </c>
      <c r="H19" s="8">
        <v>2.64</v>
      </c>
      <c r="I19" s="12">
        <v>1</v>
      </c>
    </row>
    <row r="20" spans="2:9" ht="15" customHeight="1" x14ac:dyDescent="0.2">
      <c r="B20" s="9" t="s">
        <v>171</v>
      </c>
      <c r="C20" s="12">
        <f>SUM(LTBL_44209[総数／事業所数])</f>
        <v>600</v>
      </c>
      <c r="E20" s="12">
        <f>SUBTOTAL(109,LTBL_44209[個人／事業所数])</f>
        <v>364</v>
      </c>
      <c r="G20" s="12">
        <f>SUBTOTAL(109,LTBL_44209[法人／事業所数])</f>
        <v>227</v>
      </c>
      <c r="I20" s="12">
        <f>SUBTOTAL(109,LTBL_44209[法人以外の団体／事業所数])</f>
        <v>5</v>
      </c>
    </row>
    <row r="21" spans="2:9" ht="15" customHeight="1" x14ac:dyDescent="0.2">
      <c r="E21" s="11">
        <f>LTBL_44209[[#Totals],[個人／事業所数]]/LTBL_44209[[#Totals],[総数／事業所数]]</f>
        <v>0.60666666666666669</v>
      </c>
      <c r="G21" s="11">
        <f>LTBL_44209[[#Totals],[法人／事業所数]]/LTBL_44209[[#Totals],[総数／事業所数]]</f>
        <v>0.37833333333333335</v>
      </c>
      <c r="I21" s="11">
        <f>LTBL_44209[[#Totals],[法人以外の団体／事業所数]]/LTBL_44209[[#Totals],[総数／事業所数]]</f>
        <v>8.3333333333333332E-3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74</v>
      </c>
      <c r="D24" s="8">
        <v>12.33</v>
      </c>
      <c r="E24" s="12">
        <v>64</v>
      </c>
      <c r="F24" s="8">
        <v>17.579999999999998</v>
      </c>
      <c r="G24" s="12">
        <v>8</v>
      </c>
      <c r="H24" s="8">
        <v>3.52</v>
      </c>
      <c r="I24" s="12">
        <v>2</v>
      </c>
    </row>
    <row r="25" spans="2:9" ht="15" customHeight="1" x14ac:dyDescent="0.2">
      <c r="B25" t="s">
        <v>56</v>
      </c>
      <c r="C25" s="12">
        <v>73</v>
      </c>
      <c r="D25" s="8">
        <v>12.17</v>
      </c>
      <c r="E25" s="12">
        <v>67</v>
      </c>
      <c r="F25" s="8">
        <v>18.41</v>
      </c>
      <c r="G25" s="12">
        <v>6</v>
      </c>
      <c r="H25" s="8">
        <v>2.64</v>
      </c>
      <c r="I25" s="12">
        <v>0</v>
      </c>
    </row>
    <row r="26" spans="2:9" ht="15" customHeight="1" x14ac:dyDescent="0.2">
      <c r="B26" t="s">
        <v>51</v>
      </c>
      <c r="C26" s="12">
        <v>58</v>
      </c>
      <c r="D26" s="8">
        <v>9.67</v>
      </c>
      <c r="E26" s="12">
        <v>30</v>
      </c>
      <c r="F26" s="8">
        <v>8.24</v>
      </c>
      <c r="G26" s="12">
        <v>28</v>
      </c>
      <c r="H26" s="8">
        <v>12.33</v>
      </c>
      <c r="I26" s="12">
        <v>0</v>
      </c>
    </row>
    <row r="27" spans="2:9" ht="15" customHeight="1" x14ac:dyDescent="0.2">
      <c r="B27" t="s">
        <v>49</v>
      </c>
      <c r="C27" s="12">
        <v>48</v>
      </c>
      <c r="D27" s="8">
        <v>8</v>
      </c>
      <c r="E27" s="12">
        <v>41</v>
      </c>
      <c r="F27" s="8">
        <v>11.26</v>
      </c>
      <c r="G27" s="12">
        <v>5</v>
      </c>
      <c r="H27" s="8">
        <v>2.2000000000000002</v>
      </c>
      <c r="I27" s="12">
        <v>2</v>
      </c>
    </row>
    <row r="28" spans="2:9" ht="15" customHeight="1" x14ac:dyDescent="0.2">
      <c r="B28" t="s">
        <v>42</v>
      </c>
      <c r="C28" s="12">
        <v>45</v>
      </c>
      <c r="D28" s="8">
        <v>7.5</v>
      </c>
      <c r="E28" s="12">
        <v>13</v>
      </c>
      <c r="F28" s="8">
        <v>3.57</v>
      </c>
      <c r="G28" s="12">
        <v>32</v>
      </c>
      <c r="H28" s="8">
        <v>14.1</v>
      </c>
      <c r="I28" s="12">
        <v>0</v>
      </c>
    </row>
    <row r="29" spans="2:9" ht="15" customHeight="1" x14ac:dyDescent="0.2">
      <c r="B29" t="s">
        <v>52</v>
      </c>
      <c r="C29" s="12">
        <v>23</v>
      </c>
      <c r="D29" s="8">
        <v>3.83</v>
      </c>
      <c r="E29" s="12">
        <v>13</v>
      </c>
      <c r="F29" s="8">
        <v>3.57</v>
      </c>
      <c r="G29" s="12">
        <v>10</v>
      </c>
      <c r="H29" s="8">
        <v>4.41</v>
      </c>
      <c r="I29" s="12">
        <v>0</v>
      </c>
    </row>
    <row r="30" spans="2:9" ht="15" customHeight="1" x14ac:dyDescent="0.2">
      <c r="B30" t="s">
        <v>43</v>
      </c>
      <c r="C30" s="12">
        <v>22</v>
      </c>
      <c r="D30" s="8">
        <v>3.67</v>
      </c>
      <c r="E30" s="12">
        <v>13</v>
      </c>
      <c r="F30" s="8">
        <v>3.57</v>
      </c>
      <c r="G30" s="12">
        <v>9</v>
      </c>
      <c r="H30" s="8">
        <v>3.96</v>
      </c>
      <c r="I30" s="12">
        <v>0</v>
      </c>
    </row>
    <row r="31" spans="2:9" ht="15" customHeight="1" x14ac:dyDescent="0.2">
      <c r="B31" t="s">
        <v>50</v>
      </c>
      <c r="C31" s="12">
        <v>20</v>
      </c>
      <c r="D31" s="8">
        <v>3.33</v>
      </c>
      <c r="E31" s="12">
        <v>12</v>
      </c>
      <c r="F31" s="8">
        <v>3.3</v>
      </c>
      <c r="G31" s="12">
        <v>8</v>
      </c>
      <c r="H31" s="8">
        <v>3.52</v>
      </c>
      <c r="I31" s="12">
        <v>0</v>
      </c>
    </row>
    <row r="32" spans="2:9" ht="15" customHeight="1" x14ac:dyDescent="0.2">
      <c r="B32" t="s">
        <v>59</v>
      </c>
      <c r="C32" s="12">
        <v>17</v>
      </c>
      <c r="D32" s="8">
        <v>2.83</v>
      </c>
      <c r="E32" s="12">
        <v>13</v>
      </c>
      <c r="F32" s="8">
        <v>3.57</v>
      </c>
      <c r="G32" s="12">
        <v>4</v>
      </c>
      <c r="H32" s="8">
        <v>1.76</v>
      </c>
      <c r="I32" s="12">
        <v>0</v>
      </c>
    </row>
    <row r="33" spans="2:9" ht="15" customHeight="1" x14ac:dyDescent="0.2">
      <c r="B33" t="s">
        <v>58</v>
      </c>
      <c r="C33" s="12">
        <v>16</v>
      </c>
      <c r="D33" s="8">
        <v>2.67</v>
      </c>
      <c r="E33" s="12">
        <v>14</v>
      </c>
      <c r="F33" s="8">
        <v>3.85</v>
      </c>
      <c r="G33" s="12">
        <v>1</v>
      </c>
      <c r="H33" s="8">
        <v>0.44</v>
      </c>
      <c r="I33" s="12">
        <v>0</v>
      </c>
    </row>
    <row r="34" spans="2:9" ht="15" customHeight="1" x14ac:dyDescent="0.2">
      <c r="B34" t="s">
        <v>54</v>
      </c>
      <c r="C34" s="12">
        <v>15</v>
      </c>
      <c r="D34" s="8">
        <v>2.5</v>
      </c>
      <c r="E34" s="12">
        <v>9</v>
      </c>
      <c r="F34" s="8">
        <v>2.4700000000000002</v>
      </c>
      <c r="G34" s="12">
        <v>6</v>
      </c>
      <c r="H34" s="8">
        <v>2.64</v>
      </c>
      <c r="I34" s="12">
        <v>0</v>
      </c>
    </row>
    <row r="35" spans="2:9" ht="15" customHeight="1" x14ac:dyDescent="0.2">
      <c r="B35" t="s">
        <v>57</v>
      </c>
      <c r="C35" s="12">
        <v>12</v>
      </c>
      <c r="D35" s="8">
        <v>2</v>
      </c>
      <c r="E35" s="12">
        <v>4</v>
      </c>
      <c r="F35" s="8">
        <v>1.1000000000000001</v>
      </c>
      <c r="G35" s="12">
        <v>8</v>
      </c>
      <c r="H35" s="8">
        <v>3.52</v>
      </c>
      <c r="I35" s="12">
        <v>0</v>
      </c>
    </row>
    <row r="36" spans="2:9" ht="15" customHeight="1" x14ac:dyDescent="0.2">
      <c r="B36" t="s">
        <v>63</v>
      </c>
      <c r="C36" s="12">
        <v>11</v>
      </c>
      <c r="D36" s="8">
        <v>1.83</v>
      </c>
      <c r="E36" s="12">
        <v>4</v>
      </c>
      <c r="F36" s="8">
        <v>1.1000000000000001</v>
      </c>
      <c r="G36" s="12">
        <v>7</v>
      </c>
      <c r="H36" s="8">
        <v>3.08</v>
      </c>
      <c r="I36" s="12">
        <v>0</v>
      </c>
    </row>
    <row r="37" spans="2:9" ht="15" customHeight="1" x14ac:dyDescent="0.2">
      <c r="B37" t="s">
        <v>48</v>
      </c>
      <c r="C37" s="12">
        <v>11</v>
      </c>
      <c r="D37" s="8">
        <v>1.83</v>
      </c>
      <c r="E37" s="12">
        <v>6</v>
      </c>
      <c r="F37" s="8">
        <v>1.65</v>
      </c>
      <c r="G37" s="12">
        <v>5</v>
      </c>
      <c r="H37" s="8">
        <v>2.2000000000000002</v>
      </c>
      <c r="I37" s="12">
        <v>0</v>
      </c>
    </row>
    <row r="38" spans="2:9" ht="15" customHeight="1" x14ac:dyDescent="0.2">
      <c r="B38" t="s">
        <v>53</v>
      </c>
      <c r="C38" s="12">
        <v>11</v>
      </c>
      <c r="D38" s="8">
        <v>1.83</v>
      </c>
      <c r="E38" s="12">
        <v>9</v>
      </c>
      <c r="F38" s="8">
        <v>2.4700000000000002</v>
      </c>
      <c r="G38" s="12">
        <v>2</v>
      </c>
      <c r="H38" s="8">
        <v>0.88</v>
      </c>
      <c r="I38" s="12">
        <v>0</v>
      </c>
    </row>
    <row r="39" spans="2:9" ht="15" customHeight="1" x14ac:dyDescent="0.2">
      <c r="B39" t="s">
        <v>47</v>
      </c>
      <c r="C39" s="12">
        <v>10</v>
      </c>
      <c r="D39" s="8">
        <v>1.67</v>
      </c>
      <c r="E39" s="12">
        <v>2</v>
      </c>
      <c r="F39" s="8">
        <v>0.55000000000000004</v>
      </c>
      <c r="G39" s="12">
        <v>8</v>
      </c>
      <c r="H39" s="8">
        <v>3.52</v>
      </c>
      <c r="I39" s="12">
        <v>0</v>
      </c>
    </row>
    <row r="40" spans="2:9" ht="15" customHeight="1" x14ac:dyDescent="0.2">
      <c r="B40" t="s">
        <v>61</v>
      </c>
      <c r="C40" s="12">
        <v>10</v>
      </c>
      <c r="D40" s="8">
        <v>1.67</v>
      </c>
      <c r="E40" s="12">
        <v>8</v>
      </c>
      <c r="F40" s="8">
        <v>2.2000000000000002</v>
      </c>
      <c r="G40" s="12">
        <v>2</v>
      </c>
      <c r="H40" s="8">
        <v>0.88</v>
      </c>
      <c r="I40" s="12">
        <v>0</v>
      </c>
    </row>
    <row r="41" spans="2:9" ht="15" customHeight="1" x14ac:dyDescent="0.2">
      <c r="B41" t="s">
        <v>44</v>
      </c>
      <c r="C41" s="12">
        <v>9</v>
      </c>
      <c r="D41" s="8">
        <v>1.5</v>
      </c>
      <c r="E41" s="12">
        <v>6</v>
      </c>
      <c r="F41" s="8">
        <v>1.65</v>
      </c>
      <c r="G41" s="12">
        <v>3</v>
      </c>
      <c r="H41" s="8">
        <v>1.32</v>
      </c>
      <c r="I41" s="12">
        <v>0</v>
      </c>
    </row>
    <row r="42" spans="2:9" ht="15" customHeight="1" x14ac:dyDescent="0.2">
      <c r="B42" t="s">
        <v>60</v>
      </c>
      <c r="C42" s="12">
        <v>9</v>
      </c>
      <c r="D42" s="8">
        <v>1.5</v>
      </c>
      <c r="E42" s="12">
        <v>0</v>
      </c>
      <c r="F42" s="8">
        <v>0</v>
      </c>
      <c r="G42" s="12">
        <v>9</v>
      </c>
      <c r="H42" s="8">
        <v>3.96</v>
      </c>
      <c r="I42" s="12">
        <v>0</v>
      </c>
    </row>
    <row r="43" spans="2:9" ht="15" customHeight="1" x14ac:dyDescent="0.2">
      <c r="B43" t="s">
        <v>66</v>
      </c>
      <c r="C43" s="12">
        <v>8</v>
      </c>
      <c r="D43" s="8">
        <v>1.33</v>
      </c>
      <c r="E43" s="12">
        <v>2</v>
      </c>
      <c r="F43" s="8">
        <v>0.55000000000000004</v>
      </c>
      <c r="G43" s="12">
        <v>6</v>
      </c>
      <c r="H43" s="8">
        <v>2.64</v>
      </c>
      <c r="I43" s="12">
        <v>0</v>
      </c>
    </row>
    <row r="44" spans="2:9" ht="15" customHeight="1" x14ac:dyDescent="0.2">
      <c r="B44" t="s">
        <v>45</v>
      </c>
      <c r="C44" s="12">
        <v>8</v>
      </c>
      <c r="D44" s="8">
        <v>1.33</v>
      </c>
      <c r="E44" s="12">
        <v>2</v>
      </c>
      <c r="F44" s="8">
        <v>0.55000000000000004</v>
      </c>
      <c r="G44" s="12">
        <v>6</v>
      </c>
      <c r="H44" s="8">
        <v>2.64</v>
      </c>
      <c r="I44" s="12">
        <v>0</v>
      </c>
    </row>
    <row r="45" spans="2:9" ht="15" customHeight="1" x14ac:dyDescent="0.2">
      <c r="B45" t="s">
        <v>65</v>
      </c>
      <c r="C45" s="12">
        <v>8</v>
      </c>
      <c r="D45" s="8">
        <v>1.33</v>
      </c>
      <c r="E45" s="12">
        <v>6</v>
      </c>
      <c r="F45" s="8">
        <v>1.65</v>
      </c>
      <c r="G45" s="12">
        <v>1</v>
      </c>
      <c r="H45" s="8">
        <v>0.44</v>
      </c>
      <c r="I45" s="12">
        <v>0</v>
      </c>
    </row>
    <row r="48" spans="2:9" ht="33" customHeight="1" x14ac:dyDescent="0.2">
      <c r="B48" t="s">
        <v>173</v>
      </c>
      <c r="C48" s="10" t="s">
        <v>35</v>
      </c>
      <c r="D48" s="10" t="s">
        <v>36</v>
      </c>
      <c r="E48" s="10" t="s">
        <v>37</v>
      </c>
      <c r="F48" s="10" t="s">
        <v>38</v>
      </c>
      <c r="G48" s="10" t="s">
        <v>39</v>
      </c>
      <c r="H48" s="10" t="s">
        <v>40</v>
      </c>
      <c r="I48" s="10" t="s">
        <v>41</v>
      </c>
    </row>
    <row r="49" spans="2:9" ht="15" customHeight="1" x14ac:dyDescent="0.2">
      <c r="B49" t="s">
        <v>100</v>
      </c>
      <c r="C49" s="12">
        <v>41</v>
      </c>
      <c r="D49" s="8">
        <v>6.83</v>
      </c>
      <c r="E49" s="12">
        <v>39</v>
      </c>
      <c r="F49" s="8">
        <v>10.71</v>
      </c>
      <c r="G49" s="12">
        <v>2</v>
      </c>
      <c r="H49" s="8">
        <v>0.88</v>
      </c>
      <c r="I49" s="12">
        <v>0</v>
      </c>
    </row>
    <row r="50" spans="2:9" ht="15" customHeight="1" x14ac:dyDescent="0.2">
      <c r="B50" t="s">
        <v>99</v>
      </c>
      <c r="C50" s="12">
        <v>24</v>
      </c>
      <c r="D50" s="8">
        <v>4</v>
      </c>
      <c r="E50" s="12">
        <v>24</v>
      </c>
      <c r="F50" s="8">
        <v>6.59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84</v>
      </c>
      <c r="C51" s="12">
        <v>22</v>
      </c>
      <c r="D51" s="8">
        <v>3.67</v>
      </c>
      <c r="E51" s="12">
        <v>4</v>
      </c>
      <c r="F51" s="8">
        <v>1.1000000000000001</v>
      </c>
      <c r="G51" s="12">
        <v>18</v>
      </c>
      <c r="H51" s="8">
        <v>7.93</v>
      </c>
      <c r="I51" s="12">
        <v>0</v>
      </c>
    </row>
    <row r="52" spans="2:9" ht="15" customHeight="1" x14ac:dyDescent="0.2">
      <c r="B52" t="s">
        <v>97</v>
      </c>
      <c r="C52" s="12">
        <v>22</v>
      </c>
      <c r="D52" s="8">
        <v>3.67</v>
      </c>
      <c r="E52" s="12">
        <v>21</v>
      </c>
      <c r="F52" s="8">
        <v>5.77</v>
      </c>
      <c r="G52" s="12">
        <v>1</v>
      </c>
      <c r="H52" s="8">
        <v>0.44</v>
      </c>
      <c r="I52" s="12">
        <v>0</v>
      </c>
    </row>
    <row r="53" spans="2:9" ht="15" customHeight="1" x14ac:dyDescent="0.2">
      <c r="B53" t="s">
        <v>95</v>
      </c>
      <c r="C53" s="12">
        <v>19</v>
      </c>
      <c r="D53" s="8">
        <v>3.17</v>
      </c>
      <c r="E53" s="12">
        <v>13</v>
      </c>
      <c r="F53" s="8">
        <v>3.57</v>
      </c>
      <c r="G53" s="12">
        <v>5</v>
      </c>
      <c r="H53" s="8">
        <v>2.2000000000000002</v>
      </c>
      <c r="I53" s="12">
        <v>1</v>
      </c>
    </row>
    <row r="54" spans="2:9" ht="15" customHeight="1" x14ac:dyDescent="0.2">
      <c r="B54" t="s">
        <v>92</v>
      </c>
      <c r="C54" s="12">
        <v>17</v>
      </c>
      <c r="D54" s="8">
        <v>2.83</v>
      </c>
      <c r="E54" s="12">
        <v>10</v>
      </c>
      <c r="F54" s="8">
        <v>2.75</v>
      </c>
      <c r="G54" s="12">
        <v>7</v>
      </c>
      <c r="H54" s="8">
        <v>3.08</v>
      </c>
      <c r="I54" s="12">
        <v>0</v>
      </c>
    </row>
    <row r="55" spans="2:9" ht="15" customHeight="1" x14ac:dyDescent="0.2">
      <c r="B55" t="s">
        <v>93</v>
      </c>
      <c r="C55" s="12">
        <v>17</v>
      </c>
      <c r="D55" s="8">
        <v>2.83</v>
      </c>
      <c r="E55" s="12">
        <v>12</v>
      </c>
      <c r="F55" s="8">
        <v>3.3</v>
      </c>
      <c r="G55" s="12">
        <v>5</v>
      </c>
      <c r="H55" s="8">
        <v>2.2000000000000002</v>
      </c>
      <c r="I55" s="12">
        <v>0</v>
      </c>
    </row>
    <row r="56" spans="2:9" ht="15" customHeight="1" x14ac:dyDescent="0.2">
      <c r="B56" t="s">
        <v>116</v>
      </c>
      <c r="C56" s="12">
        <v>14</v>
      </c>
      <c r="D56" s="8">
        <v>2.33</v>
      </c>
      <c r="E56" s="12">
        <v>11</v>
      </c>
      <c r="F56" s="8">
        <v>3.02</v>
      </c>
      <c r="G56" s="12">
        <v>3</v>
      </c>
      <c r="H56" s="8">
        <v>1.32</v>
      </c>
      <c r="I56" s="12">
        <v>0</v>
      </c>
    </row>
    <row r="57" spans="2:9" ht="15" customHeight="1" x14ac:dyDescent="0.2">
      <c r="B57" t="s">
        <v>90</v>
      </c>
      <c r="C57" s="12">
        <v>14</v>
      </c>
      <c r="D57" s="8">
        <v>2.33</v>
      </c>
      <c r="E57" s="12">
        <v>6</v>
      </c>
      <c r="F57" s="8">
        <v>1.65</v>
      </c>
      <c r="G57" s="12">
        <v>8</v>
      </c>
      <c r="H57" s="8">
        <v>3.52</v>
      </c>
      <c r="I57" s="12">
        <v>0</v>
      </c>
    </row>
    <row r="58" spans="2:9" ht="15" customHeight="1" x14ac:dyDescent="0.2">
      <c r="B58" t="s">
        <v>117</v>
      </c>
      <c r="C58" s="12">
        <v>14</v>
      </c>
      <c r="D58" s="8">
        <v>2.33</v>
      </c>
      <c r="E58" s="12">
        <v>4</v>
      </c>
      <c r="F58" s="8">
        <v>1.1000000000000001</v>
      </c>
      <c r="G58" s="12">
        <v>10</v>
      </c>
      <c r="H58" s="8">
        <v>4.41</v>
      </c>
      <c r="I58" s="12">
        <v>0</v>
      </c>
    </row>
    <row r="59" spans="2:9" ht="15" customHeight="1" x14ac:dyDescent="0.2">
      <c r="B59" t="s">
        <v>86</v>
      </c>
      <c r="C59" s="12">
        <v>13</v>
      </c>
      <c r="D59" s="8">
        <v>2.17</v>
      </c>
      <c r="E59" s="12">
        <v>6</v>
      </c>
      <c r="F59" s="8">
        <v>1.65</v>
      </c>
      <c r="G59" s="12">
        <v>7</v>
      </c>
      <c r="H59" s="8">
        <v>3.08</v>
      </c>
      <c r="I59" s="12">
        <v>0</v>
      </c>
    </row>
    <row r="60" spans="2:9" ht="15" customHeight="1" x14ac:dyDescent="0.2">
      <c r="B60" t="s">
        <v>89</v>
      </c>
      <c r="C60" s="12">
        <v>11</v>
      </c>
      <c r="D60" s="8">
        <v>1.83</v>
      </c>
      <c r="E60" s="12">
        <v>10</v>
      </c>
      <c r="F60" s="8">
        <v>2.75</v>
      </c>
      <c r="G60" s="12">
        <v>1</v>
      </c>
      <c r="H60" s="8">
        <v>0.44</v>
      </c>
      <c r="I60" s="12">
        <v>0</v>
      </c>
    </row>
    <row r="61" spans="2:9" ht="15" customHeight="1" x14ac:dyDescent="0.2">
      <c r="B61" t="s">
        <v>102</v>
      </c>
      <c r="C61" s="12">
        <v>11</v>
      </c>
      <c r="D61" s="8">
        <v>1.83</v>
      </c>
      <c r="E61" s="12">
        <v>10</v>
      </c>
      <c r="F61" s="8">
        <v>2.75</v>
      </c>
      <c r="G61" s="12">
        <v>1</v>
      </c>
      <c r="H61" s="8">
        <v>0.44</v>
      </c>
      <c r="I61" s="12">
        <v>0</v>
      </c>
    </row>
    <row r="62" spans="2:9" ht="15" customHeight="1" x14ac:dyDescent="0.2">
      <c r="B62" t="s">
        <v>88</v>
      </c>
      <c r="C62" s="12">
        <v>10</v>
      </c>
      <c r="D62" s="8">
        <v>1.67</v>
      </c>
      <c r="E62" s="12">
        <v>9</v>
      </c>
      <c r="F62" s="8">
        <v>2.4700000000000002</v>
      </c>
      <c r="G62" s="12">
        <v>0</v>
      </c>
      <c r="H62" s="8">
        <v>0</v>
      </c>
      <c r="I62" s="12">
        <v>1</v>
      </c>
    </row>
    <row r="63" spans="2:9" ht="15" customHeight="1" x14ac:dyDescent="0.2">
      <c r="B63" t="s">
        <v>103</v>
      </c>
      <c r="C63" s="12">
        <v>10</v>
      </c>
      <c r="D63" s="8">
        <v>1.67</v>
      </c>
      <c r="E63" s="12">
        <v>8</v>
      </c>
      <c r="F63" s="8">
        <v>2.2000000000000002</v>
      </c>
      <c r="G63" s="12">
        <v>2</v>
      </c>
      <c r="H63" s="8">
        <v>0.88</v>
      </c>
      <c r="I63" s="12">
        <v>0</v>
      </c>
    </row>
    <row r="64" spans="2:9" ht="15" customHeight="1" x14ac:dyDescent="0.2">
      <c r="B64" t="s">
        <v>85</v>
      </c>
      <c r="C64" s="12">
        <v>9</v>
      </c>
      <c r="D64" s="8">
        <v>1.5</v>
      </c>
      <c r="E64" s="12">
        <v>3</v>
      </c>
      <c r="F64" s="8">
        <v>0.82</v>
      </c>
      <c r="G64" s="12">
        <v>6</v>
      </c>
      <c r="H64" s="8">
        <v>2.64</v>
      </c>
      <c r="I64" s="12">
        <v>0</v>
      </c>
    </row>
    <row r="65" spans="2:9" ht="15" customHeight="1" x14ac:dyDescent="0.2">
      <c r="B65" t="s">
        <v>96</v>
      </c>
      <c r="C65" s="12">
        <v>9</v>
      </c>
      <c r="D65" s="8">
        <v>1.5</v>
      </c>
      <c r="E65" s="12">
        <v>9</v>
      </c>
      <c r="F65" s="8">
        <v>2.4700000000000002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98</v>
      </c>
      <c r="C66" s="12">
        <v>9</v>
      </c>
      <c r="D66" s="8">
        <v>1.5</v>
      </c>
      <c r="E66" s="12">
        <v>8</v>
      </c>
      <c r="F66" s="8">
        <v>2.2000000000000002</v>
      </c>
      <c r="G66" s="12">
        <v>0</v>
      </c>
      <c r="H66" s="8">
        <v>0</v>
      </c>
      <c r="I66" s="12">
        <v>1</v>
      </c>
    </row>
    <row r="67" spans="2:9" ht="15" customHeight="1" x14ac:dyDescent="0.2">
      <c r="B67" t="s">
        <v>101</v>
      </c>
      <c r="C67" s="12">
        <v>9</v>
      </c>
      <c r="D67" s="8">
        <v>1.5</v>
      </c>
      <c r="E67" s="12">
        <v>9</v>
      </c>
      <c r="F67" s="8">
        <v>2.4700000000000002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87</v>
      </c>
      <c r="C68" s="12">
        <v>8</v>
      </c>
      <c r="D68" s="8">
        <v>1.33</v>
      </c>
      <c r="E68" s="12">
        <v>6</v>
      </c>
      <c r="F68" s="8">
        <v>1.65</v>
      </c>
      <c r="G68" s="12">
        <v>2</v>
      </c>
      <c r="H68" s="8">
        <v>0.88</v>
      </c>
      <c r="I68" s="12">
        <v>0</v>
      </c>
    </row>
    <row r="69" spans="2:9" ht="15" customHeight="1" x14ac:dyDescent="0.2">
      <c r="B69" t="s">
        <v>91</v>
      </c>
      <c r="C69" s="12">
        <v>8</v>
      </c>
      <c r="D69" s="8">
        <v>1.33</v>
      </c>
      <c r="E69" s="12">
        <v>4</v>
      </c>
      <c r="F69" s="8">
        <v>1.1000000000000001</v>
      </c>
      <c r="G69" s="12">
        <v>4</v>
      </c>
      <c r="H69" s="8">
        <v>1.76</v>
      </c>
      <c r="I69" s="12">
        <v>0</v>
      </c>
    </row>
    <row r="70" spans="2:9" ht="15" customHeight="1" x14ac:dyDescent="0.2">
      <c r="B70" t="s">
        <v>94</v>
      </c>
      <c r="C70" s="12">
        <v>8</v>
      </c>
      <c r="D70" s="8">
        <v>1.33</v>
      </c>
      <c r="E70" s="12">
        <v>5</v>
      </c>
      <c r="F70" s="8">
        <v>1.37</v>
      </c>
      <c r="G70" s="12">
        <v>3</v>
      </c>
      <c r="H70" s="8">
        <v>1.32</v>
      </c>
      <c r="I70" s="12">
        <v>0</v>
      </c>
    </row>
    <row r="72" spans="2:9" ht="15" customHeight="1" x14ac:dyDescent="0.2">
      <c r="B72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B229-1DD0-4B93-AE94-DD1F63E8563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184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95</v>
      </c>
      <c r="D6" s="8">
        <v>14.03</v>
      </c>
      <c r="E6" s="12">
        <v>19</v>
      </c>
      <c r="F6" s="8">
        <v>5.22</v>
      </c>
      <c r="G6" s="12">
        <v>76</v>
      </c>
      <c r="H6" s="8">
        <v>25.68</v>
      </c>
      <c r="I6" s="12">
        <v>0</v>
      </c>
    </row>
    <row r="7" spans="2:9" ht="15" customHeight="1" x14ac:dyDescent="0.2">
      <c r="B7" t="s">
        <v>21</v>
      </c>
      <c r="C7" s="12">
        <v>47</v>
      </c>
      <c r="D7" s="8">
        <v>6.94</v>
      </c>
      <c r="E7" s="12">
        <v>18</v>
      </c>
      <c r="F7" s="8">
        <v>4.95</v>
      </c>
      <c r="G7" s="12">
        <v>29</v>
      </c>
      <c r="H7" s="8">
        <v>9.8000000000000007</v>
      </c>
      <c r="I7" s="12">
        <v>0</v>
      </c>
    </row>
    <row r="8" spans="2:9" ht="15" customHeight="1" x14ac:dyDescent="0.2">
      <c r="B8" t="s">
        <v>22</v>
      </c>
      <c r="C8" s="12">
        <v>10</v>
      </c>
      <c r="D8" s="8">
        <v>1.48</v>
      </c>
      <c r="E8" s="12">
        <v>0</v>
      </c>
      <c r="F8" s="8">
        <v>0</v>
      </c>
      <c r="G8" s="12">
        <v>9</v>
      </c>
      <c r="H8" s="8">
        <v>3.04</v>
      </c>
      <c r="I8" s="12">
        <v>1</v>
      </c>
    </row>
    <row r="9" spans="2:9" ht="15" customHeight="1" x14ac:dyDescent="0.2">
      <c r="B9" t="s">
        <v>23</v>
      </c>
      <c r="C9" s="12">
        <v>4</v>
      </c>
      <c r="D9" s="8">
        <v>0.59</v>
      </c>
      <c r="E9" s="12">
        <v>1</v>
      </c>
      <c r="F9" s="8">
        <v>0.27</v>
      </c>
      <c r="G9" s="12">
        <v>3</v>
      </c>
      <c r="H9" s="8">
        <v>1.01</v>
      </c>
      <c r="I9" s="12">
        <v>0</v>
      </c>
    </row>
    <row r="10" spans="2:9" ht="15" customHeight="1" x14ac:dyDescent="0.2">
      <c r="B10" t="s">
        <v>24</v>
      </c>
      <c r="C10" s="12">
        <v>3</v>
      </c>
      <c r="D10" s="8">
        <v>0.44</v>
      </c>
      <c r="E10" s="12">
        <v>1</v>
      </c>
      <c r="F10" s="8">
        <v>0.27</v>
      </c>
      <c r="G10" s="12">
        <v>2</v>
      </c>
      <c r="H10" s="8">
        <v>0.68</v>
      </c>
      <c r="I10" s="12">
        <v>0</v>
      </c>
    </row>
    <row r="11" spans="2:9" ht="15" customHeight="1" x14ac:dyDescent="0.2">
      <c r="B11" t="s">
        <v>25</v>
      </c>
      <c r="C11" s="12">
        <v>184</v>
      </c>
      <c r="D11" s="8">
        <v>27.18</v>
      </c>
      <c r="E11" s="12">
        <v>85</v>
      </c>
      <c r="F11" s="8">
        <v>23.35</v>
      </c>
      <c r="G11" s="12">
        <v>98</v>
      </c>
      <c r="H11" s="8">
        <v>33.11</v>
      </c>
      <c r="I11" s="12">
        <v>1</v>
      </c>
    </row>
    <row r="12" spans="2:9" ht="15" customHeight="1" x14ac:dyDescent="0.2">
      <c r="B12" t="s">
        <v>26</v>
      </c>
      <c r="C12" s="12">
        <v>2</v>
      </c>
      <c r="D12" s="8">
        <v>0.3</v>
      </c>
      <c r="E12" s="12">
        <v>0</v>
      </c>
      <c r="F12" s="8">
        <v>0</v>
      </c>
      <c r="G12" s="12">
        <v>2</v>
      </c>
      <c r="H12" s="8">
        <v>0.68</v>
      </c>
      <c r="I12" s="12">
        <v>0</v>
      </c>
    </row>
    <row r="13" spans="2:9" ht="15" customHeight="1" x14ac:dyDescent="0.2">
      <c r="B13" t="s">
        <v>27</v>
      </c>
      <c r="C13" s="12">
        <v>45</v>
      </c>
      <c r="D13" s="8">
        <v>6.65</v>
      </c>
      <c r="E13" s="12">
        <v>31</v>
      </c>
      <c r="F13" s="8">
        <v>8.52</v>
      </c>
      <c r="G13" s="12">
        <v>13</v>
      </c>
      <c r="H13" s="8">
        <v>4.3899999999999997</v>
      </c>
      <c r="I13" s="12">
        <v>0</v>
      </c>
    </row>
    <row r="14" spans="2:9" ht="15" customHeight="1" x14ac:dyDescent="0.2">
      <c r="B14" t="s">
        <v>28</v>
      </c>
      <c r="C14" s="12">
        <v>41</v>
      </c>
      <c r="D14" s="8">
        <v>6.06</v>
      </c>
      <c r="E14" s="12">
        <v>22</v>
      </c>
      <c r="F14" s="8">
        <v>6.04</v>
      </c>
      <c r="G14" s="12">
        <v>19</v>
      </c>
      <c r="H14" s="8">
        <v>6.42</v>
      </c>
      <c r="I14" s="12">
        <v>0</v>
      </c>
    </row>
    <row r="15" spans="2:9" ht="15" customHeight="1" x14ac:dyDescent="0.2">
      <c r="B15" t="s">
        <v>29</v>
      </c>
      <c r="C15" s="12">
        <v>73</v>
      </c>
      <c r="D15" s="8">
        <v>10.78</v>
      </c>
      <c r="E15" s="12">
        <v>58</v>
      </c>
      <c r="F15" s="8">
        <v>15.93</v>
      </c>
      <c r="G15" s="12">
        <v>15</v>
      </c>
      <c r="H15" s="8">
        <v>5.07</v>
      </c>
      <c r="I15" s="12">
        <v>0</v>
      </c>
    </row>
    <row r="16" spans="2:9" ht="15" customHeight="1" x14ac:dyDescent="0.2">
      <c r="B16" t="s">
        <v>30</v>
      </c>
      <c r="C16" s="12">
        <v>95</v>
      </c>
      <c r="D16" s="8">
        <v>14.03</v>
      </c>
      <c r="E16" s="12">
        <v>83</v>
      </c>
      <c r="F16" s="8">
        <v>22.8</v>
      </c>
      <c r="G16" s="12">
        <v>12</v>
      </c>
      <c r="H16" s="8">
        <v>4.05</v>
      </c>
      <c r="I16" s="12">
        <v>0</v>
      </c>
    </row>
    <row r="17" spans="2:9" ht="15" customHeight="1" x14ac:dyDescent="0.2">
      <c r="B17" t="s">
        <v>31</v>
      </c>
      <c r="C17" s="12">
        <v>26</v>
      </c>
      <c r="D17" s="8">
        <v>3.84</v>
      </c>
      <c r="E17" s="12">
        <v>12</v>
      </c>
      <c r="F17" s="8">
        <v>3.3</v>
      </c>
      <c r="G17" s="12">
        <v>2</v>
      </c>
      <c r="H17" s="8">
        <v>0.68</v>
      </c>
      <c r="I17" s="12">
        <v>0</v>
      </c>
    </row>
    <row r="18" spans="2:9" ht="15" customHeight="1" x14ac:dyDescent="0.2">
      <c r="B18" t="s">
        <v>32</v>
      </c>
      <c r="C18" s="12">
        <v>20</v>
      </c>
      <c r="D18" s="8">
        <v>2.95</v>
      </c>
      <c r="E18" s="12">
        <v>16</v>
      </c>
      <c r="F18" s="8">
        <v>4.4000000000000004</v>
      </c>
      <c r="G18" s="12">
        <v>3</v>
      </c>
      <c r="H18" s="8">
        <v>1.01</v>
      </c>
      <c r="I18" s="12">
        <v>0</v>
      </c>
    </row>
    <row r="19" spans="2:9" ht="15" customHeight="1" x14ac:dyDescent="0.2">
      <c r="B19" t="s">
        <v>33</v>
      </c>
      <c r="C19" s="12">
        <v>32</v>
      </c>
      <c r="D19" s="8">
        <v>4.7300000000000004</v>
      </c>
      <c r="E19" s="12">
        <v>18</v>
      </c>
      <c r="F19" s="8">
        <v>4.95</v>
      </c>
      <c r="G19" s="12">
        <v>13</v>
      </c>
      <c r="H19" s="8">
        <v>4.3899999999999997</v>
      </c>
      <c r="I19" s="12">
        <v>0</v>
      </c>
    </row>
    <row r="20" spans="2:9" ht="15" customHeight="1" x14ac:dyDescent="0.2">
      <c r="B20" s="9" t="s">
        <v>171</v>
      </c>
      <c r="C20" s="12">
        <f>SUM(LTBL_44210[総数／事業所数])</f>
        <v>677</v>
      </c>
      <c r="E20" s="12">
        <f>SUBTOTAL(109,LTBL_44210[個人／事業所数])</f>
        <v>364</v>
      </c>
      <c r="G20" s="12">
        <f>SUBTOTAL(109,LTBL_44210[法人／事業所数])</f>
        <v>296</v>
      </c>
      <c r="I20" s="12">
        <f>SUBTOTAL(109,LTBL_44210[法人以外の団体／事業所数])</f>
        <v>2</v>
      </c>
    </row>
    <row r="21" spans="2:9" ht="15" customHeight="1" x14ac:dyDescent="0.2">
      <c r="E21" s="11">
        <f>LTBL_44210[[#Totals],[個人／事業所数]]/LTBL_44210[[#Totals],[総数／事業所数]]</f>
        <v>0.53766617429837515</v>
      </c>
      <c r="G21" s="11">
        <f>LTBL_44210[[#Totals],[法人／事業所数]]/LTBL_44210[[#Totals],[総数／事業所数]]</f>
        <v>0.43722304283604135</v>
      </c>
      <c r="I21" s="11">
        <f>LTBL_44210[[#Totals],[法人以外の団体／事業所数]]/LTBL_44210[[#Totals],[総数／事業所数]]</f>
        <v>2.9542097488921715E-3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51</v>
      </c>
      <c r="C24" s="12">
        <v>78</v>
      </c>
      <c r="D24" s="8">
        <v>11.52</v>
      </c>
      <c r="E24" s="12">
        <v>34</v>
      </c>
      <c r="F24" s="8">
        <v>9.34</v>
      </c>
      <c r="G24" s="12">
        <v>44</v>
      </c>
      <c r="H24" s="8">
        <v>14.86</v>
      </c>
      <c r="I24" s="12">
        <v>0</v>
      </c>
    </row>
    <row r="25" spans="2:9" ht="15" customHeight="1" x14ac:dyDescent="0.2">
      <c r="B25" t="s">
        <v>56</v>
      </c>
      <c r="C25" s="12">
        <v>77</v>
      </c>
      <c r="D25" s="8">
        <v>11.37</v>
      </c>
      <c r="E25" s="12">
        <v>72</v>
      </c>
      <c r="F25" s="8">
        <v>19.78</v>
      </c>
      <c r="G25" s="12">
        <v>5</v>
      </c>
      <c r="H25" s="8">
        <v>1.69</v>
      </c>
      <c r="I25" s="12">
        <v>0</v>
      </c>
    </row>
    <row r="26" spans="2:9" ht="15" customHeight="1" x14ac:dyDescent="0.2">
      <c r="B26" t="s">
        <v>42</v>
      </c>
      <c r="C26" s="12">
        <v>65</v>
      </c>
      <c r="D26" s="8">
        <v>9.6</v>
      </c>
      <c r="E26" s="12">
        <v>11</v>
      </c>
      <c r="F26" s="8">
        <v>3.02</v>
      </c>
      <c r="G26" s="12">
        <v>54</v>
      </c>
      <c r="H26" s="8">
        <v>18.239999999999998</v>
      </c>
      <c r="I26" s="12">
        <v>0</v>
      </c>
    </row>
    <row r="27" spans="2:9" ht="15" customHeight="1" x14ac:dyDescent="0.2">
      <c r="B27" t="s">
        <v>55</v>
      </c>
      <c r="C27" s="12">
        <v>60</v>
      </c>
      <c r="D27" s="8">
        <v>8.86</v>
      </c>
      <c r="E27" s="12">
        <v>50</v>
      </c>
      <c r="F27" s="8">
        <v>13.74</v>
      </c>
      <c r="G27" s="12">
        <v>10</v>
      </c>
      <c r="H27" s="8">
        <v>3.38</v>
      </c>
      <c r="I27" s="12">
        <v>0</v>
      </c>
    </row>
    <row r="28" spans="2:9" ht="15" customHeight="1" x14ac:dyDescent="0.2">
      <c r="B28" t="s">
        <v>52</v>
      </c>
      <c r="C28" s="12">
        <v>41</v>
      </c>
      <c r="D28" s="8">
        <v>6.06</v>
      </c>
      <c r="E28" s="12">
        <v>29</v>
      </c>
      <c r="F28" s="8">
        <v>7.97</v>
      </c>
      <c r="G28" s="12">
        <v>11</v>
      </c>
      <c r="H28" s="8">
        <v>3.72</v>
      </c>
      <c r="I28" s="12">
        <v>0</v>
      </c>
    </row>
    <row r="29" spans="2:9" ht="15" customHeight="1" x14ac:dyDescent="0.2">
      <c r="B29" t="s">
        <v>49</v>
      </c>
      <c r="C29" s="12">
        <v>32</v>
      </c>
      <c r="D29" s="8">
        <v>4.7300000000000004</v>
      </c>
      <c r="E29" s="12">
        <v>24</v>
      </c>
      <c r="F29" s="8">
        <v>6.59</v>
      </c>
      <c r="G29" s="12">
        <v>7</v>
      </c>
      <c r="H29" s="8">
        <v>2.36</v>
      </c>
      <c r="I29" s="12">
        <v>1</v>
      </c>
    </row>
    <row r="30" spans="2:9" ht="15" customHeight="1" x14ac:dyDescent="0.2">
      <c r="B30" t="s">
        <v>58</v>
      </c>
      <c r="C30" s="12">
        <v>26</v>
      </c>
      <c r="D30" s="8">
        <v>3.84</v>
      </c>
      <c r="E30" s="12">
        <v>12</v>
      </c>
      <c r="F30" s="8">
        <v>3.3</v>
      </c>
      <c r="G30" s="12">
        <v>2</v>
      </c>
      <c r="H30" s="8">
        <v>0.68</v>
      </c>
      <c r="I30" s="12">
        <v>0</v>
      </c>
    </row>
    <row r="31" spans="2:9" ht="15" customHeight="1" x14ac:dyDescent="0.2">
      <c r="B31" t="s">
        <v>50</v>
      </c>
      <c r="C31" s="12">
        <v>20</v>
      </c>
      <c r="D31" s="8">
        <v>2.95</v>
      </c>
      <c r="E31" s="12">
        <v>11</v>
      </c>
      <c r="F31" s="8">
        <v>3.02</v>
      </c>
      <c r="G31" s="12">
        <v>9</v>
      </c>
      <c r="H31" s="8">
        <v>3.04</v>
      </c>
      <c r="I31" s="12">
        <v>0</v>
      </c>
    </row>
    <row r="32" spans="2:9" ht="15" customHeight="1" x14ac:dyDescent="0.2">
      <c r="B32" t="s">
        <v>54</v>
      </c>
      <c r="C32" s="12">
        <v>20</v>
      </c>
      <c r="D32" s="8">
        <v>2.95</v>
      </c>
      <c r="E32" s="12">
        <v>8</v>
      </c>
      <c r="F32" s="8">
        <v>2.2000000000000002</v>
      </c>
      <c r="G32" s="12">
        <v>12</v>
      </c>
      <c r="H32" s="8">
        <v>4.05</v>
      </c>
      <c r="I32" s="12">
        <v>0</v>
      </c>
    </row>
    <row r="33" spans="2:9" ht="15" customHeight="1" x14ac:dyDescent="0.2">
      <c r="B33" t="s">
        <v>53</v>
      </c>
      <c r="C33" s="12">
        <v>19</v>
      </c>
      <c r="D33" s="8">
        <v>2.81</v>
      </c>
      <c r="E33" s="12">
        <v>13</v>
      </c>
      <c r="F33" s="8">
        <v>3.57</v>
      </c>
      <c r="G33" s="12">
        <v>6</v>
      </c>
      <c r="H33" s="8">
        <v>2.0299999999999998</v>
      </c>
      <c r="I33" s="12">
        <v>0</v>
      </c>
    </row>
    <row r="34" spans="2:9" ht="15" customHeight="1" x14ac:dyDescent="0.2">
      <c r="B34" t="s">
        <v>61</v>
      </c>
      <c r="C34" s="12">
        <v>18</v>
      </c>
      <c r="D34" s="8">
        <v>2.66</v>
      </c>
      <c r="E34" s="12">
        <v>12</v>
      </c>
      <c r="F34" s="8">
        <v>3.3</v>
      </c>
      <c r="G34" s="12">
        <v>6</v>
      </c>
      <c r="H34" s="8">
        <v>2.0299999999999998</v>
      </c>
      <c r="I34" s="12">
        <v>0</v>
      </c>
    </row>
    <row r="35" spans="2:9" ht="15" customHeight="1" x14ac:dyDescent="0.2">
      <c r="B35" t="s">
        <v>59</v>
      </c>
      <c r="C35" s="12">
        <v>17</v>
      </c>
      <c r="D35" s="8">
        <v>2.5099999999999998</v>
      </c>
      <c r="E35" s="12">
        <v>16</v>
      </c>
      <c r="F35" s="8">
        <v>4.4000000000000004</v>
      </c>
      <c r="G35" s="12">
        <v>1</v>
      </c>
      <c r="H35" s="8">
        <v>0.34</v>
      </c>
      <c r="I35" s="12">
        <v>0</v>
      </c>
    </row>
    <row r="36" spans="2:9" ht="15" customHeight="1" x14ac:dyDescent="0.2">
      <c r="B36" t="s">
        <v>43</v>
      </c>
      <c r="C36" s="12">
        <v>16</v>
      </c>
      <c r="D36" s="8">
        <v>2.36</v>
      </c>
      <c r="E36" s="12">
        <v>4</v>
      </c>
      <c r="F36" s="8">
        <v>1.1000000000000001</v>
      </c>
      <c r="G36" s="12">
        <v>12</v>
      </c>
      <c r="H36" s="8">
        <v>4.05</v>
      </c>
      <c r="I36" s="12">
        <v>0</v>
      </c>
    </row>
    <row r="37" spans="2:9" ht="15" customHeight="1" x14ac:dyDescent="0.2">
      <c r="B37" t="s">
        <v>44</v>
      </c>
      <c r="C37" s="12">
        <v>14</v>
      </c>
      <c r="D37" s="8">
        <v>2.0699999999999998</v>
      </c>
      <c r="E37" s="12">
        <v>4</v>
      </c>
      <c r="F37" s="8">
        <v>1.1000000000000001</v>
      </c>
      <c r="G37" s="12">
        <v>10</v>
      </c>
      <c r="H37" s="8">
        <v>3.38</v>
      </c>
      <c r="I37" s="12">
        <v>0</v>
      </c>
    </row>
    <row r="38" spans="2:9" ht="15" customHeight="1" x14ac:dyDescent="0.2">
      <c r="B38" t="s">
        <v>63</v>
      </c>
      <c r="C38" s="12">
        <v>12</v>
      </c>
      <c r="D38" s="8">
        <v>1.77</v>
      </c>
      <c r="E38" s="12">
        <v>5</v>
      </c>
      <c r="F38" s="8">
        <v>1.37</v>
      </c>
      <c r="G38" s="12">
        <v>7</v>
      </c>
      <c r="H38" s="8">
        <v>2.36</v>
      </c>
      <c r="I38" s="12">
        <v>0</v>
      </c>
    </row>
    <row r="39" spans="2:9" ht="15" customHeight="1" x14ac:dyDescent="0.2">
      <c r="B39" t="s">
        <v>48</v>
      </c>
      <c r="C39" s="12">
        <v>12</v>
      </c>
      <c r="D39" s="8">
        <v>1.77</v>
      </c>
      <c r="E39" s="12">
        <v>6</v>
      </c>
      <c r="F39" s="8">
        <v>1.65</v>
      </c>
      <c r="G39" s="12">
        <v>6</v>
      </c>
      <c r="H39" s="8">
        <v>2.0299999999999998</v>
      </c>
      <c r="I39" s="12">
        <v>0</v>
      </c>
    </row>
    <row r="40" spans="2:9" ht="15" customHeight="1" x14ac:dyDescent="0.2">
      <c r="B40" t="s">
        <v>57</v>
      </c>
      <c r="C40" s="12">
        <v>11</v>
      </c>
      <c r="D40" s="8">
        <v>1.62</v>
      </c>
      <c r="E40" s="12">
        <v>8</v>
      </c>
      <c r="F40" s="8">
        <v>2.2000000000000002</v>
      </c>
      <c r="G40" s="12">
        <v>3</v>
      </c>
      <c r="H40" s="8">
        <v>1.01</v>
      </c>
      <c r="I40" s="12">
        <v>0</v>
      </c>
    </row>
    <row r="41" spans="2:9" ht="15" customHeight="1" x14ac:dyDescent="0.2">
      <c r="B41" t="s">
        <v>66</v>
      </c>
      <c r="C41" s="12">
        <v>9</v>
      </c>
      <c r="D41" s="8">
        <v>1.33</v>
      </c>
      <c r="E41" s="12">
        <v>5</v>
      </c>
      <c r="F41" s="8">
        <v>1.37</v>
      </c>
      <c r="G41" s="12">
        <v>4</v>
      </c>
      <c r="H41" s="8">
        <v>1.35</v>
      </c>
      <c r="I41" s="12">
        <v>0</v>
      </c>
    </row>
    <row r="42" spans="2:9" ht="15" customHeight="1" x14ac:dyDescent="0.2">
      <c r="B42" t="s">
        <v>74</v>
      </c>
      <c r="C42" s="12">
        <v>9</v>
      </c>
      <c r="D42" s="8">
        <v>1.33</v>
      </c>
      <c r="E42" s="12">
        <v>0</v>
      </c>
      <c r="F42" s="8">
        <v>0</v>
      </c>
      <c r="G42" s="12">
        <v>9</v>
      </c>
      <c r="H42" s="8">
        <v>3.04</v>
      </c>
      <c r="I42" s="12">
        <v>0</v>
      </c>
    </row>
    <row r="43" spans="2:9" ht="15" customHeight="1" x14ac:dyDescent="0.2">
      <c r="B43" t="s">
        <v>65</v>
      </c>
      <c r="C43" s="12">
        <v>9</v>
      </c>
      <c r="D43" s="8">
        <v>1.33</v>
      </c>
      <c r="E43" s="12">
        <v>6</v>
      </c>
      <c r="F43" s="8">
        <v>1.65</v>
      </c>
      <c r="G43" s="12">
        <v>3</v>
      </c>
      <c r="H43" s="8">
        <v>1.01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42</v>
      </c>
      <c r="D47" s="8">
        <v>6.2</v>
      </c>
      <c r="E47" s="12">
        <v>40</v>
      </c>
      <c r="F47" s="8">
        <v>10.99</v>
      </c>
      <c r="G47" s="12">
        <v>2</v>
      </c>
      <c r="H47" s="8">
        <v>0.68</v>
      </c>
      <c r="I47" s="12">
        <v>0</v>
      </c>
    </row>
    <row r="48" spans="2:9" ht="15" customHeight="1" x14ac:dyDescent="0.2">
      <c r="B48" t="s">
        <v>84</v>
      </c>
      <c r="C48" s="12">
        <v>36</v>
      </c>
      <c r="D48" s="8">
        <v>5.32</v>
      </c>
      <c r="E48" s="12">
        <v>0</v>
      </c>
      <c r="F48" s="8">
        <v>0</v>
      </c>
      <c r="G48" s="12">
        <v>36</v>
      </c>
      <c r="H48" s="8">
        <v>12.16</v>
      </c>
      <c r="I48" s="12">
        <v>0</v>
      </c>
    </row>
    <row r="49" spans="2:9" ht="15" customHeight="1" x14ac:dyDescent="0.2">
      <c r="B49" t="s">
        <v>93</v>
      </c>
      <c r="C49" s="12">
        <v>33</v>
      </c>
      <c r="D49" s="8">
        <v>4.87</v>
      </c>
      <c r="E49" s="12">
        <v>27</v>
      </c>
      <c r="F49" s="8">
        <v>7.42</v>
      </c>
      <c r="G49" s="12">
        <v>5</v>
      </c>
      <c r="H49" s="8">
        <v>1.69</v>
      </c>
      <c r="I49" s="12">
        <v>0</v>
      </c>
    </row>
    <row r="50" spans="2:9" ht="15" customHeight="1" x14ac:dyDescent="0.2">
      <c r="B50" t="s">
        <v>99</v>
      </c>
      <c r="C50" s="12">
        <v>26</v>
      </c>
      <c r="D50" s="8">
        <v>3.84</v>
      </c>
      <c r="E50" s="12">
        <v>26</v>
      </c>
      <c r="F50" s="8">
        <v>7.14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95</v>
      </c>
      <c r="C51" s="12">
        <v>21</v>
      </c>
      <c r="D51" s="8">
        <v>3.1</v>
      </c>
      <c r="E51" s="12">
        <v>18</v>
      </c>
      <c r="F51" s="8">
        <v>4.95</v>
      </c>
      <c r="G51" s="12">
        <v>3</v>
      </c>
      <c r="H51" s="8">
        <v>1.01</v>
      </c>
      <c r="I51" s="12">
        <v>0</v>
      </c>
    </row>
    <row r="52" spans="2:9" ht="15" customHeight="1" x14ac:dyDescent="0.2">
      <c r="B52" t="s">
        <v>92</v>
      </c>
      <c r="C52" s="12">
        <v>18</v>
      </c>
      <c r="D52" s="8">
        <v>2.66</v>
      </c>
      <c r="E52" s="12">
        <v>13</v>
      </c>
      <c r="F52" s="8">
        <v>3.57</v>
      </c>
      <c r="G52" s="12">
        <v>5</v>
      </c>
      <c r="H52" s="8">
        <v>1.69</v>
      </c>
      <c r="I52" s="12">
        <v>0</v>
      </c>
    </row>
    <row r="53" spans="2:9" ht="15" customHeight="1" x14ac:dyDescent="0.2">
      <c r="B53" t="s">
        <v>103</v>
      </c>
      <c r="C53" s="12">
        <v>18</v>
      </c>
      <c r="D53" s="8">
        <v>2.66</v>
      </c>
      <c r="E53" s="12">
        <v>12</v>
      </c>
      <c r="F53" s="8">
        <v>3.3</v>
      </c>
      <c r="G53" s="12">
        <v>6</v>
      </c>
      <c r="H53" s="8">
        <v>2.0299999999999998</v>
      </c>
      <c r="I53" s="12">
        <v>0</v>
      </c>
    </row>
    <row r="54" spans="2:9" ht="15" customHeight="1" x14ac:dyDescent="0.2">
      <c r="B54" t="s">
        <v>117</v>
      </c>
      <c r="C54" s="12">
        <v>15</v>
      </c>
      <c r="D54" s="8">
        <v>2.2200000000000002</v>
      </c>
      <c r="E54" s="12">
        <v>2</v>
      </c>
      <c r="F54" s="8">
        <v>0.55000000000000004</v>
      </c>
      <c r="G54" s="12">
        <v>13</v>
      </c>
      <c r="H54" s="8">
        <v>4.3899999999999997</v>
      </c>
      <c r="I54" s="12">
        <v>0</v>
      </c>
    </row>
    <row r="55" spans="2:9" ht="15" customHeight="1" x14ac:dyDescent="0.2">
      <c r="B55" t="s">
        <v>90</v>
      </c>
      <c r="C55" s="12">
        <v>14</v>
      </c>
      <c r="D55" s="8">
        <v>2.0699999999999998</v>
      </c>
      <c r="E55" s="12">
        <v>8</v>
      </c>
      <c r="F55" s="8">
        <v>2.2000000000000002</v>
      </c>
      <c r="G55" s="12">
        <v>6</v>
      </c>
      <c r="H55" s="8">
        <v>2.0299999999999998</v>
      </c>
      <c r="I55" s="12">
        <v>0</v>
      </c>
    </row>
    <row r="56" spans="2:9" ht="15" customHeight="1" x14ac:dyDescent="0.2">
      <c r="B56" t="s">
        <v>91</v>
      </c>
      <c r="C56" s="12">
        <v>14</v>
      </c>
      <c r="D56" s="8">
        <v>2.0699999999999998</v>
      </c>
      <c r="E56" s="12">
        <v>7</v>
      </c>
      <c r="F56" s="8">
        <v>1.92</v>
      </c>
      <c r="G56" s="12">
        <v>7</v>
      </c>
      <c r="H56" s="8">
        <v>2.36</v>
      </c>
      <c r="I56" s="12">
        <v>0</v>
      </c>
    </row>
    <row r="57" spans="2:9" ht="15" customHeight="1" x14ac:dyDescent="0.2">
      <c r="B57" t="s">
        <v>94</v>
      </c>
      <c r="C57" s="12">
        <v>14</v>
      </c>
      <c r="D57" s="8">
        <v>2.0699999999999998</v>
      </c>
      <c r="E57" s="12">
        <v>4</v>
      </c>
      <c r="F57" s="8">
        <v>1.1000000000000001</v>
      </c>
      <c r="G57" s="12">
        <v>10</v>
      </c>
      <c r="H57" s="8">
        <v>3.38</v>
      </c>
      <c r="I57" s="12">
        <v>0</v>
      </c>
    </row>
    <row r="58" spans="2:9" ht="15" customHeight="1" x14ac:dyDescent="0.2">
      <c r="B58" t="s">
        <v>85</v>
      </c>
      <c r="C58" s="12">
        <v>13</v>
      </c>
      <c r="D58" s="8">
        <v>1.92</v>
      </c>
      <c r="E58" s="12">
        <v>4</v>
      </c>
      <c r="F58" s="8">
        <v>1.1000000000000001</v>
      </c>
      <c r="G58" s="12">
        <v>9</v>
      </c>
      <c r="H58" s="8">
        <v>3.04</v>
      </c>
      <c r="I58" s="12">
        <v>0</v>
      </c>
    </row>
    <row r="59" spans="2:9" ht="15" customHeight="1" x14ac:dyDescent="0.2">
      <c r="B59" t="s">
        <v>126</v>
      </c>
      <c r="C59" s="12">
        <v>12</v>
      </c>
      <c r="D59" s="8">
        <v>1.77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102</v>
      </c>
      <c r="C60" s="12">
        <v>12</v>
      </c>
      <c r="D60" s="8">
        <v>1.77</v>
      </c>
      <c r="E60" s="12">
        <v>12</v>
      </c>
      <c r="F60" s="8">
        <v>3.3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86</v>
      </c>
      <c r="C61" s="12">
        <v>10</v>
      </c>
      <c r="D61" s="8">
        <v>1.48</v>
      </c>
      <c r="E61" s="12">
        <v>6</v>
      </c>
      <c r="F61" s="8">
        <v>1.65</v>
      </c>
      <c r="G61" s="12">
        <v>4</v>
      </c>
      <c r="H61" s="8">
        <v>1.35</v>
      </c>
      <c r="I61" s="12">
        <v>0</v>
      </c>
    </row>
    <row r="62" spans="2:9" ht="15" customHeight="1" x14ac:dyDescent="0.2">
      <c r="B62" t="s">
        <v>89</v>
      </c>
      <c r="C62" s="12">
        <v>10</v>
      </c>
      <c r="D62" s="8">
        <v>1.48</v>
      </c>
      <c r="E62" s="12">
        <v>8</v>
      </c>
      <c r="F62" s="8">
        <v>2.2000000000000002</v>
      </c>
      <c r="G62" s="12">
        <v>2</v>
      </c>
      <c r="H62" s="8">
        <v>0.68</v>
      </c>
      <c r="I62" s="12">
        <v>0</v>
      </c>
    </row>
    <row r="63" spans="2:9" ht="15" customHeight="1" x14ac:dyDescent="0.2">
      <c r="B63" t="s">
        <v>101</v>
      </c>
      <c r="C63" s="12">
        <v>10</v>
      </c>
      <c r="D63" s="8">
        <v>1.48</v>
      </c>
      <c r="E63" s="12">
        <v>9</v>
      </c>
      <c r="F63" s="8">
        <v>2.4700000000000002</v>
      </c>
      <c r="G63" s="12">
        <v>1</v>
      </c>
      <c r="H63" s="8">
        <v>0.34</v>
      </c>
      <c r="I63" s="12">
        <v>0</v>
      </c>
    </row>
    <row r="64" spans="2:9" ht="15" customHeight="1" x14ac:dyDescent="0.2">
      <c r="B64" t="s">
        <v>87</v>
      </c>
      <c r="C64" s="12">
        <v>9</v>
      </c>
      <c r="D64" s="8">
        <v>1.33</v>
      </c>
      <c r="E64" s="12">
        <v>2</v>
      </c>
      <c r="F64" s="8">
        <v>0.55000000000000004</v>
      </c>
      <c r="G64" s="12">
        <v>7</v>
      </c>
      <c r="H64" s="8">
        <v>2.36</v>
      </c>
      <c r="I64" s="12">
        <v>0</v>
      </c>
    </row>
    <row r="65" spans="2:9" ht="15" customHeight="1" x14ac:dyDescent="0.2">
      <c r="B65" t="s">
        <v>127</v>
      </c>
      <c r="C65" s="12">
        <v>9</v>
      </c>
      <c r="D65" s="8">
        <v>1.33</v>
      </c>
      <c r="E65" s="12">
        <v>0</v>
      </c>
      <c r="F65" s="8">
        <v>0</v>
      </c>
      <c r="G65" s="12">
        <v>9</v>
      </c>
      <c r="H65" s="8">
        <v>3.04</v>
      </c>
      <c r="I65" s="12">
        <v>0</v>
      </c>
    </row>
    <row r="66" spans="2:9" ht="15" customHeight="1" x14ac:dyDescent="0.2">
      <c r="B66" t="s">
        <v>128</v>
      </c>
      <c r="C66" s="12">
        <v>9</v>
      </c>
      <c r="D66" s="8">
        <v>1.33</v>
      </c>
      <c r="E66" s="12">
        <v>3</v>
      </c>
      <c r="F66" s="8">
        <v>0.82</v>
      </c>
      <c r="G66" s="12">
        <v>6</v>
      </c>
      <c r="H66" s="8">
        <v>2.0299999999999998</v>
      </c>
      <c r="I66" s="12">
        <v>0</v>
      </c>
    </row>
    <row r="67" spans="2:9" ht="15" customHeight="1" x14ac:dyDescent="0.2">
      <c r="B67" t="s">
        <v>125</v>
      </c>
      <c r="C67" s="12">
        <v>9</v>
      </c>
      <c r="D67" s="8">
        <v>1.33</v>
      </c>
      <c r="E67" s="12">
        <v>1</v>
      </c>
      <c r="F67" s="8">
        <v>0.27</v>
      </c>
      <c r="G67" s="12">
        <v>8</v>
      </c>
      <c r="H67" s="8">
        <v>2.7</v>
      </c>
      <c r="I67" s="12">
        <v>0</v>
      </c>
    </row>
    <row r="68" spans="2:9" ht="15" customHeight="1" x14ac:dyDescent="0.2">
      <c r="B68" t="s">
        <v>96</v>
      </c>
      <c r="C68" s="12">
        <v>9</v>
      </c>
      <c r="D68" s="8">
        <v>1.33</v>
      </c>
      <c r="E68" s="12">
        <v>8</v>
      </c>
      <c r="F68" s="8">
        <v>2.2000000000000002</v>
      </c>
      <c r="G68" s="12">
        <v>1</v>
      </c>
      <c r="H68" s="8">
        <v>0.34</v>
      </c>
      <c r="I68" s="12">
        <v>0</v>
      </c>
    </row>
    <row r="70" spans="2:9" ht="15" customHeight="1" x14ac:dyDescent="0.2">
      <c r="B70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2A86A-6A2C-4161-96BA-66E80D3356D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185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166</v>
      </c>
      <c r="D6" s="8">
        <v>12.96</v>
      </c>
      <c r="E6" s="12">
        <v>51</v>
      </c>
      <c r="F6" s="8">
        <v>7.49</v>
      </c>
      <c r="G6" s="12">
        <v>115</v>
      </c>
      <c r="H6" s="8">
        <v>19.73</v>
      </c>
      <c r="I6" s="12">
        <v>0</v>
      </c>
    </row>
    <row r="7" spans="2:9" ht="15" customHeight="1" x14ac:dyDescent="0.2">
      <c r="B7" t="s">
        <v>21</v>
      </c>
      <c r="C7" s="12">
        <v>93</v>
      </c>
      <c r="D7" s="8">
        <v>7.26</v>
      </c>
      <c r="E7" s="12">
        <v>32</v>
      </c>
      <c r="F7" s="8">
        <v>4.7</v>
      </c>
      <c r="G7" s="12">
        <v>61</v>
      </c>
      <c r="H7" s="8">
        <v>10.46</v>
      </c>
      <c r="I7" s="12">
        <v>0</v>
      </c>
    </row>
    <row r="8" spans="2:9" ht="15" customHeight="1" x14ac:dyDescent="0.2">
      <c r="B8" t="s">
        <v>22</v>
      </c>
      <c r="C8" s="12">
        <v>13</v>
      </c>
      <c r="D8" s="8">
        <v>1.01</v>
      </c>
      <c r="E8" s="12">
        <v>0</v>
      </c>
      <c r="F8" s="8">
        <v>0</v>
      </c>
      <c r="G8" s="12">
        <v>12</v>
      </c>
      <c r="H8" s="8">
        <v>2.06</v>
      </c>
      <c r="I8" s="12">
        <v>0</v>
      </c>
    </row>
    <row r="9" spans="2:9" ht="15" customHeight="1" x14ac:dyDescent="0.2">
      <c r="B9" t="s">
        <v>23</v>
      </c>
      <c r="C9" s="12">
        <v>4</v>
      </c>
      <c r="D9" s="8">
        <v>0.31</v>
      </c>
      <c r="E9" s="12">
        <v>1</v>
      </c>
      <c r="F9" s="8">
        <v>0.15</v>
      </c>
      <c r="G9" s="12">
        <v>3</v>
      </c>
      <c r="H9" s="8">
        <v>0.51</v>
      </c>
      <c r="I9" s="12">
        <v>0</v>
      </c>
    </row>
    <row r="10" spans="2:9" ht="15" customHeight="1" x14ac:dyDescent="0.2">
      <c r="B10" t="s">
        <v>24</v>
      </c>
      <c r="C10" s="12">
        <v>9</v>
      </c>
      <c r="D10" s="8">
        <v>0.7</v>
      </c>
      <c r="E10" s="12">
        <v>2</v>
      </c>
      <c r="F10" s="8">
        <v>0.28999999999999998</v>
      </c>
      <c r="G10" s="12">
        <v>7</v>
      </c>
      <c r="H10" s="8">
        <v>1.2</v>
      </c>
      <c r="I10" s="12">
        <v>0</v>
      </c>
    </row>
    <row r="11" spans="2:9" ht="15" customHeight="1" x14ac:dyDescent="0.2">
      <c r="B11" t="s">
        <v>25</v>
      </c>
      <c r="C11" s="12">
        <v>368</v>
      </c>
      <c r="D11" s="8">
        <v>28.73</v>
      </c>
      <c r="E11" s="12">
        <v>175</v>
      </c>
      <c r="F11" s="8">
        <v>25.7</v>
      </c>
      <c r="G11" s="12">
        <v>192</v>
      </c>
      <c r="H11" s="8">
        <v>32.93</v>
      </c>
      <c r="I11" s="12">
        <v>1</v>
      </c>
    </row>
    <row r="12" spans="2:9" ht="15" customHeight="1" x14ac:dyDescent="0.2">
      <c r="B12" t="s">
        <v>26</v>
      </c>
      <c r="C12" s="12">
        <v>10</v>
      </c>
      <c r="D12" s="8">
        <v>0.78</v>
      </c>
      <c r="E12" s="12">
        <v>3</v>
      </c>
      <c r="F12" s="8">
        <v>0.44</v>
      </c>
      <c r="G12" s="12">
        <v>7</v>
      </c>
      <c r="H12" s="8">
        <v>1.2</v>
      </c>
      <c r="I12" s="12">
        <v>0</v>
      </c>
    </row>
    <row r="13" spans="2:9" ht="15" customHeight="1" x14ac:dyDescent="0.2">
      <c r="B13" t="s">
        <v>27</v>
      </c>
      <c r="C13" s="12">
        <v>52</v>
      </c>
      <c r="D13" s="8">
        <v>4.0599999999999996</v>
      </c>
      <c r="E13" s="12">
        <v>9</v>
      </c>
      <c r="F13" s="8">
        <v>1.32</v>
      </c>
      <c r="G13" s="12">
        <v>43</v>
      </c>
      <c r="H13" s="8">
        <v>7.38</v>
      </c>
      <c r="I13" s="12">
        <v>0</v>
      </c>
    </row>
    <row r="14" spans="2:9" ht="15" customHeight="1" x14ac:dyDescent="0.2">
      <c r="B14" t="s">
        <v>28</v>
      </c>
      <c r="C14" s="12">
        <v>55</v>
      </c>
      <c r="D14" s="8">
        <v>4.29</v>
      </c>
      <c r="E14" s="12">
        <v>36</v>
      </c>
      <c r="F14" s="8">
        <v>5.29</v>
      </c>
      <c r="G14" s="12">
        <v>18</v>
      </c>
      <c r="H14" s="8">
        <v>3.09</v>
      </c>
      <c r="I14" s="12">
        <v>0</v>
      </c>
    </row>
    <row r="15" spans="2:9" ht="15" customHeight="1" x14ac:dyDescent="0.2">
      <c r="B15" t="s">
        <v>29</v>
      </c>
      <c r="C15" s="12">
        <v>181</v>
      </c>
      <c r="D15" s="8">
        <v>14.13</v>
      </c>
      <c r="E15" s="12">
        <v>149</v>
      </c>
      <c r="F15" s="8">
        <v>21.88</v>
      </c>
      <c r="G15" s="12">
        <v>32</v>
      </c>
      <c r="H15" s="8">
        <v>5.49</v>
      </c>
      <c r="I15" s="12">
        <v>0</v>
      </c>
    </row>
    <row r="16" spans="2:9" ht="15" customHeight="1" x14ac:dyDescent="0.2">
      <c r="B16" t="s">
        <v>30</v>
      </c>
      <c r="C16" s="12">
        <v>170</v>
      </c>
      <c r="D16" s="8">
        <v>13.27</v>
      </c>
      <c r="E16" s="12">
        <v>142</v>
      </c>
      <c r="F16" s="8">
        <v>20.85</v>
      </c>
      <c r="G16" s="12">
        <v>27</v>
      </c>
      <c r="H16" s="8">
        <v>4.63</v>
      </c>
      <c r="I16" s="12">
        <v>1</v>
      </c>
    </row>
    <row r="17" spans="2:9" ht="15" customHeight="1" x14ac:dyDescent="0.2">
      <c r="B17" t="s">
        <v>31</v>
      </c>
      <c r="C17" s="12">
        <v>29</v>
      </c>
      <c r="D17" s="8">
        <v>2.2599999999999998</v>
      </c>
      <c r="E17" s="12">
        <v>13</v>
      </c>
      <c r="F17" s="8">
        <v>1.91</v>
      </c>
      <c r="G17" s="12">
        <v>6</v>
      </c>
      <c r="H17" s="8">
        <v>1.03</v>
      </c>
      <c r="I17" s="12">
        <v>0</v>
      </c>
    </row>
    <row r="18" spans="2:9" ht="15" customHeight="1" x14ac:dyDescent="0.2">
      <c r="B18" t="s">
        <v>32</v>
      </c>
      <c r="C18" s="12">
        <v>66</v>
      </c>
      <c r="D18" s="8">
        <v>5.15</v>
      </c>
      <c r="E18" s="12">
        <v>34</v>
      </c>
      <c r="F18" s="8">
        <v>4.99</v>
      </c>
      <c r="G18" s="12">
        <v>30</v>
      </c>
      <c r="H18" s="8">
        <v>5.15</v>
      </c>
      <c r="I18" s="12">
        <v>0</v>
      </c>
    </row>
    <row r="19" spans="2:9" ht="15" customHeight="1" x14ac:dyDescent="0.2">
      <c r="B19" t="s">
        <v>33</v>
      </c>
      <c r="C19" s="12">
        <v>65</v>
      </c>
      <c r="D19" s="8">
        <v>5.07</v>
      </c>
      <c r="E19" s="12">
        <v>34</v>
      </c>
      <c r="F19" s="8">
        <v>4.99</v>
      </c>
      <c r="G19" s="12">
        <v>30</v>
      </c>
      <c r="H19" s="8">
        <v>5.15</v>
      </c>
      <c r="I19" s="12">
        <v>1</v>
      </c>
    </row>
    <row r="20" spans="2:9" ht="15" customHeight="1" x14ac:dyDescent="0.2">
      <c r="B20" s="9" t="s">
        <v>171</v>
      </c>
      <c r="C20" s="12">
        <f>SUM(LTBL_44211[総数／事業所数])</f>
        <v>1281</v>
      </c>
      <c r="E20" s="12">
        <f>SUBTOTAL(109,LTBL_44211[個人／事業所数])</f>
        <v>681</v>
      </c>
      <c r="G20" s="12">
        <f>SUBTOTAL(109,LTBL_44211[法人／事業所数])</f>
        <v>583</v>
      </c>
      <c r="I20" s="12">
        <f>SUBTOTAL(109,LTBL_44211[法人以外の団体／事業所数])</f>
        <v>3</v>
      </c>
    </row>
    <row r="21" spans="2:9" ht="15" customHeight="1" x14ac:dyDescent="0.2">
      <c r="E21" s="11">
        <f>LTBL_44211[[#Totals],[個人／事業所数]]/LTBL_44211[[#Totals],[総数／事業所数]]</f>
        <v>0.53161592505854804</v>
      </c>
      <c r="G21" s="11">
        <f>LTBL_44211[[#Totals],[法人／事業所数]]/LTBL_44211[[#Totals],[総数／事業所数]]</f>
        <v>0.45511319281811086</v>
      </c>
      <c r="I21" s="11">
        <f>LTBL_44211[[#Totals],[法人以外の団体／事業所数]]/LTBL_44211[[#Totals],[総数／事業所数]]</f>
        <v>2.34192037470726E-3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152</v>
      </c>
      <c r="D24" s="8">
        <v>11.87</v>
      </c>
      <c r="E24" s="12">
        <v>134</v>
      </c>
      <c r="F24" s="8">
        <v>19.68</v>
      </c>
      <c r="G24" s="12">
        <v>18</v>
      </c>
      <c r="H24" s="8">
        <v>3.09</v>
      </c>
      <c r="I24" s="12">
        <v>0</v>
      </c>
    </row>
    <row r="25" spans="2:9" ht="15" customHeight="1" x14ac:dyDescent="0.2">
      <c r="B25" t="s">
        <v>55</v>
      </c>
      <c r="C25" s="12">
        <v>136</v>
      </c>
      <c r="D25" s="8">
        <v>10.62</v>
      </c>
      <c r="E25" s="12">
        <v>123</v>
      </c>
      <c r="F25" s="8">
        <v>18.059999999999999</v>
      </c>
      <c r="G25" s="12">
        <v>13</v>
      </c>
      <c r="H25" s="8">
        <v>2.23</v>
      </c>
      <c r="I25" s="12">
        <v>0</v>
      </c>
    </row>
    <row r="26" spans="2:9" ht="15" customHeight="1" x14ac:dyDescent="0.2">
      <c r="B26" t="s">
        <v>51</v>
      </c>
      <c r="C26" s="12">
        <v>121</v>
      </c>
      <c r="D26" s="8">
        <v>9.4499999999999993</v>
      </c>
      <c r="E26" s="12">
        <v>49</v>
      </c>
      <c r="F26" s="8">
        <v>7.2</v>
      </c>
      <c r="G26" s="12">
        <v>72</v>
      </c>
      <c r="H26" s="8">
        <v>12.35</v>
      </c>
      <c r="I26" s="12">
        <v>0</v>
      </c>
    </row>
    <row r="27" spans="2:9" ht="15" customHeight="1" x14ac:dyDescent="0.2">
      <c r="B27" t="s">
        <v>49</v>
      </c>
      <c r="C27" s="12">
        <v>99</v>
      </c>
      <c r="D27" s="8">
        <v>7.73</v>
      </c>
      <c r="E27" s="12">
        <v>71</v>
      </c>
      <c r="F27" s="8">
        <v>10.43</v>
      </c>
      <c r="G27" s="12">
        <v>27</v>
      </c>
      <c r="H27" s="8">
        <v>4.63</v>
      </c>
      <c r="I27" s="12">
        <v>1</v>
      </c>
    </row>
    <row r="28" spans="2:9" ht="15" customHeight="1" x14ac:dyDescent="0.2">
      <c r="B28" t="s">
        <v>42</v>
      </c>
      <c r="C28" s="12">
        <v>84</v>
      </c>
      <c r="D28" s="8">
        <v>6.56</v>
      </c>
      <c r="E28" s="12">
        <v>11</v>
      </c>
      <c r="F28" s="8">
        <v>1.62</v>
      </c>
      <c r="G28" s="12">
        <v>73</v>
      </c>
      <c r="H28" s="8">
        <v>12.52</v>
      </c>
      <c r="I28" s="12">
        <v>0</v>
      </c>
    </row>
    <row r="29" spans="2:9" ht="15" customHeight="1" x14ac:dyDescent="0.2">
      <c r="B29" t="s">
        <v>50</v>
      </c>
      <c r="C29" s="12">
        <v>48</v>
      </c>
      <c r="D29" s="8">
        <v>3.75</v>
      </c>
      <c r="E29" s="12">
        <v>30</v>
      </c>
      <c r="F29" s="8">
        <v>4.41</v>
      </c>
      <c r="G29" s="12">
        <v>18</v>
      </c>
      <c r="H29" s="8">
        <v>3.09</v>
      </c>
      <c r="I29" s="12">
        <v>0</v>
      </c>
    </row>
    <row r="30" spans="2:9" ht="15" customHeight="1" x14ac:dyDescent="0.2">
      <c r="B30" t="s">
        <v>43</v>
      </c>
      <c r="C30" s="12">
        <v>47</v>
      </c>
      <c r="D30" s="8">
        <v>3.67</v>
      </c>
      <c r="E30" s="12">
        <v>23</v>
      </c>
      <c r="F30" s="8">
        <v>3.38</v>
      </c>
      <c r="G30" s="12">
        <v>24</v>
      </c>
      <c r="H30" s="8">
        <v>4.12</v>
      </c>
      <c r="I30" s="12">
        <v>0</v>
      </c>
    </row>
    <row r="31" spans="2:9" ht="15" customHeight="1" x14ac:dyDescent="0.2">
      <c r="B31" t="s">
        <v>59</v>
      </c>
      <c r="C31" s="12">
        <v>40</v>
      </c>
      <c r="D31" s="8">
        <v>3.12</v>
      </c>
      <c r="E31" s="12">
        <v>34</v>
      </c>
      <c r="F31" s="8">
        <v>4.99</v>
      </c>
      <c r="G31" s="12">
        <v>6</v>
      </c>
      <c r="H31" s="8">
        <v>1.03</v>
      </c>
      <c r="I31" s="12">
        <v>0</v>
      </c>
    </row>
    <row r="32" spans="2:9" ht="15" customHeight="1" x14ac:dyDescent="0.2">
      <c r="B32" t="s">
        <v>61</v>
      </c>
      <c r="C32" s="12">
        <v>39</v>
      </c>
      <c r="D32" s="8">
        <v>3.04</v>
      </c>
      <c r="E32" s="12">
        <v>27</v>
      </c>
      <c r="F32" s="8">
        <v>3.96</v>
      </c>
      <c r="G32" s="12">
        <v>12</v>
      </c>
      <c r="H32" s="8">
        <v>2.06</v>
      </c>
      <c r="I32" s="12">
        <v>0</v>
      </c>
    </row>
    <row r="33" spans="2:9" ht="15" customHeight="1" x14ac:dyDescent="0.2">
      <c r="B33" t="s">
        <v>44</v>
      </c>
      <c r="C33" s="12">
        <v>35</v>
      </c>
      <c r="D33" s="8">
        <v>2.73</v>
      </c>
      <c r="E33" s="12">
        <v>17</v>
      </c>
      <c r="F33" s="8">
        <v>2.5</v>
      </c>
      <c r="G33" s="12">
        <v>18</v>
      </c>
      <c r="H33" s="8">
        <v>3.09</v>
      </c>
      <c r="I33" s="12">
        <v>0</v>
      </c>
    </row>
    <row r="34" spans="2:9" ht="15" customHeight="1" x14ac:dyDescent="0.2">
      <c r="B34" t="s">
        <v>53</v>
      </c>
      <c r="C34" s="12">
        <v>30</v>
      </c>
      <c r="D34" s="8">
        <v>2.34</v>
      </c>
      <c r="E34" s="12">
        <v>25</v>
      </c>
      <c r="F34" s="8">
        <v>3.67</v>
      </c>
      <c r="G34" s="12">
        <v>5</v>
      </c>
      <c r="H34" s="8">
        <v>0.86</v>
      </c>
      <c r="I34" s="12">
        <v>0</v>
      </c>
    </row>
    <row r="35" spans="2:9" ht="15" customHeight="1" x14ac:dyDescent="0.2">
      <c r="B35" t="s">
        <v>65</v>
      </c>
      <c r="C35" s="12">
        <v>30</v>
      </c>
      <c r="D35" s="8">
        <v>2.34</v>
      </c>
      <c r="E35" s="12">
        <v>15</v>
      </c>
      <c r="F35" s="8">
        <v>2.2000000000000002</v>
      </c>
      <c r="G35" s="12">
        <v>15</v>
      </c>
      <c r="H35" s="8">
        <v>2.57</v>
      </c>
      <c r="I35" s="12">
        <v>0</v>
      </c>
    </row>
    <row r="36" spans="2:9" ht="15" customHeight="1" x14ac:dyDescent="0.2">
      <c r="B36" t="s">
        <v>58</v>
      </c>
      <c r="C36" s="12">
        <v>29</v>
      </c>
      <c r="D36" s="8">
        <v>2.2599999999999998</v>
      </c>
      <c r="E36" s="12">
        <v>13</v>
      </c>
      <c r="F36" s="8">
        <v>1.91</v>
      </c>
      <c r="G36" s="12">
        <v>6</v>
      </c>
      <c r="H36" s="8">
        <v>1.03</v>
      </c>
      <c r="I36" s="12">
        <v>0</v>
      </c>
    </row>
    <row r="37" spans="2:9" ht="15" customHeight="1" x14ac:dyDescent="0.2">
      <c r="B37" t="s">
        <v>66</v>
      </c>
      <c r="C37" s="12">
        <v>28</v>
      </c>
      <c r="D37" s="8">
        <v>2.19</v>
      </c>
      <c r="E37" s="12">
        <v>13</v>
      </c>
      <c r="F37" s="8">
        <v>1.91</v>
      </c>
      <c r="G37" s="12">
        <v>15</v>
      </c>
      <c r="H37" s="8">
        <v>2.57</v>
      </c>
      <c r="I37" s="12">
        <v>0</v>
      </c>
    </row>
    <row r="38" spans="2:9" ht="15" customHeight="1" x14ac:dyDescent="0.2">
      <c r="B38" t="s">
        <v>52</v>
      </c>
      <c r="C38" s="12">
        <v>27</v>
      </c>
      <c r="D38" s="8">
        <v>2.11</v>
      </c>
      <c r="E38" s="12">
        <v>5</v>
      </c>
      <c r="F38" s="8">
        <v>0.73</v>
      </c>
      <c r="G38" s="12">
        <v>22</v>
      </c>
      <c r="H38" s="8">
        <v>3.77</v>
      </c>
      <c r="I38" s="12">
        <v>0</v>
      </c>
    </row>
    <row r="39" spans="2:9" ht="15" customHeight="1" x14ac:dyDescent="0.2">
      <c r="B39" t="s">
        <v>60</v>
      </c>
      <c r="C39" s="12">
        <v>26</v>
      </c>
      <c r="D39" s="8">
        <v>2.0299999999999998</v>
      </c>
      <c r="E39" s="12">
        <v>0</v>
      </c>
      <c r="F39" s="8">
        <v>0</v>
      </c>
      <c r="G39" s="12">
        <v>24</v>
      </c>
      <c r="H39" s="8">
        <v>4.12</v>
      </c>
      <c r="I39" s="12">
        <v>0</v>
      </c>
    </row>
    <row r="40" spans="2:9" ht="15" customHeight="1" x14ac:dyDescent="0.2">
      <c r="B40" t="s">
        <v>54</v>
      </c>
      <c r="C40" s="12">
        <v>25</v>
      </c>
      <c r="D40" s="8">
        <v>1.95</v>
      </c>
      <c r="E40" s="12">
        <v>11</v>
      </c>
      <c r="F40" s="8">
        <v>1.62</v>
      </c>
      <c r="G40" s="12">
        <v>13</v>
      </c>
      <c r="H40" s="8">
        <v>2.23</v>
      </c>
      <c r="I40" s="12">
        <v>0</v>
      </c>
    </row>
    <row r="41" spans="2:9" ht="15" customHeight="1" x14ac:dyDescent="0.2">
      <c r="B41" t="s">
        <v>48</v>
      </c>
      <c r="C41" s="12">
        <v>23</v>
      </c>
      <c r="D41" s="8">
        <v>1.8</v>
      </c>
      <c r="E41" s="12">
        <v>10</v>
      </c>
      <c r="F41" s="8">
        <v>1.47</v>
      </c>
      <c r="G41" s="12">
        <v>13</v>
      </c>
      <c r="H41" s="8">
        <v>2.23</v>
      </c>
      <c r="I41" s="12">
        <v>0</v>
      </c>
    </row>
    <row r="42" spans="2:9" ht="15" customHeight="1" x14ac:dyDescent="0.2">
      <c r="B42" t="s">
        <v>47</v>
      </c>
      <c r="C42" s="12">
        <v>20</v>
      </c>
      <c r="D42" s="8">
        <v>1.56</v>
      </c>
      <c r="E42" s="12">
        <v>3</v>
      </c>
      <c r="F42" s="8">
        <v>0.44</v>
      </c>
      <c r="G42" s="12">
        <v>17</v>
      </c>
      <c r="H42" s="8">
        <v>2.92</v>
      </c>
      <c r="I42" s="12">
        <v>0</v>
      </c>
    </row>
    <row r="43" spans="2:9" ht="15" customHeight="1" x14ac:dyDescent="0.2">
      <c r="B43" t="s">
        <v>62</v>
      </c>
      <c r="C43" s="12">
        <v>17</v>
      </c>
      <c r="D43" s="8">
        <v>1.33</v>
      </c>
      <c r="E43" s="12">
        <v>2</v>
      </c>
      <c r="F43" s="8">
        <v>0.28999999999999998</v>
      </c>
      <c r="G43" s="12">
        <v>15</v>
      </c>
      <c r="H43" s="8">
        <v>2.57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84</v>
      </c>
      <c r="D47" s="8">
        <v>6.56</v>
      </c>
      <c r="E47" s="12">
        <v>76</v>
      </c>
      <c r="F47" s="8">
        <v>11.16</v>
      </c>
      <c r="G47" s="12">
        <v>8</v>
      </c>
      <c r="H47" s="8">
        <v>1.37</v>
      </c>
      <c r="I47" s="12">
        <v>0</v>
      </c>
    </row>
    <row r="48" spans="2:9" ht="15" customHeight="1" x14ac:dyDescent="0.2">
      <c r="B48" t="s">
        <v>99</v>
      </c>
      <c r="C48" s="12">
        <v>46</v>
      </c>
      <c r="D48" s="8">
        <v>3.59</v>
      </c>
      <c r="E48" s="12">
        <v>45</v>
      </c>
      <c r="F48" s="8">
        <v>6.61</v>
      </c>
      <c r="G48" s="12">
        <v>1</v>
      </c>
      <c r="H48" s="8">
        <v>0.17</v>
      </c>
      <c r="I48" s="12">
        <v>0</v>
      </c>
    </row>
    <row r="49" spans="2:9" ht="15" customHeight="1" x14ac:dyDescent="0.2">
      <c r="B49" t="s">
        <v>95</v>
      </c>
      <c r="C49" s="12">
        <v>39</v>
      </c>
      <c r="D49" s="8">
        <v>3.04</v>
      </c>
      <c r="E49" s="12">
        <v>31</v>
      </c>
      <c r="F49" s="8">
        <v>4.55</v>
      </c>
      <c r="G49" s="12">
        <v>8</v>
      </c>
      <c r="H49" s="8">
        <v>1.37</v>
      </c>
      <c r="I49" s="12">
        <v>0</v>
      </c>
    </row>
    <row r="50" spans="2:9" ht="15" customHeight="1" x14ac:dyDescent="0.2">
      <c r="B50" t="s">
        <v>103</v>
      </c>
      <c r="C50" s="12">
        <v>39</v>
      </c>
      <c r="D50" s="8">
        <v>3.04</v>
      </c>
      <c r="E50" s="12">
        <v>27</v>
      </c>
      <c r="F50" s="8">
        <v>3.96</v>
      </c>
      <c r="G50" s="12">
        <v>12</v>
      </c>
      <c r="H50" s="8">
        <v>2.06</v>
      </c>
      <c r="I50" s="12">
        <v>0</v>
      </c>
    </row>
    <row r="51" spans="2:9" ht="15" customHeight="1" x14ac:dyDescent="0.2">
      <c r="B51" t="s">
        <v>84</v>
      </c>
      <c r="C51" s="12">
        <v>36</v>
      </c>
      <c r="D51" s="8">
        <v>2.81</v>
      </c>
      <c r="E51" s="12">
        <v>0</v>
      </c>
      <c r="F51" s="8">
        <v>0</v>
      </c>
      <c r="G51" s="12">
        <v>36</v>
      </c>
      <c r="H51" s="8">
        <v>6.17</v>
      </c>
      <c r="I51" s="12">
        <v>0</v>
      </c>
    </row>
    <row r="52" spans="2:9" ht="15" customHeight="1" x14ac:dyDescent="0.2">
      <c r="B52" t="s">
        <v>89</v>
      </c>
      <c r="C52" s="12">
        <v>34</v>
      </c>
      <c r="D52" s="8">
        <v>2.65</v>
      </c>
      <c r="E52" s="12">
        <v>27</v>
      </c>
      <c r="F52" s="8">
        <v>3.96</v>
      </c>
      <c r="G52" s="12">
        <v>6</v>
      </c>
      <c r="H52" s="8">
        <v>1.03</v>
      </c>
      <c r="I52" s="12">
        <v>1</v>
      </c>
    </row>
    <row r="53" spans="2:9" ht="15" customHeight="1" x14ac:dyDescent="0.2">
      <c r="B53" t="s">
        <v>97</v>
      </c>
      <c r="C53" s="12">
        <v>34</v>
      </c>
      <c r="D53" s="8">
        <v>2.65</v>
      </c>
      <c r="E53" s="12">
        <v>33</v>
      </c>
      <c r="F53" s="8">
        <v>4.8499999999999996</v>
      </c>
      <c r="G53" s="12">
        <v>1</v>
      </c>
      <c r="H53" s="8">
        <v>0.17</v>
      </c>
      <c r="I53" s="12">
        <v>0</v>
      </c>
    </row>
    <row r="54" spans="2:9" ht="15" customHeight="1" x14ac:dyDescent="0.2">
      <c r="B54" t="s">
        <v>90</v>
      </c>
      <c r="C54" s="12">
        <v>32</v>
      </c>
      <c r="D54" s="8">
        <v>2.5</v>
      </c>
      <c r="E54" s="12">
        <v>17</v>
      </c>
      <c r="F54" s="8">
        <v>2.5</v>
      </c>
      <c r="G54" s="12">
        <v>15</v>
      </c>
      <c r="H54" s="8">
        <v>2.57</v>
      </c>
      <c r="I54" s="12">
        <v>0</v>
      </c>
    </row>
    <row r="55" spans="2:9" ht="15" customHeight="1" x14ac:dyDescent="0.2">
      <c r="B55" t="s">
        <v>92</v>
      </c>
      <c r="C55" s="12">
        <v>30</v>
      </c>
      <c r="D55" s="8">
        <v>2.34</v>
      </c>
      <c r="E55" s="12">
        <v>14</v>
      </c>
      <c r="F55" s="8">
        <v>2.06</v>
      </c>
      <c r="G55" s="12">
        <v>16</v>
      </c>
      <c r="H55" s="8">
        <v>2.74</v>
      </c>
      <c r="I55" s="12">
        <v>0</v>
      </c>
    </row>
    <row r="56" spans="2:9" ht="15" customHeight="1" x14ac:dyDescent="0.2">
      <c r="B56" t="s">
        <v>91</v>
      </c>
      <c r="C56" s="12">
        <v>28</v>
      </c>
      <c r="D56" s="8">
        <v>2.19</v>
      </c>
      <c r="E56" s="12">
        <v>7</v>
      </c>
      <c r="F56" s="8">
        <v>1.03</v>
      </c>
      <c r="G56" s="12">
        <v>21</v>
      </c>
      <c r="H56" s="8">
        <v>3.6</v>
      </c>
      <c r="I56" s="12">
        <v>0</v>
      </c>
    </row>
    <row r="57" spans="2:9" ht="15" customHeight="1" x14ac:dyDescent="0.2">
      <c r="B57" t="s">
        <v>117</v>
      </c>
      <c r="C57" s="12">
        <v>27</v>
      </c>
      <c r="D57" s="8">
        <v>2.11</v>
      </c>
      <c r="E57" s="12">
        <v>5</v>
      </c>
      <c r="F57" s="8">
        <v>0.73</v>
      </c>
      <c r="G57" s="12">
        <v>22</v>
      </c>
      <c r="H57" s="8">
        <v>3.77</v>
      </c>
      <c r="I57" s="12">
        <v>0</v>
      </c>
    </row>
    <row r="58" spans="2:9" ht="15" customHeight="1" x14ac:dyDescent="0.2">
      <c r="B58" t="s">
        <v>88</v>
      </c>
      <c r="C58" s="12">
        <v>26</v>
      </c>
      <c r="D58" s="8">
        <v>2.0299999999999998</v>
      </c>
      <c r="E58" s="12">
        <v>18</v>
      </c>
      <c r="F58" s="8">
        <v>2.64</v>
      </c>
      <c r="G58" s="12">
        <v>8</v>
      </c>
      <c r="H58" s="8">
        <v>1.37</v>
      </c>
      <c r="I58" s="12">
        <v>0</v>
      </c>
    </row>
    <row r="59" spans="2:9" ht="15" customHeight="1" x14ac:dyDescent="0.2">
      <c r="B59" t="s">
        <v>102</v>
      </c>
      <c r="C59" s="12">
        <v>26</v>
      </c>
      <c r="D59" s="8">
        <v>2.0299999999999998</v>
      </c>
      <c r="E59" s="12">
        <v>22</v>
      </c>
      <c r="F59" s="8">
        <v>3.23</v>
      </c>
      <c r="G59" s="12">
        <v>4</v>
      </c>
      <c r="H59" s="8">
        <v>0.69</v>
      </c>
      <c r="I59" s="12">
        <v>0</v>
      </c>
    </row>
    <row r="60" spans="2:9" ht="15" customHeight="1" x14ac:dyDescent="0.2">
      <c r="B60" t="s">
        <v>85</v>
      </c>
      <c r="C60" s="12">
        <v>22</v>
      </c>
      <c r="D60" s="8">
        <v>1.72</v>
      </c>
      <c r="E60" s="12">
        <v>2</v>
      </c>
      <c r="F60" s="8">
        <v>0.28999999999999998</v>
      </c>
      <c r="G60" s="12">
        <v>20</v>
      </c>
      <c r="H60" s="8">
        <v>3.43</v>
      </c>
      <c r="I60" s="12">
        <v>0</v>
      </c>
    </row>
    <row r="61" spans="2:9" ht="15" customHeight="1" x14ac:dyDescent="0.2">
      <c r="B61" t="s">
        <v>86</v>
      </c>
      <c r="C61" s="12">
        <v>20</v>
      </c>
      <c r="D61" s="8">
        <v>1.56</v>
      </c>
      <c r="E61" s="12">
        <v>9</v>
      </c>
      <c r="F61" s="8">
        <v>1.32</v>
      </c>
      <c r="G61" s="12">
        <v>11</v>
      </c>
      <c r="H61" s="8">
        <v>1.89</v>
      </c>
      <c r="I61" s="12">
        <v>0</v>
      </c>
    </row>
    <row r="62" spans="2:9" ht="15" customHeight="1" x14ac:dyDescent="0.2">
      <c r="B62" t="s">
        <v>98</v>
      </c>
      <c r="C62" s="12">
        <v>20</v>
      </c>
      <c r="D62" s="8">
        <v>1.56</v>
      </c>
      <c r="E62" s="12">
        <v>19</v>
      </c>
      <c r="F62" s="8">
        <v>2.79</v>
      </c>
      <c r="G62" s="12">
        <v>1</v>
      </c>
      <c r="H62" s="8">
        <v>0.17</v>
      </c>
      <c r="I62" s="12">
        <v>0</v>
      </c>
    </row>
    <row r="63" spans="2:9" ht="15" customHeight="1" x14ac:dyDescent="0.2">
      <c r="B63" t="s">
        <v>87</v>
      </c>
      <c r="C63" s="12">
        <v>18</v>
      </c>
      <c r="D63" s="8">
        <v>1.41</v>
      </c>
      <c r="E63" s="12">
        <v>11</v>
      </c>
      <c r="F63" s="8">
        <v>1.62</v>
      </c>
      <c r="G63" s="12">
        <v>7</v>
      </c>
      <c r="H63" s="8">
        <v>1.2</v>
      </c>
      <c r="I63" s="12">
        <v>0</v>
      </c>
    </row>
    <row r="64" spans="2:9" ht="15" customHeight="1" x14ac:dyDescent="0.2">
      <c r="B64" t="s">
        <v>93</v>
      </c>
      <c r="C64" s="12">
        <v>18</v>
      </c>
      <c r="D64" s="8">
        <v>1.41</v>
      </c>
      <c r="E64" s="12">
        <v>4</v>
      </c>
      <c r="F64" s="8">
        <v>0.59</v>
      </c>
      <c r="G64" s="12">
        <v>14</v>
      </c>
      <c r="H64" s="8">
        <v>2.4</v>
      </c>
      <c r="I64" s="12">
        <v>0</v>
      </c>
    </row>
    <row r="65" spans="2:9" ht="15" customHeight="1" x14ac:dyDescent="0.2">
      <c r="B65" t="s">
        <v>123</v>
      </c>
      <c r="C65" s="12">
        <v>16</v>
      </c>
      <c r="D65" s="8">
        <v>1.25</v>
      </c>
      <c r="E65" s="12">
        <v>14</v>
      </c>
      <c r="F65" s="8">
        <v>2.06</v>
      </c>
      <c r="G65" s="12">
        <v>2</v>
      </c>
      <c r="H65" s="8">
        <v>0.34</v>
      </c>
      <c r="I65" s="12">
        <v>0</v>
      </c>
    </row>
    <row r="66" spans="2:9" ht="15" customHeight="1" x14ac:dyDescent="0.2">
      <c r="B66" t="s">
        <v>129</v>
      </c>
      <c r="C66" s="12">
        <v>16</v>
      </c>
      <c r="D66" s="8">
        <v>1.25</v>
      </c>
      <c r="E66" s="12">
        <v>13</v>
      </c>
      <c r="F66" s="8">
        <v>1.91</v>
      </c>
      <c r="G66" s="12">
        <v>3</v>
      </c>
      <c r="H66" s="8">
        <v>0.51</v>
      </c>
      <c r="I66" s="12">
        <v>0</v>
      </c>
    </row>
    <row r="68" spans="2:9" ht="15" customHeight="1" x14ac:dyDescent="0.2">
      <c r="B6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9522-8990-4EC0-A5BF-687FEFEAC88D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137</v>
      </c>
      <c r="D6" s="8">
        <v>16.309999999999999</v>
      </c>
      <c r="E6" s="12">
        <v>49</v>
      </c>
      <c r="F6" s="8">
        <v>10.119999999999999</v>
      </c>
      <c r="G6" s="12">
        <v>88</v>
      </c>
      <c r="H6" s="8">
        <v>25.73</v>
      </c>
      <c r="I6" s="12">
        <v>0</v>
      </c>
    </row>
    <row r="7" spans="2:9" ht="15" customHeight="1" x14ac:dyDescent="0.2">
      <c r="B7" t="s">
        <v>21</v>
      </c>
      <c r="C7" s="12">
        <v>51</v>
      </c>
      <c r="D7" s="8">
        <v>6.07</v>
      </c>
      <c r="E7" s="12">
        <v>23</v>
      </c>
      <c r="F7" s="8">
        <v>4.75</v>
      </c>
      <c r="G7" s="12">
        <v>28</v>
      </c>
      <c r="H7" s="8">
        <v>8.19</v>
      </c>
      <c r="I7" s="12">
        <v>0</v>
      </c>
    </row>
    <row r="8" spans="2:9" ht="15" customHeight="1" x14ac:dyDescent="0.2">
      <c r="B8" t="s">
        <v>22</v>
      </c>
      <c r="C8" s="12">
        <v>3</v>
      </c>
      <c r="D8" s="8">
        <v>0.36</v>
      </c>
      <c r="E8" s="12">
        <v>0</v>
      </c>
      <c r="F8" s="8">
        <v>0</v>
      </c>
      <c r="G8" s="12">
        <v>3</v>
      </c>
      <c r="H8" s="8">
        <v>0.88</v>
      </c>
      <c r="I8" s="12">
        <v>0</v>
      </c>
    </row>
    <row r="9" spans="2:9" ht="15" customHeight="1" x14ac:dyDescent="0.2">
      <c r="B9" t="s">
        <v>23</v>
      </c>
      <c r="C9" s="12">
        <v>2</v>
      </c>
      <c r="D9" s="8">
        <v>0.24</v>
      </c>
      <c r="E9" s="12">
        <v>0</v>
      </c>
      <c r="F9" s="8">
        <v>0</v>
      </c>
      <c r="G9" s="12">
        <v>1</v>
      </c>
      <c r="H9" s="8">
        <v>0.28999999999999998</v>
      </c>
      <c r="I9" s="12">
        <v>0</v>
      </c>
    </row>
    <row r="10" spans="2:9" ht="15" customHeight="1" x14ac:dyDescent="0.2">
      <c r="B10" t="s">
        <v>24</v>
      </c>
      <c r="C10" s="12">
        <v>7</v>
      </c>
      <c r="D10" s="8">
        <v>0.83</v>
      </c>
      <c r="E10" s="12">
        <v>0</v>
      </c>
      <c r="F10" s="8">
        <v>0</v>
      </c>
      <c r="G10" s="12">
        <v>6</v>
      </c>
      <c r="H10" s="8">
        <v>1.75</v>
      </c>
      <c r="I10" s="12">
        <v>0</v>
      </c>
    </row>
    <row r="11" spans="2:9" ht="15" customHeight="1" x14ac:dyDescent="0.2">
      <c r="B11" t="s">
        <v>25</v>
      </c>
      <c r="C11" s="12">
        <v>232</v>
      </c>
      <c r="D11" s="8">
        <v>27.62</v>
      </c>
      <c r="E11" s="12">
        <v>127</v>
      </c>
      <c r="F11" s="8">
        <v>26.24</v>
      </c>
      <c r="G11" s="12">
        <v>104</v>
      </c>
      <c r="H11" s="8">
        <v>30.41</v>
      </c>
      <c r="I11" s="12">
        <v>1</v>
      </c>
    </row>
    <row r="12" spans="2:9" ht="15" customHeight="1" x14ac:dyDescent="0.2">
      <c r="B12" t="s">
        <v>26</v>
      </c>
      <c r="C12" s="12">
        <v>2</v>
      </c>
      <c r="D12" s="8">
        <v>0.24</v>
      </c>
      <c r="E12" s="12">
        <v>1</v>
      </c>
      <c r="F12" s="8">
        <v>0.21</v>
      </c>
      <c r="G12" s="12">
        <v>1</v>
      </c>
      <c r="H12" s="8">
        <v>0.28999999999999998</v>
      </c>
      <c r="I12" s="12">
        <v>0</v>
      </c>
    </row>
    <row r="13" spans="2:9" ht="15" customHeight="1" x14ac:dyDescent="0.2">
      <c r="B13" t="s">
        <v>27</v>
      </c>
      <c r="C13" s="12">
        <v>20</v>
      </c>
      <c r="D13" s="8">
        <v>2.38</v>
      </c>
      <c r="E13" s="12">
        <v>6</v>
      </c>
      <c r="F13" s="8">
        <v>1.24</v>
      </c>
      <c r="G13" s="12">
        <v>14</v>
      </c>
      <c r="H13" s="8">
        <v>4.09</v>
      </c>
      <c r="I13" s="12">
        <v>0</v>
      </c>
    </row>
    <row r="14" spans="2:9" ht="15" customHeight="1" x14ac:dyDescent="0.2">
      <c r="B14" t="s">
        <v>28</v>
      </c>
      <c r="C14" s="12">
        <v>31</v>
      </c>
      <c r="D14" s="8">
        <v>3.69</v>
      </c>
      <c r="E14" s="12">
        <v>16</v>
      </c>
      <c r="F14" s="8">
        <v>3.31</v>
      </c>
      <c r="G14" s="12">
        <v>15</v>
      </c>
      <c r="H14" s="8">
        <v>4.3899999999999997</v>
      </c>
      <c r="I14" s="12">
        <v>0</v>
      </c>
    </row>
    <row r="15" spans="2:9" ht="15" customHeight="1" x14ac:dyDescent="0.2">
      <c r="B15" t="s">
        <v>29</v>
      </c>
      <c r="C15" s="12">
        <v>111</v>
      </c>
      <c r="D15" s="8">
        <v>13.21</v>
      </c>
      <c r="E15" s="12">
        <v>89</v>
      </c>
      <c r="F15" s="8">
        <v>18.39</v>
      </c>
      <c r="G15" s="12">
        <v>19</v>
      </c>
      <c r="H15" s="8">
        <v>5.56</v>
      </c>
      <c r="I15" s="12">
        <v>1</v>
      </c>
    </row>
    <row r="16" spans="2:9" ht="15" customHeight="1" x14ac:dyDescent="0.2">
      <c r="B16" t="s">
        <v>30</v>
      </c>
      <c r="C16" s="12">
        <v>126</v>
      </c>
      <c r="D16" s="8">
        <v>15</v>
      </c>
      <c r="E16" s="12">
        <v>112</v>
      </c>
      <c r="F16" s="8">
        <v>23.14</v>
      </c>
      <c r="G16" s="12">
        <v>11</v>
      </c>
      <c r="H16" s="8">
        <v>3.22</v>
      </c>
      <c r="I16" s="12">
        <v>1</v>
      </c>
    </row>
    <row r="17" spans="2:9" ht="15" customHeight="1" x14ac:dyDescent="0.2">
      <c r="B17" t="s">
        <v>31</v>
      </c>
      <c r="C17" s="12">
        <v>17</v>
      </c>
      <c r="D17" s="8">
        <v>2.02</v>
      </c>
      <c r="E17" s="12">
        <v>11</v>
      </c>
      <c r="F17" s="8">
        <v>2.27</v>
      </c>
      <c r="G17" s="12">
        <v>5</v>
      </c>
      <c r="H17" s="8">
        <v>1.46</v>
      </c>
      <c r="I17" s="12">
        <v>1</v>
      </c>
    </row>
    <row r="18" spans="2:9" ht="15" customHeight="1" x14ac:dyDescent="0.2">
      <c r="B18" t="s">
        <v>32</v>
      </c>
      <c r="C18" s="12">
        <v>52</v>
      </c>
      <c r="D18" s="8">
        <v>6.19</v>
      </c>
      <c r="E18" s="12">
        <v>24</v>
      </c>
      <c r="F18" s="8">
        <v>4.96</v>
      </c>
      <c r="G18" s="12">
        <v>27</v>
      </c>
      <c r="H18" s="8">
        <v>7.89</v>
      </c>
      <c r="I18" s="12">
        <v>0</v>
      </c>
    </row>
    <row r="19" spans="2:9" ht="15" customHeight="1" x14ac:dyDescent="0.2">
      <c r="B19" t="s">
        <v>33</v>
      </c>
      <c r="C19" s="12">
        <v>49</v>
      </c>
      <c r="D19" s="8">
        <v>5.83</v>
      </c>
      <c r="E19" s="12">
        <v>26</v>
      </c>
      <c r="F19" s="8">
        <v>5.37</v>
      </c>
      <c r="G19" s="12">
        <v>20</v>
      </c>
      <c r="H19" s="8">
        <v>5.85</v>
      </c>
      <c r="I19" s="12">
        <v>1</v>
      </c>
    </row>
    <row r="20" spans="2:9" ht="15" customHeight="1" x14ac:dyDescent="0.2">
      <c r="B20" s="9" t="s">
        <v>171</v>
      </c>
      <c r="C20" s="12">
        <f>SUM(LTBL_44212[総数／事業所数])</f>
        <v>840</v>
      </c>
      <c r="E20" s="12">
        <f>SUBTOTAL(109,LTBL_44212[個人／事業所数])</f>
        <v>484</v>
      </c>
      <c r="G20" s="12">
        <f>SUBTOTAL(109,LTBL_44212[法人／事業所数])</f>
        <v>342</v>
      </c>
      <c r="I20" s="12">
        <f>SUBTOTAL(109,LTBL_44212[法人以外の団体／事業所数])</f>
        <v>5</v>
      </c>
    </row>
    <row r="21" spans="2:9" ht="15" customHeight="1" x14ac:dyDescent="0.2">
      <c r="E21" s="11">
        <f>LTBL_44212[[#Totals],[個人／事業所数]]/LTBL_44212[[#Totals],[総数／事業所数]]</f>
        <v>0.57619047619047614</v>
      </c>
      <c r="G21" s="11">
        <f>LTBL_44212[[#Totals],[法人／事業所数]]/LTBL_44212[[#Totals],[総数／事業所数]]</f>
        <v>0.40714285714285714</v>
      </c>
      <c r="I21" s="11">
        <f>LTBL_44212[[#Totals],[法人以外の団体／事業所数]]/LTBL_44212[[#Totals],[総数／事業所数]]</f>
        <v>5.9523809523809521E-3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106</v>
      </c>
      <c r="D24" s="8">
        <v>12.62</v>
      </c>
      <c r="E24" s="12">
        <v>99</v>
      </c>
      <c r="F24" s="8">
        <v>20.45</v>
      </c>
      <c r="G24" s="12">
        <v>7</v>
      </c>
      <c r="H24" s="8">
        <v>2.0499999999999998</v>
      </c>
      <c r="I24" s="12">
        <v>0</v>
      </c>
    </row>
    <row r="25" spans="2:9" ht="15" customHeight="1" x14ac:dyDescent="0.2">
      <c r="B25" t="s">
        <v>55</v>
      </c>
      <c r="C25" s="12">
        <v>88</v>
      </c>
      <c r="D25" s="8">
        <v>10.48</v>
      </c>
      <c r="E25" s="12">
        <v>78</v>
      </c>
      <c r="F25" s="8">
        <v>16.12</v>
      </c>
      <c r="G25" s="12">
        <v>9</v>
      </c>
      <c r="H25" s="8">
        <v>2.63</v>
      </c>
      <c r="I25" s="12">
        <v>1</v>
      </c>
    </row>
    <row r="26" spans="2:9" ht="15" customHeight="1" x14ac:dyDescent="0.2">
      <c r="B26" t="s">
        <v>42</v>
      </c>
      <c r="C26" s="12">
        <v>85</v>
      </c>
      <c r="D26" s="8">
        <v>10.119999999999999</v>
      </c>
      <c r="E26" s="12">
        <v>23</v>
      </c>
      <c r="F26" s="8">
        <v>4.75</v>
      </c>
      <c r="G26" s="12">
        <v>62</v>
      </c>
      <c r="H26" s="8">
        <v>18.13</v>
      </c>
      <c r="I26" s="12">
        <v>0</v>
      </c>
    </row>
    <row r="27" spans="2:9" ht="15" customHeight="1" x14ac:dyDescent="0.2">
      <c r="B27" t="s">
        <v>49</v>
      </c>
      <c r="C27" s="12">
        <v>74</v>
      </c>
      <c r="D27" s="8">
        <v>8.81</v>
      </c>
      <c r="E27" s="12">
        <v>55</v>
      </c>
      <c r="F27" s="8">
        <v>11.36</v>
      </c>
      <c r="G27" s="12">
        <v>19</v>
      </c>
      <c r="H27" s="8">
        <v>5.56</v>
      </c>
      <c r="I27" s="12">
        <v>0</v>
      </c>
    </row>
    <row r="28" spans="2:9" ht="15" customHeight="1" x14ac:dyDescent="0.2">
      <c r="B28" t="s">
        <v>51</v>
      </c>
      <c r="C28" s="12">
        <v>69</v>
      </c>
      <c r="D28" s="8">
        <v>8.2100000000000009</v>
      </c>
      <c r="E28" s="12">
        <v>35</v>
      </c>
      <c r="F28" s="8">
        <v>7.23</v>
      </c>
      <c r="G28" s="12">
        <v>34</v>
      </c>
      <c r="H28" s="8">
        <v>9.94</v>
      </c>
      <c r="I28" s="12">
        <v>0</v>
      </c>
    </row>
    <row r="29" spans="2:9" ht="15" customHeight="1" x14ac:dyDescent="0.2">
      <c r="B29" t="s">
        <v>50</v>
      </c>
      <c r="C29" s="12">
        <v>35</v>
      </c>
      <c r="D29" s="8">
        <v>4.17</v>
      </c>
      <c r="E29" s="12">
        <v>21</v>
      </c>
      <c r="F29" s="8">
        <v>4.34</v>
      </c>
      <c r="G29" s="12">
        <v>14</v>
      </c>
      <c r="H29" s="8">
        <v>4.09</v>
      </c>
      <c r="I29" s="12">
        <v>0</v>
      </c>
    </row>
    <row r="30" spans="2:9" ht="15" customHeight="1" x14ac:dyDescent="0.2">
      <c r="B30" t="s">
        <v>61</v>
      </c>
      <c r="C30" s="12">
        <v>32</v>
      </c>
      <c r="D30" s="8">
        <v>3.81</v>
      </c>
      <c r="E30" s="12">
        <v>25</v>
      </c>
      <c r="F30" s="8">
        <v>5.17</v>
      </c>
      <c r="G30" s="12">
        <v>7</v>
      </c>
      <c r="H30" s="8">
        <v>2.0499999999999998</v>
      </c>
      <c r="I30" s="12">
        <v>0</v>
      </c>
    </row>
    <row r="31" spans="2:9" ht="15" customHeight="1" x14ac:dyDescent="0.2">
      <c r="B31" t="s">
        <v>43</v>
      </c>
      <c r="C31" s="12">
        <v>28</v>
      </c>
      <c r="D31" s="8">
        <v>3.33</v>
      </c>
      <c r="E31" s="12">
        <v>14</v>
      </c>
      <c r="F31" s="8">
        <v>2.89</v>
      </c>
      <c r="G31" s="12">
        <v>14</v>
      </c>
      <c r="H31" s="8">
        <v>4.09</v>
      </c>
      <c r="I31" s="12">
        <v>0</v>
      </c>
    </row>
    <row r="32" spans="2:9" ht="15" customHeight="1" x14ac:dyDescent="0.2">
      <c r="B32" t="s">
        <v>59</v>
      </c>
      <c r="C32" s="12">
        <v>27</v>
      </c>
      <c r="D32" s="8">
        <v>3.21</v>
      </c>
      <c r="E32" s="12">
        <v>24</v>
      </c>
      <c r="F32" s="8">
        <v>4.96</v>
      </c>
      <c r="G32" s="12">
        <v>3</v>
      </c>
      <c r="H32" s="8">
        <v>0.88</v>
      </c>
      <c r="I32" s="12">
        <v>0</v>
      </c>
    </row>
    <row r="33" spans="2:9" ht="15" customHeight="1" x14ac:dyDescent="0.2">
      <c r="B33" t="s">
        <v>60</v>
      </c>
      <c r="C33" s="12">
        <v>25</v>
      </c>
      <c r="D33" s="8">
        <v>2.98</v>
      </c>
      <c r="E33" s="12">
        <v>0</v>
      </c>
      <c r="F33" s="8">
        <v>0</v>
      </c>
      <c r="G33" s="12">
        <v>24</v>
      </c>
      <c r="H33" s="8">
        <v>7.02</v>
      </c>
      <c r="I33" s="12">
        <v>0</v>
      </c>
    </row>
    <row r="34" spans="2:9" ht="15" customHeight="1" x14ac:dyDescent="0.2">
      <c r="B34" t="s">
        <v>44</v>
      </c>
      <c r="C34" s="12">
        <v>24</v>
      </c>
      <c r="D34" s="8">
        <v>2.86</v>
      </c>
      <c r="E34" s="12">
        <v>12</v>
      </c>
      <c r="F34" s="8">
        <v>2.48</v>
      </c>
      <c r="G34" s="12">
        <v>12</v>
      </c>
      <c r="H34" s="8">
        <v>3.51</v>
      </c>
      <c r="I34" s="12">
        <v>0</v>
      </c>
    </row>
    <row r="35" spans="2:9" ht="15" customHeight="1" x14ac:dyDescent="0.2">
      <c r="B35" t="s">
        <v>58</v>
      </c>
      <c r="C35" s="12">
        <v>17</v>
      </c>
      <c r="D35" s="8">
        <v>2.02</v>
      </c>
      <c r="E35" s="12">
        <v>11</v>
      </c>
      <c r="F35" s="8">
        <v>2.27</v>
      </c>
      <c r="G35" s="12">
        <v>5</v>
      </c>
      <c r="H35" s="8">
        <v>1.46</v>
      </c>
      <c r="I35" s="12">
        <v>1</v>
      </c>
    </row>
    <row r="36" spans="2:9" ht="15" customHeight="1" x14ac:dyDescent="0.2">
      <c r="B36" t="s">
        <v>54</v>
      </c>
      <c r="C36" s="12">
        <v>16</v>
      </c>
      <c r="D36" s="8">
        <v>1.9</v>
      </c>
      <c r="E36" s="12">
        <v>5</v>
      </c>
      <c r="F36" s="8">
        <v>1.03</v>
      </c>
      <c r="G36" s="12">
        <v>11</v>
      </c>
      <c r="H36" s="8">
        <v>3.22</v>
      </c>
      <c r="I36" s="12">
        <v>0</v>
      </c>
    </row>
    <row r="37" spans="2:9" ht="15" customHeight="1" x14ac:dyDescent="0.2">
      <c r="B37" t="s">
        <v>45</v>
      </c>
      <c r="C37" s="12">
        <v>15</v>
      </c>
      <c r="D37" s="8">
        <v>1.79</v>
      </c>
      <c r="E37" s="12">
        <v>6</v>
      </c>
      <c r="F37" s="8">
        <v>1.24</v>
      </c>
      <c r="G37" s="12">
        <v>9</v>
      </c>
      <c r="H37" s="8">
        <v>2.63</v>
      </c>
      <c r="I37" s="12">
        <v>0</v>
      </c>
    </row>
    <row r="38" spans="2:9" ht="15" customHeight="1" x14ac:dyDescent="0.2">
      <c r="B38" t="s">
        <v>53</v>
      </c>
      <c r="C38" s="12">
        <v>15</v>
      </c>
      <c r="D38" s="8">
        <v>1.79</v>
      </c>
      <c r="E38" s="12">
        <v>11</v>
      </c>
      <c r="F38" s="8">
        <v>2.27</v>
      </c>
      <c r="G38" s="12">
        <v>4</v>
      </c>
      <c r="H38" s="8">
        <v>1.17</v>
      </c>
      <c r="I38" s="12">
        <v>0</v>
      </c>
    </row>
    <row r="39" spans="2:9" ht="15" customHeight="1" x14ac:dyDescent="0.2">
      <c r="B39" t="s">
        <v>57</v>
      </c>
      <c r="C39" s="12">
        <v>15</v>
      </c>
      <c r="D39" s="8">
        <v>1.79</v>
      </c>
      <c r="E39" s="12">
        <v>10</v>
      </c>
      <c r="F39" s="8">
        <v>2.0699999999999998</v>
      </c>
      <c r="G39" s="12">
        <v>3</v>
      </c>
      <c r="H39" s="8">
        <v>0.88</v>
      </c>
      <c r="I39" s="12">
        <v>0</v>
      </c>
    </row>
    <row r="40" spans="2:9" ht="15" customHeight="1" x14ac:dyDescent="0.2">
      <c r="B40" t="s">
        <v>52</v>
      </c>
      <c r="C40" s="12">
        <v>14</v>
      </c>
      <c r="D40" s="8">
        <v>1.67</v>
      </c>
      <c r="E40" s="12">
        <v>5</v>
      </c>
      <c r="F40" s="8">
        <v>1.03</v>
      </c>
      <c r="G40" s="12">
        <v>9</v>
      </c>
      <c r="H40" s="8">
        <v>2.63</v>
      </c>
      <c r="I40" s="12">
        <v>0</v>
      </c>
    </row>
    <row r="41" spans="2:9" ht="15" customHeight="1" x14ac:dyDescent="0.2">
      <c r="B41" t="s">
        <v>65</v>
      </c>
      <c r="C41" s="12">
        <v>14</v>
      </c>
      <c r="D41" s="8">
        <v>1.67</v>
      </c>
      <c r="E41" s="12">
        <v>8</v>
      </c>
      <c r="F41" s="8">
        <v>1.65</v>
      </c>
      <c r="G41" s="12">
        <v>4</v>
      </c>
      <c r="H41" s="8">
        <v>1.17</v>
      </c>
      <c r="I41" s="12">
        <v>0</v>
      </c>
    </row>
    <row r="42" spans="2:9" ht="15" customHeight="1" x14ac:dyDescent="0.2">
      <c r="B42" t="s">
        <v>66</v>
      </c>
      <c r="C42" s="12">
        <v>12</v>
      </c>
      <c r="D42" s="8">
        <v>1.43</v>
      </c>
      <c r="E42" s="12">
        <v>8</v>
      </c>
      <c r="F42" s="8">
        <v>1.65</v>
      </c>
      <c r="G42" s="12">
        <v>4</v>
      </c>
      <c r="H42" s="8">
        <v>1.17</v>
      </c>
      <c r="I42" s="12">
        <v>0</v>
      </c>
    </row>
    <row r="43" spans="2:9" ht="15" customHeight="1" x14ac:dyDescent="0.2">
      <c r="B43" t="s">
        <v>63</v>
      </c>
      <c r="C43" s="12">
        <v>11</v>
      </c>
      <c r="D43" s="8">
        <v>1.31</v>
      </c>
      <c r="E43" s="12">
        <v>2</v>
      </c>
      <c r="F43" s="8">
        <v>0.41</v>
      </c>
      <c r="G43" s="12">
        <v>9</v>
      </c>
      <c r="H43" s="8">
        <v>2.63</v>
      </c>
      <c r="I43" s="12">
        <v>0</v>
      </c>
    </row>
    <row r="44" spans="2:9" ht="15" customHeight="1" x14ac:dyDescent="0.2">
      <c r="B44" t="s">
        <v>48</v>
      </c>
      <c r="C44" s="12">
        <v>11</v>
      </c>
      <c r="D44" s="8">
        <v>1.31</v>
      </c>
      <c r="E44" s="12">
        <v>6</v>
      </c>
      <c r="F44" s="8">
        <v>1.24</v>
      </c>
      <c r="G44" s="12">
        <v>5</v>
      </c>
      <c r="H44" s="8">
        <v>1.46</v>
      </c>
      <c r="I44" s="12">
        <v>0</v>
      </c>
    </row>
    <row r="45" spans="2:9" ht="15" customHeight="1" x14ac:dyDescent="0.2">
      <c r="B45" t="s">
        <v>71</v>
      </c>
      <c r="C45" s="12">
        <v>11</v>
      </c>
      <c r="D45" s="8">
        <v>1.31</v>
      </c>
      <c r="E45" s="12">
        <v>2</v>
      </c>
      <c r="F45" s="8">
        <v>0.41</v>
      </c>
      <c r="G45" s="12">
        <v>8</v>
      </c>
      <c r="H45" s="8">
        <v>2.34</v>
      </c>
      <c r="I45" s="12">
        <v>1</v>
      </c>
    </row>
    <row r="48" spans="2:9" ht="33" customHeight="1" x14ac:dyDescent="0.2">
      <c r="B48" t="s">
        <v>173</v>
      </c>
      <c r="C48" s="10" t="s">
        <v>35</v>
      </c>
      <c r="D48" s="10" t="s">
        <v>36</v>
      </c>
      <c r="E48" s="10" t="s">
        <v>37</v>
      </c>
      <c r="F48" s="10" t="s">
        <v>38</v>
      </c>
      <c r="G48" s="10" t="s">
        <v>39</v>
      </c>
      <c r="H48" s="10" t="s">
        <v>40</v>
      </c>
      <c r="I48" s="10" t="s">
        <v>41</v>
      </c>
    </row>
    <row r="49" spans="2:9" ht="15" customHeight="1" x14ac:dyDescent="0.2">
      <c r="B49" t="s">
        <v>100</v>
      </c>
      <c r="C49" s="12">
        <v>56</v>
      </c>
      <c r="D49" s="8">
        <v>6.67</v>
      </c>
      <c r="E49" s="12">
        <v>54</v>
      </c>
      <c r="F49" s="8">
        <v>11.16</v>
      </c>
      <c r="G49" s="12">
        <v>2</v>
      </c>
      <c r="H49" s="8">
        <v>0.57999999999999996</v>
      </c>
      <c r="I49" s="12">
        <v>0</v>
      </c>
    </row>
    <row r="50" spans="2:9" ht="15" customHeight="1" x14ac:dyDescent="0.2">
      <c r="B50" t="s">
        <v>84</v>
      </c>
      <c r="C50" s="12">
        <v>48</v>
      </c>
      <c r="D50" s="8">
        <v>5.71</v>
      </c>
      <c r="E50" s="12">
        <v>2</v>
      </c>
      <c r="F50" s="8">
        <v>0.41</v>
      </c>
      <c r="G50" s="12">
        <v>46</v>
      </c>
      <c r="H50" s="8">
        <v>13.45</v>
      </c>
      <c r="I50" s="12">
        <v>0</v>
      </c>
    </row>
    <row r="51" spans="2:9" ht="15" customHeight="1" x14ac:dyDescent="0.2">
      <c r="B51" t="s">
        <v>99</v>
      </c>
      <c r="C51" s="12">
        <v>34</v>
      </c>
      <c r="D51" s="8">
        <v>4.05</v>
      </c>
      <c r="E51" s="12">
        <v>34</v>
      </c>
      <c r="F51" s="8">
        <v>7.02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103</v>
      </c>
      <c r="C52" s="12">
        <v>32</v>
      </c>
      <c r="D52" s="8">
        <v>3.81</v>
      </c>
      <c r="E52" s="12">
        <v>25</v>
      </c>
      <c r="F52" s="8">
        <v>5.17</v>
      </c>
      <c r="G52" s="12">
        <v>7</v>
      </c>
      <c r="H52" s="8">
        <v>2.0499999999999998</v>
      </c>
      <c r="I52" s="12">
        <v>0</v>
      </c>
    </row>
    <row r="53" spans="2:9" ht="15" customHeight="1" x14ac:dyDescent="0.2">
      <c r="B53" t="s">
        <v>89</v>
      </c>
      <c r="C53" s="12">
        <v>30</v>
      </c>
      <c r="D53" s="8">
        <v>3.57</v>
      </c>
      <c r="E53" s="12">
        <v>25</v>
      </c>
      <c r="F53" s="8">
        <v>5.17</v>
      </c>
      <c r="G53" s="12">
        <v>5</v>
      </c>
      <c r="H53" s="8">
        <v>1.46</v>
      </c>
      <c r="I53" s="12">
        <v>0</v>
      </c>
    </row>
    <row r="54" spans="2:9" ht="15" customHeight="1" x14ac:dyDescent="0.2">
      <c r="B54" t="s">
        <v>95</v>
      </c>
      <c r="C54" s="12">
        <v>24</v>
      </c>
      <c r="D54" s="8">
        <v>2.86</v>
      </c>
      <c r="E54" s="12">
        <v>22</v>
      </c>
      <c r="F54" s="8">
        <v>4.55</v>
      </c>
      <c r="G54" s="12">
        <v>2</v>
      </c>
      <c r="H54" s="8">
        <v>0.57999999999999996</v>
      </c>
      <c r="I54" s="12">
        <v>0</v>
      </c>
    </row>
    <row r="55" spans="2:9" ht="15" customHeight="1" x14ac:dyDescent="0.2">
      <c r="B55" t="s">
        <v>90</v>
      </c>
      <c r="C55" s="12">
        <v>22</v>
      </c>
      <c r="D55" s="8">
        <v>2.62</v>
      </c>
      <c r="E55" s="12">
        <v>12</v>
      </c>
      <c r="F55" s="8">
        <v>2.48</v>
      </c>
      <c r="G55" s="12">
        <v>10</v>
      </c>
      <c r="H55" s="8">
        <v>2.92</v>
      </c>
      <c r="I55" s="12">
        <v>0</v>
      </c>
    </row>
    <row r="56" spans="2:9" ht="15" customHeight="1" x14ac:dyDescent="0.2">
      <c r="B56" t="s">
        <v>97</v>
      </c>
      <c r="C56" s="12">
        <v>22</v>
      </c>
      <c r="D56" s="8">
        <v>2.62</v>
      </c>
      <c r="E56" s="12">
        <v>22</v>
      </c>
      <c r="F56" s="8">
        <v>4.55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102</v>
      </c>
      <c r="C57" s="12">
        <v>20</v>
      </c>
      <c r="D57" s="8">
        <v>2.38</v>
      </c>
      <c r="E57" s="12">
        <v>17</v>
      </c>
      <c r="F57" s="8">
        <v>3.51</v>
      </c>
      <c r="G57" s="12">
        <v>3</v>
      </c>
      <c r="H57" s="8">
        <v>0.88</v>
      </c>
      <c r="I57" s="12">
        <v>0</v>
      </c>
    </row>
    <row r="58" spans="2:9" ht="15" customHeight="1" x14ac:dyDescent="0.2">
      <c r="B58" t="s">
        <v>86</v>
      </c>
      <c r="C58" s="12">
        <v>17</v>
      </c>
      <c r="D58" s="8">
        <v>2.02</v>
      </c>
      <c r="E58" s="12">
        <v>13</v>
      </c>
      <c r="F58" s="8">
        <v>2.69</v>
      </c>
      <c r="G58" s="12">
        <v>4</v>
      </c>
      <c r="H58" s="8">
        <v>1.17</v>
      </c>
      <c r="I58" s="12">
        <v>0</v>
      </c>
    </row>
    <row r="59" spans="2:9" ht="15" customHeight="1" x14ac:dyDescent="0.2">
      <c r="B59" t="s">
        <v>92</v>
      </c>
      <c r="C59" s="12">
        <v>17</v>
      </c>
      <c r="D59" s="8">
        <v>2.02</v>
      </c>
      <c r="E59" s="12">
        <v>14</v>
      </c>
      <c r="F59" s="8">
        <v>2.89</v>
      </c>
      <c r="G59" s="12">
        <v>3</v>
      </c>
      <c r="H59" s="8">
        <v>0.88</v>
      </c>
      <c r="I59" s="12">
        <v>0</v>
      </c>
    </row>
    <row r="60" spans="2:9" ht="15" customHeight="1" x14ac:dyDescent="0.2">
      <c r="B60" t="s">
        <v>116</v>
      </c>
      <c r="C60" s="12">
        <v>16</v>
      </c>
      <c r="D60" s="8">
        <v>1.9</v>
      </c>
      <c r="E60" s="12">
        <v>11</v>
      </c>
      <c r="F60" s="8">
        <v>2.27</v>
      </c>
      <c r="G60" s="12">
        <v>5</v>
      </c>
      <c r="H60" s="8">
        <v>1.46</v>
      </c>
      <c r="I60" s="12">
        <v>0</v>
      </c>
    </row>
    <row r="61" spans="2:9" ht="15" customHeight="1" x14ac:dyDescent="0.2">
      <c r="B61" t="s">
        <v>91</v>
      </c>
      <c r="C61" s="12">
        <v>15</v>
      </c>
      <c r="D61" s="8">
        <v>1.79</v>
      </c>
      <c r="E61" s="12">
        <v>5</v>
      </c>
      <c r="F61" s="8">
        <v>1.03</v>
      </c>
      <c r="G61" s="12">
        <v>10</v>
      </c>
      <c r="H61" s="8">
        <v>2.92</v>
      </c>
      <c r="I61" s="12">
        <v>0</v>
      </c>
    </row>
    <row r="62" spans="2:9" ht="15" customHeight="1" x14ac:dyDescent="0.2">
      <c r="B62" t="s">
        <v>96</v>
      </c>
      <c r="C62" s="12">
        <v>15</v>
      </c>
      <c r="D62" s="8">
        <v>1.79</v>
      </c>
      <c r="E62" s="12">
        <v>14</v>
      </c>
      <c r="F62" s="8">
        <v>2.89</v>
      </c>
      <c r="G62" s="12">
        <v>1</v>
      </c>
      <c r="H62" s="8">
        <v>0.28999999999999998</v>
      </c>
      <c r="I62" s="12">
        <v>0</v>
      </c>
    </row>
    <row r="63" spans="2:9" ht="15" customHeight="1" x14ac:dyDescent="0.2">
      <c r="B63" t="s">
        <v>114</v>
      </c>
      <c r="C63" s="12">
        <v>14</v>
      </c>
      <c r="D63" s="8">
        <v>1.67</v>
      </c>
      <c r="E63" s="12">
        <v>9</v>
      </c>
      <c r="F63" s="8">
        <v>1.86</v>
      </c>
      <c r="G63" s="12">
        <v>5</v>
      </c>
      <c r="H63" s="8">
        <v>1.46</v>
      </c>
      <c r="I63" s="12">
        <v>0</v>
      </c>
    </row>
    <row r="64" spans="2:9" ht="15" customHeight="1" x14ac:dyDescent="0.2">
      <c r="B64" t="s">
        <v>108</v>
      </c>
      <c r="C64" s="12">
        <v>13</v>
      </c>
      <c r="D64" s="8">
        <v>1.55</v>
      </c>
      <c r="E64" s="12">
        <v>9</v>
      </c>
      <c r="F64" s="8">
        <v>1.86</v>
      </c>
      <c r="G64" s="12">
        <v>4</v>
      </c>
      <c r="H64" s="8">
        <v>1.17</v>
      </c>
      <c r="I64" s="12">
        <v>0</v>
      </c>
    </row>
    <row r="65" spans="2:9" ht="15" customHeight="1" x14ac:dyDescent="0.2">
      <c r="B65" t="s">
        <v>117</v>
      </c>
      <c r="C65" s="12">
        <v>13</v>
      </c>
      <c r="D65" s="8">
        <v>1.55</v>
      </c>
      <c r="E65" s="12">
        <v>2</v>
      </c>
      <c r="F65" s="8">
        <v>0.41</v>
      </c>
      <c r="G65" s="12">
        <v>11</v>
      </c>
      <c r="H65" s="8">
        <v>3.22</v>
      </c>
      <c r="I65" s="12">
        <v>0</v>
      </c>
    </row>
    <row r="66" spans="2:9" ht="15" customHeight="1" x14ac:dyDescent="0.2">
      <c r="B66" t="s">
        <v>87</v>
      </c>
      <c r="C66" s="12">
        <v>12</v>
      </c>
      <c r="D66" s="8">
        <v>1.43</v>
      </c>
      <c r="E66" s="12">
        <v>10</v>
      </c>
      <c r="F66" s="8">
        <v>2.0699999999999998</v>
      </c>
      <c r="G66" s="12">
        <v>2</v>
      </c>
      <c r="H66" s="8">
        <v>0.57999999999999996</v>
      </c>
      <c r="I66" s="12">
        <v>0</v>
      </c>
    </row>
    <row r="67" spans="2:9" ht="15" customHeight="1" x14ac:dyDescent="0.2">
      <c r="B67" t="s">
        <v>88</v>
      </c>
      <c r="C67" s="12">
        <v>12</v>
      </c>
      <c r="D67" s="8">
        <v>1.43</v>
      </c>
      <c r="E67" s="12">
        <v>9</v>
      </c>
      <c r="F67" s="8">
        <v>1.86</v>
      </c>
      <c r="G67" s="12">
        <v>3</v>
      </c>
      <c r="H67" s="8">
        <v>0.88</v>
      </c>
      <c r="I67" s="12">
        <v>0</v>
      </c>
    </row>
    <row r="68" spans="2:9" ht="15" customHeight="1" x14ac:dyDescent="0.2">
      <c r="B68" t="s">
        <v>123</v>
      </c>
      <c r="C68" s="12">
        <v>12</v>
      </c>
      <c r="D68" s="8">
        <v>1.43</v>
      </c>
      <c r="E68" s="12">
        <v>8</v>
      </c>
      <c r="F68" s="8">
        <v>1.65</v>
      </c>
      <c r="G68" s="12">
        <v>3</v>
      </c>
      <c r="H68" s="8">
        <v>0.88</v>
      </c>
      <c r="I68" s="12">
        <v>1</v>
      </c>
    </row>
    <row r="69" spans="2:9" ht="15" customHeight="1" x14ac:dyDescent="0.2">
      <c r="B69" t="s">
        <v>119</v>
      </c>
      <c r="C69" s="12">
        <v>12</v>
      </c>
      <c r="D69" s="8">
        <v>1.43</v>
      </c>
      <c r="E69" s="12">
        <v>0</v>
      </c>
      <c r="F69" s="8">
        <v>0</v>
      </c>
      <c r="G69" s="12">
        <v>12</v>
      </c>
      <c r="H69" s="8">
        <v>3.51</v>
      </c>
      <c r="I69" s="12">
        <v>0</v>
      </c>
    </row>
    <row r="71" spans="2:9" ht="15" customHeight="1" x14ac:dyDescent="0.2">
      <c r="B71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77BB3-94AA-44FB-9032-B2C3C6EBD9A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102</v>
      </c>
      <c r="D6" s="8">
        <v>13.35</v>
      </c>
      <c r="E6" s="12">
        <v>29</v>
      </c>
      <c r="F6" s="8">
        <v>8.06</v>
      </c>
      <c r="G6" s="12">
        <v>73</v>
      </c>
      <c r="H6" s="8">
        <v>18.77</v>
      </c>
      <c r="I6" s="12">
        <v>0</v>
      </c>
    </row>
    <row r="7" spans="2:9" ht="15" customHeight="1" x14ac:dyDescent="0.2">
      <c r="B7" t="s">
        <v>21</v>
      </c>
      <c r="C7" s="12">
        <v>43</v>
      </c>
      <c r="D7" s="8">
        <v>5.63</v>
      </c>
      <c r="E7" s="12">
        <v>16</v>
      </c>
      <c r="F7" s="8">
        <v>4.4400000000000004</v>
      </c>
      <c r="G7" s="12">
        <v>27</v>
      </c>
      <c r="H7" s="8">
        <v>6.94</v>
      </c>
      <c r="I7" s="12">
        <v>0</v>
      </c>
    </row>
    <row r="8" spans="2:9" ht="15" customHeight="1" x14ac:dyDescent="0.2">
      <c r="B8" t="s">
        <v>22</v>
      </c>
      <c r="C8" s="12">
        <v>6</v>
      </c>
      <c r="D8" s="8">
        <v>0.79</v>
      </c>
      <c r="E8" s="12">
        <v>0</v>
      </c>
      <c r="F8" s="8">
        <v>0</v>
      </c>
      <c r="G8" s="12">
        <v>5</v>
      </c>
      <c r="H8" s="8">
        <v>1.29</v>
      </c>
      <c r="I8" s="12">
        <v>0</v>
      </c>
    </row>
    <row r="9" spans="2:9" ht="15" customHeight="1" x14ac:dyDescent="0.2">
      <c r="B9" t="s">
        <v>23</v>
      </c>
      <c r="C9" s="12">
        <v>5</v>
      </c>
      <c r="D9" s="8">
        <v>0.65</v>
      </c>
      <c r="E9" s="12">
        <v>0</v>
      </c>
      <c r="F9" s="8">
        <v>0</v>
      </c>
      <c r="G9" s="12">
        <v>5</v>
      </c>
      <c r="H9" s="8">
        <v>1.29</v>
      </c>
      <c r="I9" s="12">
        <v>0</v>
      </c>
    </row>
    <row r="10" spans="2:9" ht="15" customHeight="1" x14ac:dyDescent="0.2">
      <c r="B10" t="s">
        <v>24</v>
      </c>
      <c r="C10" s="12">
        <v>6</v>
      </c>
      <c r="D10" s="8">
        <v>0.79</v>
      </c>
      <c r="E10" s="12">
        <v>0</v>
      </c>
      <c r="F10" s="8">
        <v>0</v>
      </c>
      <c r="G10" s="12">
        <v>5</v>
      </c>
      <c r="H10" s="8">
        <v>1.29</v>
      </c>
      <c r="I10" s="12">
        <v>1</v>
      </c>
    </row>
    <row r="11" spans="2:9" ht="15" customHeight="1" x14ac:dyDescent="0.2">
      <c r="B11" t="s">
        <v>25</v>
      </c>
      <c r="C11" s="12">
        <v>244</v>
      </c>
      <c r="D11" s="8">
        <v>31.94</v>
      </c>
      <c r="E11" s="12">
        <v>91</v>
      </c>
      <c r="F11" s="8">
        <v>25.28</v>
      </c>
      <c r="G11" s="12">
        <v>153</v>
      </c>
      <c r="H11" s="8">
        <v>39.33</v>
      </c>
      <c r="I11" s="12">
        <v>0</v>
      </c>
    </row>
    <row r="12" spans="2:9" ht="15" customHeight="1" x14ac:dyDescent="0.2">
      <c r="B12" t="s">
        <v>26</v>
      </c>
      <c r="C12" s="12">
        <v>2</v>
      </c>
      <c r="D12" s="8">
        <v>0.26</v>
      </c>
      <c r="E12" s="12">
        <v>0</v>
      </c>
      <c r="F12" s="8">
        <v>0</v>
      </c>
      <c r="G12" s="12">
        <v>2</v>
      </c>
      <c r="H12" s="8">
        <v>0.51</v>
      </c>
      <c r="I12" s="12">
        <v>0</v>
      </c>
    </row>
    <row r="13" spans="2:9" ht="15" customHeight="1" x14ac:dyDescent="0.2">
      <c r="B13" t="s">
        <v>27</v>
      </c>
      <c r="C13" s="12">
        <v>41</v>
      </c>
      <c r="D13" s="8">
        <v>5.37</v>
      </c>
      <c r="E13" s="12">
        <v>24</v>
      </c>
      <c r="F13" s="8">
        <v>6.67</v>
      </c>
      <c r="G13" s="12">
        <v>17</v>
      </c>
      <c r="H13" s="8">
        <v>4.37</v>
      </c>
      <c r="I13" s="12">
        <v>0</v>
      </c>
    </row>
    <row r="14" spans="2:9" ht="15" customHeight="1" x14ac:dyDescent="0.2">
      <c r="B14" t="s">
        <v>28</v>
      </c>
      <c r="C14" s="12">
        <v>16</v>
      </c>
      <c r="D14" s="8">
        <v>2.09</v>
      </c>
      <c r="E14" s="12">
        <v>10</v>
      </c>
      <c r="F14" s="8">
        <v>2.78</v>
      </c>
      <c r="G14" s="12">
        <v>6</v>
      </c>
      <c r="H14" s="8">
        <v>1.54</v>
      </c>
      <c r="I14" s="12">
        <v>0</v>
      </c>
    </row>
    <row r="15" spans="2:9" ht="15" customHeight="1" x14ac:dyDescent="0.2">
      <c r="B15" t="s">
        <v>29</v>
      </c>
      <c r="C15" s="12">
        <v>158</v>
      </c>
      <c r="D15" s="8">
        <v>20.68</v>
      </c>
      <c r="E15" s="12">
        <v>113</v>
      </c>
      <c r="F15" s="8">
        <v>31.39</v>
      </c>
      <c r="G15" s="12">
        <v>44</v>
      </c>
      <c r="H15" s="8">
        <v>11.31</v>
      </c>
      <c r="I15" s="12">
        <v>1</v>
      </c>
    </row>
    <row r="16" spans="2:9" ht="15" customHeight="1" x14ac:dyDescent="0.2">
      <c r="B16" t="s">
        <v>30</v>
      </c>
      <c r="C16" s="12">
        <v>73</v>
      </c>
      <c r="D16" s="8">
        <v>9.5500000000000007</v>
      </c>
      <c r="E16" s="12">
        <v>50</v>
      </c>
      <c r="F16" s="8">
        <v>13.89</v>
      </c>
      <c r="G16" s="12">
        <v>18</v>
      </c>
      <c r="H16" s="8">
        <v>4.63</v>
      </c>
      <c r="I16" s="12">
        <v>1</v>
      </c>
    </row>
    <row r="17" spans="2:9" ht="15" customHeight="1" x14ac:dyDescent="0.2">
      <c r="B17" t="s">
        <v>31</v>
      </c>
      <c r="C17" s="12">
        <v>16</v>
      </c>
      <c r="D17" s="8">
        <v>2.09</v>
      </c>
      <c r="E17" s="12">
        <v>5</v>
      </c>
      <c r="F17" s="8">
        <v>1.39</v>
      </c>
      <c r="G17" s="12">
        <v>5</v>
      </c>
      <c r="H17" s="8">
        <v>1.29</v>
      </c>
      <c r="I17" s="12">
        <v>0</v>
      </c>
    </row>
    <row r="18" spans="2:9" ht="15" customHeight="1" x14ac:dyDescent="0.2">
      <c r="B18" t="s">
        <v>32</v>
      </c>
      <c r="C18" s="12">
        <v>38</v>
      </c>
      <c r="D18" s="8">
        <v>4.97</v>
      </c>
      <c r="E18" s="12">
        <v>14</v>
      </c>
      <c r="F18" s="8">
        <v>3.89</v>
      </c>
      <c r="G18" s="12">
        <v>24</v>
      </c>
      <c r="H18" s="8">
        <v>6.17</v>
      </c>
      <c r="I18" s="12">
        <v>0</v>
      </c>
    </row>
    <row r="19" spans="2:9" ht="15" customHeight="1" x14ac:dyDescent="0.2">
      <c r="B19" t="s">
        <v>33</v>
      </c>
      <c r="C19" s="12">
        <v>14</v>
      </c>
      <c r="D19" s="8">
        <v>1.83</v>
      </c>
      <c r="E19" s="12">
        <v>8</v>
      </c>
      <c r="F19" s="8">
        <v>2.2200000000000002</v>
      </c>
      <c r="G19" s="12">
        <v>5</v>
      </c>
      <c r="H19" s="8">
        <v>1.29</v>
      </c>
      <c r="I19" s="12">
        <v>0</v>
      </c>
    </row>
    <row r="20" spans="2:9" ht="15" customHeight="1" x14ac:dyDescent="0.2">
      <c r="B20" s="9" t="s">
        <v>171</v>
      </c>
      <c r="C20" s="12">
        <f>SUM(LTBL_44213[総数／事業所数])</f>
        <v>764</v>
      </c>
      <c r="E20" s="12">
        <f>SUBTOTAL(109,LTBL_44213[個人／事業所数])</f>
        <v>360</v>
      </c>
      <c r="G20" s="12">
        <f>SUBTOTAL(109,LTBL_44213[法人／事業所数])</f>
        <v>389</v>
      </c>
      <c r="I20" s="12">
        <f>SUBTOTAL(109,LTBL_44213[法人以外の団体／事業所数])</f>
        <v>3</v>
      </c>
    </row>
    <row r="21" spans="2:9" ht="15" customHeight="1" x14ac:dyDescent="0.2">
      <c r="E21" s="11">
        <f>LTBL_44213[[#Totals],[個人／事業所数]]/LTBL_44213[[#Totals],[総数／事業所数]]</f>
        <v>0.47120418848167539</v>
      </c>
      <c r="G21" s="11">
        <f>LTBL_44213[[#Totals],[法人／事業所数]]/LTBL_44213[[#Totals],[総数／事業所数]]</f>
        <v>0.50916230366492143</v>
      </c>
      <c r="I21" s="11">
        <f>LTBL_44213[[#Totals],[法人以外の団体／事業所数]]/LTBL_44213[[#Totals],[総数／事業所数]]</f>
        <v>3.9267015706806281E-3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98</v>
      </c>
      <c r="D24" s="8">
        <v>12.83</v>
      </c>
      <c r="E24" s="12">
        <v>79</v>
      </c>
      <c r="F24" s="8">
        <v>21.94</v>
      </c>
      <c r="G24" s="12">
        <v>19</v>
      </c>
      <c r="H24" s="8">
        <v>4.88</v>
      </c>
      <c r="I24" s="12">
        <v>0</v>
      </c>
    </row>
    <row r="25" spans="2:9" ht="15" customHeight="1" x14ac:dyDescent="0.2">
      <c r="B25" t="s">
        <v>51</v>
      </c>
      <c r="C25" s="12">
        <v>85</v>
      </c>
      <c r="D25" s="8">
        <v>11.13</v>
      </c>
      <c r="E25" s="12">
        <v>36</v>
      </c>
      <c r="F25" s="8">
        <v>10</v>
      </c>
      <c r="G25" s="12">
        <v>49</v>
      </c>
      <c r="H25" s="8">
        <v>12.6</v>
      </c>
      <c r="I25" s="12">
        <v>0</v>
      </c>
    </row>
    <row r="26" spans="2:9" ht="15" customHeight="1" x14ac:dyDescent="0.2">
      <c r="B26" t="s">
        <v>49</v>
      </c>
      <c r="C26" s="12">
        <v>81</v>
      </c>
      <c r="D26" s="8">
        <v>10.6</v>
      </c>
      <c r="E26" s="12">
        <v>30</v>
      </c>
      <c r="F26" s="8">
        <v>8.33</v>
      </c>
      <c r="G26" s="12">
        <v>51</v>
      </c>
      <c r="H26" s="8">
        <v>13.11</v>
      </c>
      <c r="I26" s="12">
        <v>0</v>
      </c>
    </row>
    <row r="27" spans="2:9" ht="15" customHeight="1" x14ac:dyDescent="0.2">
      <c r="B27" t="s">
        <v>56</v>
      </c>
      <c r="C27" s="12">
        <v>58</v>
      </c>
      <c r="D27" s="8">
        <v>7.59</v>
      </c>
      <c r="E27" s="12">
        <v>48</v>
      </c>
      <c r="F27" s="8">
        <v>13.33</v>
      </c>
      <c r="G27" s="12">
        <v>9</v>
      </c>
      <c r="H27" s="8">
        <v>2.31</v>
      </c>
      <c r="I27" s="12">
        <v>1</v>
      </c>
    </row>
    <row r="28" spans="2:9" ht="15" customHeight="1" x14ac:dyDescent="0.2">
      <c r="B28" t="s">
        <v>64</v>
      </c>
      <c r="C28" s="12">
        <v>56</v>
      </c>
      <c r="D28" s="8">
        <v>7.33</v>
      </c>
      <c r="E28" s="12">
        <v>32</v>
      </c>
      <c r="F28" s="8">
        <v>8.89</v>
      </c>
      <c r="G28" s="12">
        <v>23</v>
      </c>
      <c r="H28" s="8">
        <v>5.91</v>
      </c>
      <c r="I28" s="12">
        <v>1</v>
      </c>
    </row>
    <row r="29" spans="2:9" ht="15" customHeight="1" x14ac:dyDescent="0.2">
      <c r="B29" t="s">
        <v>42</v>
      </c>
      <c r="C29" s="12">
        <v>50</v>
      </c>
      <c r="D29" s="8">
        <v>6.54</v>
      </c>
      <c r="E29" s="12">
        <v>4</v>
      </c>
      <c r="F29" s="8">
        <v>1.1100000000000001</v>
      </c>
      <c r="G29" s="12">
        <v>46</v>
      </c>
      <c r="H29" s="8">
        <v>11.83</v>
      </c>
      <c r="I29" s="12">
        <v>0</v>
      </c>
    </row>
    <row r="30" spans="2:9" ht="15" customHeight="1" x14ac:dyDescent="0.2">
      <c r="B30" t="s">
        <v>43</v>
      </c>
      <c r="C30" s="12">
        <v>32</v>
      </c>
      <c r="D30" s="8">
        <v>4.1900000000000004</v>
      </c>
      <c r="E30" s="12">
        <v>17</v>
      </c>
      <c r="F30" s="8">
        <v>4.72</v>
      </c>
      <c r="G30" s="12">
        <v>15</v>
      </c>
      <c r="H30" s="8">
        <v>3.86</v>
      </c>
      <c r="I30" s="12">
        <v>0</v>
      </c>
    </row>
    <row r="31" spans="2:9" ht="15" customHeight="1" x14ac:dyDescent="0.2">
      <c r="B31" t="s">
        <v>48</v>
      </c>
      <c r="C31" s="12">
        <v>32</v>
      </c>
      <c r="D31" s="8">
        <v>4.1900000000000004</v>
      </c>
      <c r="E31" s="12">
        <v>7</v>
      </c>
      <c r="F31" s="8">
        <v>1.94</v>
      </c>
      <c r="G31" s="12">
        <v>25</v>
      </c>
      <c r="H31" s="8">
        <v>6.43</v>
      </c>
      <c r="I31" s="12">
        <v>0</v>
      </c>
    </row>
    <row r="32" spans="2:9" ht="15" customHeight="1" x14ac:dyDescent="0.2">
      <c r="B32" t="s">
        <v>52</v>
      </c>
      <c r="C32" s="12">
        <v>32</v>
      </c>
      <c r="D32" s="8">
        <v>4.1900000000000004</v>
      </c>
      <c r="E32" s="12">
        <v>19</v>
      </c>
      <c r="F32" s="8">
        <v>5.28</v>
      </c>
      <c r="G32" s="12">
        <v>13</v>
      </c>
      <c r="H32" s="8">
        <v>3.34</v>
      </c>
      <c r="I32" s="12">
        <v>0</v>
      </c>
    </row>
    <row r="33" spans="2:9" ht="15" customHeight="1" x14ac:dyDescent="0.2">
      <c r="B33" t="s">
        <v>60</v>
      </c>
      <c r="C33" s="12">
        <v>21</v>
      </c>
      <c r="D33" s="8">
        <v>2.75</v>
      </c>
      <c r="E33" s="12">
        <v>0</v>
      </c>
      <c r="F33" s="8">
        <v>0</v>
      </c>
      <c r="G33" s="12">
        <v>21</v>
      </c>
      <c r="H33" s="8">
        <v>5.4</v>
      </c>
      <c r="I33" s="12">
        <v>0</v>
      </c>
    </row>
    <row r="34" spans="2:9" ht="15" customHeight="1" x14ac:dyDescent="0.2">
      <c r="B34" t="s">
        <v>44</v>
      </c>
      <c r="C34" s="12">
        <v>20</v>
      </c>
      <c r="D34" s="8">
        <v>2.62</v>
      </c>
      <c r="E34" s="12">
        <v>8</v>
      </c>
      <c r="F34" s="8">
        <v>2.2200000000000002</v>
      </c>
      <c r="G34" s="12">
        <v>12</v>
      </c>
      <c r="H34" s="8">
        <v>3.08</v>
      </c>
      <c r="I34" s="12">
        <v>0</v>
      </c>
    </row>
    <row r="35" spans="2:9" ht="15" customHeight="1" x14ac:dyDescent="0.2">
      <c r="B35" t="s">
        <v>59</v>
      </c>
      <c r="C35" s="12">
        <v>17</v>
      </c>
      <c r="D35" s="8">
        <v>2.23</v>
      </c>
      <c r="E35" s="12">
        <v>14</v>
      </c>
      <c r="F35" s="8">
        <v>3.89</v>
      </c>
      <c r="G35" s="12">
        <v>3</v>
      </c>
      <c r="H35" s="8">
        <v>0.77</v>
      </c>
      <c r="I35" s="12">
        <v>0</v>
      </c>
    </row>
    <row r="36" spans="2:9" ht="15" customHeight="1" x14ac:dyDescent="0.2">
      <c r="B36" t="s">
        <v>58</v>
      </c>
      <c r="C36" s="12">
        <v>16</v>
      </c>
      <c r="D36" s="8">
        <v>2.09</v>
      </c>
      <c r="E36" s="12">
        <v>5</v>
      </c>
      <c r="F36" s="8">
        <v>1.39</v>
      </c>
      <c r="G36" s="12">
        <v>5</v>
      </c>
      <c r="H36" s="8">
        <v>1.29</v>
      </c>
      <c r="I36" s="12">
        <v>0</v>
      </c>
    </row>
    <row r="37" spans="2:9" ht="15" customHeight="1" x14ac:dyDescent="0.2">
      <c r="B37" t="s">
        <v>50</v>
      </c>
      <c r="C37" s="12">
        <v>15</v>
      </c>
      <c r="D37" s="8">
        <v>1.96</v>
      </c>
      <c r="E37" s="12">
        <v>8</v>
      </c>
      <c r="F37" s="8">
        <v>2.2200000000000002</v>
      </c>
      <c r="G37" s="12">
        <v>7</v>
      </c>
      <c r="H37" s="8">
        <v>1.8</v>
      </c>
      <c r="I37" s="12">
        <v>0</v>
      </c>
    </row>
    <row r="38" spans="2:9" ht="15" customHeight="1" x14ac:dyDescent="0.2">
      <c r="B38" t="s">
        <v>54</v>
      </c>
      <c r="C38" s="12">
        <v>11</v>
      </c>
      <c r="D38" s="8">
        <v>1.44</v>
      </c>
      <c r="E38" s="12">
        <v>7</v>
      </c>
      <c r="F38" s="8">
        <v>1.94</v>
      </c>
      <c r="G38" s="12">
        <v>4</v>
      </c>
      <c r="H38" s="8">
        <v>1.03</v>
      </c>
      <c r="I38" s="12">
        <v>0</v>
      </c>
    </row>
    <row r="39" spans="2:9" ht="15" customHeight="1" x14ac:dyDescent="0.2">
      <c r="B39" t="s">
        <v>66</v>
      </c>
      <c r="C39" s="12">
        <v>10</v>
      </c>
      <c r="D39" s="8">
        <v>1.31</v>
      </c>
      <c r="E39" s="12">
        <v>3</v>
      </c>
      <c r="F39" s="8">
        <v>0.83</v>
      </c>
      <c r="G39" s="12">
        <v>7</v>
      </c>
      <c r="H39" s="8">
        <v>1.8</v>
      </c>
      <c r="I39" s="12">
        <v>0</v>
      </c>
    </row>
    <row r="40" spans="2:9" ht="15" customHeight="1" x14ac:dyDescent="0.2">
      <c r="B40" t="s">
        <v>63</v>
      </c>
      <c r="C40" s="12">
        <v>10</v>
      </c>
      <c r="D40" s="8">
        <v>1.31</v>
      </c>
      <c r="E40" s="12">
        <v>6</v>
      </c>
      <c r="F40" s="8">
        <v>1.67</v>
      </c>
      <c r="G40" s="12">
        <v>4</v>
      </c>
      <c r="H40" s="8">
        <v>1.03</v>
      </c>
      <c r="I40" s="12">
        <v>0</v>
      </c>
    </row>
    <row r="41" spans="2:9" ht="15" customHeight="1" x14ac:dyDescent="0.2">
      <c r="B41" t="s">
        <v>57</v>
      </c>
      <c r="C41" s="12">
        <v>10</v>
      </c>
      <c r="D41" s="8">
        <v>1.31</v>
      </c>
      <c r="E41" s="12">
        <v>1</v>
      </c>
      <c r="F41" s="8">
        <v>0.28000000000000003</v>
      </c>
      <c r="G41" s="12">
        <v>7</v>
      </c>
      <c r="H41" s="8">
        <v>1.8</v>
      </c>
      <c r="I41" s="12">
        <v>0</v>
      </c>
    </row>
    <row r="42" spans="2:9" ht="15" customHeight="1" x14ac:dyDescent="0.2">
      <c r="B42" t="s">
        <v>46</v>
      </c>
      <c r="C42" s="12">
        <v>8</v>
      </c>
      <c r="D42" s="8">
        <v>1.05</v>
      </c>
      <c r="E42" s="12">
        <v>2</v>
      </c>
      <c r="F42" s="8">
        <v>0.56000000000000005</v>
      </c>
      <c r="G42" s="12">
        <v>6</v>
      </c>
      <c r="H42" s="8">
        <v>1.54</v>
      </c>
      <c r="I42" s="12">
        <v>0</v>
      </c>
    </row>
    <row r="43" spans="2:9" ht="15" customHeight="1" x14ac:dyDescent="0.2">
      <c r="B43" t="s">
        <v>61</v>
      </c>
      <c r="C43" s="12">
        <v>7</v>
      </c>
      <c r="D43" s="8">
        <v>0.92</v>
      </c>
      <c r="E43" s="12">
        <v>6</v>
      </c>
      <c r="F43" s="8">
        <v>1.67</v>
      </c>
      <c r="G43" s="12">
        <v>1</v>
      </c>
      <c r="H43" s="8">
        <v>0.26</v>
      </c>
      <c r="I43" s="12">
        <v>0</v>
      </c>
    </row>
    <row r="44" spans="2:9" ht="15" customHeight="1" x14ac:dyDescent="0.2">
      <c r="B44" t="s">
        <v>73</v>
      </c>
      <c r="C44" s="12">
        <v>7</v>
      </c>
      <c r="D44" s="8">
        <v>0.92</v>
      </c>
      <c r="E44" s="12">
        <v>2</v>
      </c>
      <c r="F44" s="8">
        <v>0.56000000000000005</v>
      </c>
      <c r="G44" s="12">
        <v>4</v>
      </c>
      <c r="H44" s="8">
        <v>1.03</v>
      </c>
      <c r="I44" s="12">
        <v>0</v>
      </c>
    </row>
    <row r="47" spans="2:9" ht="33" customHeight="1" x14ac:dyDescent="0.2">
      <c r="B47" t="s">
        <v>173</v>
      </c>
      <c r="C47" s="10" t="s">
        <v>35</v>
      </c>
      <c r="D47" s="10" t="s">
        <v>36</v>
      </c>
      <c r="E47" s="10" t="s">
        <v>37</v>
      </c>
      <c r="F47" s="10" t="s">
        <v>38</v>
      </c>
      <c r="G47" s="10" t="s">
        <v>39</v>
      </c>
      <c r="H47" s="10" t="s">
        <v>40</v>
      </c>
      <c r="I47" s="10" t="s">
        <v>41</v>
      </c>
    </row>
    <row r="48" spans="2:9" ht="15" customHeight="1" x14ac:dyDescent="0.2">
      <c r="B48" t="s">
        <v>110</v>
      </c>
      <c r="C48" s="12">
        <v>47</v>
      </c>
      <c r="D48" s="8">
        <v>6.15</v>
      </c>
      <c r="E48" s="12">
        <v>29</v>
      </c>
      <c r="F48" s="8">
        <v>8.06</v>
      </c>
      <c r="G48" s="12">
        <v>18</v>
      </c>
      <c r="H48" s="8">
        <v>4.63</v>
      </c>
      <c r="I48" s="12">
        <v>0</v>
      </c>
    </row>
    <row r="49" spans="2:9" ht="15" customHeight="1" x14ac:dyDescent="0.2">
      <c r="B49" t="s">
        <v>89</v>
      </c>
      <c r="C49" s="12">
        <v>38</v>
      </c>
      <c r="D49" s="8">
        <v>4.97</v>
      </c>
      <c r="E49" s="12">
        <v>13</v>
      </c>
      <c r="F49" s="8">
        <v>3.61</v>
      </c>
      <c r="G49" s="12">
        <v>25</v>
      </c>
      <c r="H49" s="8">
        <v>6.43</v>
      </c>
      <c r="I49" s="12">
        <v>0</v>
      </c>
    </row>
    <row r="50" spans="2:9" ht="15" customHeight="1" x14ac:dyDescent="0.2">
      <c r="B50" t="s">
        <v>84</v>
      </c>
      <c r="C50" s="12">
        <v>32</v>
      </c>
      <c r="D50" s="8">
        <v>4.1900000000000004</v>
      </c>
      <c r="E50" s="12">
        <v>1</v>
      </c>
      <c r="F50" s="8">
        <v>0.28000000000000003</v>
      </c>
      <c r="G50" s="12">
        <v>31</v>
      </c>
      <c r="H50" s="8">
        <v>7.97</v>
      </c>
      <c r="I50" s="12">
        <v>0</v>
      </c>
    </row>
    <row r="51" spans="2:9" ht="15" customHeight="1" x14ac:dyDescent="0.2">
      <c r="B51" t="s">
        <v>95</v>
      </c>
      <c r="C51" s="12">
        <v>30</v>
      </c>
      <c r="D51" s="8">
        <v>3.93</v>
      </c>
      <c r="E51" s="12">
        <v>26</v>
      </c>
      <c r="F51" s="8">
        <v>7.22</v>
      </c>
      <c r="G51" s="12">
        <v>4</v>
      </c>
      <c r="H51" s="8">
        <v>1.03</v>
      </c>
      <c r="I51" s="12">
        <v>0</v>
      </c>
    </row>
    <row r="52" spans="2:9" ht="15" customHeight="1" x14ac:dyDescent="0.2">
      <c r="B52" t="s">
        <v>88</v>
      </c>
      <c r="C52" s="12">
        <v>28</v>
      </c>
      <c r="D52" s="8">
        <v>3.66</v>
      </c>
      <c r="E52" s="12">
        <v>10</v>
      </c>
      <c r="F52" s="8">
        <v>2.78</v>
      </c>
      <c r="G52" s="12">
        <v>18</v>
      </c>
      <c r="H52" s="8">
        <v>4.63</v>
      </c>
      <c r="I52" s="12">
        <v>0</v>
      </c>
    </row>
    <row r="53" spans="2:9" ht="15" customHeight="1" x14ac:dyDescent="0.2">
      <c r="B53" t="s">
        <v>92</v>
      </c>
      <c r="C53" s="12">
        <v>27</v>
      </c>
      <c r="D53" s="8">
        <v>3.53</v>
      </c>
      <c r="E53" s="12">
        <v>17</v>
      </c>
      <c r="F53" s="8">
        <v>4.72</v>
      </c>
      <c r="G53" s="12">
        <v>10</v>
      </c>
      <c r="H53" s="8">
        <v>2.57</v>
      </c>
      <c r="I53" s="12">
        <v>0</v>
      </c>
    </row>
    <row r="54" spans="2:9" ht="15" customHeight="1" x14ac:dyDescent="0.2">
      <c r="B54" t="s">
        <v>100</v>
      </c>
      <c r="C54" s="12">
        <v>26</v>
      </c>
      <c r="D54" s="8">
        <v>3.4</v>
      </c>
      <c r="E54" s="12">
        <v>25</v>
      </c>
      <c r="F54" s="8">
        <v>6.94</v>
      </c>
      <c r="G54" s="12">
        <v>1</v>
      </c>
      <c r="H54" s="8">
        <v>0.26</v>
      </c>
      <c r="I54" s="12">
        <v>0</v>
      </c>
    </row>
    <row r="55" spans="2:9" ht="15" customHeight="1" x14ac:dyDescent="0.2">
      <c r="B55" t="s">
        <v>93</v>
      </c>
      <c r="C55" s="12">
        <v>23</v>
      </c>
      <c r="D55" s="8">
        <v>3.01</v>
      </c>
      <c r="E55" s="12">
        <v>17</v>
      </c>
      <c r="F55" s="8">
        <v>4.72</v>
      </c>
      <c r="G55" s="12">
        <v>6</v>
      </c>
      <c r="H55" s="8">
        <v>1.54</v>
      </c>
      <c r="I55" s="12">
        <v>0</v>
      </c>
    </row>
    <row r="56" spans="2:9" ht="15" customHeight="1" x14ac:dyDescent="0.2">
      <c r="B56" t="s">
        <v>99</v>
      </c>
      <c r="C56" s="12">
        <v>20</v>
      </c>
      <c r="D56" s="8">
        <v>2.62</v>
      </c>
      <c r="E56" s="12">
        <v>18</v>
      </c>
      <c r="F56" s="8">
        <v>5</v>
      </c>
      <c r="G56" s="12">
        <v>2</v>
      </c>
      <c r="H56" s="8">
        <v>0.51</v>
      </c>
      <c r="I56" s="12">
        <v>0</v>
      </c>
    </row>
    <row r="57" spans="2:9" ht="15" customHeight="1" x14ac:dyDescent="0.2">
      <c r="B57" t="s">
        <v>131</v>
      </c>
      <c r="C57" s="12">
        <v>17</v>
      </c>
      <c r="D57" s="8">
        <v>2.23</v>
      </c>
      <c r="E57" s="12">
        <v>1</v>
      </c>
      <c r="F57" s="8">
        <v>0.28000000000000003</v>
      </c>
      <c r="G57" s="12">
        <v>16</v>
      </c>
      <c r="H57" s="8">
        <v>4.1100000000000003</v>
      </c>
      <c r="I57" s="12">
        <v>0</v>
      </c>
    </row>
    <row r="58" spans="2:9" ht="15" customHeight="1" x14ac:dyDescent="0.2">
      <c r="B58" t="s">
        <v>96</v>
      </c>
      <c r="C58" s="12">
        <v>17</v>
      </c>
      <c r="D58" s="8">
        <v>2.23</v>
      </c>
      <c r="E58" s="12">
        <v>16</v>
      </c>
      <c r="F58" s="8">
        <v>4.4400000000000004</v>
      </c>
      <c r="G58" s="12">
        <v>1</v>
      </c>
      <c r="H58" s="8">
        <v>0.26</v>
      </c>
      <c r="I58" s="12">
        <v>0</v>
      </c>
    </row>
    <row r="59" spans="2:9" ht="15" customHeight="1" x14ac:dyDescent="0.2">
      <c r="B59" t="s">
        <v>91</v>
      </c>
      <c r="C59" s="12">
        <v>16</v>
      </c>
      <c r="D59" s="8">
        <v>2.09</v>
      </c>
      <c r="E59" s="12">
        <v>6</v>
      </c>
      <c r="F59" s="8">
        <v>1.67</v>
      </c>
      <c r="G59" s="12">
        <v>10</v>
      </c>
      <c r="H59" s="8">
        <v>2.57</v>
      </c>
      <c r="I59" s="12">
        <v>0</v>
      </c>
    </row>
    <row r="60" spans="2:9" ht="15" customHeight="1" x14ac:dyDescent="0.2">
      <c r="B60" t="s">
        <v>97</v>
      </c>
      <c r="C60" s="12">
        <v>15</v>
      </c>
      <c r="D60" s="8">
        <v>1.96</v>
      </c>
      <c r="E60" s="12">
        <v>15</v>
      </c>
      <c r="F60" s="8">
        <v>4.17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98</v>
      </c>
      <c r="C61" s="12">
        <v>14</v>
      </c>
      <c r="D61" s="8">
        <v>1.83</v>
      </c>
      <c r="E61" s="12">
        <v>9</v>
      </c>
      <c r="F61" s="8">
        <v>2.5</v>
      </c>
      <c r="G61" s="12">
        <v>5</v>
      </c>
      <c r="H61" s="8">
        <v>1.29</v>
      </c>
      <c r="I61" s="12">
        <v>0</v>
      </c>
    </row>
    <row r="62" spans="2:9" ht="15" customHeight="1" x14ac:dyDescent="0.2">
      <c r="B62" t="s">
        <v>117</v>
      </c>
      <c r="C62" s="12">
        <v>13</v>
      </c>
      <c r="D62" s="8">
        <v>1.7</v>
      </c>
      <c r="E62" s="12">
        <v>0</v>
      </c>
      <c r="F62" s="8">
        <v>0</v>
      </c>
      <c r="G62" s="12">
        <v>13</v>
      </c>
      <c r="H62" s="8">
        <v>3.34</v>
      </c>
      <c r="I62" s="12">
        <v>0</v>
      </c>
    </row>
    <row r="63" spans="2:9" ht="15" customHeight="1" x14ac:dyDescent="0.2">
      <c r="B63" t="s">
        <v>102</v>
      </c>
      <c r="C63" s="12">
        <v>12</v>
      </c>
      <c r="D63" s="8">
        <v>1.57</v>
      </c>
      <c r="E63" s="12">
        <v>12</v>
      </c>
      <c r="F63" s="8">
        <v>3.33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112</v>
      </c>
      <c r="C64" s="12">
        <v>11</v>
      </c>
      <c r="D64" s="8">
        <v>1.44</v>
      </c>
      <c r="E64" s="12">
        <v>5</v>
      </c>
      <c r="F64" s="8">
        <v>1.39</v>
      </c>
      <c r="G64" s="12">
        <v>6</v>
      </c>
      <c r="H64" s="8">
        <v>1.54</v>
      </c>
      <c r="I64" s="12">
        <v>0</v>
      </c>
    </row>
    <row r="65" spans="2:9" ht="15" customHeight="1" x14ac:dyDescent="0.2">
      <c r="B65" t="s">
        <v>132</v>
      </c>
      <c r="C65" s="12">
        <v>11</v>
      </c>
      <c r="D65" s="8">
        <v>1.44</v>
      </c>
      <c r="E65" s="12">
        <v>6</v>
      </c>
      <c r="F65" s="8">
        <v>1.67</v>
      </c>
      <c r="G65" s="12">
        <v>5</v>
      </c>
      <c r="H65" s="8">
        <v>1.29</v>
      </c>
      <c r="I65" s="12">
        <v>0</v>
      </c>
    </row>
    <row r="66" spans="2:9" ht="15" customHeight="1" x14ac:dyDescent="0.2">
      <c r="B66" t="s">
        <v>123</v>
      </c>
      <c r="C66" s="12">
        <v>11</v>
      </c>
      <c r="D66" s="8">
        <v>1.44</v>
      </c>
      <c r="E66" s="12">
        <v>7</v>
      </c>
      <c r="F66" s="8">
        <v>1.94</v>
      </c>
      <c r="G66" s="12">
        <v>4</v>
      </c>
      <c r="H66" s="8">
        <v>1.03</v>
      </c>
      <c r="I66" s="12">
        <v>0</v>
      </c>
    </row>
    <row r="67" spans="2:9" ht="15" customHeight="1" x14ac:dyDescent="0.2">
      <c r="B67" t="s">
        <v>130</v>
      </c>
      <c r="C67" s="12">
        <v>10</v>
      </c>
      <c r="D67" s="8">
        <v>1.31</v>
      </c>
      <c r="E67" s="12">
        <v>3</v>
      </c>
      <c r="F67" s="8">
        <v>0.83</v>
      </c>
      <c r="G67" s="12">
        <v>7</v>
      </c>
      <c r="H67" s="8">
        <v>1.8</v>
      </c>
      <c r="I67" s="12">
        <v>0</v>
      </c>
    </row>
    <row r="68" spans="2:9" ht="15" customHeight="1" x14ac:dyDescent="0.2">
      <c r="B68" t="s">
        <v>116</v>
      </c>
      <c r="C68" s="12">
        <v>10</v>
      </c>
      <c r="D68" s="8">
        <v>1.31</v>
      </c>
      <c r="E68" s="12">
        <v>5</v>
      </c>
      <c r="F68" s="8">
        <v>1.39</v>
      </c>
      <c r="G68" s="12">
        <v>5</v>
      </c>
      <c r="H68" s="8">
        <v>1.29</v>
      </c>
      <c r="I68" s="12">
        <v>0</v>
      </c>
    </row>
    <row r="70" spans="2:9" ht="15" customHeight="1" x14ac:dyDescent="0.2">
      <c r="B70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8A8C-5562-40A1-9ED4-72A3F5064716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93</v>
      </c>
      <c r="D6" s="8">
        <v>12.64</v>
      </c>
      <c r="E6" s="12">
        <v>37</v>
      </c>
      <c r="F6" s="8">
        <v>8.3699999999999992</v>
      </c>
      <c r="G6" s="12">
        <v>56</v>
      </c>
      <c r="H6" s="8">
        <v>20.07</v>
      </c>
      <c r="I6" s="12">
        <v>0</v>
      </c>
    </row>
    <row r="7" spans="2:9" ht="15" customHeight="1" x14ac:dyDescent="0.2">
      <c r="B7" t="s">
        <v>21</v>
      </c>
      <c r="C7" s="12">
        <v>58</v>
      </c>
      <c r="D7" s="8">
        <v>7.88</v>
      </c>
      <c r="E7" s="12">
        <v>21</v>
      </c>
      <c r="F7" s="8">
        <v>4.75</v>
      </c>
      <c r="G7" s="12">
        <v>37</v>
      </c>
      <c r="H7" s="8">
        <v>13.26</v>
      </c>
      <c r="I7" s="12">
        <v>0</v>
      </c>
    </row>
    <row r="8" spans="2:9" ht="15" customHeight="1" x14ac:dyDescent="0.2">
      <c r="B8" t="s">
        <v>22</v>
      </c>
      <c r="C8" s="12">
        <v>7</v>
      </c>
      <c r="D8" s="8">
        <v>0.95</v>
      </c>
      <c r="E8" s="12">
        <v>0</v>
      </c>
      <c r="F8" s="8">
        <v>0</v>
      </c>
      <c r="G8" s="12">
        <v>3</v>
      </c>
      <c r="H8" s="8">
        <v>1.08</v>
      </c>
      <c r="I8" s="12">
        <v>0</v>
      </c>
    </row>
    <row r="9" spans="2:9" ht="15" customHeight="1" x14ac:dyDescent="0.2">
      <c r="B9" t="s">
        <v>23</v>
      </c>
      <c r="C9" s="12">
        <v>2</v>
      </c>
      <c r="D9" s="8">
        <v>0.27</v>
      </c>
      <c r="E9" s="12">
        <v>0</v>
      </c>
      <c r="F9" s="8">
        <v>0</v>
      </c>
      <c r="G9" s="12">
        <v>2</v>
      </c>
      <c r="H9" s="8">
        <v>0.72</v>
      </c>
      <c r="I9" s="12">
        <v>0</v>
      </c>
    </row>
    <row r="10" spans="2:9" ht="15" customHeight="1" x14ac:dyDescent="0.2">
      <c r="B10" t="s">
        <v>24</v>
      </c>
      <c r="C10" s="12">
        <v>9</v>
      </c>
      <c r="D10" s="8">
        <v>1.22</v>
      </c>
      <c r="E10" s="12">
        <v>0</v>
      </c>
      <c r="F10" s="8">
        <v>0</v>
      </c>
      <c r="G10" s="12">
        <v>8</v>
      </c>
      <c r="H10" s="8">
        <v>2.87</v>
      </c>
      <c r="I10" s="12">
        <v>0</v>
      </c>
    </row>
    <row r="11" spans="2:9" ht="15" customHeight="1" x14ac:dyDescent="0.2">
      <c r="B11" t="s">
        <v>25</v>
      </c>
      <c r="C11" s="12">
        <v>234</v>
      </c>
      <c r="D11" s="8">
        <v>31.79</v>
      </c>
      <c r="E11" s="12">
        <v>131</v>
      </c>
      <c r="F11" s="8">
        <v>29.64</v>
      </c>
      <c r="G11" s="12">
        <v>102</v>
      </c>
      <c r="H11" s="8">
        <v>36.56</v>
      </c>
      <c r="I11" s="12">
        <v>1</v>
      </c>
    </row>
    <row r="12" spans="2:9" ht="15" customHeight="1" x14ac:dyDescent="0.2">
      <c r="B12" t="s">
        <v>26</v>
      </c>
      <c r="C12" s="12">
        <v>1</v>
      </c>
      <c r="D12" s="8">
        <v>0.14000000000000001</v>
      </c>
      <c r="E12" s="12">
        <v>0</v>
      </c>
      <c r="F12" s="8">
        <v>0</v>
      </c>
      <c r="G12" s="12">
        <v>1</v>
      </c>
      <c r="H12" s="8">
        <v>0.36</v>
      </c>
      <c r="I12" s="12">
        <v>0</v>
      </c>
    </row>
    <row r="13" spans="2:9" ht="15" customHeight="1" x14ac:dyDescent="0.2">
      <c r="B13" t="s">
        <v>27</v>
      </c>
      <c r="C13" s="12">
        <v>29</v>
      </c>
      <c r="D13" s="8">
        <v>3.94</v>
      </c>
      <c r="E13" s="12">
        <v>14</v>
      </c>
      <c r="F13" s="8">
        <v>3.17</v>
      </c>
      <c r="G13" s="12">
        <v>15</v>
      </c>
      <c r="H13" s="8">
        <v>5.38</v>
      </c>
      <c r="I13" s="12">
        <v>0</v>
      </c>
    </row>
    <row r="14" spans="2:9" ht="15" customHeight="1" x14ac:dyDescent="0.2">
      <c r="B14" t="s">
        <v>28</v>
      </c>
      <c r="C14" s="12">
        <v>20</v>
      </c>
      <c r="D14" s="8">
        <v>2.72</v>
      </c>
      <c r="E14" s="12">
        <v>10</v>
      </c>
      <c r="F14" s="8">
        <v>2.2599999999999998</v>
      </c>
      <c r="G14" s="12">
        <v>10</v>
      </c>
      <c r="H14" s="8">
        <v>3.58</v>
      </c>
      <c r="I14" s="12">
        <v>0</v>
      </c>
    </row>
    <row r="15" spans="2:9" ht="15" customHeight="1" x14ac:dyDescent="0.2">
      <c r="B15" t="s">
        <v>29</v>
      </c>
      <c r="C15" s="12">
        <v>86</v>
      </c>
      <c r="D15" s="8">
        <v>11.68</v>
      </c>
      <c r="E15" s="12">
        <v>67</v>
      </c>
      <c r="F15" s="8">
        <v>15.16</v>
      </c>
      <c r="G15" s="12">
        <v>18</v>
      </c>
      <c r="H15" s="8">
        <v>6.45</v>
      </c>
      <c r="I15" s="12">
        <v>0</v>
      </c>
    </row>
    <row r="16" spans="2:9" ht="15" customHeight="1" x14ac:dyDescent="0.2">
      <c r="B16" t="s">
        <v>30</v>
      </c>
      <c r="C16" s="12">
        <v>105</v>
      </c>
      <c r="D16" s="8">
        <v>14.27</v>
      </c>
      <c r="E16" s="12">
        <v>99</v>
      </c>
      <c r="F16" s="8">
        <v>22.4</v>
      </c>
      <c r="G16" s="12">
        <v>5</v>
      </c>
      <c r="H16" s="8">
        <v>1.79</v>
      </c>
      <c r="I16" s="12">
        <v>0</v>
      </c>
    </row>
    <row r="17" spans="2:9" ht="15" customHeight="1" x14ac:dyDescent="0.2">
      <c r="B17" t="s">
        <v>31</v>
      </c>
      <c r="C17" s="12">
        <v>27</v>
      </c>
      <c r="D17" s="8">
        <v>3.67</v>
      </c>
      <c r="E17" s="12">
        <v>21</v>
      </c>
      <c r="F17" s="8">
        <v>4.75</v>
      </c>
      <c r="G17" s="12">
        <v>1</v>
      </c>
      <c r="H17" s="8">
        <v>0.36</v>
      </c>
      <c r="I17" s="12">
        <v>0</v>
      </c>
    </row>
    <row r="18" spans="2:9" ht="15" customHeight="1" x14ac:dyDescent="0.2">
      <c r="B18" t="s">
        <v>32</v>
      </c>
      <c r="C18" s="12">
        <v>33</v>
      </c>
      <c r="D18" s="8">
        <v>4.4800000000000004</v>
      </c>
      <c r="E18" s="12">
        <v>20</v>
      </c>
      <c r="F18" s="8">
        <v>4.5199999999999996</v>
      </c>
      <c r="G18" s="12">
        <v>12</v>
      </c>
      <c r="H18" s="8">
        <v>4.3</v>
      </c>
      <c r="I18" s="12">
        <v>0</v>
      </c>
    </row>
    <row r="19" spans="2:9" ht="15" customHeight="1" x14ac:dyDescent="0.2">
      <c r="B19" t="s">
        <v>33</v>
      </c>
      <c r="C19" s="12">
        <v>32</v>
      </c>
      <c r="D19" s="8">
        <v>4.3499999999999996</v>
      </c>
      <c r="E19" s="12">
        <v>22</v>
      </c>
      <c r="F19" s="8">
        <v>4.9800000000000004</v>
      </c>
      <c r="G19" s="12">
        <v>9</v>
      </c>
      <c r="H19" s="8">
        <v>3.23</v>
      </c>
      <c r="I19" s="12">
        <v>0</v>
      </c>
    </row>
    <row r="20" spans="2:9" ht="15" customHeight="1" x14ac:dyDescent="0.2">
      <c r="B20" s="9" t="s">
        <v>171</v>
      </c>
      <c r="C20" s="12">
        <f>SUM(LTBL_44214[総数／事業所数])</f>
        <v>736</v>
      </c>
      <c r="E20" s="12">
        <f>SUBTOTAL(109,LTBL_44214[個人／事業所数])</f>
        <v>442</v>
      </c>
      <c r="G20" s="12">
        <f>SUBTOTAL(109,LTBL_44214[法人／事業所数])</f>
        <v>279</v>
      </c>
      <c r="I20" s="12">
        <f>SUBTOTAL(109,LTBL_44214[法人以外の団体／事業所数])</f>
        <v>1</v>
      </c>
    </row>
    <row r="21" spans="2:9" ht="15" customHeight="1" x14ac:dyDescent="0.2">
      <c r="E21" s="11">
        <f>LTBL_44214[[#Totals],[個人／事業所数]]/LTBL_44214[[#Totals],[総数／事業所数]]</f>
        <v>0.60054347826086951</v>
      </c>
      <c r="G21" s="11">
        <f>LTBL_44214[[#Totals],[法人／事業所数]]/LTBL_44214[[#Totals],[総数／事業所数]]</f>
        <v>0.37907608695652173</v>
      </c>
      <c r="I21" s="11">
        <f>LTBL_44214[[#Totals],[法人以外の団体／事業所数]]/LTBL_44214[[#Totals],[総数／事業所数]]</f>
        <v>1.358695652173913E-3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92</v>
      </c>
      <c r="D24" s="8">
        <v>12.5</v>
      </c>
      <c r="E24" s="12">
        <v>90</v>
      </c>
      <c r="F24" s="8">
        <v>20.36</v>
      </c>
      <c r="G24" s="12">
        <v>2</v>
      </c>
      <c r="H24" s="8">
        <v>0.72</v>
      </c>
      <c r="I24" s="12">
        <v>0</v>
      </c>
    </row>
    <row r="25" spans="2:9" ht="15" customHeight="1" x14ac:dyDescent="0.2">
      <c r="B25" t="s">
        <v>51</v>
      </c>
      <c r="C25" s="12">
        <v>85</v>
      </c>
      <c r="D25" s="8">
        <v>11.55</v>
      </c>
      <c r="E25" s="12">
        <v>49</v>
      </c>
      <c r="F25" s="8">
        <v>11.09</v>
      </c>
      <c r="G25" s="12">
        <v>35</v>
      </c>
      <c r="H25" s="8">
        <v>12.54</v>
      </c>
      <c r="I25" s="12">
        <v>1</v>
      </c>
    </row>
    <row r="26" spans="2:9" ht="15" customHeight="1" x14ac:dyDescent="0.2">
      <c r="B26" t="s">
        <v>55</v>
      </c>
      <c r="C26" s="12">
        <v>63</v>
      </c>
      <c r="D26" s="8">
        <v>8.56</v>
      </c>
      <c r="E26" s="12">
        <v>52</v>
      </c>
      <c r="F26" s="8">
        <v>11.76</v>
      </c>
      <c r="G26" s="12">
        <v>11</v>
      </c>
      <c r="H26" s="8">
        <v>3.94</v>
      </c>
      <c r="I26" s="12">
        <v>0</v>
      </c>
    </row>
    <row r="27" spans="2:9" ht="15" customHeight="1" x14ac:dyDescent="0.2">
      <c r="B27" t="s">
        <v>49</v>
      </c>
      <c r="C27" s="12">
        <v>62</v>
      </c>
      <c r="D27" s="8">
        <v>8.42</v>
      </c>
      <c r="E27" s="12">
        <v>44</v>
      </c>
      <c r="F27" s="8">
        <v>9.9499999999999993</v>
      </c>
      <c r="G27" s="12">
        <v>18</v>
      </c>
      <c r="H27" s="8">
        <v>6.45</v>
      </c>
      <c r="I27" s="12">
        <v>0</v>
      </c>
    </row>
    <row r="28" spans="2:9" ht="15" customHeight="1" x14ac:dyDescent="0.2">
      <c r="B28" t="s">
        <v>42</v>
      </c>
      <c r="C28" s="12">
        <v>45</v>
      </c>
      <c r="D28" s="8">
        <v>6.11</v>
      </c>
      <c r="E28" s="12">
        <v>9</v>
      </c>
      <c r="F28" s="8">
        <v>2.04</v>
      </c>
      <c r="G28" s="12">
        <v>36</v>
      </c>
      <c r="H28" s="8">
        <v>12.9</v>
      </c>
      <c r="I28" s="12">
        <v>0</v>
      </c>
    </row>
    <row r="29" spans="2:9" ht="15" customHeight="1" x14ac:dyDescent="0.2">
      <c r="B29" t="s">
        <v>43</v>
      </c>
      <c r="C29" s="12">
        <v>27</v>
      </c>
      <c r="D29" s="8">
        <v>3.67</v>
      </c>
      <c r="E29" s="12">
        <v>17</v>
      </c>
      <c r="F29" s="8">
        <v>3.85</v>
      </c>
      <c r="G29" s="12">
        <v>10</v>
      </c>
      <c r="H29" s="8">
        <v>3.58</v>
      </c>
      <c r="I29" s="12">
        <v>0</v>
      </c>
    </row>
    <row r="30" spans="2:9" ht="15" customHeight="1" x14ac:dyDescent="0.2">
      <c r="B30" t="s">
        <v>58</v>
      </c>
      <c r="C30" s="12">
        <v>27</v>
      </c>
      <c r="D30" s="8">
        <v>3.67</v>
      </c>
      <c r="E30" s="12">
        <v>21</v>
      </c>
      <c r="F30" s="8">
        <v>4.75</v>
      </c>
      <c r="G30" s="12">
        <v>1</v>
      </c>
      <c r="H30" s="8">
        <v>0.36</v>
      </c>
      <c r="I30" s="12">
        <v>0</v>
      </c>
    </row>
    <row r="31" spans="2:9" ht="15" customHeight="1" x14ac:dyDescent="0.2">
      <c r="B31" t="s">
        <v>50</v>
      </c>
      <c r="C31" s="12">
        <v>26</v>
      </c>
      <c r="D31" s="8">
        <v>3.53</v>
      </c>
      <c r="E31" s="12">
        <v>12</v>
      </c>
      <c r="F31" s="8">
        <v>2.71</v>
      </c>
      <c r="G31" s="12">
        <v>14</v>
      </c>
      <c r="H31" s="8">
        <v>5.0199999999999996</v>
      </c>
      <c r="I31" s="12">
        <v>0</v>
      </c>
    </row>
    <row r="32" spans="2:9" ht="15" customHeight="1" x14ac:dyDescent="0.2">
      <c r="B32" t="s">
        <v>52</v>
      </c>
      <c r="C32" s="12">
        <v>23</v>
      </c>
      <c r="D32" s="8">
        <v>3.13</v>
      </c>
      <c r="E32" s="12">
        <v>14</v>
      </c>
      <c r="F32" s="8">
        <v>3.17</v>
      </c>
      <c r="G32" s="12">
        <v>9</v>
      </c>
      <c r="H32" s="8">
        <v>3.23</v>
      </c>
      <c r="I32" s="12">
        <v>0</v>
      </c>
    </row>
    <row r="33" spans="2:9" ht="15" customHeight="1" x14ac:dyDescent="0.2">
      <c r="B33" t="s">
        <v>44</v>
      </c>
      <c r="C33" s="12">
        <v>21</v>
      </c>
      <c r="D33" s="8">
        <v>2.85</v>
      </c>
      <c r="E33" s="12">
        <v>11</v>
      </c>
      <c r="F33" s="8">
        <v>2.4900000000000002</v>
      </c>
      <c r="G33" s="12">
        <v>10</v>
      </c>
      <c r="H33" s="8">
        <v>3.58</v>
      </c>
      <c r="I33" s="12">
        <v>0</v>
      </c>
    </row>
    <row r="34" spans="2:9" ht="15" customHeight="1" x14ac:dyDescent="0.2">
      <c r="B34" t="s">
        <v>59</v>
      </c>
      <c r="C34" s="12">
        <v>21</v>
      </c>
      <c r="D34" s="8">
        <v>2.85</v>
      </c>
      <c r="E34" s="12">
        <v>19</v>
      </c>
      <c r="F34" s="8">
        <v>4.3</v>
      </c>
      <c r="G34" s="12">
        <v>2</v>
      </c>
      <c r="H34" s="8">
        <v>0.72</v>
      </c>
      <c r="I34" s="12">
        <v>0</v>
      </c>
    </row>
    <row r="35" spans="2:9" ht="15" customHeight="1" x14ac:dyDescent="0.2">
      <c r="B35" t="s">
        <v>61</v>
      </c>
      <c r="C35" s="12">
        <v>21</v>
      </c>
      <c r="D35" s="8">
        <v>2.85</v>
      </c>
      <c r="E35" s="12">
        <v>20</v>
      </c>
      <c r="F35" s="8">
        <v>4.5199999999999996</v>
      </c>
      <c r="G35" s="12">
        <v>1</v>
      </c>
      <c r="H35" s="8">
        <v>0.36</v>
      </c>
      <c r="I35" s="12">
        <v>0</v>
      </c>
    </row>
    <row r="36" spans="2:9" ht="15" customHeight="1" x14ac:dyDescent="0.2">
      <c r="B36" t="s">
        <v>66</v>
      </c>
      <c r="C36" s="12">
        <v>15</v>
      </c>
      <c r="D36" s="8">
        <v>2.04</v>
      </c>
      <c r="E36" s="12">
        <v>3</v>
      </c>
      <c r="F36" s="8">
        <v>0.68</v>
      </c>
      <c r="G36" s="12">
        <v>12</v>
      </c>
      <c r="H36" s="8">
        <v>4.3</v>
      </c>
      <c r="I36" s="12">
        <v>0</v>
      </c>
    </row>
    <row r="37" spans="2:9" ht="15" customHeight="1" x14ac:dyDescent="0.2">
      <c r="B37" t="s">
        <v>45</v>
      </c>
      <c r="C37" s="12">
        <v>14</v>
      </c>
      <c r="D37" s="8">
        <v>1.9</v>
      </c>
      <c r="E37" s="12">
        <v>2</v>
      </c>
      <c r="F37" s="8">
        <v>0.45</v>
      </c>
      <c r="G37" s="12">
        <v>12</v>
      </c>
      <c r="H37" s="8">
        <v>4.3</v>
      </c>
      <c r="I37" s="12">
        <v>0</v>
      </c>
    </row>
    <row r="38" spans="2:9" ht="15" customHeight="1" x14ac:dyDescent="0.2">
      <c r="B38" t="s">
        <v>48</v>
      </c>
      <c r="C38" s="12">
        <v>12</v>
      </c>
      <c r="D38" s="8">
        <v>1.63</v>
      </c>
      <c r="E38" s="12">
        <v>10</v>
      </c>
      <c r="F38" s="8">
        <v>2.2599999999999998</v>
      </c>
      <c r="G38" s="12">
        <v>2</v>
      </c>
      <c r="H38" s="8">
        <v>0.72</v>
      </c>
      <c r="I38" s="12">
        <v>0</v>
      </c>
    </row>
    <row r="39" spans="2:9" ht="15" customHeight="1" x14ac:dyDescent="0.2">
      <c r="B39" t="s">
        <v>65</v>
      </c>
      <c r="C39" s="12">
        <v>12</v>
      </c>
      <c r="D39" s="8">
        <v>1.63</v>
      </c>
      <c r="E39" s="12">
        <v>10</v>
      </c>
      <c r="F39" s="8">
        <v>2.2599999999999998</v>
      </c>
      <c r="G39" s="12">
        <v>2</v>
      </c>
      <c r="H39" s="8">
        <v>0.72</v>
      </c>
      <c r="I39" s="12">
        <v>0</v>
      </c>
    </row>
    <row r="40" spans="2:9" ht="15" customHeight="1" x14ac:dyDescent="0.2">
      <c r="B40" t="s">
        <v>57</v>
      </c>
      <c r="C40" s="12">
        <v>12</v>
      </c>
      <c r="D40" s="8">
        <v>1.63</v>
      </c>
      <c r="E40" s="12">
        <v>8</v>
      </c>
      <c r="F40" s="8">
        <v>1.81</v>
      </c>
      <c r="G40" s="12">
        <v>3</v>
      </c>
      <c r="H40" s="8">
        <v>1.08</v>
      </c>
      <c r="I40" s="12">
        <v>0</v>
      </c>
    </row>
    <row r="41" spans="2:9" ht="15" customHeight="1" x14ac:dyDescent="0.2">
      <c r="B41" t="s">
        <v>60</v>
      </c>
      <c r="C41" s="12">
        <v>12</v>
      </c>
      <c r="D41" s="8">
        <v>1.63</v>
      </c>
      <c r="E41" s="12">
        <v>1</v>
      </c>
      <c r="F41" s="8">
        <v>0.23</v>
      </c>
      <c r="G41" s="12">
        <v>10</v>
      </c>
      <c r="H41" s="8">
        <v>3.58</v>
      </c>
      <c r="I41" s="12">
        <v>0</v>
      </c>
    </row>
    <row r="42" spans="2:9" ht="15" customHeight="1" x14ac:dyDescent="0.2">
      <c r="B42" t="s">
        <v>64</v>
      </c>
      <c r="C42" s="12">
        <v>11</v>
      </c>
      <c r="D42" s="8">
        <v>1.49</v>
      </c>
      <c r="E42" s="12">
        <v>5</v>
      </c>
      <c r="F42" s="8">
        <v>1.1299999999999999</v>
      </c>
      <c r="G42" s="12">
        <v>5</v>
      </c>
      <c r="H42" s="8">
        <v>1.79</v>
      </c>
      <c r="I42" s="12">
        <v>0</v>
      </c>
    </row>
    <row r="43" spans="2:9" ht="15" customHeight="1" x14ac:dyDescent="0.2">
      <c r="B43" t="s">
        <v>63</v>
      </c>
      <c r="C43" s="12">
        <v>10</v>
      </c>
      <c r="D43" s="8">
        <v>1.36</v>
      </c>
      <c r="E43" s="12">
        <v>3</v>
      </c>
      <c r="F43" s="8">
        <v>0.68</v>
      </c>
      <c r="G43" s="12">
        <v>7</v>
      </c>
      <c r="H43" s="8">
        <v>2.5099999999999998</v>
      </c>
      <c r="I43" s="12">
        <v>0</v>
      </c>
    </row>
    <row r="44" spans="2:9" ht="15" customHeight="1" x14ac:dyDescent="0.2">
      <c r="B44" t="s">
        <v>47</v>
      </c>
      <c r="C44" s="12">
        <v>10</v>
      </c>
      <c r="D44" s="8">
        <v>1.36</v>
      </c>
      <c r="E44" s="12">
        <v>4</v>
      </c>
      <c r="F44" s="8">
        <v>0.9</v>
      </c>
      <c r="G44" s="12">
        <v>6</v>
      </c>
      <c r="H44" s="8">
        <v>2.15</v>
      </c>
      <c r="I44" s="12">
        <v>0</v>
      </c>
    </row>
    <row r="45" spans="2:9" ht="15" customHeight="1" x14ac:dyDescent="0.2">
      <c r="B45" t="s">
        <v>54</v>
      </c>
      <c r="C45" s="12">
        <v>10</v>
      </c>
      <c r="D45" s="8">
        <v>1.36</v>
      </c>
      <c r="E45" s="12">
        <v>3</v>
      </c>
      <c r="F45" s="8">
        <v>0.68</v>
      </c>
      <c r="G45" s="12">
        <v>7</v>
      </c>
      <c r="H45" s="8">
        <v>2.5099999999999998</v>
      </c>
      <c r="I45" s="12">
        <v>0</v>
      </c>
    </row>
    <row r="48" spans="2:9" ht="33" customHeight="1" x14ac:dyDescent="0.2">
      <c r="B48" t="s">
        <v>173</v>
      </c>
      <c r="C48" s="10" t="s">
        <v>35</v>
      </c>
      <c r="D48" s="10" t="s">
        <v>36</v>
      </c>
      <c r="E48" s="10" t="s">
        <v>37</v>
      </c>
      <c r="F48" s="10" t="s">
        <v>38</v>
      </c>
      <c r="G48" s="10" t="s">
        <v>39</v>
      </c>
      <c r="H48" s="10" t="s">
        <v>40</v>
      </c>
      <c r="I48" s="10" t="s">
        <v>41</v>
      </c>
    </row>
    <row r="49" spans="2:9" ht="15" customHeight="1" x14ac:dyDescent="0.2">
      <c r="B49" t="s">
        <v>100</v>
      </c>
      <c r="C49" s="12">
        <v>43</v>
      </c>
      <c r="D49" s="8">
        <v>5.84</v>
      </c>
      <c r="E49" s="12">
        <v>42</v>
      </c>
      <c r="F49" s="8">
        <v>9.5</v>
      </c>
      <c r="G49" s="12">
        <v>1</v>
      </c>
      <c r="H49" s="8">
        <v>0.36</v>
      </c>
      <c r="I49" s="12">
        <v>0</v>
      </c>
    </row>
    <row r="50" spans="2:9" ht="15" customHeight="1" x14ac:dyDescent="0.2">
      <c r="B50" t="s">
        <v>99</v>
      </c>
      <c r="C50" s="12">
        <v>36</v>
      </c>
      <c r="D50" s="8">
        <v>4.8899999999999997</v>
      </c>
      <c r="E50" s="12">
        <v>36</v>
      </c>
      <c r="F50" s="8">
        <v>8.14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89</v>
      </c>
      <c r="C51" s="12">
        <v>26</v>
      </c>
      <c r="D51" s="8">
        <v>3.53</v>
      </c>
      <c r="E51" s="12">
        <v>20</v>
      </c>
      <c r="F51" s="8">
        <v>4.5199999999999996</v>
      </c>
      <c r="G51" s="12">
        <v>6</v>
      </c>
      <c r="H51" s="8">
        <v>2.15</v>
      </c>
      <c r="I51" s="12">
        <v>0</v>
      </c>
    </row>
    <row r="52" spans="2:9" ht="15" customHeight="1" x14ac:dyDescent="0.2">
      <c r="B52" t="s">
        <v>84</v>
      </c>
      <c r="C52" s="12">
        <v>23</v>
      </c>
      <c r="D52" s="8">
        <v>3.13</v>
      </c>
      <c r="E52" s="12">
        <v>3</v>
      </c>
      <c r="F52" s="8">
        <v>0.68</v>
      </c>
      <c r="G52" s="12">
        <v>20</v>
      </c>
      <c r="H52" s="8">
        <v>7.17</v>
      </c>
      <c r="I52" s="12">
        <v>0</v>
      </c>
    </row>
    <row r="53" spans="2:9" ht="15" customHeight="1" x14ac:dyDescent="0.2">
      <c r="B53" t="s">
        <v>103</v>
      </c>
      <c r="C53" s="12">
        <v>21</v>
      </c>
      <c r="D53" s="8">
        <v>2.85</v>
      </c>
      <c r="E53" s="12">
        <v>20</v>
      </c>
      <c r="F53" s="8">
        <v>4.5199999999999996</v>
      </c>
      <c r="G53" s="12">
        <v>1</v>
      </c>
      <c r="H53" s="8">
        <v>0.36</v>
      </c>
      <c r="I53" s="12">
        <v>0</v>
      </c>
    </row>
    <row r="54" spans="2:9" ht="15" customHeight="1" x14ac:dyDescent="0.2">
      <c r="B54" t="s">
        <v>95</v>
      </c>
      <c r="C54" s="12">
        <v>20</v>
      </c>
      <c r="D54" s="8">
        <v>2.72</v>
      </c>
      <c r="E54" s="12">
        <v>13</v>
      </c>
      <c r="F54" s="8">
        <v>2.94</v>
      </c>
      <c r="G54" s="12">
        <v>7</v>
      </c>
      <c r="H54" s="8">
        <v>2.5099999999999998</v>
      </c>
      <c r="I54" s="12">
        <v>0</v>
      </c>
    </row>
    <row r="55" spans="2:9" ht="15" customHeight="1" x14ac:dyDescent="0.2">
      <c r="B55" t="s">
        <v>117</v>
      </c>
      <c r="C55" s="12">
        <v>18</v>
      </c>
      <c r="D55" s="8">
        <v>2.4500000000000002</v>
      </c>
      <c r="E55" s="12">
        <v>5</v>
      </c>
      <c r="F55" s="8">
        <v>1.1299999999999999</v>
      </c>
      <c r="G55" s="12">
        <v>13</v>
      </c>
      <c r="H55" s="8">
        <v>4.66</v>
      </c>
      <c r="I55" s="12">
        <v>0</v>
      </c>
    </row>
    <row r="56" spans="2:9" ht="15" customHeight="1" x14ac:dyDescent="0.2">
      <c r="B56" t="s">
        <v>90</v>
      </c>
      <c r="C56" s="12">
        <v>17</v>
      </c>
      <c r="D56" s="8">
        <v>2.31</v>
      </c>
      <c r="E56" s="12">
        <v>8</v>
      </c>
      <c r="F56" s="8">
        <v>1.81</v>
      </c>
      <c r="G56" s="12">
        <v>9</v>
      </c>
      <c r="H56" s="8">
        <v>3.23</v>
      </c>
      <c r="I56" s="12">
        <v>0</v>
      </c>
    </row>
    <row r="57" spans="2:9" ht="15" customHeight="1" x14ac:dyDescent="0.2">
      <c r="B57" t="s">
        <v>101</v>
      </c>
      <c r="C57" s="12">
        <v>17</v>
      </c>
      <c r="D57" s="8">
        <v>2.31</v>
      </c>
      <c r="E57" s="12">
        <v>16</v>
      </c>
      <c r="F57" s="8">
        <v>3.62</v>
      </c>
      <c r="G57" s="12">
        <v>1</v>
      </c>
      <c r="H57" s="8">
        <v>0.36</v>
      </c>
      <c r="I57" s="12">
        <v>0</v>
      </c>
    </row>
    <row r="58" spans="2:9" ht="15" customHeight="1" x14ac:dyDescent="0.2">
      <c r="B58" t="s">
        <v>116</v>
      </c>
      <c r="C58" s="12">
        <v>14</v>
      </c>
      <c r="D58" s="8">
        <v>1.9</v>
      </c>
      <c r="E58" s="12">
        <v>13</v>
      </c>
      <c r="F58" s="8">
        <v>2.94</v>
      </c>
      <c r="G58" s="12">
        <v>1</v>
      </c>
      <c r="H58" s="8">
        <v>0.36</v>
      </c>
      <c r="I58" s="12">
        <v>0</v>
      </c>
    </row>
    <row r="59" spans="2:9" ht="15" customHeight="1" x14ac:dyDescent="0.2">
      <c r="B59" t="s">
        <v>88</v>
      </c>
      <c r="C59" s="12">
        <v>14</v>
      </c>
      <c r="D59" s="8">
        <v>1.9</v>
      </c>
      <c r="E59" s="12">
        <v>6</v>
      </c>
      <c r="F59" s="8">
        <v>1.36</v>
      </c>
      <c r="G59" s="12">
        <v>8</v>
      </c>
      <c r="H59" s="8">
        <v>2.87</v>
      </c>
      <c r="I59" s="12">
        <v>0</v>
      </c>
    </row>
    <row r="60" spans="2:9" ht="15" customHeight="1" x14ac:dyDescent="0.2">
      <c r="B60" t="s">
        <v>91</v>
      </c>
      <c r="C60" s="12">
        <v>14</v>
      </c>
      <c r="D60" s="8">
        <v>1.9</v>
      </c>
      <c r="E60" s="12">
        <v>7</v>
      </c>
      <c r="F60" s="8">
        <v>1.58</v>
      </c>
      <c r="G60" s="12">
        <v>7</v>
      </c>
      <c r="H60" s="8">
        <v>2.5099999999999998</v>
      </c>
      <c r="I60" s="12">
        <v>0</v>
      </c>
    </row>
    <row r="61" spans="2:9" ht="15" customHeight="1" x14ac:dyDescent="0.2">
      <c r="B61" t="s">
        <v>102</v>
      </c>
      <c r="C61" s="12">
        <v>13</v>
      </c>
      <c r="D61" s="8">
        <v>1.77</v>
      </c>
      <c r="E61" s="12">
        <v>12</v>
      </c>
      <c r="F61" s="8">
        <v>2.71</v>
      </c>
      <c r="G61" s="12">
        <v>1</v>
      </c>
      <c r="H61" s="8">
        <v>0.36</v>
      </c>
      <c r="I61" s="12">
        <v>0</v>
      </c>
    </row>
    <row r="62" spans="2:9" ht="15" customHeight="1" x14ac:dyDescent="0.2">
      <c r="B62" t="s">
        <v>92</v>
      </c>
      <c r="C62" s="12">
        <v>12</v>
      </c>
      <c r="D62" s="8">
        <v>1.63</v>
      </c>
      <c r="E62" s="12">
        <v>8</v>
      </c>
      <c r="F62" s="8">
        <v>1.81</v>
      </c>
      <c r="G62" s="12">
        <v>3</v>
      </c>
      <c r="H62" s="8">
        <v>1.08</v>
      </c>
      <c r="I62" s="12">
        <v>1</v>
      </c>
    </row>
    <row r="63" spans="2:9" ht="15" customHeight="1" x14ac:dyDescent="0.2">
      <c r="B63" t="s">
        <v>96</v>
      </c>
      <c r="C63" s="12">
        <v>12</v>
      </c>
      <c r="D63" s="8">
        <v>1.63</v>
      </c>
      <c r="E63" s="12">
        <v>9</v>
      </c>
      <c r="F63" s="8">
        <v>2.04</v>
      </c>
      <c r="G63" s="12">
        <v>3</v>
      </c>
      <c r="H63" s="8">
        <v>1.08</v>
      </c>
      <c r="I63" s="12">
        <v>0</v>
      </c>
    </row>
    <row r="64" spans="2:9" ht="15" customHeight="1" x14ac:dyDescent="0.2">
      <c r="B64" t="s">
        <v>85</v>
      </c>
      <c r="C64" s="12">
        <v>11</v>
      </c>
      <c r="D64" s="8">
        <v>1.49</v>
      </c>
      <c r="E64" s="12">
        <v>2</v>
      </c>
      <c r="F64" s="8">
        <v>0.45</v>
      </c>
      <c r="G64" s="12">
        <v>9</v>
      </c>
      <c r="H64" s="8">
        <v>3.23</v>
      </c>
      <c r="I64" s="12">
        <v>0</v>
      </c>
    </row>
    <row r="65" spans="2:9" ht="15" customHeight="1" x14ac:dyDescent="0.2">
      <c r="B65" t="s">
        <v>87</v>
      </c>
      <c r="C65" s="12">
        <v>11</v>
      </c>
      <c r="D65" s="8">
        <v>1.49</v>
      </c>
      <c r="E65" s="12">
        <v>5</v>
      </c>
      <c r="F65" s="8">
        <v>1.1299999999999999</v>
      </c>
      <c r="G65" s="12">
        <v>6</v>
      </c>
      <c r="H65" s="8">
        <v>2.15</v>
      </c>
      <c r="I65" s="12">
        <v>0</v>
      </c>
    </row>
    <row r="66" spans="2:9" ht="15" customHeight="1" x14ac:dyDescent="0.2">
      <c r="B66" t="s">
        <v>112</v>
      </c>
      <c r="C66" s="12">
        <v>10</v>
      </c>
      <c r="D66" s="8">
        <v>1.36</v>
      </c>
      <c r="E66" s="12">
        <v>8</v>
      </c>
      <c r="F66" s="8">
        <v>1.81</v>
      </c>
      <c r="G66" s="12">
        <v>2</v>
      </c>
      <c r="H66" s="8">
        <v>0.72</v>
      </c>
      <c r="I66" s="12">
        <v>0</v>
      </c>
    </row>
    <row r="67" spans="2:9" ht="15" customHeight="1" x14ac:dyDescent="0.2">
      <c r="B67" t="s">
        <v>133</v>
      </c>
      <c r="C67" s="12">
        <v>10</v>
      </c>
      <c r="D67" s="8">
        <v>1.36</v>
      </c>
      <c r="E67" s="12">
        <v>7</v>
      </c>
      <c r="F67" s="8">
        <v>1.58</v>
      </c>
      <c r="G67" s="12">
        <v>3</v>
      </c>
      <c r="H67" s="8">
        <v>1.08</v>
      </c>
      <c r="I67" s="12">
        <v>0</v>
      </c>
    </row>
    <row r="68" spans="2:9" ht="15" customHeight="1" x14ac:dyDescent="0.2">
      <c r="B68" t="s">
        <v>109</v>
      </c>
      <c r="C68" s="12">
        <v>10</v>
      </c>
      <c r="D68" s="8">
        <v>1.36</v>
      </c>
      <c r="E68" s="12">
        <v>7</v>
      </c>
      <c r="F68" s="8">
        <v>1.58</v>
      </c>
      <c r="G68" s="12">
        <v>3</v>
      </c>
      <c r="H68" s="8">
        <v>1.08</v>
      </c>
      <c r="I68" s="12">
        <v>0</v>
      </c>
    </row>
    <row r="69" spans="2:9" ht="15" customHeight="1" x14ac:dyDescent="0.2">
      <c r="B69" t="s">
        <v>97</v>
      </c>
      <c r="C69" s="12">
        <v>10</v>
      </c>
      <c r="D69" s="8">
        <v>1.36</v>
      </c>
      <c r="E69" s="12">
        <v>10</v>
      </c>
      <c r="F69" s="8">
        <v>2.2599999999999998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8C27-4F5F-4912-8621-C68C357B7A7C}">
  <sheetPr>
    <pageSetUpPr fitToPage="1"/>
  </sheetPr>
  <dimension ref="A1:H305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34</v>
      </c>
      <c r="B1" s="7" t="s">
        <v>35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</row>
    <row r="2" spans="1:8" x14ac:dyDescent="0.2">
      <c r="A2" s="1" t="s">
        <v>0</v>
      </c>
      <c r="B2" s="4">
        <v>28770</v>
      </c>
      <c r="C2" s="5">
        <v>99.99</v>
      </c>
      <c r="D2" s="4">
        <v>14799</v>
      </c>
      <c r="E2" s="5">
        <v>99.99</v>
      </c>
      <c r="F2" s="4">
        <v>13592</v>
      </c>
      <c r="G2" s="5">
        <v>100.00000000000001</v>
      </c>
      <c r="H2" s="4">
        <v>133</v>
      </c>
    </row>
    <row r="3" spans="1:8" x14ac:dyDescent="0.2">
      <c r="A3" s="2" t="s">
        <v>19</v>
      </c>
      <c r="B3" s="4">
        <v>7</v>
      </c>
      <c r="C3" s="5">
        <v>0.02</v>
      </c>
      <c r="D3" s="4">
        <v>0</v>
      </c>
      <c r="E3" s="5">
        <v>0</v>
      </c>
      <c r="F3" s="4">
        <v>7</v>
      </c>
      <c r="G3" s="5">
        <v>0.05</v>
      </c>
      <c r="H3" s="4">
        <v>0</v>
      </c>
    </row>
    <row r="4" spans="1:8" x14ac:dyDescent="0.2">
      <c r="A4" s="2" t="s">
        <v>20</v>
      </c>
      <c r="B4" s="4">
        <v>3767</v>
      </c>
      <c r="C4" s="5">
        <v>13.09</v>
      </c>
      <c r="D4" s="4">
        <v>944</v>
      </c>
      <c r="E4" s="5">
        <v>6.38</v>
      </c>
      <c r="F4" s="4">
        <v>2822</v>
      </c>
      <c r="G4" s="5">
        <v>20.76</v>
      </c>
      <c r="H4" s="4">
        <v>1</v>
      </c>
    </row>
    <row r="5" spans="1:8" x14ac:dyDescent="0.2">
      <c r="A5" s="2" t="s">
        <v>21</v>
      </c>
      <c r="B5" s="4">
        <v>1728</v>
      </c>
      <c r="C5" s="5">
        <v>6.01</v>
      </c>
      <c r="D5" s="4">
        <v>623</v>
      </c>
      <c r="E5" s="5">
        <v>4.21</v>
      </c>
      <c r="F5" s="4">
        <v>1102</v>
      </c>
      <c r="G5" s="5">
        <v>8.11</v>
      </c>
      <c r="H5" s="4">
        <v>3</v>
      </c>
    </row>
    <row r="6" spans="1:8" x14ac:dyDescent="0.2">
      <c r="A6" s="2" t="s">
        <v>22</v>
      </c>
      <c r="B6" s="4">
        <v>129</v>
      </c>
      <c r="C6" s="5">
        <v>0.45</v>
      </c>
      <c r="D6" s="4">
        <v>2</v>
      </c>
      <c r="E6" s="5">
        <v>0.01</v>
      </c>
      <c r="F6" s="4">
        <v>112</v>
      </c>
      <c r="G6" s="5">
        <v>0.82</v>
      </c>
      <c r="H6" s="4">
        <v>1</v>
      </c>
    </row>
    <row r="7" spans="1:8" x14ac:dyDescent="0.2">
      <c r="A7" s="2" t="s">
        <v>23</v>
      </c>
      <c r="B7" s="4">
        <v>202</v>
      </c>
      <c r="C7" s="5">
        <v>0.7</v>
      </c>
      <c r="D7" s="4">
        <v>13</v>
      </c>
      <c r="E7" s="5">
        <v>0.09</v>
      </c>
      <c r="F7" s="4">
        <v>186</v>
      </c>
      <c r="G7" s="5">
        <v>1.37</v>
      </c>
      <c r="H7" s="4">
        <v>1</v>
      </c>
    </row>
    <row r="8" spans="1:8" x14ac:dyDescent="0.2">
      <c r="A8" s="2" t="s">
        <v>24</v>
      </c>
      <c r="B8" s="4">
        <v>266</v>
      </c>
      <c r="C8" s="5">
        <v>0.92</v>
      </c>
      <c r="D8" s="4">
        <v>69</v>
      </c>
      <c r="E8" s="5">
        <v>0.47</v>
      </c>
      <c r="F8" s="4">
        <v>190</v>
      </c>
      <c r="G8" s="5">
        <v>1.4</v>
      </c>
      <c r="H8" s="4">
        <v>3</v>
      </c>
    </row>
    <row r="9" spans="1:8" x14ac:dyDescent="0.2">
      <c r="A9" s="2" t="s">
        <v>25</v>
      </c>
      <c r="B9" s="4">
        <v>7272</v>
      </c>
      <c r="C9" s="5">
        <v>25.28</v>
      </c>
      <c r="D9" s="4">
        <v>3278</v>
      </c>
      <c r="E9" s="5">
        <v>22.15</v>
      </c>
      <c r="F9" s="4">
        <v>3977</v>
      </c>
      <c r="G9" s="5">
        <v>29.26</v>
      </c>
      <c r="H9" s="4">
        <v>17</v>
      </c>
    </row>
    <row r="10" spans="1:8" x14ac:dyDescent="0.2">
      <c r="A10" s="2" t="s">
        <v>26</v>
      </c>
      <c r="B10" s="4">
        <v>236</v>
      </c>
      <c r="C10" s="5">
        <v>0.82</v>
      </c>
      <c r="D10" s="4">
        <v>33</v>
      </c>
      <c r="E10" s="5">
        <v>0.22</v>
      </c>
      <c r="F10" s="4">
        <v>202</v>
      </c>
      <c r="G10" s="5">
        <v>1.49</v>
      </c>
      <c r="H10" s="4">
        <v>1</v>
      </c>
    </row>
    <row r="11" spans="1:8" x14ac:dyDescent="0.2">
      <c r="A11" s="2" t="s">
        <v>27</v>
      </c>
      <c r="B11" s="4">
        <v>2438</v>
      </c>
      <c r="C11" s="5">
        <v>8.4700000000000006</v>
      </c>
      <c r="D11" s="4">
        <v>1091</v>
      </c>
      <c r="E11" s="5">
        <v>7.37</v>
      </c>
      <c r="F11" s="4">
        <v>1342</v>
      </c>
      <c r="G11" s="5">
        <v>9.8699999999999992</v>
      </c>
      <c r="H11" s="4">
        <v>3</v>
      </c>
    </row>
    <row r="12" spans="1:8" x14ac:dyDescent="0.2">
      <c r="A12" s="2" t="s">
        <v>28</v>
      </c>
      <c r="B12" s="4">
        <v>1478</v>
      </c>
      <c r="C12" s="5">
        <v>5.14</v>
      </c>
      <c r="D12" s="4">
        <v>798</v>
      </c>
      <c r="E12" s="5">
        <v>5.39</v>
      </c>
      <c r="F12" s="4">
        <v>664</v>
      </c>
      <c r="G12" s="5">
        <v>4.8899999999999997</v>
      </c>
      <c r="H12" s="4">
        <v>4</v>
      </c>
    </row>
    <row r="13" spans="1:8" x14ac:dyDescent="0.2">
      <c r="A13" s="2" t="s">
        <v>29</v>
      </c>
      <c r="B13" s="4">
        <v>3959</v>
      </c>
      <c r="C13" s="5">
        <v>13.76</v>
      </c>
      <c r="D13" s="4">
        <v>3136</v>
      </c>
      <c r="E13" s="5">
        <v>21.19</v>
      </c>
      <c r="F13" s="4">
        <v>797</v>
      </c>
      <c r="G13" s="5">
        <v>5.86</v>
      </c>
      <c r="H13" s="4">
        <v>9</v>
      </c>
    </row>
    <row r="14" spans="1:8" x14ac:dyDescent="0.2">
      <c r="A14" s="2" t="s">
        <v>30</v>
      </c>
      <c r="B14" s="4">
        <v>3836</v>
      </c>
      <c r="C14" s="5">
        <v>13.33</v>
      </c>
      <c r="D14" s="4">
        <v>3028</v>
      </c>
      <c r="E14" s="5">
        <v>20.46</v>
      </c>
      <c r="F14" s="4">
        <v>753</v>
      </c>
      <c r="G14" s="5">
        <v>5.54</v>
      </c>
      <c r="H14" s="4">
        <v>30</v>
      </c>
    </row>
    <row r="15" spans="1:8" x14ac:dyDescent="0.2">
      <c r="A15" s="2" t="s">
        <v>31</v>
      </c>
      <c r="B15" s="4">
        <v>945</v>
      </c>
      <c r="C15" s="5">
        <v>3.28</v>
      </c>
      <c r="D15" s="4">
        <v>570</v>
      </c>
      <c r="E15" s="5">
        <v>3.85</v>
      </c>
      <c r="F15" s="4">
        <v>234</v>
      </c>
      <c r="G15" s="5">
        <v>1.72</v>
      </c>
      <c r="H15" s="4">
        <v>25</v>
      </c>
    </row>
    <row r="16" spans="1:8" x14ac:dyDescent="0.2">
      <c r="A16" s="2" t="s">
        <v>32</v>
      </c>
      <c r="B16" s="4">
        <v>1348</v>
      </c>
      <c r="C16" s="5">
        <v>4.6900000000000004</v>
      </c>
      <c r="D16" s="4">
        <v>761</v>
      </c>
      <c r="E16" s="5">
        <v>5.14</v>
      </c>
      <c r="F16" s="4">
        <v>544</v>
      </c>
      <c r="G16" s="5">
        <v>4</v>
      </c>
      <c r="H16" s="4">
        <v>17</v>
      </c>
    </row>
    <row r="17" spans="1:8" x14ac:dyDescent="0.2">
      <c r="A17" s="2" t="s">
        <v>33</v>
      </c>
      <c r="B17" s="4">
        <v>1159</v>
      </c>
      <c r="C17" s="5">
        <v>4.03</v>
      </c>
      <c r="D17" s="4">
        <v>453</v>
      </c>
      <c r="E17" s="5">
        <v>3.06</v>
      </c>
      <c r="F17" s="4">
        <v>660</v>
      </c>
      <c r="G17" s="5">
        <v>4.8600000000000003</v>
      </c>
      <c r="H17" s="4">
        <v>18</v>
      </c>
    </row>
    <row r="18" spans="1:8" x14ac:dyDescent="0.2">
      <c r="A18" s="1" t="s">
        <v>1</v>
      </c>
      <c r="B18" s="4">
        <v>10191</v>
      </c>
      <c r="C18" s="5">
        <v>99.999999999999986</v>
      </c>
      <c r="D18" s="4">
        <v>4069</v>
      </c>
      <c r="E18" s="5">
        <v>99.99</v>
      </c>
      <c r="F18" s="4">
        <v>6060</v>
      </c>
      <c r="G18" s="5">
        <v>100.00999999999999</v>
      </c>
      <c r="H18" s="4">
        <v>40</v>
      </c>
    </row>
    <row r="19" spans="1:8" x14ac:dyDescent="0.2">
      <c r="A19" s="2" t="s">
        <v>19</v>
      </c>
      <c r="B19" s="4">
        <v>2</v>
      </c>
      <c r="C19" s="5">
        <v>0.02</v>
      </c>
      <c r="D19" s="4">
        <v>0</v>
      </c>
      <c r="E19" s="5">
        <v>0</v>
      </c>
      <c r="F19" s="4">
        <v>2</v>
      </c>
      <c r="G19" s="5">
        <v>0.03</v>
      </c>
      <c r="H19" s="4">
        <v>0</v>
      </c>
    </row>
    <row r="20" spans="1:8" x14ac:dyDescent="0.2">
      <c r="A20" s="2" t="s">
        <v>20</v>
      </c>
      <c r="B20" s="4">
        <v>1472</v>
      </c>
      <c r="C20" s="5">
        <v>14.44</v>
      </c>
      <c r="D20" s="4">
        <v>156</v>
      </c>
      <c r="E20" s="5">
        <v>3.83</v>
      </c>
      <c r="F20" s="4">
        <v>1316</v>
      </c>
      <c r="G20" s="5">
        <v>21.72</v>
      </c>
      <c r="H20" s="4">
        <v>0</v>
      </c>
    </row>
    <row r="21" spans="1:8" x14ac:dyDescent="0.2">
      <c r="A21" s="2" t="s">
        <v>21</v>
      </c>
      <c r="B21" s="4">
        <v>435</v>
      </c>
      <c r="C21" s="5">
        <v>4.2699999999999996</v>
      </c>
      <c r="D21" s="4">
        <v>79</v>
      </c>
      <c r="E21" s="5">
        <v>1.94</v>
      </c>
      <c r="F21" s="4">
        <v>354</v>
      </c>
      <c r="G21" s="5">
        <v>5.84</v>
      </c>
      <c r="H21" s="4">
        <v>2</v>
      </c>
    </row>
    <row r="22" spans="1:8" x14ac:dyDescent="0.2">
      <c r="A22" s="2" t="s">
        <v>22</v>
      </c>
      <c r="B22" s="4">
        <v>27</v>
      </c>
      <c r="C22" s="5">
        <v>0.26</v>
      </c>
      <c r="D22" s="4">
        <v>1</v>
      </c>
      <c r="E22" s="5">
        <v>0.02</v>
      </c>
      <c r="F22" s="4">
        <v>26</v>
      </c>
      <c r="G22" s="5">
        <v>0.43</v>
      </c>
      <c r="H22" s="4">
        <v>0</v>
      </c>
    </row>
    <row r="23" spans="1:8" x14ac:dyDescent="0.2">
      <c r="A23" s="2" t="s">
        <v>23</v>
      </c>
      <c r="B23" s="4">
        <v>129</v>
      </c>
      <c r="C23" s="5">
        <v>1.27</v>
      </c>
      <c r="D23" s="4">
        <v>7</v>
      </c>
      <c r="E23" s="5">
        <v>0.17</v>
      </c>
      <c r="F23" s="4">
        <v>121</v>
      </c>
      <c r="G23" s="5">
        <v>2</v>
      </c>
      <c r="H23" s="4">
        <v>1</v>
      </c>
    </row>
    <row r="24" spans="1:8" x14ac:dyDescent="0.2">
      <c r="A24" s="2" t="s">
        <v>24</v>
      </c>
      <c r="B24" s="4">
        <v>92</v>
      </c>
      <c r="C24" s="5">
        <v>0.9</v>
      </c>
      <c r="D24" s="4">
        <v>19</v>
      </c>
      <c r="E24" s="5">
        <v>0.47</v>
      </c>
      <c r="F24" s="4">
        <v>73</v>
      </c>
      <c r="G24" s="5">
        <v>1.2</v>
      </c>
      <c r="H24" s="4">
        <v>0</v>
      </c>
    </row>
    <row r="25" spans="1:8" x14ac:dyDescent="0.2">
      <c r="A25" s="2" t="s">
        <v>25</v>
      </c>
      <c r="B25" s="4">
        <v>2360</v>
      </c>
      <c r="C25" s="5">
        <v>23.16</v>
      </c>
      <c r="D25" s="4">
        <v>739</v>
      </c>
      <c r="E25" s="5">
        <v>18.16</v>
      </c>
      <c r="F25" s="4">
        <v>1619</v>
      </c>
      <c r="G25" s="5">
        <v>26.72</v>
      </c>
      <c r="H25" s="4">
        <v>2</v>
      </c>
    </row>
    <row r="26" spans="1:8" x14ac:dyDescent="0.2">
      <c r="A26" s="2" t="s">
        <v>26</v>
      </c>
      <c r="B26" s="4">
        <v>121</v>
      </c>
      <c r="C26" s="5">
        <v>1.19</v>
      </c>
      <c r="D26" s="4">
        <v>11</v>
      </c>
      <c r="E26" s="5">
        <v>0.27</v>
      </c>
      <c r="F26" s="4">
        <v>109</v>
      </c>
      <c r="G26" s="5">
        <v>1.8</v>
      </c>
      <c r="H26" s="4">
        <v>1</v>
      </c>
    </row>
    <row r="27" spans="1:8" x14ac:dyDescent="0.2">
      <c r="A27" s="2" t="s">
        <v>27</v>
      </c>
      <c r="B27" s="4">
        <v>999</v>
      </c>
      <c r="C27" s="5">
        <v>9.8000000000000007</v>
      </c>
      <c r="D27" s="4">
        <v>250</v>
      </c>
      <c r="E27" s="5">
        <v>6.14</v>
      </c>
      <c r="F27" s="4">
        <v>749</v>
      </c>
      <c r="G27" s="5">
        <v>12.36</v>
      </c>
      <c r="H27" s="4">
        <v>0</v>
      </c>
    </row>
    <row r="28" spans="1:8" x14ac:dyDescent="0.2">
      <c r="A28" s="2" t="s">
        <v>28</v>
      </c>
      <c r="B28" s="4">
        <v>739</v>
      </c>
      <c r="C28" s="5">
        <v>7.25</v>
      </c>
      <c r="D28" s="4">
        <v>364</v>
      </c>
      <c r="E28" s="5">
        <v>8.9499999999999993</v>
      </c>
      <c r="F28" s="4">
        <v>367</v>
      </c>
      <c r="G28" s="5">
        <v>6.06</v>
      </c>
      <c r="H28" s="4">
        <v>4</v>
      </c>
    </row>
    <row r="29" spans="1:8" x14ac:dyDescent="0.2">
      <c r="A29" s="2" t="s">
        <v>29</v>
      </c>
      <c r="B29" s="4">
        <v>1184</v>
      </c>
      <c r="C29" s="5">
        <v>11.62</v>
      </c>
      <c r="D29" s="4">
        <v>877</v>
      </c>
      <c r="E29" s="5">
        <v>21.55</v>
      </c>
      <c r="F29" s="4">
        <v>306</v>
      </c>
      <c r="G29" s="5">
        <v>5.05</v>
      </c>
      <c r="H29" s="4">
        <v>1</v>
      </c>
    </row>
    <row r="30" spans="1:8" x14ac:dyDescent="0.2">
      <c r="A30" s="2" t="s">
        <v>30</v>
      </c>
      <c r="B30" s="4">
        <v>1324</v>
      </c>
      <c r="C30" s="5">
        <v>12.99</v>
      </c>
      <c r="D30" s="4">
        <v>957</v>
      </c>
      <c r="E30" s="5">
        <v>23.52</v>
      </c>
      <c r="F30" s="4">
        <v>363</v>
      </c>
      <c r="G30" s="5">
        <v>5.99</v>
      </c>
      <c r="H30" s="4">
        <v>2</v>
      </c>
    </row>
    <row r="31" spans="1:8" x14ac:dyDescent="0.2">
      <c r="A31" s="2" t="s">
        <v>31</v>
      </c>
      <c r="B31" s="4">
        <v>359</v>
      </c>
      <c r="C31" s="5">
        <v>3.52</v>
      </c>
      <c r="D31" s="4">
        <v>216</v>
      </c>
      <c r="E31" s="5">
        <v>5.31</v>
      </c>
      <c r="F31" s="4">
        <v>123</v>
      </c>
      <c r="G31" s="5">
        <v>2.0299999999999998</v>
      </c>
      <c r="H31" s="4">
        <v>16</v>
      </c>
    </row>
    <row r="32" spans="1:8" x14ac:dyDescent="0.2">
      <c r="A32" s="2" t="s">
        <v>32</v>
      </c>
      <c r="B32" s="4">
        <v>496</v>
      </c>
      <c r="C32" s="5">
        <v>4.87</v>
      </c>
      <c r="D32" s="4">
        <v>270</v>
      </c>
      <c r="E32" s="5">
        <v>6.64</v>
      </c>
      <c r="F32" s="4">
        <v>211</v>
      </c>
      <c r="G32" s="5">
        <v>3.48</v>
      </c>
      <c r="H32" s="4">
        <v>4</v>
      </c>
    </row>
    <row r="33" spans="1:8" x14ac:dyDescent="0.2">
      <c r="A33" s="2" t="s">
        <v>33</v>
      </c>
      <c r="B33" s="4">
        <v>452</v>
      </c>
      <c r="C33" s="5">
        <v>4.4400000000000004</v>
      </c>
      <c r="D33" s="4">
        <v>123</v>
      </c>
      <c r="E33" s="5">
        <v>3.02</v>
      </c>
      <c r="F33" s="4">
        <v>321</v>
      </c>
      <c r="G33" s="5">
        <v>5.3</v>
      </c>
      <c r="H33" s="4">
        <v>7</v>
      </c>
    </row>
    <row r="34" spans="1:8" x14ac:dyDescent="0.2">
      <c r="A34" s="1" t="s">
        <v>2</v>
      </c>
      <c r="B34" s="4">
        <v>3301</v>
      </c>
      <c r="C34" s="5">
        <v>99.999999999999986</v>
      </c>
      <c r="D34" s="4">
        <v>1892</v>
      </c>
      <c r="E34" s="5">
        <v>99.990000000000009</v>
      </c>
      <c r="F34" s="4">
        <v>1361</v>
      </c>
      <c r="G34" s="5">
        <v>100.01</v>
      </c>
      <c r="H34" s="4">
        <v>40</v>
      </c>
    </row>
    <row r="35" spans="1:8" x14ac:dyDescent="0.2">
      <c r="A35" s="2" t="s">
        <v>19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20</v>
      </c>
      <c r="B36" s="4">
        <v>279</v>
      </c>
      <c r="C36" s="5">
        <v>8.4499999999999993</v>
      </c>
      <c r="D36" s="4">
        <v>53</v>
      </c>
      <c r="E36" s="5">
        <v>2.8</v>
      </c>
      <c r="F36" s="4">
        <v>226</v>
      </c>
      <c r="G36" s="5">
        <v>16.61</v>
      </c>
      <c r="H36" s="4">
        <v>0</v>
      </c>
    </row>
    <row r="37" spans="1:8" x14ac:dyDescent="0.2">
      <c r="A37" s="2" t="s">
        <v>21</v>
      </c>
      <c r="B37" s="4">
        <v>125</v>
      </c>
      <c r="C37" s="5">
        <v>3.79</v>
      </c>
      <c r="D37" s="4">
        <v>42</v>
      </c>
      <c r="E37" s="5">
        <v>2.2200000000000002</v>
      </c>
      <c r="F37" s="4">
        <v>83</v>
      </c>
      <c r="G37" s="5">
        <v>6.1</v>
      </c>
      <c r="H37" s="4">
        <v>0</v>
      </c>
    </row>
    <row r="38" spans="1:8" x14ac:dyDescent="0.2">
      <c r="A38" s="2" t="s">
        <v>22</v>
      </c>
      <c r="B38" s="4">
        <v>9</v>
      </c>
      <c r="C38" s="5">
        <v>0.27</v>
      </c>
      <c r="D38" s="4">
        <v>0</v>
      </c>
      <c r="E38" s="5">
        <v>0</v>
      </c>
      <c r="F38" s="4">
        <v>8</v>
      </c>
      <c r="G38" s="5">
        <v>0.59</v>
      </c>
      <c r="H38" s="4">
        <v>0</v>
      </c>
    </row>
    <row r="39" spans="1:8" x14ac:dyDescent="0.2">
      <c r="A39" s="2" t="s">
        <v>23</v>
      </c>
      <c r="B39" s="4">
        <v>17</v>
      </c>
      <c r="C39" s="5">
        <v>0.51</v>
      </c>
      <c r="D39" s="4">
        <v>1</v>
      </c>
      <c r="E39" s="5">
        <v>0.05</v>
      </c>
      <c r="F39" s="4">
        <v>16</v>
      </c>
      <c r="G39" s="5">
        <v>1.18</v>
      </c>
      <c r="H39" s="4">
        <v>0</v>
      </c>
    </row>
    <row r="40" spans="1:8" x14ac:dyDescent="0.2">
      <c r="A40" s="2" t="s">
        <v>24</v>
      </c>
      <c r="B40" s="4">
        <v>27</v>
      </c>
      <c r="C40" s="5">
        <v>0.82</v>
      </c>
      <c r="D40" s="4">
        <v>19</v>
      </c>
      <c r="E40" s="5">
        <v>1</v>
      </c>
      <c r="F40" s="4">
        <v>8</v>
      </c>
      <c r="G40" s="5">
        <v>0.59</v>
      </c>
      <c r="H40" s="4">
        <v>0</v>
      </c>
    </row>
    <row r="41" spans="1:8" x14ac:dyDescent="0.2">
      <c r="A41" s="2" t="s">
        <v>25</v>
      </c>
      <c r="B41" s="4">
        <v>686</v>
      </c>
      <c r="C41" s="5">
        <v>20.78</v>
      </c>
      <c r="D41" s="4">
        <v>294</v>
      </c>
      <c r="E41" s="5">
        <v>15.54</v>
      </c>
      <c r="F41" s="4">
        <v>391</v>
      </c>
      <c r="G41" s="5">
        <v>28.73</v>
      </c>
      <c r="H41" s="4">
        <v>1</v>
      </c>
    </row>
    <row r="42" spans="1:8" x14ac:dyDescent="0.2">
      <c r="A42" s="2" t="s">
        <v>26</v>
      </c>
      <c r="B42" s="4">
        <v>19</v>
      </c>
      <c r="C42" s="5">
        <v>0.57999999999999996</v>
      </c>
      <c r="D42" s="4">
        <v>3</v>
      </c>
      <c r="E42" s="5">
        <v>0.16</v>
      </c>
      <c r="F42" s="4">
        <v>16</v>
      </c>
      <c r="G42" s="5">
        <v>1.18</v>
      </c>
      <c r="H42" s="4">
        <v>0</v>
      </c>
    </row>
    <row r="43" spans="1:8" x14ac:dyDescent="0.2">
      <c r="A43" s="2" t="s">
        <v>27</v>
      </c>
      <c r="B43" s="4">
        <v>571</v>
      </c>
      <c r="C43" s="5">
        <v>17.3</v>
      </c>
      <c r="D43" s="4">
        <v>380</v>
      </c>
      <c r="E43" s="5">
        <v>20.079999999999998</v>
      </c>
      <c r="F43" s="4">
        <v>190</v>
      </c>
      <c r="G43" s="5">
        <v>13.96</v>
      </c>
      <c r="H43" s="4">
        <v>1</v>
      </c>
    </row>
    <row r="44" spans="1:8" x14ac:dyDescent="0.2">
      <c r="A44" s="2" t="s">
        <v>28</v>
      </c>
      <c r="B44" s="4">
        <v>112</v>
      </c>
      <c r="C44" s="5">
        <v>3.39</v>
      </c>
      <c r="D44" s="4">
        <v>68</v>
      </c>
      <c r="E44" s="5">
        <v>3.59</v>
      </c>
      <c r="F44" s="4">
        <v>44</v>
      </c>
      <c r="G44" s="5">
        <v>3.23</v>
      </c>
      <c r="H44" s="4">
        <v>0</v>
      </c>
    </row>
    <row r="45" spans="1:8" x14ac:dyDescent="0.2">
      <c r="A45" s="2" t="s">
        <v>29</v>
      </c>
      <c r="B45" s="4">
        <v>615</v>
      </c>
      <c r="C45" s="5">
        <v>18.63</v>
      </c>
      <c r="D45" s="4">
        <v>490</v>
      </c>
      <c r="E45" s="5">
        <v>25.9</v>
      </c>
      <c r="F45" s="4">
        <v>124</v>
      </c>
      <c r="G45" s="5">
        <v>9.11</v>
      </c>
      <c r="H45" s="4">
        <v>1</v>
      </c>
    </row>
    <row r="46" spans="1:8" x14ac:dyDescent="0.2">
      <c r="A46" s="2" t="s">
        <v>30</v>
      </c>
      <c r="B46" s="4">
        <v>468</v>
      </c>
      <c r="C46" s="5">
        <v>14.18</v>
      </c>
      <c r="D46" s="4">
        <v>340</v>
      </c>
      <c r="E46" s="5">
        <v>17.97</v>
      </c>
      <c r="F46" s="4">
        <v>105</v>
      </c>
      <c r="G46" s="5">
        <v>7.71</v>
      </c>
      <c r="H46" s="4">
        <v>23</v>
      </c>
    </row>
    <row r="47" spans="1:8" x14ac:dyDescent="0.2">
      <c r="A47" s="2" t="s">
        <v>31</v>
      </c>
      <c r="B47" s="4">
        <v>94</v>
      </c>
      <c r="C47" s="5">
        <v>2.85</v>
      </c>
      <c r="D47" s="4">
        <v>67</v>
      </c>
      <c r="E47" s="5">
        <v>3.54</v>
      </c>
      <c r="F47" s="4">
        <v>21</v>
      </c>
      <c r="G47" s="5">
        <v>1.54</v>
      </c>
      <c r="H47" s="4">
        <v>4</v>
      </c>
    </row>
    <row r="48" spans="1:8" x14ac:dyDescent="0.2">
      <c r="A48" s="2" t="s">
        <v>32</v>
      </c>
      <c r="B48" s="4">
        <v>187</v>
      </c>
      <c r="C48" s="5">
        <v>5.66</v>
      </c>
      <c r="D48" s="4">
        <v>104</v>
      </c>
      <c r="E48" s="5">
        <v>5.5</v>
      </c>
      <c r="F48" s="4">
        <v>74</v>
      </c>
      <c r="G48" s="5">
        <v>5.44</v>
      </c>
      <c r="H48" s="4">
        <v>9</v>
      </c>
    </row>
    <row r="49" spans="1:8" x14ac:dyDescent="0.2">
      <c r="A49" s="2" t="s">
        <v>33</v>
      </c>
      <c r="B49" s="4">
        <v>92</v>
      </c>
      <c r="C49" s="5">
        <v>2.79</v>
      </c>
      <c r="D49" s="4">
        <v>31</v>
      </c>
      <c r="E49" s="5">
        <v>1.64</v>
      </c>
      <c r="F49" s="4">
        <v>55</v>
      </c>
      <c r="G49" s="5">
        <v>4.04</v>
      </c>
      <c r="H49" s="4">
        <v>1</v>
      </c>
    </row>
    <row r="50" spans="1:8" x14ac:dyDescent="0.2">
      <c r="A50" s="1" t="s">
        <v>3</v>
      </c>
      <c r="B50" s="4">
        <v>2183</v>
      </c>
      <c r="C50" s="5">
        <v>100.01</v>
      </c>
      <c r="D50" s="4">
        <v>1220</v>
      </c>
      <c r="E50" s="5">
        <v>99.990000000000023</v>
      </c>
      <c r="F50" s="4">
        <v>928</v>
      </c>
      <c r="G50" s="5">
        <v>100.00999999999999</v>
      </c>
      <c r="H50" s="4">
        <v>3</v>
      </c>
    </row>
    <row r="51" spans="1:8" x14ac:dyDescent="0.2">
      <c r="A51" s="2" t="s">
        <v>19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20</v>
      </c>
      <c r="B52" s="4">
        <v>275</v>
      </c>
      <c r="C52" s="5">
        <v>12.6</v>
      </c>
      <c r="D52" s="4">
        <v>84</v>
      </c>
      <c r="E52" s="5">
        <v>6.89</v>
      </c>
      <c r="F52" s="4">
        <v>190</v>
      </c>
      <c r="G52" s="5">
        <v>20.47</v>
      </c>
      <c r="H52" s="4">
        <v>1</v>
      </c>
    </row>
    <row r="53" spans="1:8" x14ac:dyDescent="0.2">
      <c r="A53" s="2" t="s">
        <v>21</v>
      </c>
      <c r="B53" s="4">
        <v>127</v>
      </c>
      <c r="C53" s="5">
        <v>5.82</v>
      </c>
      <c r="D53" s="4">
        <v>46</v>
      </c>
      <c r="E53" s="5">
        <v>3.77</v>
      </c>
      <c r="F53" s="4">
        <v>81</v>
      </c>
      <c r="G53" s="5">
        <v>8.73</v>
      </c>
      <c r="H53" s="4">
        <v>0</v>
      </c>
    </row>
    <row r="54" spans="1:8" x14ac:dyDescent="0.2">
      <c r="A54" s="2" t="s">
        <v>22</v>
      </c>
      <c r="B54" s="4">
        <v>7</v>
      </c>
      <c r="C54" s="5">
        <v>0.32</v>
      </c>
      <c r="D54" s="4">
        <v>0</v>
      </c>
      <c r="E54" s="5">
        <v>0</v>
      </c>
      <c r="F54" s="4">
        <v>7</v>
      </c>
      <c r="G54" s="5">
        <v>0.75</v>
      </c>
      <c r="H54" s="4">
        <v>0</v>
      </c>
    </row>
    <row r="55" spans="1:8" x14ac:dyDescent="0.2">
      <c r="A55" s="2" t="s">
        <v>23</v>
      </c>
      <c r="B55" s="4">
        <v>10</v>
      </c>
      <c r="C55" s="5">
        <v>0.46</v>
      </c>
      <c r="D55" s="4">
        <v>1</v>
      </c>
      <c r="E55" s="5">
        <v>0.08</v>
      </c>
      <c r="F55" s="4">
        <v>9</v>
      </c>
      <c r="G55" s="5">
        <v>0.97</v>
      </c>
      <c r="H55" s="4">
        <v>0</v>
      </c>
    </row>
    <row r="56" spans="1:8" x14ac:dyDescent="0.2">
      <c r="A56" s="2" t="s">
        <v>24</v>
      </c>
      <c r="B56" s="4">
        <v>13</v>
      </c>
      <c r="C56" s="5">
        <v>0.6</v>
      </c>
      <c r="D56" s="4">
        <v>4</v>
      </c>
      <c r="E56" s="5">
        <v>0.33</v>
      </c>
      <c r="F56" s="4">
        <v>9</v>
      </c>
      <c r="G56" s="5">
        <v>0.97</v>
      </c>
      <c r="H56" s="4">
        <v>0</v>
      </c>
    </row>
    <row r="57" spans="1:8" x14ac:dyDescent="0.2">
      <c r="A57" s="2" t="s">
        <v>25</v>
      </c>
      <c r="B57" s="4">
        <v>602</v>
      </c>
      <c r="C57" s="5">
        <v>27.58</v>
      </c>
      <c r="D57" s="4">
        <v>301</v>
      </c>
      <c r="E57" s="5">
        <v>24.67</v>
      </c>
      <c r="F57" s="4">
        <v>301</v>
      </c>
      <c r="G57" s="5">
        <v>32.44</v>
      </c>
      <c r="H57" s="4">
        <v>0</v>
      </c>
    </row>
    <row r="58" spans="1:8" x14ac:dyDescent="0.2">
      <c r="A58" s="2" t="s">
        <v>26</v>
      </c>
      <c r="B58" s="4">
        <v>20</v>
      </c>
      <c r="C58" s="5">
        <v>0.92</v>
      </c>
      <c r="D58" s="4">
        <v>7</v>
      </c>
      <c r="E58" s="5">
        <v>0.56999999999999995</v>
      </c>
      <c r="F58" s="4">
        <v>13</v>
      </c>
      <c r="G58" s="5">
        <v>1.4</v>
      </c>
      <c r="H58" s="4">
        <v>0</v>
      </c>
    </row>
    <row r="59" spans="1:8" x14ac:dyDescent="0.2">
      <c r="A59" s="2" t="s">
        <v>27</v>
      </c>
      <c r="B59" s="4">
        <v>121</v>
      </c>
      <c r="C59" s="5">
        <v>5.54</v>
      </c>
      <c r="D59" s="4">
        <v>42</v>
      </c>
      <c r="E59" s="5">
        <v>3.44</v>
      </c>
      <c r="F59" s="4">
        <v>78</v>
      </c>
      <c r="G59" s="5">
        <v>8.41</v>
      </c>
      <c r="H59" s="4">
        <v>1</v>
      </c>
    </row>
    <row r="60" spans="1:8" x14ac:dyDescent="0.2">
      <c r="A60" s="2" t="s">
        <v>28</v>
      </c>
      <c r="B60" s="4">
        <v>115</v>
      </c>
      <c r="C60" s="5">
        <v>5.27</v>
      </c>
      <c r="D60" s="4">
        <v>67</v>
      </c>
      <c r="E60" s="5">
        <v>5.49</v>
      </c>
      <c r="F60" s="4">
        <v>46</v>
      </c>
      <c r="G60" s="5">
        <v>4.96</v>
      </c>
      <c r="H60" s="4">
        <v>0</v>
      </c>
    </row>
    <row r="61" spans="1:8" x14ac:dyDescent="0.2">
      <c r="A61" s="2" t="s">
        <v>29</v>
      </c>
      <c r="B61" s="4">
        <v>310</v>
      </c>
      <c r="C61" s="5">
        <v>14.2</v>
      </c>
      <c r="D61" s="4">
        <v>266</v>
      </c>
      <c r="E61" s="5">
        <v>21.8</v>
      </c>
      <c r="F61" s="4">
        <v>41</v>
      </c>
      <c r="G61" s="5">
        <v>4.42</v>
      </c>
      <c r="H61" s="4">
        <v>1</v>
      </c>
    </row>
    <row r="62" spans="1:8" x14ac:dyDescent="0.2">
      <c r="A62" s="2" t="s">
        <v>30</v>
      </c>
      <c r="B62" s="4">
        <v>284</v>
      </c>
      <c r="C62" s="5">
        <v>13.01</v>
      </c>
      <c r="D62" s="4">
        <v>233</v>
      </c>
      <c r="E62" s="5">
        <v>19.100000000000001</v>
      </c>
      <c r="F62" s="4">
        <v>46</v>
      </c>
      <c r="G62" s="5">
        <v>4.96</v>
      </c>
      <c r="H62" s="4">
        <v>0</v>
      </c>
    </row>
    <row r="63" spans="1:8" x14ac:dyDescent="0.2">
      <c r="A63" s="2" t="s">
        <v>31</v>
      </c>
      <c r="B63" s="4">
        <v>98</v>
      </c>
      <c r="C63" s="5">
        <v>4.49</v>
      </c>
      <c r="D63" s="4">
        <v>56</v>
      </c>
      <c r="E63" s="5">
        <v>4.59</v>
      </c>
      <c r="F63" s="4">
        <v>23</v>
      </c>
      <c r="G63" s="5">
        <v>2.48</v>
      </c>
      <c r="H63" s="4">
        <v>0</v>
      </c>
    </row>
    <row r="64" spans="1:8" x14ac:dyDescent="0.2">
      <c r="A64" s="2" t="s">
        <v>32</v>
      </c>
      <c r="B64" s="4">
        <v>116</v>
      </c>
      <c r="C64" s="5">
        <v>5.31</v>
      </c>
      <c r="D64" s="4">
        <v>75</v>
      </c>
      <c r="E64" s="5">
        <v>6.15</v>
      </c>
      <c r="F64" s="4">
        <v>39</v>
      </c>
      <c r="G64" s="5">
        <v>4.2</v>
      </c>
      <c r="H64" s="4">
        <v>0</v>
      </c>
    </row>
    <row r="65" spans="1:8" x14ac:dyDescent="0.2">
      <c r="A65" s="2" t="s">
        <v>33</v>
      </c>
      <c r="B65" s="4">
        <v>85</v>
      </c>
      <c r="C65" s="5">
        <v>3.89</v>
      </c>
      <c r="D65" s="4">
        <v>38</v>
      </c>
      <c r="E65" s="5">
        <v>3.11</v>
      </c>
      <c r="F65" s="4">
        <v>45</v>
      </c>
      <c r="G65" s="5">
        <v>4.8499999999999996</v>
      </c>
      <c r="H65" s="4">
        <v>0</v>
      </c>
    </row>
    <row r="66" spans="1:8" x14ac:dyDescent="0.2">
      <c r="A66" s="1" t="s">
        <v>4</v>
      </c>
      <c r="B66" s="4">
        <v>2473</v>
      </c>
      <c r="C66" s="5">
        <v>100.01</v>
      </c>
      <c r="D66" s="4">
        <v>1605</v>
      </c>
      <c r="E66" s="5">
        <v>99.999999999999986</v>
      </c>
      <c r="F66" s="4">
        <v>847</v>
      </c>
      <c r="G66" s="5">
        <v>99.990000000000009</v>
      </c>
      <c r="H66" s="4">
        <v>6</v>
      </c>
    </row>
    <row r="67" spans="1:8" x14ac:dyDescent="0.2">
      <c r="A67" s="2" t="s">
        <v>19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20</v>
      </c>
      <c r="B68" s="4">
        <v>312</v>
      </c>
      <c r="C68" s="5">
        <v>12.62</v>
      </c>
      <c r="D68" s="4">
        <v>158</v>
      </c>
      <c r="E68" s="5">
        <v>9.84</v>
      </c>
      <c r="F68" s="4">
        <v>154</v>
      </c>
      <c r="G68" s="5">
        <v>18.18</v>
      </c>
      <c r="H68" s="4">
        <v>0</v>
      </c>
    </row>
    <row r="69" spans="1:8" x14ac:dyDescent="0.2">
      <c r="A69" s="2" t="s">
        <v>21</v>
      </c>
      <c r="B69" s="4">
        <v>262</v>
      </c>
      <c r="C69" s="5">
        <v>10.59</v>
      </c>
      <c r="D69" s="4">
        <v>148</v>
      </c>
      <c r="E69" s="5">
        <v>9.2200000000000006</v>
      </c>
      <c r="F69" s="4">
        <v>113</v>
      </c>
      <c r="G69" s="5">
        <v>13.34</v>
      </c>
      <c r="H69" s="4">
        <v>1</v>
      </c>
    </row>
    <row r="70" spans="1:8" x14ac:dyDescent="0.2">
      <c r="A70" s="2" t="s">
        <v>22</v>
      </c>
      <c r="B70" s="4">
        <v>5</v>
      </c>
      <c r="C70" s="5">
        <v>0.2</v>
      </c>
      <c r="D70" s="4">
        <v>0</v>
      </c>
      <c r="E70" s="5">
        <v>0</v>
      </c>
      <c r="F70" s="4">
        <v>4</v>
      </c>
      <c r="G70" s="5">
        <v>0.47</v>
      </c>
      <c r="H70" s="4">
        <v>0</v>
      </c>
    </row>
    <row r="71" spans="1:8" x14ac:dyDescent="0.2">
      <c r="A71" s="2" t="s">
        <v>23</v>
      </c>
      <c r="B71" s="4">
        <v>8</v>
      </c>
      <c r="C71" s="5">
        <v>0.32</v>
      </c>
      <c r="D71" s="4">
        <v>2</v>
      </c>
      <c r="E71" s="5">
        <v>0.12</v>
      </c>
      <c r="F71" s="4">
        <v>6</v>
      </c>
      <c r="G71" s="5">
        <v>0.71</v>
      </c>
      <c r="H71" s="4">
        <v>0</v>
      </c>
    </row>
    <row r="72" spans="1:8" x14ac:dyDescent="0.2">
      <c r="A72" s="2" t="s">
        <v>24</v>
      </c>
      <c r="B72" s="4">
        <v>21</v>
      </c>
      <c r="C72" s="5">
        <v>0.85</v>
      </c>
      <c r="D72" s="4">
        <v>8</v>
      </c>
      <c r="E72" s="5">
        <v>0.5</v>
      </c>
      <c r="F72" s="4">
        <v>13</v>
      </c>
      <c r="G72" s="5">
        <v>1.53</v>
      </c>
      <c r="H72" s="4">
        <v>0</v>
      </c>
    </row>
    <row r="73" spans="1:8" x14ac:dyDescent="0.2">
      <c r="A73" s="2" t="s">
        <v>25</v>
      </c>
      <c r="B73" s="4">
        <v>639</v>
      </c>
      <c r="C73" s="5">
        <v>25.84</v>
      </c>
      <c r="D73" s="4">
        <v>381</v>
      </c>
      <c r="E73" s="5">
        <v>23.74</v>
      </c>
      <c r="F73" s="4">
        <v>257</v>
      </c>
      <c r="G73" s="5">
        <v>30.34</v>
      </c>
      <c r="H73" s="4">
        <v>1</v>
      </c>
    </row>
    <row r="74" spans="1:8" x14ac:dyDescent="0.2">
      <c r="A74" s="2" t="s">
        <v>26</v>
      </c>
      <c r="B74" s="4">
        <v>23</v>
      </c>
      <c r="C74" s="5">
        <v>0.93</v>
      </c>
      <c r="D74" s="4">
        <v>3</v>
      </c>
      <c r="E74" s="5">
        <v>0.19</v>
      </c>
      <c r="F74" s="4">
        <v>20</v>
      </c>
      <c r="G74" s="5">
        <v>2.36</v>
      </c>
      <c r="H74" s="4">
        <v>0</v>
      </c>
    </row>
    <row r="75" spans="1:8" x14ac:dyDescent="0.2">
      <c r="A75" s="2" t="s">
        <v>27</v>
      </c>
      <c r="B75" s="4">
        <v>275</v>
      </c>
      <c r="C75" s="5">
        <v>11.12</v>
      </c>
      <c r="D75" s="4">
        <v>206</v>
      </c>
      <c r="E75" s="5">
        <v>12.83</v>
      </c>
      <c r="F75" s="4">
        <v>69</v>
      </c>
      <c r="G75" s="5">
        <v>8.15</v>
      </c>
      <c r="H75" s="4">
        <v>0</v>
      </c>
    </row>
    <row r="76" spans="1:8" x14ac:dyDescent="0.2">
      <c r="A76" s="2" t="s">
        <v>28</v>
      </c>
      <c r="B76" s="4">
        <v>85</v>
      </c>
      <c r="C76" s="5">
        <v>3.44</v>
      </c>
      <c r="D76" s="4">
        <v>50</v>
      </c>
      <c r="E76" s="5">
        <v>3.12</v>
      </c>
      <c r="F76" s="4">
        <v>33</v>
      </c>
      <c r="G76" s="5">
        <v>3.9</v>
      </c>
      <c r="H76" s="4">
        <v>0</v>
      </c>
    </row>
    <row r="77" spans="1:8" x14ac:dyDescent="0.2">
      <c r="A77" s="2" t="s">
        <v>29</v>
      </c>
      <c r="B77" s="4">
        <v>316</v>
      </c>
      <c r="C77" s="5">
        <v>12.78</v>
      </c>
      <c r="D77" s="4">
        <v>260</v>
      </c>
      <c r="E77" s="5">
        <v>16.2</v>
      </c>
      <c r="F77" s="4">
        <v>53</v>
      </c>
      <c r="G77" s="5">
        <v>6.26</v>
      </c>
      <c r="H77" s="4">
        <v>1</v>
      </c>
    </row>
    <row r="78" spans="1:8" x14ac:dyDescent="0.2">
      <c r="A78" s="2" t="s">
        <v>30</v>
      </c>
      <c r="B78" s="4">
        <v>292</v>
      </c>
      <c r="C78" s="5">
        <v>11.81</v>
      </c>
      <c r="D78" s="4">
        <v>250</v>
      </c>
      <c r="E78" s="5">
        <v>15.58</v>
      </c>
      <c r="F78" s="4">
        <v>42</v>
      </c>
      <c r="G78" s="5">
        <v>4.96</v>
      </c>
      <c r="H78" s="4">
        <v>0</v>
      </c>
    </row>
    <row r="79" spans="1:8" x14ac:dyDescent="0.2">
      <c r="A79" s="2" t="s">
        <v>31</v>
      </c>
      <c r="B79" s="4">
        <v>84</v>
      </c>
      <c r="C79" s="5">
        <v>3.4</v>
      </c>
      <c r="D79" s="4">
        <v>53</v>
      </c>
      <c r="E79" s="5">
        <v>3.3</v>
      </c>
      <c r="F79" s="4">
        <v>29</v>
      </c>
      <c r="G79" s="5">
        <v>3.42</v>
      </c>
      <c r="H79" s="4">
        <v>1</v>
      </c>
    </row>
    <row r="80" spans="1:8" x14ac:dyDescent="0.2">
      <c r="A80" s="2" t="s">
        <v>32</v>
      </c>
      <c r="B80" s="4">
        <v>69</v>
      </c>
      <c r="C80" s="5">
        <v>2.79</v>
      </c>
      <c r="D80" s="4">
        <v>44</v>
      </c>
      <c r="E80" s="5">
        <v>2.74</v>
      </c>
      <c r="F80" s="4">
        <v>20</v>
      </c>
      <c r="G80" s="5">
        <v>2.36</v>
      </c>
      <c r="H80" s="4">
        <v>1</v>
      </c>
    </row>
    <row r="81" spans="1:8" x14ac:dyDescent="0.2">
      <c r="A81" s="2" t="s">
        <v>33</v>
      </c>
      <c r="B81" s="4">
        <v>82</v>
      </c>
      <c r="C81" s="5">
        <v>3.32</v>
      </c>
      <c r="D81" s="4">
        <v>42</v>
      </c>
      <c r="E81" s="5">
        <v>2.62</v>
      </c>
      <c r="F81" s="4">
        <v>34</v>
      </c>
      <c r="G81" s="5">
        <v>4.01</v>
      </c>
      <c r="H81" s="4">
        <v>1</v>
      </c>
    </row>
    <row r="82" spans="1:8" x14ac:dyDescent="0.2">
      <c r="A82" s="1" t="s">
        <v>5</v>
      </c>
      <c r="B82" s="4">
        <v>2193</v>
      </c>
      <c r="C82" s="5">
        <v>100</v>
      </c>
      <c r="D82" s="4">
        <v>1355</v>
      </c>
      <c r="E82" s="5">
        <v>99.97999999999999</v>
      </c>
      <c r="F82" s="4">
        <v>796</v>
      </c>
      <c r="G82" s="5">
        <v>99.999999999999986</v>
      </c>
      <c r="H82" s="4">
        <v>6</v>
      </c>
    </row>
    <row r="83" spans="1:8" x14ac:dyDescent="0.2">
      <c r="A83" s="2" t="s">
        <v>19</v>
      </c>
      <c r="B83" s="4">
        <v>1</v>
      </c>
      <c r="C83" s="5">
        <v>0.05</v>
      </c>
      <c r="D83" s="4">
        <v>0</v>
      </c>
      <c r="E83" s="5">
        <v>0</v>
      </c>
      <c r="F83" s="4">
        <v>1</v>
      </c>
      <c r="G83" s="5">
        <v>0.13</v>
      </c>
      <c r="H83" s="4">
        <v>0</v>
      </c>
    </row>
    <row r="84" spans="1:8" x14ac:dyDescent="0.2">
      <c r="A84" s="2" t="s">
        <v>20</v>
      </c>
      <c r="B84" s="4">
        <v>296</v>
      </c>
      <c r="C84" s="5">
        <v>13.5</v>
      </c>
      <c r="D84" s="4">
        <v>124</v>
      </c>
      <c r="E84" s="5">
        <v>9.15</v>
      </c>
      <c r="F84" s="4">
        <v>172</v>
      </c>
      <c r="G84" s="5">
        <v>21.61</v>
      </c>
      <c r="H84" s="4">
        <v>0</v>
      </c>
    </row>
    <row r="85" spans="1:8" x14ac:dyDescent="0.2">
      <c r="A85" s="2" t="s">
        <v>21</v>
      </c>
      <c r="B85" s="4">
        <v>188</v>
      </c>
      <c r="C85" s="5">
        <v>8.57</v>
      </c>
      <c r="D85" s="4">
        <v>94</v>
      </c>
      <c r="E85" s="5">
        <v>6.94</v>
      </c>
      <c r="F85" s="4">
        <v>94</v>
      </c>
      <c r="G85" s="5">
        <v>11.81</v>
      </c>
      <c r="H85" s="4">
        <v>0</v>
      </c>
    </row>
    <row r="86" spans="1:8" x14ac:dyDescent="0.2">
      <c r="A86" s="2" t="s">
        <v>22</v>
      </c>
      <c r="B86" s="4">
        <v>11</v>
      </c>
      <c r="C86" s="5">
        <v>0.5</v>
      </c>
      <c r="D86" s="4">
        <v>0</v>
      </c>
      <c r="E86" s="5">
        <v>0</v>
      </c>
      <c r="F86" s="4">
        <v>10</v>
      </c>
      <c r="G86" s="5">
        <v>1.26</v>
      </c>
      <c r="H86" s="4">
        <v>0</v>
      </c>
    </row>
    <row r="87" spans="1:8" x14ac:dyDescent="0.2">
      <c r="A87" s="2" t="s">
        <v>23</v>
      </c>
      <c r="B87" s="4">
        <v>3</v>
      </c>
      <c r="C87" s="5">
        <v>0.14000000000000001</v>
      </c>
      <c r="D87" s="4">
        <v>0</v>
      </c>
      <c r="E87" s="5">
        <v>0</v>
      </c>
      <c r="F87" s="4">
        <v>3</v>
      </c>
      <c r="G87" s="5">
        <v>0.38</v>
      </c>
      <c r="H87" s="4">
        <v>0</v>
      </c>
    </row>
    <row r="88" spans="1:8" x14ac:dyDescent="0.2">
      <c r="A88" s="2" t="s">
        <v>24</v>
      </c>
      <c r="B88" s="4">
        <v>31</v>
      </c>
      <c r="C88" s="5">
        <v>1.41</v>
      </c>
      <c r="D88" s="4">
        <v>9</v>
      </c>
      <c r="E88" s="5">
        <v>0.66</v>
      </c>
      <c r="F88" s="4">
        <v>22</v>
      </c>
      <c r="G88" s="5">
        <v>2.76</v>
      </c>
      <c r="H88" s="4">
        <v>0</v>
      </c>
    </row>
    <row r="89" spans="1:8" x14ac:dyDescent="0.2">
      <c r="A89" s="2" t="s">
        <v>25</v>
      </c>
      <c r="B89" s="4">
        <v>568</v>
      </c>
      <c r="C89" s="5">
        <v>25.9</v>
      </c>
      <c r="D89" s="4">
        <v>327</v>
      </c>
      <c r="E89" s="5">
        <v>24.13</v>
      </c>
      <c r="F89" s="4">
        <v>240</v>
      </c>
      <c r="G89" s="5">
        <v>30.15</v>
      </c>
      <c r="H89" s="4">
        <v>1</v>
      </c>
    </row>
    <row r="90" spans="1:8" x14ac:dyDescent="0.2">
      <c r="A90" s="2" t="s">
        <v>26</v>
      </c>
      <c r="B90" s="4">
        <v>14</v>
      </c>
      <c r="C90" s="5">
        <v>0.64</v>
      </c>
      <c r="D90" s="4">
        <v>2</v>
      </c>
      <c r="E90" s="5">
        <v>0.15</v>
      </c>
      <c r="F90" s="4">
        <v>12</v>
      </c>
      <c r="G90" s="5">
        <v>1.51</v>
      </c>
      <c r="H90" s="4">
        <v>0</v>
      </c>
    </row>
    <row r="91" spans="1:8" x14ac:dyDescent="0.2">
      <c r="A91" s="2" t="s">
        <v>27</v>
      </c>
      <c r="B91" s="4">
        <v>88</v>
      </c>
      <c r="C91" s="5">
        <v>4.01</v>
      </c>
      <c r="D91" s="4">
        <v>30</v>
      </c>
      <c r="E91" s="5">
        <v>2.21</v>
      </c>
      <c r="F91" s="4">
        <v>57</v>
      </c>
      <c r="G91" s="5">
        <v>7.16</v>
      </c>
      <c r="H91" s="4">
        <v>0</v>
      </c>
    </row>
    <row r="92" spans="1:8" x14ac:dyDescent="0.2">
      <c r="A92" s="2" t="s">
        <v>28</v>
      </c>
      <c r="B92" s="4">
        <v>79</v>
      </c>
      <c r="C92" s="5">
        <v>3.6</v>
      </c>
      <c r="D92" s="4">
        <v>50</v>
      </c>
      <c r="E92" s="5">
        <v>3.69</v>
      </c>
      <c r="F92" s="4">
        <v>27</v>
      </c>
      <c r="G92" s="5">
        <v>3.39</v>
      </c>
      <c r="H92" s="4">
        <v>0</v>
      </c>
    </row>
    <row r="93" spans="1:8" x14ac:dyDescent="0.2">
      <c r="A93" s="2" t="s">
        <v>29</v>
      </c>
      <c r="B93" s="4">
        <v>320</v>
      </c>
      <c r="C93" s="5">
        <v>14.59</v>
      </c>
      <c r="D93" s="4">
        <v>277</v>
      </c>
      <c r="E93" s="5">
        <v>20.440000000000001</v>
      </c>
      <c r="F93" s="4">
        <v>38</v>
      </c>
      <c r="G93" s="5">
        <v>4.7699999999999996</v>
      </c>
      <c r="H93" s="4">
        <v>0</v>
      </c>
    </row>
    <row r="94" spans="1:8" x14ac:dyDescent="0.2">
      <c r="A94" s="2" t="s">
        <v>30</v>
      </c>
      <c r="B94" s="4">
        <v>326</v>
      </c>
      <c r="C94" s="5">
        <v>14.87</v>
      </c>
      <c r="D94" s="4">
        <v>282</v>
      </c>
      <c r="E94" s="5">
        <v>20.81</v>
      </c>
      <c r="F94" s="4">
        <v>38</v>
      </c>
      <c r="G94" s="5">
        <v>4.7699999999999996</v>
      </c>
      <c r="H94" s="4">
        <v>0</v>
      </c>
    </row>
    <row r="95" spans="1:8" x14ac:dyDescent="0.2">
      <c r="A95" s="2" t="s">
        <v>31</v>
      </c>
      <c r="B95" s="4">
        <v>84</v>
      </c>
      <c r="C95" s="5">
        <v>3.83</v>
      </c>
      <c r="D95" s="4">
        <v>56</v>
      </c>
      <c r="E95" s="5">
        <v>4.13</v>
      </c>
      <c r="F95" s="4">
        <v>7</v>
      </c>
      <c r="G95" s="5">
        <v>0.88</v>
      </c>
      <c r="H95" s="4">
        <v>1</v>
      </c>
    </row>
    <row r="96" spans="1:8" x14ac:dyDescent="0.2">
      <c r="A96" s="2" t="s">
        <v>32</v>
      </c>
      <c r="B96" s="4">
        <v>87</v>
      </c>
      <c r="C96" s="5">
        <v>3.97</v>
      </c>
      <c r="D96" s="4">
        <v>56</v>
      </c>
      <c r="E96" s="5">
        <v>4.13</v>
      </c>
      <c r="F96" s="4">
        <v>30</v>
      </c>
      <c r="G96" s="5">
        <v>3.77</v>
      </c>
      <c r="H96" s="4">
        <v>1</v>
      </c>
    </row>
    <row r="97" spans="1:8" x14ac:dyDescent="0.2">
      <c r="A97" s="2" t="s">
        <v>33</v>
      </c>
      <c r="B97" s="4">
        <v>97</v>
      </c>
      <c r="C97" s="5">
        <v>4.42</v>
      </c>
      <c r="D97" s="4">
        <v>48</v>
      </c>
      <c r="E97" s="5">
        <v>3.54</v>
      </c>
      <c r="F97" s="4">
        <v>45</v>
      </c>
      <c r="G97" s="5">
        <v>5.65</v>
      </c>
      <c r="H97" s="4">
        <v>3</v>
      </c>
    </row>
    <row r="98" spans="1:8" x14ac:dyDescent="0.2">
      <c r="A98" s="1" t="s">
        <v>6</v>
      </c>
      <c r="B98" s="4">
        <v>860</v>
      </c>
      <c r="C98" s="5">
        <v>100.00000000000001</v>
      </c>
      <c r="D98" s="4">
        <v>446</v>
      </c>
      <c r="E98" s="5">
        <v>99.98</v>
      </c>
      <c r="F98" s="4">
        <v>402</v>
      </c>
      <c r="G98" s="5">
        <v>100.00999999999999</v>
      </c>
      <c r="H98" s="4">
        <v>2</v>
      </c>
    </row>
    <row r="99" spans="1:8" x14ac:dyDescent="0.2">
      <c r="A99" s="2" t="s">
        <v>19</v>
      </c>
      <c r="B99" s="4">
        <v>1</v>
      </c>
      <c r="C99" s="5">
        <v>0.12</v>
      </c>
      <c r="D99" s="4">
        <v>0</v>
      </c>
      <c r="E99" s="5">
        <v>0</v>
      </c>
      <c r="F99" s="4">
        <v>1</v>
      </c>
      <c r="G99" s="5">
        <v>0.25</v>
      </c>
      <c r="H99" s="4">
        <v>0</v>
      </c>
    </row>
    <row r="100" spans="1:8" x14ac:dyDescent="0.2">
      <c r="A100" s="2" t="s">
        <v>20</v>
      </c>
      <c r="B100" s="4">
        <v>113</v>
      </c>
      <c r="C100" s="5">
        <v>13.14</v>
      </c>
      <c r="D100" s="4">
        <v>19</v>
      </c>
      <c r="E100" s="5">
        <v>4.26</v>
      </c>
      <c r="F100" s="4">
        <v>94</v>
      </c>
      <c r="G100" s="5">
        <v>23.38</v>
      </c>
      <c r="H100" s="4">
        <v>0</v>
      </c>
    </row>
    <row r="101" spans="1:8" x14ac:dyDescent="0.2">
      <c r="A101" s="2" t="s">
        <v>21</v>
      </c>
      <c r="B101" s="4">
        <v>75</v>
      </c>
      <c r="C101" s="5">
        <v>8.7200000000000006</v>
      </c>
      <c r="D101" s="4">
        <v>21</v>
      </c>
      <c r="E101" s="5">
        <v>4.71</v>
      </c>
      <c r="F101" s="4">
        <v>54</v>
      </c>
      <c r="G101" s="5">
        <v>13.43</v>
      </c>
      <c r="H101" s="4">
        <v>0</v>
      </c>
    </row>
    <row r="102" spans="1:8" x14ac:dyDescent="0.2">
      <c r="A102" s="2" t="s">
        <v>22</v>
      </c>
      <c r="B102" s="4">
        <v>3</v>
      </c>
      <c r="C102" s="5">
        <v>0.35</v>
      </c>
      <c r="D102" s="4">
        <v>1</v>
      </c>
      <c r="E102" s="5">
        <v>0.22</v>
      </c>
      <c r="F102" s="4">
        <v>2</v>
      </c>
      <c r="G102" s="5">
        <v>0.5</v>
      </c>
      <c r="H102" s="4">
        <v>0</v>
      </c>
    </row>
    <row r="103" spans="1:8" x14ac:dyDescent="0.2">
      <c r="A103" s="2" t="s">
        <v>23</v>
      </c>
      <c r="B103" s="4">
        <v>3</v>
      </c>
      <c r="C103" s="5">
        <v>0.35</v>
      </c>
      <c r="D103" s="4">
        <v>0</v>
      </c>
      <c r="E103" s="5">
        <v>0</v>
      </c>
      <c r="F103" s="4">
        <v>3</v>
      </c>
      <c r="G103" s="5">
        <v>0.75</v>
      </c>
      <c r="H103" s="4">
        <v>0</v>
      </c>
    </row>
    <row r="104" spans="1:8" x14ac:dyDescent="0.2">
      <c r="A104" s="2" t="s">
        <v>24</v>
      </c>
      <c r="B104" s="4">
        <v>6</v>
      </c>
      <c r="C104" s="5">
        <v>0.7</v>
      </c>
      <c r="D104" s="4">
        <v>1</v>
      </c>
      <c r="E104" s="5">
        <v>0.22</v>
      </c>
      <c r="F104" s="4">
        <v>4</v>
      </c>
      <c r="G104" s="5">
        <v>1</v>
      </c>
      <c r="H104" s="4">
        <v>0</v>
      </c>
    </row>
    <row r="105" spans="1:8" x14ac:dyDescent="0.2">
      <c r="A105" s="2" t="s">
        <v>25</v>
      </c>
      <c r="B105" s="4">
        <v>236</v>
      </c>
      <c r="C105" s="5">
        <v>27.44</v>
      </c>
      <c r="D105" s="4">
        <v>138</v>
      </c>
      <c r="E105" s="5">
        <v>30.94</v>
      </c>
      <c r="F105" s="4">
        <v>97</v>
      </c>
      <c r="G105" s="5">
        <v>24.13</v>
      </c>
      <c r="H105" s="4">
        <v>1</v>
      </c>
    </row>
    <row r="106" spans="1:8" x14ac:dyDescent="0.2">
      <c r="A106" s="2" t="s">
        <v>26</v>
      </c>
      <c r="B106" s="4">
        <v>5</v>
      </c>
      <c r="C106" s="5">
        <v>0.57999999999999996</v>
      </c>
      <c r="D106" s="4">
        <v>0</v>
      </c>
      <c r="E106" s="5">
        <v>0</v>
      </c>
      <c r="F106" s="4">
        <v>5</v>
      </c>
      <c r="G106" s="5">
        <v>1.24</v>
      </c>
      <c r="H106" s="4">
        <v>0</v>
      </c>
    </row>
    <row r="107" spans="1:8" x14ac:dyDescent="0.2">
      <c r="A107" s="2" t="s">
        <v>27</v>
      </c>
      <c r="B107" s="4">
        <v>43</v>
      </c>
      <c r="C107" s="5">
        <v>5</v>
      </c>
      <c r="D107" s="4">
        <v>13</v>
      </c>
      <c r="E107" s="5">
        <v>2.91</v>
      </c>
      <c r="F107" s="4">
        <v>30</v>
      </c>
      <c r="G107" s="5">
        <v>7.46</v>
      </c>
      <c r="H107" s="4">
        <v>0</v>
      </c>
    </row>
    <row r="108" spans="1:8" x14ac:dyDescent="0.2">
      <c r="A108" s="2" t="s">
        <v>28</v>
      </c>
      <c r="B108" s="4">
        <v>48</v>
      </c>
      <c r="C108" s="5">
        <v>5.58</v>
      </c>
      <c r="D108" s="4">
        <v>22</v>
      </c>
      <c r="E108" s="5">
        <v>4.93</v>
      </c>
      <c r="F108" s="4">
        <v>26</v>
      </c>
      <c r="G108" s="5">
        <v>6.47</v>
      </c>
      <c r="H108" s="4">
        <v>0</v>
      </c>
    </row>
    <row r="109" spans="1:8" x14ac:dyDescent="0.2">
      <c r="A109" s="2" t="s">
        <v>29</v>
      </c>
      <c r="B109" s="4">
        <v>115</v>
      </c>
      <c r="C109" s="5">
        <v>13.37</v>
      </c>
      <c r="D109" s="4">
        <v>95</v>
      </c>
      <c r="E109" s="5">
        <v>21.3</v>
      </c>
      <c r="F109" s="4">
        <v>19</v>
      </c>
      <c r="G109" s="5">
        <v>4.7300000000000004</v>
      </c>
      <c r="H109" s="4">
        <v>0</v>
      </c>
    </row>
    <row r="110" spans="1:8" x14ac:dyDescent="0.2">
      <c r="A110" s="2" t="s">
        <v>30</v>
      </c>
      <c r="B110" s="4">
        <v>121</v>
      </c>
      <c r="C110" s="5">
        <v>14.07</v>
      </c>
      <c r="D110" s="4">
        <v>98</v>
      </c>
      <c r="E110" s="5">
        <v>21.97</v>
      </c>
      <c r="F110" s="4">
        <v>23</v>
      </c>
      <c r="G110" s="5">
        <v>5.72</v>
      </c>
      <c r="H110" s="4">
        <v>0</v>
      </c>
    </row>
    <row r="111" spans="1:8" x14ac:dyDescent="0.2">
      <c r="A111" s="2" t="s">
        <v>31</v>
      </c>
      <c r="B111" s="4">
        <v>21</v>
      </c>
      <c r="C111" s="5">
        <v>2.44</v>
      </c>
      <c r="D111" s="4">
        <v>10</v>
      </c>
      <c r="E111" s="5">
        <v>2.2400000000000002</v>
      </c>
      <c r="F111" s="4">
        <v>5</v>
      </c>
      <c r="G111" s="5">
        <v>1.24</v>
      </c>
      <c r="H111" s="4">
        <v>1</v>
      </c>
    </row>
    <row r="112" spans="1:8" x14ac:dyDescent="0.2">
      <c r="A112" s="2" t="s">
        <v>32</v>
      </c>
      <c r="B112" s="4">
        <v>32</v>
      </c>
      <c r="C112" s="5">
        <v>3.72</v>
      </c>
      <c r="D112" s="4">
        <v>12</v>
      </c>
      <c r="E112" s="5">
        <v>2.69</v>
      </c>
      <c r="F112" s="4">
        <v>20</v>
      </c>
      <c r="G112" s="5">
        <v>4.9800000000000004</v>
      </c>
      <c r="H112" s="4">
        <v>0</v>
      </c>
    </row>
    <row r="113" spans="1:8" x14ac:dyDescent="0.2">
      <c r="A113" s="2" t="s">
        <v>33</v>
      </c>
      <c r="B113" s="4">
        <v>38</v>
      </c>
      <c r="C113" s="5">
        <v>4.42</v>
      </c>
      <c r="D113" s="4">
        <v>16</v>
      </c>
      <c r="E113" s="5">
        <v>3.59</v>
      </c>
      <c r="F113" s="4">
        <v>19</v>
      </c>
      <c r="G113" s="5">
        <v>4.7300000000000004</v>
      </c>
      <c r="H113" s="4">
        <v>0</v>
      </c>
    </row>
    <row r="114" spans="1:8" x14ac:dyDescent="0.2">
      <c r="A114" s="1" t="s">
        <v>7</v>
      </c>
      <c r="B114" s="4">
        <v>522</v>
      </c>
      <c r="C114" s="5">
        <v>100</v>
      </c>
      <c r="D114" s="4">
        <v>331</v>
      </c>
      <c r="E114" s="5">
        <v>99.97999999999999</v>
      </c>
      <c r="F114" s="4">
        <v>185</v>
      </c>
      <c r="G114" s="5">
        <v>99.97999999999999</v>
      </c>
      <c r="H114" s="4">
        <v>3</v>
      </c>
    </row>
    <row r="115" spans="1:8" x14ac:dyDescent="0.2">
      <c r="A115" s="2" t="s">
        <v>19</v>
      </c>
      <c r="B115" s="4">
        <v>3</v>
      </c>
      <c r="C115" s="5">
        <v>0.56999999999999995</v>
      </c>
      <c r="D115" s="4">
        <v>0</v>
      </c>
      <c r="E115" s="5">
        <v>0</v>
      </c>
      <c r="F115" s="4">
        <v>3</v>
      </c>
      <c r="G115" s="5">
        <v>1.62</v>
      </c>
      <c r="H115" s="4">
        <v>0</v>
      </c>
    </row>
    <row r="116" spans="1:8" x14ac:dyDescent="0.2">
      <c r="A116" s="2" t="s">
        <v>20</v>
      </c>
      <c r="B116" s="4">
        <v>63</v>
      </c>
      <c r="C116" s="5">
        <v>12.07</v>
      </c>
      <c r="D116" s="4">
        <v>25</v>
      </c>
      <c r="E116" s="5">
        <v>7.55</v>
      </c>
      <c r="F116" s="4">
        <v>38</v>
      </c>
      <c r="G116" s="5">
        <v>20.54</v>
      </c>
      <c r="H116" s="4">
        <v>0</v>
      </c>
    </row>
    <row r="117" spans="1:8" x14ac:dyDescent="0.2">
      <c r="A117" s="2" t="s">
        <v>21</v>
      </c>
      <c r="B117" s="4">
        <v>24</v>
      </c>
      <c r="C117" s="5">
        <v>4.5999999999999996</v>
      </c>
      <c r="D117" s="4">
        <v>6</v>
      </c>
      <c r="E117" s="5">
        <v>1.81</v>
      </c>
      <c r="F117" s="4">
        <v>18</v>
      </c>
      <c r="G117" s="5">
        <v>9.73</v>
      </c>
      <c r="H117" s="4">
        <v>0</v>
      </c>
    </row>
    <row r="118" spans="1:8" x14ac:dyDescent="0.2">
      <c r="A118" s="2" t="s">
        <v>22</v>
      </c>
      <c r="B118" s="4">
        <v>1</v>
      </c>
      <c r="C118" s="5">
        <v>0.19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2">
      <c r="A119" s="2" t="s">
        <v>23</v>
      </c>
      <c r="B119" s="4">
        <v>2</v>
      </c>
      <c r="C119" s="5">
        <v>0.38</v>
      </c>
      <c r="D119" s="4">
        <v>0</v>
      </c>
      <c r="E119" s="5">
        <v>0</v>
      </c>
      <c r="F119" s="4">
        <v>2</v>
      </c>
      <c r="G119" s="5">
        <v>1.08</v>
      </c>
      <c r="H119" s="4">
        <v>0</v>
      </c>
    </row>
    <row r="120" spans="1:8" x14ac:dyDescent="0.2">
      <c r="A120" s="2" t="s">
        <v>24</v>
      </c>
      <c r="B120" s="4">
        <v>9</v>
      </c>
      <c r="C120" s="5">
        <v>1.72</v>
      </c>
      <c r="D120" s="4">
        <v>1</v>
      </c>
      <c r="E120" s="5">
        <v>0.3</v>
      </c>
      <c r="F120" s="4">
        <v>8</v>
      </c>
      <c r="G120" s="5">
        <v>4.32</v>
      </c>
      <c r="H120" s="4">
        <v>0</v>
      </c>
    </row>
    <row r="121" spans="1:8" x14ac:dyDescent="0.2">
      <c r="A121" s="2" t="s">
        <v>25</v>
      </c>
      <c r="B121" s="4">
        <v>145</v>
      </c>
      <c r="C121" s="5">
        <v>27.78</v>
      </c>
      <c r="D121" s="4">
        <v>83</v>
      </c>
      <c r="E121" s="5">
        <v>25.08</v>
      </c>
      <c r="F121" s="4">
        <v>61</v>
      </c>
      <c r="G121" s="5">
        <v>32.97</v>
      </c>
      <c r="H121" s="4">
        <v>1</v>
      </c>
    </row>
    <row r="122" spans="1:8" x14ac:dyDescent="0.2">
      <c r="A122" s="2" t="s">
        <v>26</v>
      </c>
      <c r="B122" s="4">
        <v>2</v>
      </c>
      <c r="C122" s="5">
        <v>0.38</v>
      </c>
      <c r="D122" s="4">
        <v>0</v>
      </c>
      <c r="E122" s="5">
        <v>0</v>
      </c>
      <c r="F122" s="4">
        <v>2</v>
      </c>
      <c r="G122" s="5">
        <v>1.08</v>
      </c>
      <c r="H122" s="4">
        <v>0</v>
      </c>
    </row>
    <row r="123" spans="1:8" x14ac:dyDescent="0.2">
      <c r="A123" s="2" t="s">
        <v>27</v>
      </c>
      <c r="B123" s="4">
        <v>37</v>
      </c>
      <c r="C123" s="5">
        <v>7.09</v>
      </c>
      <c r="D123" s="4">
        <v>29</v>
      </c>
      <c r="E123" s="5">
        <v>8.76</v>
      </c>
      <c r="F123" s="4">
        <v>8</v>
      </c>
      <c r="G123" s="5">
        <v>4.32</v>
      </c>
      <c r="H123" s="4">
        <v>0</v>
      </c>
    </row>
    <row r="124" spans="1:8" x14ac:dyDescent="0.2">
      <c r="A124" s="2" t="s">
        <v>28</v>
      </c>
      <c r="B124" s="4">
        <v>18</v>
      </c>
      <c r="C124" s="5">
        <v>3.45</v>
      </c>
      <c r="D124" s="4">
        <v>9</v>
      </c>
      <c r="E124" s="5">
        <v>2.72</v>
      </c>
      <c r="F124" s="4">
        <v>9</v>
      </c>
      <c r="G124" s="5">
        <v>4.8600000000000003</v>
      </c>
      <c r="H124" s="4">
        <v>0</v>
      </c>
    </row>
    <row r="125" spans="1:8" x14ac:dyDescent="0.2">
      <c r="A125" s="2" t="s">
        <v>29</v>
      </c>
      <c r="B125" s="4">
        <v>81</v>
      </c>
      <c r="C125" s="5">
        <v>15.52</v>
      </c>
      <c r="D125" s="4">
        <v>68</v>
      </c>
      <c r="E125" s="5">
        <v>20.54</v>
      </c>
      <c r="F125" s="4">
        <v>12</v>
      </c>
      <c r="G125" s="5">
        <v>6.49</v>
      </c>
      <c r="H125" s="4">
        <v>1</v>
      </c>
    </row>
    <row r="126" spans="1:8" x14ac:dyDescent="0.2">
      <c r="A126" s="2" t="s">
        <v>30</v>
      </c>
      <c r="B126" s="4">
        <v>78</v>
      </c>
      <c r="C126" s="5">
        <v>14.94</v>
      </c>
      <c r="D126" s="4">
        <v>72</v>
      </c>
      <c r="E126" s="5">
        <v>21.75</v>
      </c>
      <c r="F126" s="4">
        <v>6</v>
      </c>
      <c r="G126" s="5">
        <v>3.24</v>
      </c>
      <c r="H126" s="4">
        <v>0</v>
      </c>
    </row>
    <row r="127" spans="1:8" x14ac:dyDescent="0.2">
      <c r="A127" s="2" t="s">
        <v>31</v>
      </c>
      <c r="B127" s="4">
        <v>12</v>
      </c>
      <c r="C127" s="5">
        <v>2.2999999999999998</v>
      </c>
      <c r="D127" s="4">
        <v>11</v>
      </c>
      <c r="E127" s="5">
        <v>3.32</v>
      </c>
      <c r="F127" s="4">
        <v>0</v>
      </c>
      <c r="G127" s="5">
        <v>0</v>
      </c>
      <c r="H127" s="4">
        <v>0</v>
      </c>
    </row>
    <row r="128" spans="1:8" x14ac:dyDescent="0.2">
      <c r="A128" s="2" t="s">
        <v>32</v>
      </c>
      <c r="B128" s="4">
        <v>29</v>
      </c>
      <c r="C128" s="5">
        <v>5.56</v>
      </c>
      <c r="D128" s="4">
        <v>20</v>
      </c>
      <c r="E128" s="5">
        <v>6.04</v>
      </c>
      <c r="F128" s="4">
        <v>8</v>
      </c>
      <c r="G128" s="5">
        <v>4.32</v>
      </c>
      <c r="H128" s="4">
        <v>1</v>
      </c>
    </row>
    <row r="129" spans="1:8" x14ac:dyDescent="0.2">
      <c r="A129" s="2" t="s">
        <v>33</v>
      </c>
      <c r="B129" s="4">
        <v>18</v>
      </c>
      <c r="C129" s="5">
        <v>3.45</v>
      </c>
      <c r="D129" s="4">
        <v>7</v>
      </c>
      <c r="E129" s="5">
        <v>2.11</v>
      </c>
      <c r="F129" s="4">
        <v>10</v>
      </c>
      <c r="G129" s="5">
        <v>5.41</v>
      </c>
      <c r="H129" s="4">
        <v>0</v>
      </c>
    </row>
    <row r="130" spans="1:8" x14ac:dyDescent="0.2">
      <c r="A130" s="1" t="s">
        <v>8</v>
      </c>
      <c r="B130" s="4">
        <v>706</v>
      </c>
      <c r="C130" s="5">
        <v>100</v>
      </c>
      <c r="D130" s="4">
        <v>378</v>
      </c>
      <c r="E130" s="5">
        <v>100.01</v>
      </c>
      <c r="F130" s="4">
        <v>303</v>
      </c>
      <c r="G130" s="5">
        <v>99.99</v>
      </c>
      <c r="H130" s="4">
        <v>6</v>
      </c>
    </row>
    <row r="131" spans="1:8" x14ac:dyDescent="0.2">
      <c r="A131" s="2" t="s">
        <v>19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20</v>
      </c>
      <c r="B132" s="4">
        <v>90</v>
      </c>
      <c r="C132" s="5">
        <v>12.75</v>
      </c>
      <c r="D132" s="4">
        <v>33</v>
      </c>
      <c r="E132" s="5">
        <v>8.73</v>
      </c>
      <c r="F132" s="4">
        <v>57</v>
      </c>
      <c r="G132" s="5">
        <v>18.809999999999999</v>
      </c>
      <c r="H132" s="4">
        <v>0</v>
      </c>
    </row>
    <row r="133" spans="1:8" x14ac:dyDescent="0.2">
      <c r="A133" s="2" t="s">
        <v>21</v>
      </c>
      <c r="B133" s="4">
        <v>49</v>
      </c>
      <c r="C133" s="5">
        <v>6.94</v>
      </c>
      <c r="D133" s="4">
        <v>20</v>
      </c>
      <c r="E133" s="5">
        <v>5.29</v>
      </c>
      <c r="F133" s="4">
        <v>29</v>
      </c>
      <c r="G133" s="5">
        <v>9.57</v>
      </c>
      <c r="H133" s="4">
        <v>0</v>
      </c>
    </row>
    <row r="134" spans="1:8" x14ac:dyDescent="0.2">
      <c r="A134" s="2" t="s">
        <v>22</v>
      </c>
      <c r="B134" s="4">
        <v>1</v>
      </c>
      <c r="C134" s="5">
        <v>0.14000000000000001</v>
      </c>
      <c r="D134" s="4">
        <v>0</v>
      </c>
      <c r="E134" s="5">
        <v>0</v>
      </c>
      <c r="F134" s="4">
        <v>1</v>
      </c>
      <c r="G134" s="5">
        <v>0.33</v>
      </c>
      <c r="H134" s="4">
        <v>0</v>
      </c>
    </row>
    <row r="135" spans="1:8" x14ac:dyDescent="0.2">
      <c r="A135" s="2" t="s">
        <v>23</v>
      </c>
      <c r="B135" s="4">
        <v>2</v>
      </c>
      <c r="C135" s="5">
        <v>0.28000000000000003</v>
      </c>
      <c r="D135" s="4">
        <v>0</v>
      </c>
      <c r="E135" s="5">
        <v>0</v>
      </c>
      <c r="F135" s="4">
        <v>2</v>
      </c>
      <c r="G135" s="5">
        <v>0.66</v>
      </c>
      <c r="H135" s="4">
        <v>0</v>
      </c>
    </row>
    <row r="136" spans="1:8" x14ac:dyDescent="0.2">
      <c r="A136" s="2" t="s">
        <v>24</v>
      </c>
      <c r="B136" s="4">
        <v>11</v>
      </c>
      <c r="C136" s="5">
        <v>1.56</v>
      </c>
      <c r="D136" s="4">
        <v>1</v>
      </c>
      <c r="E136" s="5">
        <v>0.26</v>
      </c>
      <c r="F136" s="4">
        <v>10</v>
      </c>
      <c r="G136" s="5">
        <v>3.3</v>
      </c>
      <c r="H136" s="4">
        <v>0</v>
      </c>
    </row>
    <row r="137" spans="1:8" x14ac:dyDescent="0.2">
      <c r="A137" s="2" t="s">
        <v>25</v>
      </c>
      <c r="B137" s="4">
        <v>218</v>
      </c>
      <c r="C137" s="5">
        <v>30.88</v>
      </c>
      <c r="D137" s="4">
        <v>107</v>
      </c>
      <c r="E137" s="5">
        <v>28.31</v>
      </c>
      <c r="F137" s="4">
        <v>109</v>
      </c>
      <c r="G137" s="5">
        <v>35.97</v>
      </c>
      <c r="H137" s="4">
        <v>2</v>
      </c>
    </row>
    <row r="138" spans="1:8" x14ac:dyDescent="0.2">
      <c r="A138" s="2" t="s">
        <v>26</v>
      </c>
      <c r="B138" s="4">
        <v>3</v>
      </c>
      <c r="C138" s="5">
        <v>0.42</v>
      </c>
      <c r="D138" s="4">
        <v>2</v>
      </c>
      <c r="E138" s="5">
        <v>0.53</v>
      </c>
      <c r="F138" s="4">
        <v>1</v>
      </c>
      <c r="G138" s="5">
        <v>0.33</v>
      </c>
      <c r="H138" s="4">
        <v>0</v>
      </c>
    </row>
    <row r="139" spans="1:8" x14ac:dyDescent="0.2">
      <c r="A139" s="2" t="s">
        <v>27</v>
      </c>
      <c r="B139" s="4">
        <v>25</v>
      </c>
      <c r="C139" s="5">
        <v>3.54</v>
      </c>
      <c r="D139" s="4">
        <v>11</v>
      </c>
      <c r="E139" s="5">
        <v>2.91</v>
      </c>
      <c r="F139" s="4">
        <v>13</v>
      </c>
      <c r="G139" s="5">
        <v>4.29</v>
      </c>
      <c r="H139" s="4">
        <v>1</v>
      </c>
    </row>
    <row r="140" spans="1:8" x14ac:dyDescent="0.2">
      <c r="A140" s="2" t="s">
        <v>28</v>
      </c>
      <c r="B140" s="4">
        <v>34</v>
      </c>
      <c r="C140" s="5">
        <v>4.82</v>
      </c>
      <c r="D140" s="4">
        <v>17</v>
      </c>
      <c r="E140" s="5">
        <v>4.5</v>
      </c>
      <c r="F140" s="4">
        <v>16</v>
      </c>
      <c r="G140" s="5">
        <v>5.28</v>
      </c>
      <c r="H140" s="4">
        <v>0</v>
      </c>
    </row>
    <row r="141" spans="1:8" x14ac:dyDescent="0.2">
      <c r="A141" s="2" t="s">
        <v>29</v>
      </c>
      <c r="B141" s="4">
        <v>98</v>
      </c>
      <c r="C141" s="5">
        <v>13.88</v>
      </c>
      <c r="D141" s="4">
        <v>70</v>
      </c>
      <c r="E141" s="5">
        <v>18.52</v>
      </c>
      <c r="F141" s="4">
        <v>28</v>
      </c>
      <c r="G141" s="5">
        <v>9.24</v>
      </c>
      <c r="H141" s="4">
        <v>0</v>
      </c>
    </row>
    <row r="142" spans="1:8" x14ac:dyDescent="0.2">
      <c r="A142" s="2" t="s">
        <v>30</v>
      </c>
      <c r="B142" s="4">
        <v>89</v>
      </c>
      <c r="C142" s="5">
        <v>12.61</v>
      </c>
      <c r="D142" s="4">
        <v>75</v>
      </c>
      <c r="E142" s="5">
        <v>19.84</v>
      </c>
      <c r="F142" s="4">
        <v>13</v>
      </c>
      <c r="G142" s="5">
        <v>4.29</v>
      </c>
      <c r="H142" s="4">
        <v>1</v>
      </c>
    </row>
    <row r="143" spans="1:8" x14ac:dyDescent="0.2">
      <c r="A143" s="2" t="s">
        <v>31</v>
      </c>
      <c r="B143" s="4">
        <v>30</v>
      </c>
      <c r="C143" s="5">
        <v>4.25</v>
      </c>
      <c r="D143" s="4">
        <v>10</v>
      </c>
      <c r="E143" s="5">
        <v>2.65</v>
      </c>
      <c r="F143" s="4">
        <v>2</v>
      </c>
      <c r="G143" s="5">
        <v>0.66</v>
      </c>
      <c r="H143" s="4">
        <v>0</v>
      </c>
    </row>
    <row r="144" spans="1:8" x14ac:dyDescent="0.2">
      <c r="A144" s="2" t="s">
        <v>32</v>
      </c>
      <c r="B144" s="4">
        <v>33</v>
      </c>
      <c r="C144" s="5">
        <v>4.67</v>
      </c>
      <c r="D144" s="4">
        <v>24</v>
      </c>
      <c r="E144" s="5">
        <v>6.35</v>
      </c>
      <c r="F144" s="4">
        <v>9</v>
      </c>
      <c r="G144" s="5">
        <v>2.97</v>
      </c>
      <c r="H144" s="4">
        <v>0</v>
      </c>
    </row>
    <row r="145" spans="1:8" x14ac:dyDescent="0.2">
      <c r="A145" s="2" t="s">
        <v>33</v>
      </c>
      <c r="B145" s="4">
        <v>23</v>
      </c>
      <c r="C145" s="5">
        <v>3.26</v>
      </c>
      <c r="D145" s="4">
        <v>8</v>
      </c>
      <c r="E145" s="5">
        <v>2.12</v>
      </c>
      <c r="F145" s="4">
        <v>13</v>
      </c>
      <c r="G145" s="5">
        <v>4.29</v>
      </c>
      <c r="H145" s="4">
        <v>2</v>
      </c>
    </row>
    <row r="146" spans="1:8" x14ac:dyDescent="0.2">
      <c r="A146" s="1" t="s">
        <v>9</v>
      </c>
      <c r="B146" s="4">
        <v>600</v>
      </c>
      <c r="C146" s="5">
        <v>100</v>
      </c>
      <c r="D146" s="4">
        <v>364</v>
      </c>
      <c r="E146" s="5">
        <v>100.00999999999999</v>
      </c>
      <c r="F146" s="4">
        <v>227</v>
      </c>
      <c r="G146" s="5">
        <v>99.989999999999981</v>
      </c>
      <c r="H146" s="4">
        <v>5</v>
      </c>
    </row>
    <row r="147" spans="1:8" x14ac:dyDescent="0.2">
      <c r="A147" s="2" t="s">
        <v>19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20</v>
      </c>
      <c r="B148" s="4">
        <v>76</v>
      </c>
      <c r="C148" s="5">
        <v>12.67</v>
      </c>
      <c r="D148" s="4">
        <v>32</v>
      </c>
      <c r="E148" s="5">
        <v>8.7899999999999991</v>
      </c>
      <c r="F148" s="4">
        <v>44</v>
      </c>
      <c r="G148" s="5">
        <v>19.38</v>
      </c>
      <c r="H148" s="4">
        <v>0</v>
      </c>
    </row>
    <row r="149" spans="1:8" x14ac:dyDescent="0.2">
      <c r="A149" s="2" t="s">
        <v>21</v>
      </c>
      <c r="B149" s="4">
        <v>40</v>
      </c>
      <c r="C149" s="5">
        <v>6.67</v>
      </c>
      <c r="D149" s="4">
        <v>17</v>
      </c>
      <c r="E149" s="5">
        <v>4.67</v>
      </c>
      <c r="F149" s="4">
        <v>23</v>
      </c>
      <c r="G149" s="5">
        <v>10.130000000000001</v>
      </c>
      <c r="H149" s="4">
        <v>0</v>
      </c>
    </row>
    <row r="150" spans="1:8" x14ac:dyDescent="0.2">
      <c r="A150" s="2" t="s">
        <v>22</v>
      </c>
      <c r="B150" s="4">
        <v>5</v>
      </c>
      <c r="C150" s="5">
        <v>0.83</v>
      </c>
      <c r="D150" s="4">
        <v>0</v>
      </c>
      <c r="E150" s="5">
        <v>0</v>
      </c>
      <c r="F150" s="4">
        <v>4</v>
      </c>
      <c r="G150" s="5">
        <v>1.76</v>
      </c>
      <c r="H150" s="4">
        <v>0</v>
      </c>
    </row>
    <row r="151" spans="1:8" x14ac:dyDescent="0.2">
      <c r="A151" s="2" t="s">
        <v>23</v>
      </c>
      <c r="B151" s="4">
        <v>6</v>
      </c>
      <c r="C151" s="5">
        <v>1</v>
      </c>
      <c r="D151" s="4">
        <v>0</v>
      </c>
      <c r="E151" s="5">
        <v>0</v>
      </c>
      <c r="F151" s="4">
        <v>6</v>
      </c>
      <c r="G151" s="5">
        <v>2.64</v>
      </c>
      <c r="H151" s="4">
        <v>0</v>
      </c>
    </row>
    <row r="152" spans="1:8" x14ac:dyDescent="0.2">
      <c r="A152" s="2" t="s">
        <v>24</v>
      </c>
      <c r="B152" s="4">
        <v>3</v>
      </c>
      <c r="C152" s="5">
        <v>0.5</v>
      </c>
      <c r="D152" s="4">
        <v>0</v>
      </c>
      <c r="E152" s="5">
        <v>0</v>
      </c>
      <c r="F152" s="4">
        <v>3</v>
      </c>
      <c r="G152" s="5">
        <v>1.32</v>
      </c>
      <c r="H152" s="4">
        <v>0</v>
      </c>
    </row>
    <row r="153" spans="1:8" x14ac:dyDescent="0.2">
      <c r="A153" s="2" t="s">
        <v>25</v>
      </c>
      <c r="B153" s="4">
        <v>179</v>
      </c>
      <c r="C153" s="5">
        <v>29.83</v>
      </c>
      <c r="D153" s="4">
        <v>102</v>
      </c>
      <c r="E153" s="5">
        <v>28.02</v>
      </c>
      <c r="F153" s="4">
        <v>75</v>
      </c>
      <c r="G153" s="5">
        <v>33.04</v>
      </c>
      <c r="H153" s="4">
        <v>2</v>
      </c>
    </row>
    <row r="154" spans="1:8" x14ac:dyDescent="0.2">
      <c r="A154" s="2" t="s">
        <v>26</v>
      </c>
      <c r="B154" s="4">
        <v>3</v>
      </c>
      <c r="C154" s="5">
        <v>0.5</v>
      </c>
      <c r="D154" s="4">
        <v>0</v>
      </c>
      <c r="E154" s="5">
        <v>0</v>
      </c>
      <c r="F154" s="4">
        <v>3</v>
      </c>
      <c r="G154" s="5">
        <v>1.32</v>
      </c>
      <c r="H154" s="4">
        <v>0</v>
      </c>
    </row>
    <row r="155" spans="1:8" x14ac:dyDescent="0.2">
      <c r="A155" s="2" t="s">
        <v>27</v>
      </c>
      <c r="B155" s="4">
        <v>27</v>
      </c>
      <c r="C155" s="5">
        <v>4.5</v>
      </c>
      <c r="D155" s="4">
        <v>14</v>
      </c>
      <c r="E155" s="5">
        <v>3.85</v>
      </c>
      <c r="F155" s="4">
        <v>13</v>
      </c>
      <c r="G155" s="5">
        <v>5.73</v>
      </c>
      <c r="H155" s="4">
        <v>0</v>
      </c>
    </row>
    <row r="156" spans="1:8" x14ac:dyDescent="0.2">
      <c r="A156" s="2" t="s">
        <v>28</v>
      </c>
      <c r="B156" s="4">
        <v>26</v>
      </c>
      <c r="C156" s="5">
        <v>4.33</v>
      </c>
      <c r="D156" s="4">
        <v>18</v>
      </c>
      <c r="E156" s="5">
        <v>4.95</v>
      </c>
      <c r="F156" s="4">
        <v>8</v>
      </c>
      <c r="G156" s="5">
        <v>3.52</v>
      </c>
      <c r="H156" s="4">
        <v>0</v>
      </c>
    </row>
    <row r="157" spans="1:8" x14ac:dyDescent="0.2">
      <c r="A157" s="2" t="s">
        <v>29</v>
      </c>
      <c r="B157" s="4">
        <v>85</v>
      </c>
      <c r="C157" s="5">
        <v>14.17</v>
      </c>
      <c r="D157" s="4">
        <v>71</v>
      </c>
      <c r="E157" s="5">
        <v>19.510000000000002</v>
      </c>
      <c r="F157" s="4">
        <v>11</v>
      </c>
      <c r="G157" s="5">
        <v>4.8499999999999996</v>
      </c>
      <c r="H157" s="4">
        <v>2</v>
      </c>
    </row>
    <row r="158" spans="1:8" x14ac:dyDescent="0.2">
      <c r="A158" s="2" t="s">
        <v>30</v>
      </c>
      <c r="B158" s="4">
        <v>90</v>
      </c>
      <c r="C158" s="5">
        <v>15</v>
      </c>
      <c r="D158" s="4">
        <v>73</v>
      </c>
      <c r="E158" s="5">
        <v>20.05</v>
      </c>
      <c r="F158" s="4">
        <v>17</v>
      </c>
      <c r="G158" s="5">
        <v>7.49</v>
      </c>
      <c r="H158" s="4">
        <v>0</v>
      </c>
    </row>
    <row r="159" spans="1:8" x14ac:dyDescent="0.2">
      <c r="A159" s="2" t="s">
        <v>31</v>
      </c>
      <c r="B159" s="4">
        <v>16</v>
      </c>
      <c r="C159" s="5">
        <v>2.67</v>
      </c>
      <c r="D159" s="4">
        <v>14</v>
      </c>
      <c r="E159" s="5">
        <v>3.85</v>
      </c>
      <c r="F159" s="4">
        <v>1</v>
      </c>
      <c r="G159" s="5">
        <v>0.44</v>
      </c>
      <c r="H159" s="4">
        <v>0</v>
      </c>
    </row>
    <row r="160" spans="1:8" x14ac:dyDescent="0.2">
      <c r="A160" s="2" t="s">
        <v>32</v>
      </c>
      <c r="B160" s="4">
        <v>26</v>
      </c>
      <c r="C160" s="5">
        <v>4.33</v>
      </c>
      <c r="D160" s="4">
        <v>13</v>
      </c>
      <c r="E160" s="5">
        <v>3.57</v>
      </c>
      <c r="F160" s="4">
        <v>13</v>
      </c>
      <c r="G160" s="5">
        <v>5.73</v>
      </c>
      <c r="H160" s="4">
        <v>0</v>
      </c>
    </row>
    <row r="161" spans="1:8" x14ac:dyDescent="0.2">
      <c r="A161" s="2" t="s">
        <v>33</v>
      </c>
      <c r="B161" s="4">
        <v>18</v>
      </c>
      <c r="C161" s="5">
        <v>3</v>
      </c>
      <c r="D161" s="4">
        <v>10</v>
      </c>
      <c r="E161" s="5">
        <v>2.75</v>
      </c>
      <c r="F161" s="4">
        <v>6</v>
      </c>
      <c r="G161" s="5">
        <v>2.64</v>
      </c>
      <c r="H161" s="4">
        <v>1</v>
      </c>
    </row>
    <row r="162" spans="1:8" x14ac:dyDescent="0.2">
      <c r="A162" s="1" t="s">
        <v>10</v>
      </c>
      <c r="B162" s="4">
        <v>677</v>
      </c>
      <c r="C162" s="5">
        <v>100</v>
      </c>
      <c r="D162" s="4">
        <v>364</v>
      </c>
      <c r="E162" s="5">
        <v>100</v>
      </c>
      <c r="F162" s="4">
        <v>296</v>
      </c>
      <c r="G162" s="5">
        <v>100.01</v>
      </c>
      <c r="H162" s="4">
        <v>2</v>
      </c>
    </row>
    <row r="163" spans="1:8" x14ac:dyDescent="0.2">
      <c r="A163" s="2" t="s">
        <v>19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20</v>
      </c>
      <c r="B164" s="4">
        <v>95</v>
      </c>
      <c r="C164" s="5">
        <v>14.03</v>
      </c>
      <c r="D164" s="4">
        <v>19</v>
      </c>
      <c r="E164" s="5">
        <v>5.22</v>
      </c>
      <c r="F164" s="4">
        <v>76</v>
      </c>
      <c r="G164" s="5">
        <v>25.68</v>
      </c>
      <c r="H164" s="4">
        <v>0</v>
      </c>
    </row>
    <row r="165" spans="1:8" x14ac:dyDescent="0.2">
      <c r="A165" s="2" t="s">
        <v>21</v>
      </c>
      <c r="B165" s="4">
        <v>47</v>
      </c>
      <c r="C165" s="5">
        <v>6.94</v>
      </c>
      <c r="D165" s="4">
        <v>18</v>
      </c>
      <c r="E165" s="5">
        <v>4.95</v>
      </c>
      <c r="F165" s="4">
        <v>29</v>
      </c>
      <c r="G165" s="5">
        <v>9.8000000000000007</v>
      </c>
      <c r="H165" s="4">
        <v>0</v>
      </c>
    </row>
    <row r="166" spans="1:8" x14ac:dyDescent="0.2">
      <c r="A166" s="2" t="s">
        <v>22</v>
      </c>
      <c r="B166" s="4">
        <v>10</v>
      </c>
      <c r="C166" s="5">
        <v>1.48</v>
      </c>
      <c r="D166" s="4">
        <v>0</v>
      </c>
      <c r="E166" s="5">
        <v>0</v>
      </c>
      <c r="F166" s="4">
        <v>9</v>
      </c>
      <c r="G166" s="5">
        <v>3.04</v>
      </c>
      <c r="H166" s="4">
        <v>1</v>
      </c>
    </row>
    <row r="167" spans="1:8" x14ac:dyDescent="0.2">
      <c r="A167" s="2" t="s">
        <v>23</v>
      </c>
      <c r="B167" s="4">
        <v>4</v>
      </c>
      <c r="C167" s="5">
        <v>0.59</v>
      </c>
      <c r="D167" s="4">
        <v>1</v>
      </c>
      <c r="E167" s="5">
        <v>0.27</v>
      </c>
      <c r="F167" s="4">
        <v>3</v>
      </c>
      <c r="G167" s="5">
        <v>1.01</v>
      </c>
      <c r="H167" s="4">
        <v>0</v>
      </c>
    </row>
    <row r="168" spans="1:8" x14ac:dyDescent="0.2">
      <c r="A168" s="2" t="s">
        <v>24</v>
      </c>
      <c r="B168" s="4">
        <v>3</v>
      </c>
      <c r="C168" s="5">
        <v>0.44</v>
      </c>
      <c r="D168" s="4">
        <v>1</v>
      </c>
      <c r="E168" s="5">
        <v>0.27</v>
      </c>
      <c r="F168" s="4">
        <v>2</v>
      </c>
      <c r="G168" s="5">
        <v>0.68</v>
      </c>
      <c r="H168" s="4">
        <v>0</v>
      </c>
    </row>
    <row r="169" spans="1:8" x14ac:dyDescent="0.2">
      <c r="A169" s="2" t="s">
        <v>25</v>
      </c>
      <c r="B169" s="4">
        <v>184</v>
      </c>
      <c r="C169" s="5">
        <v>27.18</v>
      </c>
      <c r="D169" s="4">
        <v>85</v>
      </c>
      <c r="E169" s="5">
        <v>23.35</v>
      </c>
      <c r="F169" s="4">
        <v>98</v>
      </c>
      <c r="G169" s="5">
        <v>33.11</v>
      </c>
      <c r="H169" s="4">
        <v>1</v>
      </c>
    </row>
    <row r="170" spans="1:8" x14ac:dyDescent="0.2">
      <c r="A170" s="2" t="s">
        <v>26</v>
      </c>
      <c r="B170" s="4">
        <v>2</v>
      </c>
      <c r="C170" s="5">
        <v>0.3</v>
      </c>
      <c r="D170" s="4">
        <v>0</v>
      </c>
      <c r="E170" s="5">
        <v>0</v>
      </c>
      <c r="F170" s="4">
        <v>2</v>
      </c>
      <c r="G170" s="5">
        <v>0.68</v>
      </c>
      <c r="H170" s="4">
        <v>0</v>
      </c>
    </row>
    <row r="171" spans="1:8" x14ac:dyDescent="0.2">
      <c r="A171" s="2" t="s">
        <v>27</v>
      </c>
      <c r="B171" s="4">
        <v>45</v>
      </c>
      <c r="C171" s="5">
        <v>6.65</v>
      </c>
      <c r="D171" s="4">
        <v>31</v>
      </c>
      <c r="E171" s="5">
        <v>8.52</v>
      </c>
      <c r="F171" s="4">
        <v>13</v>
      </c>
      <c r="G171" s="5">
        <v>4.3899999999999997</v>
      </c>
      <c r="H171" s="4">
        <v>0</v>
      </c>
    </row>
    <row r="172" spans="1:8" x14ac:dyDescent="0.2">
      <c r="A172" s="2" t="s">
        <v>28</v>
      </c>
      <c r="B172" s="4">
        <v>41</v>
      </c>
      <c r="C172" s="5">
        <v>6.06</v>
      </c>
      <c r="D172" s="4">
        <v>22</v>
      </c>
      <c r="E172" s="5">
        <v>6.04</v>
      </c>
      <c r="F172" s="4">
        <v>19</v>
      </c>
      <c r="G172" s="5">
        <v>6.42</v>
      </c>
      <c r="H172" s="4">
        <v>0</v>
      </c>
    </row>
    <row r="173" spans="1:8" x14ac:dyDescent="0.2">
      <c r="A173" s="2" t="s">
        <v>29</v>
      </c>
      <c r="B173" s="4">
        <v>73</v>
      </c>
      <c r="C173" s="5">
        <v>10.78</v>
      </c>
      <c r="D173" s="4">
        <v>58</v>
      </c>
      <c r="E173" s="5">
        <v>15.93</v>
      </c>
      <c r="F173" s="4">
        <v>15</v>
      </c>
      <c r="G173" s="5">
        <v>5.07</v>
      </c>
      <c r="H173" s="4">
        <v>0</v>
      </c>
    </row>
    <row r="174" spans="1:8" x14ac:dyDescent="0.2">
      <c r="A174" s="2" t="s">
        <v>30</v>
      </c>
      <c r="B174" s="4">
        <v>95</v>
      </c>
      <c r="C174" s="5">
        <v>14.03</v>
      </c>
      <c r="D174" s="4">
        <v>83</v>
      </c>
      <c r="E174" s="5">
        <v>22.8</v>
      </c>
      <c r="F174" s="4">
        <v>12</v>
      </c>
      <c r="G174" s="5">
        <v>4.05</v>
      </c>
      <c r="H174" s="4">
        <v>0</v>
      </c>
    </row>
    <row r="175" spans="1:8" x14ac:dyDescent="0.2">
      <c r="A175" s="2" t="s">
        <v>31</v>
      </c>
      <c r="B175" s="4">
        <v>26</v>
      </c>
      <c r="C175" s="5">
        <v>3.84</v>
      </c>
      <c r="D175" s="4">
        <v>12</v>
      </c>
      <c r="E175" s="5">
        <v>3.3</v>
      </c>
      <c r="F175" s="4">
        <v>2</v>
      </c>
      <c r="G175" s="5">
        <v>0.68</v>
      </c>
      <c r="H175" s="4">
        <v>0</v>
      </c>
    </row>
    <row r="176" spans="1:8" x14ac:dyDescent="0.2">
      <c r="A176" s="2" t="s">
        <v>32</v>
      </c>
      <c r="B176" s="4">
        <v>20</v>
      </c>
      <c r="C176" s="5">
        <v>2.95</v>
      </c>
      <c r="D176" s="4">
        <v>16</v>
      </c>
      <c r="E176" s="5">
        <v>4.4000000000000004</v>
      </c>
      <c r="F176" s="4">
        <v>3</v>
      </c>
      <c r="G176" s="5">
        <v>1.01</v>
      </c>
      <c r="H176" s="4">
        <v>0</v>
      </c>
    </row>
    <row r="177" spans="1:8" x14ac:dyDescent="0.2">
      <c r="A177" s="2" t="s">
        <v>33</v>
      </c>
      <c r="B177" s="4">
        <v>32</v>
      </c>
      <c r="C177" s="5">
        <v>4.7300000000000004</v>
      </c>
      <c r="D177" s="4">
        <v>18</v>
      </c>
      <c r="E177" s="5">
        <v>4.95</v>
      </c>
      <c r="F177" s="4">
        <v>13</v>
      </c>
      <c r="G177" s="5">
        <v>4.3899999999999997</v>
      </c>
      <c r="H177" s="4">
        <v>0</v>
      </c>
    </row>
    <row r="178" spans="1:8" x14ac:dyDescent="0.2">
      <c r="A178" s="1" t="s">
        <v>11</v>
      </c>
      <c r="B178" s="4">
        <v>1281</v>
      </c>
      <c r="C178" s="5">
        <v>99.980000000000018</v>
      </c>
      <c r="D178" s="4">
        <v>681</v>
      </c>
      <c r="E178" s="5">
        <v>99.999999999999972</v>
      </c>
      <c r="F178" s="4">
        <v>583</v>
      </c>
      <c r="G178" s="5">
        <v>100.01</v>
      </c>
      <c r="H178" s="4">
        <v>3</v>
      </c>
    </row>
    <row r="179" spans="1:8" x14ac:dyDescent="0.2">
      <c r="A179" s="2" t="s">
        <v>19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20</v>
      </c>
      <c r="B180" s="4">
        <v>166</v>
      </c>
      <c r="C180" s="5">
        <v>12.96</v>
      </c>
      <c r="D180" s="4">
        <v>51</v>
      </c>
      <c r="E180" s="5">
        <v>7.49</v>
      </c>
      <c r="F180" s="4">
        <v>115</v>
      </c>
      <c r="G180" s="5">
        <v>19.73</v>
      </c>
      <c r="H180" s="4">
        <v>0</v>
      </c>
    </row>
    <row r="181" spans="1:8" x14ac:dyDescent="0.2">
      <c r="A181" s="2" t="s">
        <v>21</v>
      </c>
      <c r="B181" s="4">
        <v>93</v>
      </c>
      <c r="C181" s="5">
        <v>7.26</v>
      </c>
      <c r="D181" s="4">
        <v>32</v>
      </c>
      <c r="E181" s="5">
        <v>4.7</v>
      </c>
      <c r="F181" s="4">
        <v>61</v>
      </c>
      <c r="G181" s="5">
        <v>10.46</v>
      </c>
      <c r="H181" s="4">
        <v>0</v>
      </c>
    </row>
    <row r="182" spans="1:8" x14ac:dyDescent="0.2">
      <c r="A182" s="2" t="s">
        <v>22</v>
      </c>
      <c r="B182" s="4">
        <v>13</v>
      </c>
      <c r="C182" s="5">
        <v>1.01</v>
      </c>
      <c r="D182" s="4">
        <v>0</v>
      </c>
      <c r="E182" s="5">
        <v>0</v>
      </c>
      <c r="F182" s="4">
        <v>12</v>
      </c>
      <c r="G182" s="5">
        <v>2.06</v>
      </c>
      <c r="H182" s="4">
        <v>0</v>
      </c>
    </row>
    <row r="183" spans="1:8" x14ac:dyDescent="0.2">
      <c r="A183" s="2" t="s">
        <v>23</v>
      </c>
      <c r="B183" s="4">
        <v>4</v>
      </c>
      <c r="C183" s="5">
        <v>0.31</v>
      </c>
      <c r="D183" s="4">
        <v>1</v>
      </c>
      <c r="E183" s="5">
        <v>0.15</v>
      </c>
      <c r="F183" s="4">
        <v>3</v>
      </c>
      <c r="G183" s="5">
        <v>0.51</v>
      </c>
      <c r="H183" s="4">
        <v>0</v>
      </c>
    </row>
    <row r="184" spans="1:8" x14ac:dyDescent="0.2">
      <c r="A184" s="2" t="s">
        <v>24</v>
      </c>
      <c r="B184" s="4">
        <v>9</v>
      </c>
      <c r="C184" s="5">
        <v>0.7</v>
      </c>
      <c r="D184" s="4">
        <v>2</v>
      </c>
      <c r="E184" s="5">
        <v>0.28999999999999998</v>
      </c>
      <c r="F184" s="4">
        <v>7</v>
      </c>
      <c r="G184" s="5">
        <v>1.2</v>
      </c>
      <c r="H184" s="4">
        <v>0</v>
      </c>
    </row>
    <row r="185" spans="1:8" x14ac:dyDescent="0.2">
      <c r="A185" s="2" t="s">
        <v>25</v>
      </c>
      <c r="B185" s="4">
        <v>368</v>
      </c>
      <c r="C185" s="5">
        <v>28.73</v>
      </c>
      <c r="D185" s="4">
        <v>175</v>
      </c>
      <c r="E185" s="5">
        <v>25.7</v>
      </c>
      <c r="F185" s="4">
        <v>192</v>
      </c>
      <c r="G185" s="5">
        <v>32.93</v>
      </c>
      <c r="H185" s="4">
        <v>1</v>
      </c>
    </row>
    <row r="186" spans="1:8" x14ac:dyDescent="0.2">
      <c r="A186" s="2" t="s">
        <v>26</v>
      </c>
      <c r="B186" s="4">
        <v>10</v>
      </c>
      <c r="C186" s="5">
        <v>0.78</v>
      </c>
      <c r="D186" s="4">
        <v>3</v>
      </c>
      <c r="E186" s="5">
        <v>0.44</v>
      </c>
      <c r="F186" s="4">
        <v>7</v>
      </c>
      <c r="G186" s="5">
        <v>1.2</v>
      </c>
      <c r="H186" s="4">
        <v>0</v>
      </c>
    </row>
    <row r="187" spans="1:8" x14ac:dyDescent="0.2">
      <c r="A187" s="2" t="s">
        <v>27</v>
      </c>
      <c r="B187" s="4">
        <v>52</v>
      </c>
      <c r="C187" s="5">
        <v>4.0599999999999996</v>
      </c>
      <c r="D187" s="4">
        <v>9</v>
      </c>
      <c r="E187" s="5">
        <v>1.32</v>
      </c>
      <c r="F187" s="4">
        <v>43</v>
      </c>
      <c r="G187" s="5">
        <v>7.38</v>
      </c>
      <c r="H187" s="4">
        <v>0</v>
      </c>
    </row>
    <row r="188" spans="1:8" x14ac:dyDescent="0.2">
      <c r="A188" s="2" t="s">
        <v>28</v>
      </c>
      <c r="B188" s="4">
        <v>55</v>
      </c>
      <c r="C188" s="5">
        <v>4.29</v>
      </c>
      <c r="D188" s="4">
        <v>36</v>
      </c>
      <c r="E188" s="5">
        <v>5.29</v>
      </c>
      <c r="F188" s="4">
        <v>18</v>
      </c>
      <c r="G188" s="5">
        <v>3.09</v>
      </c>
      <c r="H188" s="4">
        <v>0</v>
      </c>
    </row>
    <row r="189" spans="1:8" x14ac:dyDescent="0.2">
      <c r="A189" s="2" t="s">
        <v>29</v>
      </c>
      <c r="B189" s="4">
        <v>181</v>
      </c>
      <c r="C189" s="5">
        <v>14.13</v>
      </c>
      <c r="D189" s="4">
        <v>149</v>
      </c>
      <c r="E189" s="5">
        <v>21.88</v>
      </c>
      <c r="F189" s="4">
        <v>32</v>
      </c>
      <c r="G189" s="5">
        <v>5.49</v>
      </c>
      <c r="H189" s="4">
        <v>0</v>
      </c>
    </row>
    <row r="190" spans="1:8" x14ac:dyDescent="0.2">
      <c r="A190" s="2" t="s">
        <v>30</v>
      </c>
      <c r="B190" s="4">
        <v>170</v>
      </c>
      <c r="C190" s="5">
        <v>13.27</v>
      </c>
      <c r="D190" s="4">
        <v>142</v>
      </c>
      <c r="E190" s="5">
        <v>20.85</v>
      </c>
      <c r="F190" s="4">
        <v>27</v>
      </c>
      <c r="G190" s="5">
        <v>4.63</v>
      </c>
      <c r="H190" s="4">
        <v>1</v>
      </c>
    </row>
    <row r="191" spans="1:8" x14ac:dyDescent="0.2">
      <c r="A191" s="2" t="s">
        <v>31</v>
      </c>
      <c r="B191" s="4">
        <v>29</v>
      </c>
      <c r="C191" s="5">
        <v>2.2599999999999998</v>
      </c>
      <c r="D191" s="4">
        <v>13</v>
      </c>
      <c r="E191" s="5">
        <v>1.91</v>
      </c>
      <c r="F191" s="4">
        <v>6</v>
      </c>
      <c r="G191" s="5">
        <v>1.03</v>
      </c>
      <c r="H191" s="4">
        <v>0</v>
      </c>
    </row>
    <row r="192" spans="1:8" x14ac:dyDescent="0.2">
      <c r="A192" s="2" t="s">
        <v>32</v>
      </c>
      <c r="B192" s="4">
        <v>66</v>
      </c>
      <c r="C192" s="5">
        <v>5.15</v>
      </c>
      <c r="D192" s="4">
        <v>34</v>
      </c>
      <c r="E192" s="5">
        <v>4.99</v>
      </c>
      <c r="F192" s="4">
        <v>30</v>
      </c>
      <c r="G192" s="5">
        <v>5.15</v>
      </c>
      <c r="H192" s="4">
        <v>0</v>
      </c>
    </row>
    <row r="193" spans="1:8" x14ac:dyDescent="0.2">
      <c r="A193" s="2" t="s">
        <v>33</v>
      </c>
      <c r="B193" s="4">
        <v>65</v>
      </c>
      <c r="C193" s="5">
        <v>5.07</v>
      </c>
      <c r="D193" s="4">
        <v>34</v>
      </c>
      <c r="E193" s="5">
        <v>4.99</v>
      </c>
      <c r="F193" s="4">
        <v>30</v>
      </c>
      <c r="G193" s="5">
        <v>5.15</v>
      </c>
      <c r="H193" s="4">
        <v>1</v>
      </c>
    </row>
    <row r="194" spans="1:8" x14ac:dyDescent="0.2">
      <c r="A194" s="1" t="s">
        <v>12</v>
      </c>
      <c r="B194" s="4">
        <v>840</v>
      </c>
      <c r="C194" s="5">
        <v>99.989999999999981</v>
      </c>
      <c r="D194" s="4">
        <v>484</v>
      </c>
      <c r="E194" s="5">
        <v>100</v>
      </c>
      <c r="F194" s="4">
        <v>342</v>
      </c>
      <c r="G194" s="5">
        <v>100</v>
      </c>
      <c r="H194" s="4">
        <v>5</v>
      </c>
    </row>
    <row r="195" spans="1:8" x14ac:dyDescent="0.2">
      <c r="A195" s="2" t="s">
        <v>19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20</v>
      </c>
      <c r="B196" s="4">
        <v>137</v>
      </c>
      <c r="C196" s="5">
        <v>16.309999999999999</v>
      </c>
      <c r="D196" s="4">
        <v>49</v>
      </c>
      <c r="E196" s="5">
        <v>10.119999999999999</v>
      </c>
      <c r="F196" s="4">
        <v>88</v>
      </c>
      <c r="G196" s="5">
        <v>25.73</v>
      </c>
      <c r="H196" s="4">
        <v>0</v>
      </c>
    </row>
    <row r="197" spans="1:8" x14ac:dyDescent="0.2">
      <c r="A197" s="2" t="s">
        <v>21</v>
      </c>
      <c r="B197" s="4">
        <v>51</v>
      </c>
      <c r="C197" s="5">
        <v>6.07</v>
      </c>
      <c r="D197" s="4">
        <v>23</v>
      </c>
      <c r="E197" s="5">
        <v>4.75</v>
      </c>
      <c r="F197" s="4">
        <v>28</v>
      </c>
      <c r="G197" s="5">
        <v>8.19</v>
      </c>
      <c r="H197" s="4">
        <v>0</v>
      </c>
    </row>
    <row r="198" spans="1:8" x14ac:dyDescent="0.2">
      <c r="A198" s="2" t="s">
        <v>22</v>
      </c>
      <c r="B198" s="4">
        <v>3</v>
      </c>
      <c r="C198" s="5">
        <v>0.36</v>
      </c>
      <c r="D198" s="4">
        <v>0</v>
      </c>
      <c r="E198" s="5">
        <v>0</v>
      </c>
      <c r="F198" s="4">
        <v>3</v>
      </c>
      <c r="G198" s="5">
        <v>0.88</v>
      </c>
      <c r="H198" s="4">
        <v>0</v>
      </c>
    </row>
    <row r="199" spans="1:8" x14ac:dyDescent="0.2">
      <c r="A199" s="2" t="s">
        <v>23</v>
      </c>
      <c r="B199" s="4">
        <v>2</v>
      </c>
      <c r="C199" s="5">
        <v>0.24</v>
      </c>
      <c r="D199" s="4">
        <v>0</v>
      </c>
      <c r="E199" s="5">
        <v>0</v>
      </c>
      <c r="F199" s="4">
        <v>1</v>
      </c>
      <c r="G199" s="5">
        <v>0.28999999999999998</v>
      </c>
      <c r="H199" s="4">
        <v>0</v>
      </c>
    </row>
    <row r="200" spans="1:8" x14ac:dyDescent="0.2">
      <c r="A200" s="2" t="s">
        <v>24</v>
      </c>
      <c r="B200" s="4">
        <v>7</v>
      </c>
      <c r="C200" s="5">
        <v>0.83</v>
      </c>
      <c r="D200" s="4">
        <v>0</v>
      </c>
      <c r="E200" s="5">
        <v>0</v>
      </c>
      <c r="F200" s="4">
        <v>6</v>
      </c>
      <c r="G200" s="5">
        <v>1.75</v>
      </c>
      <c r="H200" s="4">
        <v>0</v>
      </c>
    </row>
    <row r="201" spans="1:8" x14ac:dyDescent="0.2">
      <c r="A201" s="2" t="s">
        <v>25</v>
      </c>
      <c r="B201" s="4">
        <v>232</v>
      </c>
      <c r="C201" s="5">
        <v>27.62</v>
      </c>
      <c r="D201" s="4">
        <v>127</v>
      </c>
      <c r="E201" s="5">
        <v>26.24</v>
      </c>
      <c r="F201" s="4">
        <v>104</v>
      </c>
      <c r="G201" s="5">
        <v>30.41</v>
      </c>
      <c r="H201" s="4">
        <v>1</v>
      </c>
    </row>
    <row r="202" spans="1:8" x14ac:dyDescent="0.2">
      <c r="A202" s="2" t="s">
        <v>26</v>
      </c>
      <c r="B202" s="4">
        <v>2</v>
      </c>
      <c r="C202" s="5">
        <v>0.24</v>
      </c>
      <c r="D202" s="4">
        <v>1</v>
      </c>
      <c r="E202" s="5">
        <v>0.21</v>
      </c>
      <c r="F202" s="4">
        <v>1</v>
      </c>
      <c r="G202" s="5">
        <v>0.28999999999999998</v>
      </c>
      <c r="H202" s="4">
        <v>0</v>
      </c>
    </row>
    <row r="203" spans="1:8" x14ac:dyDescent="0.2">
      <c r="A203" s="2" t="s">
        <v>27</v>
      </c>
      <c r="B203" s="4">
        <v>20</v>
      </c>
      <c r="C203" s="5">
        <v>2.38</v>
      </c>
      <c r="D203" s="4">
        <v>6</v>
      </c>
      <c r="E203" s="5">
        <v>1.24</v>
      </c>
      <c r="F203" s="4">
        <v>14</v>
      </c>
      <c r="G203" s="5">
        <v>4.09</v>
      </c>
      <c r="H203" s="4">
        <v>0</v>
      </c>
    </row>
    <row r="204" spans="1:8" x14ac:dyDescent="0.2">
      <c r="A204" s="2" t="s">
        <v>28</v>
      </c>
      <c r="B204" s="4">
        <v>31</v>
      </c>
      <c r="C204" s="5">
        <v>3.69</v>
      </c>
      <c r="D204" s="4">
        <v>16</v>
      </c>
      <c r="E204" s="5">
        <v>3.31</v>
      </c>
      <c r="F204" s="4">
        <v>15</v>
      </c>
      <c r="G204" s="5">
        <v>4.3899999999999997</v>
      </c>
      <c r="H204" s="4">
        <v>0</v>
      </c>
    </row>
    <row r="205" spans="1:8" x14ac:dyDescent="0.2">
      <c r="A205" s="2" t="s">
        <v>29</v>
      </c>
      <c r="B205" s="4">
        <v>111</v>
      </c>
      <c r="C205" s="5">
        <v>13.21</v>
      </c>
      <c r="D205" s="4">
        <v>89</v>
      </c>
      <c r="E205" s="5">
        <v>18.39</v>
      </c>
      <c r="F205" s="4">
        <v>19</v>
      </c>
      <c r="G205" s="5">
        <v>5.56</v>
      </c>
      <c r="H205" s="4">
        <v>1</v>
      </c>
    </row>
    <row r="206" spans="1:8" x14ac:dyDescent="0.2">
      <c r="A206" s="2" t="s">
        <v>30</v>
      </c>
      <c r="B206" s="4">
        <v>126</v>
      </c>
      <c r="C206" s="5">
        <v>15</v>
      </c>
      <c r="D206" s="4">
        <v>112</v>
      </c>
      <c r="E206" s="5">
        <v>23.14</v>
      </c>
      <c r="F206" s="4">
        <v>11</v>
      </c>
      <c r="G206" s="5">
        <v>3.22</v>
      </c>
      <c r="H206" s="4">
        <v>1</v>
      </c>
    </row>
    <row r="207" spans="1:8" x14ac:dyDescent="0.2">
      <c r="A207" s="2" t="s">
        <v>31</v>
      </c>
      <c r="B207" s="4">
        <v>17</v>
      </c>
      <c r="C207" s="5">
        <v>2.02</v>
      </c>
      <c r="D207" s="4">
        <v>11</v>
      </c>
      <c r="E207" s="5">
        <v>2.27</v>
      </c>
      <c r="F207" s="4">
        <v>5</v>
      </c>
      <c r="G207" s="5">
        <v>1.46</v>
      </c>
      <c r="H207" s="4">
        <v>1</v>
      </c>
    </row>
    <row r="208" spans="1:8" x14ac:dyDescent="0.2">
      <c r="A208" s="2" t="s">
        <v>32</v>
      </c>
      <c r="B208" s="4">
        <v>52</v>
      </c>
      <c r="C208" s="5">
        <v>6.19</v>
      </c>
      <c r="D208" s="4">
        <v>24</v>
      </c>
      <c r="E208" s="5">
        <v>4.96</v>
      </c>
      <c r="F208" s="4">
        <v>27</v>
      </c>
      <c r="G208" s="5">
        <v>7.89</v>
      </c>
      <c r="H208" s="4">
        <v>0</v>
      </c>
    </row>
    <row r="209" spans="1:8" x14ac:dyDescent="0.2">
      <c r="A209" s="2" t="s">
        <v>33</v>
      </c>
      <c r="B209" s="4">
        <v>49</v>
      </c>
      <c r="C209" s="5">
        <v>5.83</v>
      </c>
      <c r="D209" s="4">
        <v>26</v>
      </c>
      <c r="E209" s="5">
        <v>5.37</v>
      </c>
      <c r="F209" s="4">
        <v>20</v>
      </c>
      <c r="G209" s="5">
        <v>5.85</v>
      </c>
      <c r="H209" s="4">
        <v>1</v>
      </c>
    </row>
    <row r="210" spans="1:8" x14ac:dyDescent="0.2">
      <c r="A210" s="1" t="s">
        <v>13</v>
      </c>
      <c r="B210" s="4">
        <v>764</v>
      </c>
      <c r="C210" s="5">
        <v>99.989999999999981</v>
      </c>
      <c r="D210" s="4">
        <v>360</v>
      </c>
      <c r="E210" s="5">
        <v>100.01</v>
      </c>
      <c r="F210" s="4">
        <v>389</v>
      </c>
      <c r="G210" s="5">
        <v>100.02000000000002</v>
      </c>
      <c r="H210" s="4">
        <v>3</v>
      </c>
    </row>
    <row r="211" spans="1:8" x14ac:dyDescent="0.2">
      <c r="A211" s="2" t="s">
        <v>19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20</v>
      </c>
      <c r="B212" s="4">
        <v>102</v>
      </c>
      <c r="C212" s="5">
        <v>13.35</v>
      </c>
      <c r="D212" s="4">
        <v>29</v>
      </c>
      <c r="E212" s="5">
        <v>8.06</v>
      </c>
      <c r="F212" s="4">
        <v>73</v>
      </c>
      <c r="G212" s="5">
        <v>18.77</v>
      </c>
      <c r="H212" s="4">
        <v>0</v>
      </c>
    </row>
    <row r="213" spans="1:8" x14ac:dyDescent="0.2">
      <c r="A213" s="2" t="s">
        <v>21</v>
      </c>
      <c r="B213" s="4">
        <v>43</v>
      </c>
      <c r="C213" s="5">
        <v>5.63</v>
      </c>
      <c r="D213" s="4">
        <v>16</v>
      </c>
      <c r="E213" s="5">
        <v>4.4400000000000004</v>
      </c>
      <c r="F213" s="4">
        <v>27</v>
      </c>
      <c r="G213" s="5">
        <v>6.94</v>
      </c>
      <c r="H213" s="4">
        <v>0</v>
      </c>
    </row>
    <row r="214" spans="1:8" x14ac:dyDescent="0.2">
      <c r="A214" s="2" t="s">
        <v>22</v>
      </c>
      <c r="B214" s="4">
        <v>6</v>
      </c>
      <c r="C214" s="5">
        <v>0.79</v>
      </c>
      <c r="D214" s="4">
        <v>0</v>
      </c>
      <c r="E214" s="5">
        <v>0</v>
      </c>
      <c r="F214" s="4">
        <v>5</v>
      </c>
      <c r="G214" s="5">
        <v>1.29</v>
      </c>
      <c r="H214" s="4">
        <v>0</v>
      </c>
    </row>
    <row r="215" spans="1:8" x14ac:dyDescent="0.2">
      <c r="A215" s="2" t="s">
        <v>23</v>
      </c>
      <c r="B215" s="4">
        <v>5</v>
      </c>
      <c r="C215" s="5">
        <v>0.65</v>
      </c>
      <c r="D215" s="4">
        <v>0</v>
      </c>
      <c r="E215" s="5">
        <v>0</v>
      </c>
      <c r="F215" s="4">
        <v>5</v>
      </c>
      <c r="G215" s="5">
        <v>1.29</v>
      </c>
      <c r="H215" s="4">
        <v>0</v>
      </c>
    </row>
    <row r="216" spans="1:8" x14ac:dyDescent="0.2">
      <c r="A216" s="2" t="s">
        <v>24</v>
      </c>
      <c r="B216" s="4">
        <v>6</v>
      </c>
      <c r="C216" s="5">
        <v>0.79</v>
      </c>
      <c r="D216" s="4">
        <v>0</v>
      </c>
      <c r="E216" s="5">
        <v>0</v>
      </c>
      <c r="F216" s="4">
        <v>5</v>
      </c>
      <c r="G216" s="5">
        <v>1.29</v>
      </c>
      <c r="H216" s="4">
        <v>1</v>
      </c>
    </row>
    <row r="217" spans="1:8" x14ac:dyDescent="0.2">
      <c r="A217" s="2" t="s">
        <v>25</v>
      </c>
      <c r="B217" s="4">
        <v>244</v>
      </c>
      <c r="C217" s="5">
        <v>31.94</v>
      </c>
      <c r="D217" s="4">
        <v>91</v>
      </c>
      <c r="E217" s="5">
        <v>25.28</v>
      </c>
      <c r="F217" s="4">
        <v>153</v>
      </c>
      <c r="G217" s="5">
        <v>39.33</v>
      </c>
      <c r="H217" s="4">
        <v>0</v>
      </c>
    </row>
    <row r="218" spans="1:8" x14ac:dyDescent="0.2">
      <c r="A218" s="2" t="s">
        <v>26</v>
      </c>
      <c r="B218" s="4">
        <v>2</v>
      </c>
      <c r="C218" s="5">
        <v>0.26</v>
      </c>
      <c r="D218" s="4">
        <v>0</v>
      </c>
      <c r="E218" s="5">
        <v>0</v>
      </c>
      <c r="F218" s="4">
        <v>2</v>
      </c>
      <c r="G218" s="5">
        <v>0.51</v>
      </c>
      <c r="H218" s="4">
        <v>0</v>
      </c>
    </row>
    <row r="219" spans="1:8" x14ac:dyDescent="0.2">
      <c r="A219" s="2" t="s">
        <v>27</v>
      </c>
      <c r="B219" s="4">
        <v>41</v>
      </c>
      <c r="C219" s="5">
        <v>5.37</v>
      </c>
      <c r="D219" s="4">
        <v>24</v>
      </c>
      <c r="E219" s="5">
        <v>6.67</v>
      </c>
      <c r="F219" s="4">
        <v>17</v>
      </c>
      <c r="G219" s="5">
        <v>4.37</v>
      </c>
      <c r="H219" s="4">
        <v>0</v>
      </c>
    </row>
    <row r="220" spans="1:8" x14ac:dyDescent="0.2">
      <c r="A220" s="2" t="s">
        <v>28</v>
      </c>
      <c r="B220" s="4">
        <v>16</v>
      </c>
      <c r="C220" s="5">
        <v>2.09</v>
      </c>
      <c r="D220" s="4">
        <v>10</v>
      </c>
      <c r="E220" s="5">
        <v>2.78</v>
      </c>
      <c r="F220" s="4">
        <v>6</v>
      </c>
      <c r="G220" s="5">
        <v>1.54</v>
      </c>
      <c r="H220" s="4">
        <v>0</v>
      </c>
    </row>
    <row r="221" spans="1:8" x14ac:dyDescent="0.2">
      <c r="A221" s="2" t="s">
        <v>29</v>
      </c>
      <c r="B221" s="4">
        <v>158</v>
      </c>
      <c r="C221" s="5">
        <v>20.68</v>
      </c>
      <c r="D221" s="4">
        <v>113</v>
      </c>
      <c r="E221" s="5">
        <v>31.39</v>
      </c>
      <c r="F221" s="4">
        <v>44</v>
      </c>
      <c r="G221" s="5">
        <v>11.31</v>
      </c>
      <c r="H221" s="4">
        <v>1</v>
      </c>
    </row>
    <row r="222" spans="1:8" x14ac:dyDescent="0.2">
      <c r="A222" s="2" t="s">
        <v>30</v>
      </c>
      <c r="B222" s="4">
        <v>73</v>
      </c>
      <c r="C222" s="5">
        <v>9.5500000000000007</v>
      </c>
      <c r="D222" s="4">
        <v>50</v>
      </c>
      <c r="E222" s="5">
        <v>13.89</v>
      </c>
      <c r="F222" s="4">
        <v>18</v>
      </c>
      <c r="G222" s="5">
        <v>4.63</v>
      </c>
      <c r="H222" s="4">
        <v>1</v>
      </c>
    </row>
    <row r="223" spans="1:8" x14ac:dyDescent="0.2">
      <c r="A223" s="2" t="s">
        <v>31</v>
      </c>
      <c r="B223" s="4">
        <v>16</v>
      </c>
      <c r="C223" s="5">
        <v>2.09</v>
      </c>
      <c r="D223" s="4">
        <v>5</v>
      </c>
      <c r="E223" s="5">
        <v>1.39</v>
      </c>
      <c r="F223" s="4">
        <v>5</v>
      </c>
      <c r="G223" s="5">
        <v>1.29</v>
      </c>
      <c r="H223" s="4">
        <v>0</v>
      </c>
    </row>
    <row r="224" spans="1:8" x14ac:dyDescent="0.2">
      <c r="A224" s="2" t="s">
        <v>32</v>
      </c>
      <c r="B224" s="4">
        <v>38</v>
      </c>
      <c r="C224" s="5">
        <v>4.97</v>
      </c>
      <c r="D224" s="4">
        <v>14</v>
      </c>
      <c r="E224" s="5">
        <v>3.89</v>
      </c>
      <c r="F224" s="4">
        <v>24</v>
      </c>
      <c r="G224" s="5">
        <v>6.17</v>
      </c>
      <c r="H224" s="4">
        <v>0</v>
      </c>
    </row>
    <row r="225" spans="1:8" x14ac:dyDescent="0.2">
      <c r="A225" s="2" t="s">
        <v>33</v>
      </c>
      <c r="B225" s="4">
        <v>14</v>
      </c>
      <c r="C225" s="5">
        <v>1.83</v>
      </c>
      <c r="D225" s="4">
        <v>8</v>
      </c>
      <c r="E225" s="5">
        <v>2.2200000000000002</v>
      </c>
      <c r="F225" s="4">
        <v>5</v>
      </c>
      <c r="G225" s="5">
        <v>1.29</v>
      </c>
      <c r="H225" s="4">
        <v>0</v>
      </c>
    </row>
    <row r="226" spans="1:8" x14ac:dyDescent="0.2">
      <c r="A226" s="1" t="s">
        <v>14</v>
      </c>
      <c r="B226" s="4">
        <v>736</v>
      </c>
      <c r="C226" s="5">
        <v>99.999999999999986</v>
      </c>
      <c r="D226" s="4">
        <v>442</v>
      </c>
      <c r="E226" s="5">
        <v>100</v>
      </c>
      <c r="F226" s="4">
        <v>279</v>
      </c>
      <c r="G226" s="5">
        <v>100.01</v>
      </c>
      <c r="H226" s="4">
        <v>1</v>
      </c>
    </row>
    <row r="227" spans="1:8" x14ac:dyDescent="0.2">
      <c r="A227" s="2" t="s">
        <v>19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20</v>
      </c>
      <c r="B228" s="4">
        <v>93</v>
      </c>
      <c r="C228" s="5">
        <v>12.64</v>
      </c>
      <c r="D228" s="4">
        <v>37</v>
      </c>
      <c r="E228" s="5">
        <v>8.3699999999999992</v>
      </c>
      <c r="F228" s="4">
        <v>56</v>
      </c>
      <c r="G228" s="5">
        <v>20.07</v>
      </c>
      <c r="H228" s="4">
        <v>0</v>
      </c>
    </row>
    <row r="229" spans="1:8" x14ac:dyDescent="0.2">
      <c r="A229" s="2" t="s">
        <v>21</v>
      </c>
      <c r="B229" s="4">
        <v>58</v>
      </c>
      <c r="C229" s="5">
        <v>7.88</v>
      </c>
      <c r="D229" s="4">
        <v>21</v>
      </c>
      <c r="E229" s="5">
        <v>4.75</v>
      </c>
      <c r="F229" s="4">
        <v>37</v>
      </c>
      <c r="G229" s="5">
        <v>13.26</v>
      </c>
      <c r="H229" s="4">
        <v>0</v>
      </c>
    </row>
    <row r="230" spans="1:8" x14ac:dyDescent="0.2">
      <c r="A230" s="2" t="s">
        <v>22</v>
      </c>
      <c r="B230" s="4">
        <v>7</v>
      </c>
      <c r="C230" s="5">
        <v>0.95</v>
      </c>
      <c r="D230" s="4">
        <v>0</v>
      </c>
      <c r="E230" s="5">
        <v>0</v>
      </c>
      <c r="F230" s="4">
        <v>3</v>
      </c>
      <c r="G230" s="5">
        <v>1.08</v>
      </c>
      <c r="H230" s="4">
        <v>0</v>
      </c>
    </row>
    <row r="231" spans="1:8" x14ac:dyDescent="0.2">
      <c r="A231" s="2" t="s">
        <v>23</v>
      </c>
      <c r="B231" s="4">
        <v>2</v>
      </c>
      <c r="C231" s="5">
        <v>0.27</v>
      </c>
      <c r="D231" s="4">
        <v>0</v>
      </c>
      <c r="E231" s="5">
        <v>0</v>
      </c>
      <c r="F231" s="4">
        <v>2</v>
      </c>
      <c r="G231" s="5">
        <v>0.72</v>
      </c>
      <c r="H231" s="4">
        <v>0</v>
      </c>
    </row>
    <row r="232" spans="1:8" x14ac:dyDescent="0.2">
      <c r="A232" s="2" t="s">
        <v>24</v>
      </c>
      <c r="B232" s="4">
        <v>9</v>
      </c>
      <c r="C232" s="5">
        <v>1.22</v>
      </c>
      <c r="D232" s="4">
        <v>0</v>
      </c>
      <c r="E232" s="5">
        <v>0</v>
      </c>
      <c r="F232" s="4">
        <v>8</v>
      </c>
      <c r="G232" s="5">
        <v>2.87</v>
      </c>
      <c r="H232" s="4">
        <v>0</v>
      </c>
    </row>
    <row r="233" spans="1:8" x14ac:dyDescent="0.2">
      <c r="A233" s="2" t="s">
        <v>25</v>
      </c>
      <c r="B233" s="4">
        <v>234</v>
      </c>
      <c r="C233" s="5">
        <v>31.79</v>
      </c>
      <c r="D233" s="4">
        <v>131</v>
      </c>
      <c r="E233" s="5">
        <v>29.64</v>
      </c>
      <c r="F233" s="4">
        <v>102</v>
      </c>
      <c r="G233" s="5">
        <v>36.56</v>
      </c>
      <c r="H233" s="4">
        <v>1</v>
      </c>
    </row>
    <row r="234" spans="1:8" x14ac:dyDescent="0.2">
      <c r="A234" s="2" t="s">
        <v>26</v>
      </c>
      <c r="B234" s="4">
        <v>1</v>
      </c>
      <c r="C234" s="5">
        <v>0.14000000000000001</v>
      </c>
      <c r="D234" s="4">
        <v>0</v>
      </c>
      <c r="E234" s="5">
        <v>0</v>
      </c>
      <c r="F234" s="4">
        <v>1</v>
      </c>
      <c r="G234" s="5">
        <v>0.36</v>
      </c>
      <c r="H234" s="4">
        <v>0</v>
      </c>
    </row>
    <row r="235" spans="1:8" x14ac:dyDescent="0.2">
      <c r="A235" s="2" t="s">
        <v>27</v>
      </c>
      <c r="B235" s="4">
        <v>29</v>
      </c>
      <c r="C235" s="5">
        <v>3.94</v>
      </c>
      <c r="D235" s="4">
        <v>14</v>
      </c>
      <c r="E235" s="5">
        <v>3.17</v>
      </c>
      <c r="F235" s="4">
        <v>15</v>
      </c>
      <c r="G235" s="5">
        <v>5.38</v>
      </c>
      <c r="H235" s="4">
        <v>0</v>
      </c>
    </row>
    <row r="236" spans="1:8" x14ac:dyDescent="0.2">
      <c r="A236" s="2" t="s">
        <v>28</v>
      </c>
      <c r="B236" s="4">
        <v>20</v>
      </c>
      <c r="C236" s="5">
        <v>2.72</v>
      </c>
      <c r="D236" s="4">
        <v>10</v>
      </c>
      <c r="E236" s="5">
        <v>2.2599999999999998</v>
      </c>
      <c r="F236" s="4">
        <v>10</v>
      </c>
      <c r="G236" s="5">
        <v>3.58</v>
      </c>
      <c r="H236" s="4">
        <v>0</v>
      </c>
    </row>
    <row r="237" spans="1:8" x14ac:dyDescent="0.2">
      <c r="A237" s="2" t="s">
        <v>29</v>
      </c>
      <c r="B237" s="4">
        <v>86</v>
      </c>
      <c r="C237" s="5">
        <v>11.68</v>
      </c>
      <c r="D237" s="4">
        <v>67</v>
      </c>
      <c r="E237" s="5">
        <v>15.16</v>
      </c>
      <c r="F237" s="4">
        <v>18</v>
      </c>
      <c r="G237" s="5">
        <v>6.45</v>
      </c>
      <c r="H237" s="4">
        <v>0</v>
      </c>
    </row>
    <row r="238" spans="1:8" x14ac:dyDescent="0.2">
      <c r="A238" s="2" t="s">
        <v>30</v>
      </c>
      <c r="B238" s="4">
        <v>105</v>
      </c>
      <c r="C238" s="5">
        <v>14.27</v>
      </c>
      <c r="D238" s="4">
        <v>99</v>
      </c>
      <c r="E238" s="5">
        <v>22.4</v>
      </c>
      <c r="F238" s="4">
        <v>5</v>
      </c>
      <c r="G238" s="5">
        <v>1.79</v>
      </c>
      <c r="H238" s="4">
        <v>0</v>
      </c>
    </row>
    <row r="239" spans="1:8" x14ac:dyDescent="0.2">
      <c r="A239" s="2" t="s">
        <v>31</v>
      </c>
      <c r="B239" s="4">
        <v>27</v>
      </c>
      <c r="C239" s="5">
        <v>3.67</v>
      </c>
      <c r="D239" s="4">
        <v>21</v>
      </c>
      <c r="E239" s="5">
        <v>4.75</v>
      </c>
      <c r="F239" s="4">
        <v>1</v>
      </c>
      <c r="G239" s="5">
        <v>0.36</v>
      </c>
      <c r="H239" s="4">
        <v>0</v>
      </c>
    </row>
    <row r="240" spans="1:8" x14ac:dyDescent="0.2">
      <c r="A240" s="2" t="s">
        <v>32</v>
      </c>
      <c r="B240" s="4">
        <v>33</v>
      </c>
      <c r="C240" s="5">
        <v>4.4800000000000004</v>
      </c>
      <c r="D240" s="4">
        <v>20</v>
      </c>
      <c r="E240" s="5">
        <v>4.5199999999999996</v>
      </c>
      <c r="F240" s="4">
        <v>12</v>
      </c>
      <c r="G240" s="5">
        <v>4.3</v>
      </c>
      <c r="H240" s="4">
        <v>0</v>
      </c>
    </row>
    <row r="241" spans="1:8" x14ac:dyDescent="0.2">
      <c r="A241" s="2" t="s">
        <v>33</v>
      </c>
      <c r="B241" s="4">
        <v>32</v>
      </c>
      <c r="C241" s="5">
        <v>4.3499999999999996</v>
      </c>
      <c r="D241" s="4">
        <v>22</v>
      </c>
      <c r="E241" s="5">
        <v>4.9800000000000004</v>
      </c>
      <c r="F241" s="4">
        <v>9</v>
      </c>
      <c r="G241" s="5">
        <v>3.23</v>
      </c>
      <c r="H241" s="4">
        <v>0</v>
      </c>
    </row>
    <row r="242" spans="1:8" x14ac:dyDescent="0.2">
      <c r="A242" s="1" t="s">
        <v>15</v>
      </c>
      <c r="B242" s="4">
        <v>86</v>
      </c>
      <c r="C242" s="5">
        <v>100.00000000000001</v>
      </c>
      <c r="D242" s="4">
        <v>62</v>
      </c>
      <c r="E242" s="5">
        <v>99.990000000000023</v>
      </c>
      <c r="F242" s="4">
        <v>14</v>
      </c>
      <c r="G242" s="5">
        <v>99.999999999999986</v>
      </c>
      <c r="H242" s="4">
        <v>0</v>
      </c>
    </row>
    <row r="243" spans="1:8" x14ac:dyDescent="0.2">
      <c r="A243" s="2" t="s">
        <v>19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20</v>
      </c>
      <c r="B244" s="4">
        <v>16</v>
      </c>
      <c r="C244" s="5">
        <v>18.600000000000001</v>
      </c>
      <c r="D244" s="4">
        <v>12</v>
      </c>
      <c r="E244" s="5">
        <v>19.350000000000001</v>
      </c>
      <c r="F244" s="4">
        <v>4</v>
      </c>
      <c r="G244" s="5">
        <v>28.57</v>
      </c>
      <c r="H244" s="4">
        <v>0</v>
      </c>
    </row>
    <row r="245" spans="1:8" x14ac:dyDescent="0.2">
      <c r="A245" s="2" t="s">
        <v>21</v>
      </c>
      <c r="B245" s="4">
        <v>6</v>
      </c>
      <c r="C245" s="5">
        <v>6.98</v>
      </c>
      <c r="D245" s="4">
        <v>3</v>
      </c>
      <c r="E245" s="5">
        <v>4.84</v>
      </c>
      <c r="F245" s="4">
        <v>3</v>
      </c>
      <c r="G245" s="5">
        <v>21.43</v>
      </c>
      <c r="H245" s="4">
        <v>0</v>
      </c>
    </row>
    <row r="246" spans="1:8" x14ac:dyDescent="0.2">
      <c r="A246" s="2" t="s">
        <v>22</v>
      </c>
      <c r="B246" s="4">
        <v>2</v>
      </c>
      <c r="C246" s="5">
        <v>2.33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23</v>
      </c>
      <c r="B247" s="4">
        <v>1</v>
      </c>
      <c r="C247" s="5">
        <v>1.1599999999999999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24</v>
      </c>
      <c r="B248" s="4">
        <v>1</v>
      </c>
      <c r="C248" s="5">
        <v>1.1599999999999999</v>
      </c>
      <c r="D248" s="4">
        <v>1</v>
      </c>
      <c r="E248" s="5">
        <v>1.61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25</v>
      </c>
      <c r="B249" s="4">
        <v>25</v>
      </c>
      <c r="C249" s="5">
        <v>29.07</v>
      </c>
      <c r="D249" s="4">
        <v>21</v>
      </c>
      <c r="E249" s="5">
        <v>33.869999999999997</v>
      </c>
      <c r="F249" s="4">
        <v>4</v>
      </c>
      <c r="G249" s="5">
        <v>28.57</v>
      </c>
      <c r="H249" s="4">
        <v>0</v>
      </c>
    </row>
    <row r="250" spans="1:8" x14ac:dyDescent="0.2">
      <c r="A250" s="2" t="s">
        <v>26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27</v>
      </c>
      <c r="B251" s="4">
        <v>2</v>
      </c>
      <c r="C251" s="5">
        <v>2.33</v>
      </c>
      <c r="D251" s="4">
        <v>0</v>
      </c>
      <c r="E251" s="5">
        <v>0</v>
      </c>
      <c r="F251" s="4">
        <v>2</v>
      </c>
      <c r="G251" s="5">
        <v>14.29</v>
      </c>
      <c r="H251" s="4">
        <v>0</v>
      </c>
    </row>
    <row r="252" spans="1:8" x14ac:dyDescent="0.2">
      <c r="A252" s="2" t="s">
        <v>28</v>
      </c>
      <c r="B252" s="4">
        <v>0</v>
      </c>
      <c r="C252" s="5">
        <v>0</v>
      </c>
      <c r="D252" s="4">
        <v>0</v>
      </c>
      <c r="E252" s="5">
        <v>0</v>
      </c>
      <c r="F252" s="4">
        <v>0</v>
      </c>
      <c r="G252" s="5">
        <v>0</v>
      </c>
      <c r="H252" s="4">
        <v>0</v>
      </c>
    </row>
    <row r="253" spans="1:8" x14ac:dyDescent="0.2">
      <c r="A253" s="2" t="s">
        <v>29</v>
      </c>
      <c r="B253" s="4">
        <v>9</v>
      </c>
      <c r="C253" s="5">
        <v>10.47</v>
      </c>
      <c r="D253" s="4">
        <v>8</v>
      </c>
      <c r="E253" s="5">
        <v>12.9</v>
      </c>
      <c r="F253" s="4">
        <v>0</v>
      </c>
      <c r="G253" s="5">
        <v>0</v>
      </c>
      <c r="H253" s="4">
        <v>0</v>
      </c>
    </row>
    <row r="254" spans="1:8" x14ac:dyDescent="0.2">
      <c r="A254" s="2" t="s">
        <v>30</v>
      </c>
      <c r="B254" s="4">
        <v>13</v>
      </c>
      <c r="C254" s="5">
        <v>15.12</v>
      </c>
      <c r="D254" s="4">
        <v>12</v>
      </c>
      <c r="E254" s="5">
        <v>19.350000000000001</v>
      </c>
      <c r="F254" s="4">
        <v>0</v>
      </c>
      <c r="G254" s="5">
        <v>0</v>
      </c>
      <c r="H254" s="4">
        <v>0</v>
      </c>
    </row>
    <row r="255" spans="1:8" x14ac:dyDescent="0.2">
      <c r="A255" s="2" t="s">
        <v>31</v>
      </c>
      <c r="B255" s="4">
        <v>1</v>
      </c>
      <c r="C255" s="5">
        <v>1.1599999999999999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32</v>
      </c>
      <c r="B256" s="4">
        <v>5</v>
      </c>
      <c r="C256" s="5">
        <v>5.81</v>
      </c>
      <c r="D256" s="4">
        <v>2</v>
      </c>
      <c r="E256" s="5">
        <v>3.23</v>
      </c>
      <c r="F256" s="4">
        <v>1</v>
      </c>
      <c r="G256" s="5">
        <v>7.14</v>
      </c>
      <c r="H256" s="4">
        <v>0</v>
      </c>
    </row>
    <row r="257" spans="1:8" x14ac:dyDescent="0.2">
      <c r="A257" s="2" t="s">
        <v>33</v>
      </c>
      <c r="B257" s="4">
        <v>5</v>
      </c>
      <c r="C257" s="5">
        <v>5.81</v>
      </c>
      <c r="D257" s="4">
        <v>3</v>
      </c>
      <c r="E257" s="5">
        <v>4.84</v>
      </c>
      <c r="F257" s="4">
        <v>0</v>
      </c>
      <c r="G257" s="5">
        <v>0</v>
      </c>
      <c r="H257" s="4">
        <v>0</v>
      </c>
    </row>
    <row r="258" spans="1:8" x14ac:dyDescent="0.2">
      <c r="A258" s="1" t="s">
        <v>16</v>
      </c>
      <c r="B258" s="4">
        <v>585</v>
      </c>
      <c r="C258" s="5">
        <v>100.00000000000001</v>
      </c>
      <c r="D258" s="4">
        <v>299</v>
      </c>
      <c r="E258" s="5">
        <v>99.97999999999999</v>
      </c>
      <c r="F258" s="4">
        <v>277</v>
      </c>
      <c r="G258" s="5">
        <v>99.999999999999986</v>
      </c>
      <c r="H258" s="4">
        <v>1</v>
      </c>
    </row>
    <row r="259" spans="1:8" x14ac:dyDescent="0.2">
      <c r="A259" s="2" t="s">
        <v>19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20</v>
      </c>
      <c r="B260" s="4">
        <v>79</v>
      </c>
      <c r="C260" s="5">
        <v>13.5</v>
      </c>
      <c r="D260" s="4">
        <v>26</v>
      </c>
      <c r="E260" s="5">
        <v>8.6999999999999993</v>
      </c>
      <c r="F260" s="4">
        <v>53</v>
      </c>
      <c r="G260" s="5">
        <v>19.13</v>
      </c>
      <c r="H260" s="4">
        <v>0</v>
      </c>
    </row>
    <row r="261" spans="1:8" x14ac:dyDescent="0.2">
      <c r="A261" s="2" t="s">
        <v>21</v>
      </c>
      <c r="B261" s="4">
        <v>49</v>
      </c>
      <c r="C261" s="5">
        <v>8.3800000000000008</v>
      </c>
      <c r="D261" s="4">
        <v>12</v>
      </c>
      <c r="E261" s="5">
        <v>4.01</v>
      </c>
      <c r="F261" s="4">
        <v>37</v>
      </c>
      <c r="G261" s="5">
        <v>13.36</v>
      </c>
      <c r="H261" s="4">
        <v>0</v>
      </c>
    </row>
    <row r="262" spans="1:8" x14ac:dyDescent="0.2">
      <c r="A262" s="2" t="s">
        <v>22</v>
      </c>
      <c r="B262" s="4">
        <v>13</v>
      </c>
      <c r="C262" s="5">
        <v>2.2200000000000002</v>
      </c>
      <c r="D262" s="4">
        <v>0</v>
      </c>
      <c r="E262" s="5">
        <v>0</v>
      </c>
      <c r="F262" s="4">
        <v>13</v>
      </c>
      <c r="G262" s="5">
        <v>4.6900000000000004</v>
      </c>
      <c r="H262" s="4">
        <v>0</v>
      </c>
    </row>
    <row r="263" spans="1:8" x14ac:dyDescent="0.2">
      <c r="A263" s="2" t="s">
        <v>23</v>
      </c>
      <c r="B263" s="4">
        <v>1</v>
      </c>
      <c r="C263" s="5">
        <v>0.17</v>
      </c>
      <c r="D263" s="4">
        <v>0</v>
      </c>
      <c r="E263" s="5">
        <v>0</v>
      </c>
      <c r="F263" s="4">
        <v>1</v>
      </c>
      <c r="G263" s="5">
        <v>0.36</v>
      </c>
      <c r="H263" s="4">
        <v>0</v>
      </c>
    </row>
    <row r="264" spans="1:8" x14ac:dyDescent="0.2">
      <c r="A264" s="2" t="s">
        <v>24</v>
      </c>
      <c r="B264" s="4">
        <v>5</v>
      </c>
      <c r="C264" s="5">
        <v>0.85</v>
      </c>
      <c r="D264" s="4">
        <v>3</v>
      </c>
      <c r="E264" s="5">
        <v>1</v>
      </c>
      <c r="F264" s="4">
        <v>2</v>
      </c>
      <c r="G264" s="5">
        <v>0.72</v>
      </c>
      <c r="H264" s="4">
        <v>0</v>
      </c>
    </row>
    <row r="265" spans="1:8" x14ac:dyDescent="0.2">
      <c r="A265" s="2" t="s">
        <v>25</v>
      </c>
      <c r="B265" s="4">
        <v>153</v>
      </c>
      <c r="C265" s="5">
        <v>26.15</v>
      </c>
      <c r="D265" s="4">
        <v>73</v>
      </c>
      <c r="E265" s="5">
        <v>24.41</v>
      </c>
      <c r="F265" s="4">
        <v>80</v>
      </c>
      <c r="G265" s="5">
        <v>28.88</v>
      </c>
      <c r="H265" s="4">
        <v>0</v>
      </c>
    </row>
    <row r="266" spans="1:8" x14ac:dyDescent="0.2">
      <c r="A266" s="2" t="s">
        <v>26</v>
      </c>
      <c r="B266" s="4">
        <v>6</v>
      </c>
      <c r="C266" s="5">
        <v>1.03</v>
      </c>
      <c r="D266" s="4">
        <v>1</v>
      </c>
      <c r="E266" s="5">
        <v>0.33</v>
      </c>
      <c r="F266" s="4">
        <v>5</v>
      </c>
      <c r="G266" s="5">
        <v>1.81</v>
      </c>
      <c r="H266" s="4">
        <v>0</v>
      </c>
    </row>
    <row r="267" spans="1:8" x14ac:dyDescent="0.2">
      <c r="A267" s="2" t="s">
        <v>27</v>
      </c>
      <c r="B267" s="4">
        <v>30</v>
      </c>
      <c r="C267" s="5">
        <v>5.13</v>
      </c>
      <c r="D267" s="4">
        <v>12</v>
      </c>
      <c r="E267" s="5">
        <v>4.01</v>
      </c>
      <c r="F267" s="4">
        <v>18</v>
      </c>
      <c r="G267" s="5">
        <v>6.5</v>
      </c>
      <c r="H267" s="4">
        <v>0</v>
      </c>
    </row>
    <row r="268" spans="1:8" x14ac:dyDescent="0.2">
      <c r="A268" s="2" t="s">
        <v>28</v>
      </c>
      <c r="B268" s="4">
        <v>34</v>
      </c>
      <c r="C268" s="5">
        <v>5.81</v>
      </c>
      <c r="D268" s="4">
        <v>23</v>
      </c>
      <c r="E268" s="5">
        <v>7.69</v>
      </c>
      <c r="F268" s="4">
        <v>11</v>
      </c>
      <c r="G268" s="5">
        <v>3.97</v>
      </c>
      <c r="H268" s="4">
        <v>0</v>
      </c>
    </row>
    <row r="269" spans="1:8" x14ac:dyDescent="0.2">
      <c r="A269" s="2" t="s">
        <v>29</v>
      </c>
      <c r="B269" s="4">
        <v>60</v>
      </c>
      <c r="C269" s="5">
        <v>10.26</v>
      </c>
      <c r="D269" s="4">
        <v>43</v>
      </c>
      <c r="E269" s="5">
        <v>14.38</v>
      </c>
      <c r="F269" s="4">
        <v>17</v>
      </c>
      <c r="G269" s="5">
        <v>6.14</v>
      </c>
      <c r="H269" s="4">
        <v>0</v>
      </c>
    </row>
    <row r="270" spans="1:8" x14ac:dyDescent="0.2">
      <c r="A270" s="2" t="s">
        <v>30</v>
      </c>
      <c r="B270" s="4">
        <v>79</v>
      </c>
      <c r="C270" s="5">
        <v>13.5</v>
      </c>
      <c r="D270" s="4">
        <v>67</v>
      </c>
      <c r="E270" s="5">
        <v>22.41</v>
      </c>
      <c r="F270" s="4">
        <v>10</v>
      </c>
      <c r="G270" s="5">
        <v>3.61</v>
      </c>
      <c r="H270" s="4">
        <v>0</v>
      </c>
    </row>
    <row r="271" spans="1:8" x14ac:dyDescent="0.2">
      <c r="A271" s="2" t="s">
        <v>31</v>
      </c>
      <c r="B271" s="4">
        <v>19</v>
      </c>
      <c r="C271" s="5">
        <v>3.25</v>
      </c>
      <c r="D271" s="4">
        <v>12</v>
      </c>
      <c r="E271" s="5">
        <v>4.01</v>
      </c>
      <c r="F271" s="4">
        <v>2</v>
      </c>
      <c r="G271" s="5">
        <v>0.72</v>
      </c>
      <c r="H271" s="4">
        <v>0</v>
      </c>
    </row>
    <row r="272" spans="1:8" x14ac:dyDescent="0.2">
      <c r="A272" s="2" t="s">
        <v>32</v>
      </c>
      <c r="B272" s="4">
        <v>29</v>
      </c>
      <c r="C272" s="5">
        <v>4.96</v>
      </c>
      <c r="D272" s="4">
        <v>15</v>
      </c>
      <c r="E272" s="5">
        <v>5.0199999999999996</v>
      </c>
      <c r="F272" s="4">
        <v>13</v>
      </c>
      <c r="G272" s="5">
        <v>4.6900000000000004</v>
      </c>
      <c r="H272" s="4">
        <v>1</v>
      </c>
    </row>
    <row r="273" spans="1:8" x14ac:dyDescent="0.2">
      <c r="A273" s="2" t="s">
        <v>33</v>
      </c>
      <c r="B273" s="4">
        <v>28</v>
      </c>
      <c r="C273" s="5">
        <v>4.79</v>
      </c>
      <c r="D273" s="4">
        <v>12</v>
      </c>
      <c r="E273" s="5">
        <v>4.01</v>
      </c>
      <c r="F273" s="4">
        <v>15</v>
      </c>
      <c r="G273" s="5">
        <v>5.42</v>
      </c>
      <c r="H273" s="4">
        <v>0</v>
      </c>
    </row>
    <row r="274" spans="1:8" x14ac:dyDescent="0.2">
      <c r="A274" s="1" t="s">
        <v>17</v>
      </c>
      <c r="B274" s="4">
        <v>301</v>
      </c>
      <c r="C274" s="5">
        <v>99.999999999999986</v>
      </c>
      <c r="D274" s="4">
        <v>169</v>
      </c>
      <c r="E274" s="5">
        <v>100.00000000000001</v>
      </c>
      <c r="F274" s="4">
        <v>117</v>
      </c>
      <c r="G274" s="5">
        <v>99.99</v>
      </c>
      <c r="H274" s="4">
        <v>4</v>
      </c>
    </row>
    <row r="275" spans="1:8" x14ac:dyDescent="0.2">
      <c r="A275" s="2" t="s">
        <v>19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20</v>
      </c>
      <c r="B276" s="4">
        <v>56</v>
      </c>
      <c r="C276" s="5">
        <v>18.600000000000001</v>
      </c>
      <c r="D276" s="4">
        <v>21</v>
      </c>
      <c r="E276" s="5">
        <v>12.43</v>
      </c>
      <c r="F276" s="4">
        <v>35</v>
      </c>
      <c r="G276" s="5">
        <v>29.91</v>
      </c>
      <c r="H276" s="4">
        <v>0</v>
      </c>
    </row>
    <row r="277" spans="1:8" x14ac:dyDescent="0.2">
      <c r="A277" s="2" t="s">
        <v>21</v>
      </c>
      <c r="B277" s="4">
        <v>28</v>
      </c>
      <c r="C277" s="5">
        <v>9.3000000000000007</v>
      </c>
      <c r="D277" s="4">
        <v>14</v>
      </c>
      <c r="E277" s="5">
        <v>8.2799999999999994</v>
      </c>
      <c r="F277" s="4">
        <v>14</v>
      </c>
      <c r="G277" s="5">
        <v>11.97</v>
      </c>
      <c r="H277" s="4">
        <v>0</v>
      </c>
    </row>
    <row r="278" spans="1:8" x14ac:dyDescent="0.2">
      <c r="A278" s="2" t="s">
        <v>22</v>
      </c>
      <c r="B278" s="4">
        <v>4</v>
      </c>
      <c r="C278" s="5">
        <v>1.33</v>
      </c>
      <c r="D278" s="4">
        <v>0</v>
      </c>
      <c r="E278" s="5">
        <v>0</v>
      </c>
      <c r="F278" s="4">
        <v>3</v>
      </c>
      <c r="G278" s="5">
        <v>2.56</v>
      </c>
      <c r="H278" s="4">
        <v>0</v>
      </c>
    </row>
    <row r="279" spans="1:8" x14ac:dyDescent="0.2">
      <c r="A279" s="2" t="s">
        <v>23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24</v>
      </c>
      <c r="B280" s="4">
        <v>8</v>
      </c>
      <c r="C280" s="5">
        <v>2.66</v>
      </c>
      <c r="D280" s="4">
        <v>0</v>
      </c>
      <c r="E280" s="5">
        <v>0</v>
      </c>
      <c r="F280" s="4">
        <v>6</v>
      </c>
      <c r="G280" s="5">
        <v>5.13</v>
      </c>
      <c r="H280" s="4">
        <v>1</v>
      </c>
    </row>
    <row r="281" spans="1:8" x14ac:dyDescent="0.2">
      <c r="A281" s="2" t="s">
        <v>25</v>
      </c>
      <c r="B281" s="4">
        <v>60</v>
      </c>
      <c r="C281" s="5">
        <v>19.93</v>
      </c>
      <c r="D281" s="4">
        <v>33</v>
      </c>
      <c r="E281" s="5">
        <v>19.53</v>
      </c>
      <c r="F281" s="4">
        <v>26</v>
      </c>
      <c r="G281" s="5">
        <v>22.22</v>
      </c>
      <c r="H281" s="4">
        <v>1</v>
      </c>
    </row>
    <row r="282" spans="1:8" x14ac:dyDescent="0.2">
      <c r="A282" s="2" t="s">
        <v>26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27</v>
      </c>
      <c r="B283" s="4">
        <v>8</v>
      </c>
      <c r="C283" s="5">
        <v>2.66</v>
      </c>
      <c r="D283" s="4">
        <v>2</v>
      </c>
      <c r="E283" s="5">
        <v>1.18</v>
      </c>
      <c r="F283" s="4">
        <v>6</v>
      </c>
      <c r="G283" s="5">
        <v>5.13</v>
      </c>
      <c r="H283" s="4">
        <v>0</v>
      </c>
    </row>
    <row r="284" spans="1:8" x14ac:dyDescent="0.2">
      <c r="A284" s="2" t="s">
        <v>28</v>
      </c>
      <c r="B284" s="4">
        <v>6</v>
      </c>
      <c r="C284" s="5">
        <v>1.99</v>
      </c>
      <c r="D284" s="4">
        <v>3</v>
      </c>
      <c r="E284" s="5">
        <v>1.78</v>
      </c>
      <c r="F284" s="4">
        <v>3</v>
      </c>
      <c r="G284" s="5">
        <v>2.56</v>
      </c>
      <c r="H284" s="4">
        <v>0</v>
      </c>
    </row>
    <row r="285" spans="1:8" x14ac:dyDescent="0.2">
      <c r="A285" s="2" t="s">
        <v>29</v>
      </c>
      <c r="B285" s="4">
        <v>70</v>
      </c>
      <c r="C285" s="5">
        <v>23.26</v>
      </c>
      <c r="D285" s="4">
        <v>57</v>
      </c>
      <c r="E285" s="5">
        <v>33.729999999999997</v>
      </c>
      <c r="F285" s="4">
        <v>11</v>
      </c>
      <c r="G285" s="5">
        <v>9.4</v>
      </c>
      <c r="H285" s="4">
        <v>0</v>
      </c>
    </row>
    <row r="286" spans="1:8" x14ac:dyDescent="0.2">
      <c r="A286" s="2" t="s">
        <v>30</v>
      </c>
      <c r="B286" s="4">
        <v>35</v>
      </c>
      <c r="C286" s="5">
        <v>11.63</v>
      </c>
      <c r="D286" s="4">
        <v>29</v>
      </c>
      <c r="E286" s="5">
        <v>17.16</v>
      </c>
      <c r="F286" s="4">
        <v>4</v>
      </c>
      <c r="G286" s="5">
        <v>3.42</v>
      </c>
      <c r="H286" s="4">
        <v>1</v>
      </c>
    </row>
    <row r="287" spans="1:8" x14ac:dyDescent="0.2">
      <c r="A287" s="2" t="s">
        <v>31</v>
      </c>
      <c r="B287" s="4">
        <v>9</v>
      </c>
      <c r="C287" s="5">
        <v>2.99</v>
      </c>
      <c r="D287" s="4">
        <v>2</v>
      </c>
      <c r="E287" s="5">
        <v>1.18</v>
      </c>
      <c r="F287" s="4">
        <v>2</v>
      </c>
      <c r="G287" s="5">
        <v>1.71</v>
      </c>
      <c r="H287" s="4">
        <v>1</v>
      </c>
    </row>
    <row r="288" spans="1:8" x14ac:dyDescent="0.2">
      <c r="A288" s="2" t="s">
        <v>32</v>
      </c>
      <c r="B288" s="4">
        <v>8</v>
      </c>
      <c r="C288" s="5">
        <v>2.66</v>
      </c>
      <c r="D288" s="4">
        <v>6</v>
      </c>
      <c r="E288" s="5">
        <v>3.55</v>
      </c>
      <c r="F288" s="4">
        <v>1</v>
      </c>
      <c r="G288" s="5">
        <v>0.85</v>
      </c>
      <c r="H288" s="4">
        <v>0</v>
      </c>
    </row>
    <row r="289" spans="1:8" x14ac:dyDescent="0.2">
      <c r="A289" s="2" t="s">
        <v>33</v>
      </c>
      <c r="B289" s="4">
        <v>9</v>
      </c>
      <c r="C289" s="5">
        <v>2.99</v>
      </c>
      <c r="D289" s="4">
        <v>2</v>
      </c>
      <c r="E289" s="5">
        <v>1.18</v>
      </c>
      <c r="F289" s="4">
        <v>6</v>
      </c>
      <c r="G289" s="5">
        <v>5.13</v>
      </c>
      <c r="H289" s="4">
        <v>0</v>
      </c>
    </row>
    <row r="290" spans="1:8" x14ac:dyDescent="0.2">
      <c r="A290" s="1" t="s">
        <v>18</v>
      </c>
      <c r="B290" s="4">
        <v>471</v>
      </c>
      <c r="C290" s="5">
        <v>100</v>
      </c>
      <c r="D290" s="4">
        <v>278</v>
      </c>
      <c r="E290" s="5">
        <v>100.01</v>
      </c>
      <c r="F290" s="4">
        <v>186</v>
      </c>
      <c r="G290" s="5">
        <v>100.01000000000002</v>
      </c>
      <c r="H290" s="4">
        <v>3</v>
      </c>
    </row>
    <row r="291" spans="1:8" x14ac:dyDescent="0.2">
      <c r="A291" s="2" t="s">
        <v>19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20</v>
      </c>
      <c r="B292" s="4">
        <v>47</v>
      </c>
      <c r="C292" s="5">
        <v>9.98</v>
      </c>
      <c r="D292" s="4">
        <v>16</v>
      </c>
      <c r="E292" s="5">
        <v>5.76</v>
      </c>
      <c r="F292" s="4">
        <v>31</v>
      </c>
      <c r="G292" s="5">
        <v>16.670000000000002</v>
      </c>
      <c r="H292" s="4">
        <v>0</v>
      </c>
    </row>
    <row r="293" spans="1:8" x14ac:dyDescent="0.2">
      <c r="A293" s="2" t="s">
        <v>21</v>
      </c>
      <c r="B293" s="4">
        <v>28</v>
      </c>
      <c r="C293" s="5">
        <v>5.94</v>
      </c>
      <c r="D293" s="4">
        <v>11</v>
      </c>
      <c r="E293" s="5">
        <v>3.96</v>
      </c>
      <c r="F293" s="4">
        <v>17</v>
      </c>
      <c r="G293" s="5">
        <v>9.14</v>
      </c>
      <c r="H293" s="4">
        <v>0</v>
      </c>
    </row>
    <row r="294" spans="1:8" x14ac:dyDescent="0.2">
      <c r="A294" s="2" t="s">
        <v>22</v>
      </c>
      <c r="B294" s="4">
        <v>2</v>
      </c>
      <c r="C294" s="5">
        <v>0.42</v>
      </c>
      <c r="D294" s="4">
        <v>0</v>
      </c>
      <c r="E294" s="5">
        <v>0</v>
      </c>
      <c r="F294" s="4">
        <v>2</v>
      </c>
      <c r="G294" s="5">
        <v>1.08</v>
      </c>
      <c r="H294" s="4">
        <v>0</v>
      </c>
    </row>
    <row r="295" spans="1:8" x14ac:dyDescent="0.2">
      <c r="A295" s="2" t="s">
        <v>23</v>
      </c>
      <c r="B295" s="4">
        <v>3</v>
      </c>
      <c r="C295" s="5">
        <v>0.64</v>
      </c>
      <c r="D295" s="4">
        <v>0</v>
      </c>
      <c r="E295" s="5">
        <v>0</v>
      </c>
      <c r="F295" s="4">
        <v>3</v>
      </c>
      <c r="G295" s="5">
        <v>1.61</v>
      </c>
      <c r="H295" s="4">
        <v>0</v>
      </c>
    </row>
    <row r="296" spans="1:8" x14ac:dyDescent="0.2">
      <c r="A296" s="2" t="s">
        <v>24</v>
      </c>
      <c r="B296" s="4">
        <v>5</v>
      </c>
      <c r="C296" s="5">
        <v>1.06</v>
      </c>
      <c r="D296" s="4">
        <v>0</v>
      </c>
      <c r="E296" s="5">
        <v>0</v>
      </c>
      <c r="F296" s="4">
        <v>4</v>
      </c>
      <c r="G296" s="5">
        <v>2.15</v>
      </c>
      <c r="H296" s="4">
        <v>1</v>
      </c>
    </row>
    <row r="297" spans="1:8" x14ac:dyDescent="0.2">
      <c r="A297" s="2" t="s">
        <v>25</v>
      </c>
      <c r="B297" s="4">
        <v>139</v>
      </c>
      <c r="C297" s="5">
        <v>29.51</v>
      </c>
      <c r="D297" s="4">
        <v>70</v>
      </c>
      <c r="E297" s="5">
        <v>25.18</v>
      </c>
      <c r="F297" s="4">
        <v>68</v>
      </c>
      <c r="G297" s="5">
        <v>36.56</v>
      </c>
      <c r="H297" s="4">
        <v>1</v>
      </c>
    </row>
    <row r="298" spans="1:8" x14ac:dyDescent="0.2">
      <c r="A298" s="2" t="s">
        <v>26</v>
      </c>
      <c r="B298" s="4">
        <v>3</v>
      </c>
      <c r="C298" s="5">
        <v>0.64</v>
      </c>
      <c r="D298" s="4">
        <v>0</v>
      </c>
      <c r="E298" s="5">
        <v>0</v>
      </c>
      <c r="F298" s="4">
        <v>3</v>
      </c>
      <c r="G298" s="5">
        <v>1.61</v>
      </c>
      <c r="H298" s="4">
        <v>0</v>
      </c>
    </row>
    <row r="299" spans="1:8" x14ac:dyDescent="0.2">
      <c r="A299" s="2" t="s">
        <v>27</v>
      </c>
      <c r="B299" s="4">
        <v>25</v>
      </c>
      <c r="C299" s="5">
        <v>5.31</v>
      </c>
      <c r="D299" s="4">
        <v>18</v>
      </c>
      <c r="E299" s="5">
        <v>6.47</v>
      </c>
      <c r="F299" s="4">
        <v>7</v>
      </c>
      <c r="G299" s="5">
        <v>3.76</v>
      </c>
      <c r="H299" s="4">
        <v>0</v>
      </c>
    </row>
    <row r="300" spans="1:8" x14ac:dyDescent="0.2">
      <c r="A300" s="2" t="s">
        <v>28</v>
      </c>
      <c r="B300" s="4">
        <v>19</v>
      </c>
      <c r="C300" s="5">
        <v>4.03</v>
      </c>
      <c r="D300" s="4">
        <v>13</v>
      </c>
      <c r="E300" s="5">
        <v>4.68</v>
      </c>
      <c r="F300" s="4">
        <v>6</v>
      </c>
      <c r="G300" s="5">
        <v>3.23</v>
      </c>
      <c r="H300" s="4">
        <v>0</v>
      </c>
    </row>
    <row r="301" spans="1:8" x14ac:dyDescent="0.2">
      <c r="A301" s="2" t="s">
        <v>29</v>
      </c>
      <c r="B301" s="4">
        <v>87</v>
      </c>
      <c r="C301" s="5">
        <v>18.47</v>
      </c>
      <c r="D301" s="4">
        <v>78</v>
      </c>
      <c r="E301" s="5">
        <v>28.06</v>
      </c>
      <c r="F301" s="4">
        <v>9</v>
      </c>
      <c r="G301" s="5">
        <v>4.84</v>
      </c>
      <c r="H301" s="4">
        <v>0</v>
      </c>
    </row>
    <row r="302" spans="1:8" x14ac:dyDescent="0.2">
      <c r="A302" s="2" t="s">
        <v>30</v>
      </c>
      <c r="B302" s="4">
        <v>68</v>
      </c>
      <c r="C302" s="5">
        <v>14.44</v>
      </c>
      <c r="D302" s="4">
        <v>54</v>
      </c>
      <c r="E302" s="5">
        <v>19.420000000000002</v>
      </c>
      <c r="F302" s="4">
        <v>13</v>
      </c>
      <c r="G302" s="5">
        <v>6.99</v>
      </c>
      <c r="H302" s="4">
        <v>0</v>
      </c>
    </row>
    <row r="303" spans="1:8" x14ac:dyDescent="0.2">
      <c r="A303" s="2" t="s">
        <v>31</v>
      </c>
      <c r="B303" s="4">
        <v>3</v>
      </c>
      <c r="C303" s="5">
        <v>0.64</v>
      </c>
      <c r="D303" s="4">
        <v>1</v>
      </c>
      <c r="E303" s="5">
        <v>0.36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32</v>
      </c>
      <c r="B304" s="4">
        <v>22</v>
      </c>
      <c r="C304" s="5">
        <v>4.67</v>
      </c>
      <c r="D304" s="4">
        <v>12</v>
      </c>
      <c r="E304" s="5">
        <v>4.32</v>
      </c>
      <c r="F304" s="4">
        <v>9</v>
      </c>
      <c r="G304" s="5">
        <v>4.84</v>
      </c>
      <c r="H304" s="4">
        <v>0</v>
      </c>
    </row>
    <row r="305" spans="1:8" x14ac:dyDescent="0.2">
      <c r="A305" s="2" t="s">
        <v>33</v>
      </c>
      <c r="B305" s="4">
        <v>20</v>
      </c>
      <c r="C305" s="5">
        <v>4.25</v>
      </c>
      <c r="D305" s="4">
        <v>5</v>
      </c>
      <c r="E305" s="5">
        <v>1.8</v>
      </c>
      <c r="F305" s="4">
        <v>14</v>
      </c>
      <c r="G305" s="5">
        <v>7.53</v>
      </c>
      <c r="H305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D2F5-E8FE-4EA8-A7D2-4F0327301F4C}">
  <sheetPr>
    <pageSetUpPr fitToPage="1"/>
  </sheetPr>
  <dimension ref="B2:I10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16</v>
      </c>
      <c r="D6" s="8">
        <v>18.600000000000001</v>
      </c>
      <c r="E6" s="12">
        <v>12</v>
      </c>
      <c r="F6" s="8">
        <v>19.350000000000001</v>
      </c>
      <c r="G6" s="12">
        <v>4</v>
      </c>
      <c r="H6" s="8">
        <v>28.57</v>
      </c>
      <c r="I6" s="12">
        <v>0</v>
      </c>
    </row>
    <row r="7" spans="2:9" ht="15" customHeight="1" x14ac:dyDescent="0.2">
      <c r="B7" t="s">
        <v>21</v>
      </c>
      <c r="C7" s="12">
        <v>6</v>
      </c>
      <c r="D7" s="8">
        <v>6.98</v>
      </c>
      <c r="E7" s="12">
        <v>3</v>
      </c>
      <c r="F7" s="8">
        <v>4.84</v>
      </c>
      <c r="G7" s="12">
        <v>3</v>
      </c>
      <c r="H7" s="8">
        <v>21.43</v>
      </c>
      <c r="I7" s="12">
        <v>0</v>
      </c>
    </row>
    <row r="8" spans="2:9" ht="15" customHeight="1" x14ac:dyDescent="0.2">
      <c r="B8" t="s">
        <v>22</v>
      </c>
      <c r="C8" s="12">
        <v>2</v>
      </c>
      <c r="D8" s="8">
        <v>2.33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23</v>
      </c>
      <c r="C9" s="12">
        <v>1</v>
      </c>
      <c r="D9" s="8">
        <v>1.1599999999999999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24</v>
      </c>
      <c r="C10" s="12">
        <v>1</v>
      </c>
      <c r="D10" s="8">
        <v>1.1599999999999999</v>
      </c>
      <c r="E10" s="12">
        <v>1</v>
      </c>
      <c r="F10" s="8">
        <v>1.61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25</v>
      </c>
      <c r="C11" s="12">
        <v>25</v>
      </c>
      <c r="D11" s="8">
        <v>29.07</v>
      </c>
      <c r="E11" s="12">
        <v>21</v>
      </c>
      <c r="F11" s="8">
        <v>33.869999999999997</v>
      </c>
      <c r="G11" s="12">
        <v>4</v>
      </c>
      <c r="H11" s="8">
        <v>28.57</v>
      </c>
      <c r="I11" s="12">
        <v>0</v>
      </c>
    </row>
    <row r="12" spans="2:9" ht="15" customHeight="1" x14ac:dyDescent="0.2">
      <c r="B12" t="s">
        <v>26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27</v>
      </c>
      <c r="C13" s="12">
        <v>2</v>
      </c>
      <c r="D13" s="8">
        <v>2.33</v>
      </c>
      <c r="E13" s="12">
        <v>0</v>
      </c>
      <c r="F13" s="8">
        <v>0</v>
      </c>
      <c r="G13" s="12">
        <v>2</v>
      </c>
      <c r="H13" s="8">
        <v>14.29</v>
      </c>
      <c r="I13" s="12">
        <v>0</v>
      </c>
    </row>
    <row r="14" spans="2:9" ht="15" customHeight="1" x14ac:dyDescent="0.2">
      <c r="B14" t="s">
        <v>28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29</v>
      </c>
      <c r="C15" s="12">
        <v>9</v>
      </c>
      <c r="D15" s="8">
        <v>10.47</v>
      </c>
      <c r="E15" s="12">
        <v>8</v>
      </c>
      <c r="F15" s="8">
        <v>12.9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30</v>
      </c>
      <c r="C16" s="12">
        <v>13</v>
      </c>
      <c r="D16" s="8">
        <v>15.12</v>
      </c>
      <c r="E16" s="12">
        <v>12</v>
      </c>
      <c r="F16" s="8">
        <v>19.350000000000001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31</v>
      </c>
      <c r="C17" s="12">
        <v>1</v>
      </c>
      <c r="D17" s="8">
        <v>1.1599999999999999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32</v>
      </c>
      <c r="C18" s="12">
        <v>5</v>
      </c>
      <c r="D18" s="8">
        <v>5.81</v>
      </c>
      <c r="E18" s="12">
        <v>2</v>
      </c>
      <c r="F18" s="8">
        <v>3.23</v>
      </c>
      <c r="G18" s="12">
        <v>1</v>
      </c>
      <c r="H18" s="8">
        <v>7.14</v>
      </c>
      <c r="I18" s="12">
        <v>0</v>
      </c>
    </row>
    <row r="19" spans="2:9" ht="15" customHeight="1" x14ac:dyDescent="0.2">
      <c r="B19" t="s">
        <v>33</v>
      </c>
      <c r="C19" s="12">
        <v>5</v>
      </c>
      <c r="D19" s="8">
        <v>5.81</v>
      </c>
      <c r="E19" s="12">
        <v>3</v>
      </c>
      <c r="F19" s="8">
        <v>4.84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171</v>
      </c>
      <c r="C20" s="12">
        <f>SUM(LTBL_44322[総数／事業所数])</f>
        <v>86</v>
      </c>
      <c r="E20" s="12">
        <f>SUBTOTAL(109,LTBL_44322[個人／事業所数])</f>
        <v>62</v>
      </c>
      <c r="G20" s="12">
        <f>SUBTOTAL(109,LTBL_44322[法人／事業所数])</f>
        <v>14</v>
      </c>
      <c r="I20" s="12">
        <f>SUBTOTAL(109,LTBL_44322[法人以外の団体／事業所数])</f>
        <v>0</v>
      </c>
    </row>
    <row r="21" spans="2:9" ht="15" customHeight="1" x14ac:dyDescent="0.2">
      <c r="E21" s="11">
        <f>LTBL_44322[[#Totals],[個人／事業所数]]/LTBL_44322[[#Totals],[総数／事業所数]]</f>
        <v>0.72093023255813948</v>
      </c>
      <c r="G21" s="11">
        <f>LTBL_44322[[#Totals],[法人／事業所数]]/LTBL_44322[[#Totals],[総数／事業所数]]</f>
        <v>0.16279069767441862</v>
      </c>
      <c r="I21" s="11">
        <f>LTBL_44322[[#Totals],[法人以外の団体／事業所数]]/LTBL_44322[[#Totals],[総数／事業所数]]</f>
        <v>0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51</v>
      </c>
      <c r="C24" s="12">
        <v>13</v>
      </c>
      <c r="D24" s="8">
        <v>15.12</v>
      </c>
      <c r="E24" s="12">
        <v>11</v>
      </c>
      <c r="F24" s="8">
        <v>17.739999999999998</v>
      </c>
      <c r="G24" s="12">
        <v>2</v>
      </c>
      <c r="H24" s="8">
        <v>14.29</v>
      </c>
      <c r="I24" s="12">
        <v>0</v>
      </c>
    </row>
    <row r="25" spans="2:9" ht="15" customHeight="1" x14ac:dyDescent="0.2">
      <c r="B25" t="s">
        <v>42</v>
      </c>
      <c r="C25" s="12">
        <v>12</v>
      </c>
      <c r="D25" s="8">
        <v>13.95</v>
      </c>
      <c r="E25" s="12">
        <v>9</v>
      </c>
      <c r="F25" s="8">
        <v>14.52</v>
      </c>
      <c r="G25" s="12">
        <v>3</v>
      </c>
      <c r="H25" s="8">
        <v>21.43</v>
      </c>
      <c r="I25" s="12">
        <v>0</v>
      </c>
    </row>
    <row r="26" spans="2:9" ht="15" customHeight="1" x14ac:dyDescent="0.2">
      <c r="B26" t="s">
        <v>56</v>
      </c>
      <c r="C26" s="12">
        <v>12</v>
      </c>
      <c r="D26" s="8">
        <v>13.95</v>
      </c>
      <c r="E26" s="12">
        <v>11</v>
      </c>
      <c r="F26" s="8">
        <v>17.739999999999998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49</v>
      </c>
      <c r="C27" s="12">
        <v>9</v>
      </c>
      <c r="D27" s="8">
        <v>10.47</v>
      </c>
      <c r="E27" s="12">
        <v>7</v>
      </c>
      <c r="F27" s="8">
        <v>11.29</v>
      </c>
      <c r="G27" s="12">
        <v>2</v>
      </c>
      <c r="H27" s="8">
        <v>14.29</v>
      </c>
      <c r="I27" s="12">
        <v>0</v>
      </c>
    </row>
    <row r="28" spans="2:9" ht="15" customHeight="1" x14ac:dyDescent="0.2">
      <c r="B28" t="s">
        <v>55</v>
      </c>
      <c r="C28" s="12">
        <v>6</v>
      </c>
      <c r="D28" s="8">
        <v>6.98</v>
      </c>
      <c r="E28" s="12">
        <v>6</v>
      </c>
      <c r="F28" s="8">
        <v>9.68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66</v>
      </c>
      <c r="C29" s="12">
        <v>4</v>
      </c>
      <c r="D29" s="8">
        <v>4.6500000000000004</v>
      </c>
      <c r="E29" s="12">
        <v>2</v>
      </c>
      <c r="F29" s="8">
        <v>3.23</v>
      </c>
      <c r="G29" s="12">
        <v>2</v>
      </c>
      <c r="H29" s="8">
        <v>14.29</v>
      </c>
      <c r="I29" s="12">
        <v>0</v>
      </c>
    </row>
    <row r="30" spans="2:9" ht="15" customHeight="1" x14ac:dyDescent="0.2">
      <c r="B30" t="s">
        <v>43</v>
      </c>
      <c r="C30" s="12">
        <v>3</v>
      </c>
      <c r="D30" s="8">
        <v>3.49</v>
      </c>
      <c r="E30" s="12">
        <v>2</v>
      </c>
      <c r="F30" s="8">
        <v>3.23</v>
      </c>
      <c r="G30" s="12">
        <v>1</v>
      </c>
      <c r="H30" s="8">
        <v>7.14</v>
      </c>
      <c r="I30" s="12">
        <v>0</v>
      </c>
    </row>
    <row r="31" spans="2:9" ht="15" customHeight="1" x14ac:dyDescent="0.2">
      <c r="B31" t="s">
        <v>60</v>
      </c>
      <c r="C31" s="12">
        <v>3</v>
      </c>
      <c r="D31" s="8">
        <v>3.49</v>
      </c>
      <c r="E31" s="12">
        <v>0</v>
      </c>
      <c r="F31" s="8">
        <v>0</v>
      </c>
      <c r="G31" s="12">
        <v>1</v>
      </c>
      <c r="H31" s="8">
        <v>7.14</v>
      </c>
      <c r="I31" s="12">
        <v>0</v>
      </c>
    </row>
    <row r="32" spans="2:9" ht="15" customHeight="1" x14ac:dyDescent="0.2">
      <c r="B32" t="s">
        <v>69</v>
      </c>
      <c r="C32" s="12">
        <v>2</v>
      </c>
      <c r="D32" s="8">
        <v>2.33</v>
      </c>
      <c r="E32" s="12">
        <v>1</v>
      </c>
      <c r="F32" s="8">
        <v>1.61</v>
      </c>
      <c r="G32" s="12">
        <v>1</v>
      </c>
      <c r="H32" s="8">
        <v>7.14</v>
      </c>
      <c r="I32" s="12">
        <v>0</v>
      </c>
    </row>
    <row r="33" spans="2:9" ht="15" customHeight="1" x14ac:dyDescent="0.2">
      <c r="B33" t="s">
        <v>75</v>
      </c>
      <c r="C33" s="12">
        <v>2</v>
      </c>
      <c r="D33" s="8">
        <v>2.33</v>
      </c>
      <c r="E33" s="12">
        <v>0</v>
      </c>
      <c r="F33" s="8">
        <v>0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64</v>
      </c>
      <c r="C34" s="12">
        <v>2</v>
      </c>
      <c r="D34" s="8">
        <v>2.33</v>
      </c>
      <c r="E34" s="12">
        <v>2</v>
      </c>
      <c r="F34" s="8">
        <v>3.23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59</v>
      </c>
      <c r="C35" s="12">
        <v>2</v>
      </c>
      <c r="D35" s="8">
        <v>2.33</v>
      </c>
      <c r="E35" s="12">
        <v>2</v>
      </c>
      <c r="F35" s="8">
        <v>3.23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2</v>
      </c>
      <c r="D36" s="8">
        <v>2.33</v>
      </c>
      <c r="E36" s="12">
        <v>2</v>
      </c>
      <c r="F36" s="8">
        <v>3.23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44</v>
      </c>
      <c r="C37" s="12">
        <v>1</v>
      </c>
      <c r="D37" s="8">
        <v>1.1599999999999999</v>
      </c>
      <c r="E37" s="12">
        <v>1</v>
      </c>
      <c r="F37" s="8">
        <v>1.61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76</v>
      </c>
      <c r="C38" s="12">
        <v>1</v>
      </c>
      <c r="D38" s="8">
        <v>1.1599999999999999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77</v>
      </c>
      <c r="C39" s="12">
        <v>1</v>
      </c>
      <c r="D39" s="8">
        <v>1.1599999999999999</v>
      </c>
      <c r="E39" s="12">
        <v>1</v>
      </c>
      <c r="F39" s="8">
        <v>1.61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48</v>
      </c>
      <c r="C40" s="12">
        <v>1</v>
      </c>
      <c r="D40" s="8">
        <v>1.1599999999999999</v>
      </c>
      <c r="E40" s="12">
        <v>1</v>
      </c>
      <c r="F40" s="8">
        <v>1.61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50</v>
      </c>
      <c r="C41" s="12">
        <v>1</v>
      </c>
      <c r="D41" s="8">
        <v>1.1599999999999999</v>
      </c>
      <c r="E41" s="12">
        <v>1</v>
      </c>
      <c r="F41" s="8">
        <v>1.61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71</v>
      </c>
      <c r="C42" s="12">
        <v>1</v>
      </c>
      <c r="D42" s="8">
        <v>1.1599999999999999</v>
      </c>
      <c r="E42" s="12">
        <v>1</v>
      </c>
      <c r="F42" s="8">
        <v>1.61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52</v>
      </c>
      <c r="C43" s="12">
        <v>1</v>
      </c>
      <c r="D43" s="8">
        <v>1.1599999999999999</v>
      </c>
      <c r="E43" s="12">
        <v>0</v>
      </c>
      <c r="F43" s="8">
        <v>0</v>
      </c>
      <c r="G43" s="12">
        <v>1</v>
      </c>
      <c r="H43" s="8">
        <v>7.14</v>
      </c>
      <c r="I43" s="12">
        <v>0</v>
      </c>
    </row>
    <row r="44" spans="2:9" ht="15" customHeight="1" x14ac:dyDescent="0.2">
      <c r="B44" t="s">
        <v>78</v>
      </c>
      <c r="C44" s="12">
        <v>1</v>
      </c>
      <c r="D44" s="8">
        <v>1.1599999999999999</v>
      </c>
      <c r="E44" s="12">
        <v>0</v>
      </c>
      <c r="F44" s="8">
        <v>0</v>
      </c>
      <c r="G44" s="12">
        <v>1</v>
      </c>
      <c r="H44" s="8">
        <v>7.14</v>
      </c>
      <c r="I44" s="12">
        <v>0</v>
      </c>
    </row>
    <row r="45" spans="2:9" ht="15" customHeight="1" x14ac:dyDescent="0.2">
      <c r="B45" t="s">
        <v>65</v>
      </c>
      <c r="C45" s="12">
        <v>1</v>
      </c>
      <c r="D45" s="8">
        <v>1.1599999999999999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57</v>
      </c>
      <c r="C46" s="12">
        <v>1</v>
      </c>
      <c r="D46" s="8">
        <v>1.1599999999999999</v>
      </c>
      <c r="E46" s="12">
        <v>1</v>
      </c>
      <c r="F46" s="8">
        <v>1.61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58</v>
      </c>
      <c r="C47" s="12">
        <v>1</v>
      </c>
      <c r="D47" s="8">
        <v>1.1599999999999999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79</v>
      </c>
      <c r="C48" s="12">
        <v>1</v>
      </c>
      <c r="D48" s="8">
        <v>1.1599999999999999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61</v>
      </c>
      <c r="C49" s="12">
        <v>1</v>
      </c>
      <c r="D49" s="8">
        <v>1.1599999999999999</v>
      </c>
      <c r="E49" s="12">
        <v>1</v>
      </c>
      <c r="F49" s="8">
        <v>1.61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80</v>
      </c>
      <c r="C50" s="12">
        <v>1</v>
      </c>
      <c r="D50" s="8">
        <v>1.1599999999999999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173</v>
      </c>
      <c r="C53" s="10" t="s">
        <v>35</v>
      </c>
      <c r="D53" s="10" t="s">
        <v>36</v>
      </c>
      <c r="E53" s="10" t="s">
        <v>37</v>
      </c>
      <c r="F53" s="10" t="s">
        <v>38</v>
      </c>
      <c r="G53" s="10" t="s">
        <v>39</v>
      </c>
      <c r="H53" s="10" t="s">
        <v>40</v>
      </c>
      <c r="I53" s="10" t="s">
        <v>41</v>
      </c>
    </row>
    <row r="54" spans="2:9" ht="15" customHeight="1" x14ac:dyDescent="0.2">
      <c r="B54" t="s">
        <v>92</v>
      </c>
      <c r="C54" s="12">
        <v>7</v>
      </c>
      <c r="D54" s="8">
        <v>8.14</v>
      </c>
      <c r="E54" s="12">
        <v>5</v>
      </c>
      <c r="F54" s="8">
        <v>8.06</v>
      </c>
      <c r="G54" s="12">
        <v>2</v>
      </c>
      <c r="H54" s="8">
        <v>14.29</v>
      </c>
      <c r="I54" s="12">
        <v>0</v>
      </c>
    </row>
    <row r="55" spans="2:9" ht="15" customHeight="1" x14ac:dyDescent="0.2">
      <c r="B55" t="s">
        <v>100</v>
      </c>
      <c r="C55" s="12">
        <v>6</v>
      </c>
      <c r="D55" s="8">
        <v>6.98</v>
      </c>
      <c r="E55" s="12">
        <v>6</v>
      </c>
      <c r="F55" s="8">
        <v>9.68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99</v>
      </c>
      <c r="C56" s="12">
        <v>5</v>
      </c>
      <c r="D56" s="8">
        <v>5.81</v>
      </c>
      <c r="E56" s="12">
        <v>5</v>
      </c>
      <c r="F56" s="8">
        <v>8.06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84</v>
      </c>
      <c r="C57" s="12">
        <v>4</v>
      </c>
      <c r="D57" s="8">
        <v>4.6500000000000004</v>
      </c>
      <c r="E57" s="12">
        <v>1</v>
      </c>
      <c r="F57" s="8">
        <v>1.61</v>
      </c>
      <c r="G57" s="12">
        <v>3</v>
      </c>
      <c r="H57" s="8">
        <v>21.43</v>
      </c>
      <c r="I57" s="12">
        <v>0</v>
      </c>
    </row>
    <row r="58" spans="2:9" ht="15" customHeight="1" x14ac:dyDescent="0.2">
      <c r="B58" t="s">
        <v>85</v>
      </c>
      <c r="C58" s="12">
        <v>4</v>
      </c>
      <c r="D58" s="8">
        <v>4.6500000000000004</v>
      </c>
      <c r="E58" s="12">
        <v>4</v>
      </c>
      <c r="F58" s="8">
        <v>6.45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86</v>
      </c>
      <c r="C59" s="12">
        <v>4</v>
      </c>
      <c r="D59" s="8">
        <v>4.6500000000000004</v>
      </c>
      <c r="E59" s="12">
        <v>4</v>
      </c>
      <c r="F59" s="8">
        <v>6.45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89</v>
      </c>
      <c r="C60" s="12">
        <v>4</v>
      </c>
      <c r="D60" s="8">
        <v>4.6500000000000004</v>
      </c>
      <c r="E60" s="12">
        <v>2</v>
      </c>
      <c r="F60" s="8">
        <v>3.23</v>
      </c>
      <c r="G60" s="12">
        <v>2</v>
      </c>
      <c r="H60" s="8">
        <v>14.29</v>
      </c>
      <c r="I60" s="12">
        <v>0</v>
      </c>
    </row>
    <row r="61" spans="2:9" ht="15" customHeight="1" x14ac:dyDescent="0.2">
      <c r="B61" t="s">
        <v>138</v>
      </c>
      <c r="C61" s="12">
        <v>3</v>
      </c>
      <c r="D61" s="8">
        <v>3.49</v>
      </c>
      <c r="E61" s="12">
        <v>2</v>
      </c>
      <c r="F61" s="8">
        <v>3.23</v>
      </c>
      <c r="G61" s="12">
        <v>1</v>
      </c>
      <c r="H61" s="8">
        <v>7.14</v>
      </c>
      <c r="I61" s="12">
        <v>0</v>
      </c>
    </row>
    <row r="62" spans="2:9" ht="15" customHeight="1" x14ac:dyDescent="0.2">
      <c r="B62" t="s">
        <v>88</v>
      </c>
      <c r="C62" s="12">
        <v>3</v>
      </c>
      <c r="D62" s="8">
        <v>3.49</v>
      </c>
      <c r="E62" s="12">
        <v>3</v>
      </c>
      <c r="F62" s="8">
        <v>4.84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117</v>
      </c>
      <c r="C63" s="12">
        <v>3</v>
      </c>
      <c r="D63" s="8">
        <v>3.49</v>
      </c>
      <c r="E63" s="12">
        <v>3</v>
      </c>
      <c r="F63" s="8">
        <v>4.84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110</v>
      </c>
      <c r="C64" s="12">
        <v>2</v>
      </c>
      <c r="D64" s="8">
        <v>2.33</v>
      </c>
      <c r="E64" s="12">
        <v>2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95</v>
      </c>
      <c r="C65" s="12">
        <v>2</v>
      </c>
      <c r="D65" s="8">
        <v>2.33</v>
      </c>
      <c r="E65" s="12">
        <v>2</v>
      </c>
      <c r="F65" s="8">
        <v>3.23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97</v>
      </c>
      <c r="C66" s="12">
        <v>2</v>
      </c>
      <c r="D66" s="8">
        <v>2.33</v>
      </c>
      <c r="E66" s="12">
        <v>2</v>
      </c>
      <c r="F66" s="8">
        <v>3.23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102</v>
      </c>
      <c r="C67" s="12">
        <v>2</v>
      </c>
      <c r="D67" s="8">
        <v>2.33</v>
      </c>
      <c r="E67" s="12">
        <v>2</v>
      </c>
      <c r="F67" s="8">
        <v>3.23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119</v>
      </c>
      <c r="C68" s="12">
        <v>2</v>
      </c>
      <c r="D68" s="8">
        <v>2.33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134</v>
      </c>
      <c r="C69" s="12">
        <v>1</v>
      </c>
      <c r="D69" s="8">
        <v>1.1599999999999999</v>
      </c>
      <c r="E69" s="12">
        <v>0</v>
      </c>
      <c r="F69" s="8">
        <v>0</v>
      </c>
      <c r="G69" s="12">
        <v>1</v>
      </c>
      <c r="H69" s="8">
        <v>7.14</v>
      </c>
      <c r="I69" s="12">
        <v>0</v>
      </c>
    </row>
    <row r="70" spans="2:9" ht="15" customHeight="1" x14ac:dyDescent="0.2">
      <c r="B70" t="s">
        <v>135</v>
      </c>
      <c r="C70" s="12">
        <v>1</v>
      </c>
      <c r="D70" s="8">
        <v>1.1599999999999999</v>
      </c>
      <c r="E70" s="12">
        <v>1</v>
      </c>
      <c r="F70" s="8">
        <v>1.61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136</v>
      </c>
      <c r="C71" s="12">
        <v>1</v>
      </c>
      <c r="D71" s="8">
        <v>1.1599999999999999</v>
      </c>
      <c r="E71" s="12">
        <v>1</v>
      </c>
      <c r="F71" s="8">
        <v>1.61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87</v>
      </c>
      <c r="C72" s="12">
        <v>1</v>
      </c>
      <c r="D72" s="8">
        <v>1.1599999999999999</v>
      </c>
      <c r="E72" s="12">
        <v>1</v>
      </c>
      <c r="F72" s="8">
        <v>1.61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137</v>
      </c>
      <c r="C73" s="12">
        <v>1</v>
      </c>
      <c r="D73" s="8">
        <v>1.1599999999999999</v>
      </c>
      <c r="E73" s="12">
        <v>0</v>
      </c>
      <c r="F73" s="8">
        <v>0</v>
      </c>
      <c r="G73" s="12">
        <v>1</v>
      </c>
      <c r="H73" s="8">
        <v>7.14</v>
      </c>
      <c r="I73" s="12">
        <v>0</v>
      </c>
    </row>
    <row r="74" spans="2:9" ht="15" customHeight="1" x14ac:dyDescent="0.2">
      <c r="B74" t="s">
        <v>139</v>
      </c>
      <c r="C74" s="12">
        <v>1</v>
      </c>
      <c r="D74" s="8">
        <v>1.1599999999999999</v>
      </c>
      <c r="E74" s="12">
        <v>0</v>
      </c>
      <c r="F74" s="8">
        <v>0</v>
      </c>
      <c r="G74" s="12">
        <v>1</v>
      </c>
      <c r="H74" s="8">
        <v>7.14</v>
      </c>
      <c r="I74" s="12">
        <v>0</v>
      </c>
    </row>
    <row r="75" spans="2:9" ht="15" customHeight="1" x14ac:dyDescent="0.2">
      <c r="B75" t="s">
        <v>115</v>
      </c>
      <c r="C75" s="12">
        <v>1</v>
      </c>
      <c r="D75" s="8">
        <v>1.1599999999999999</v>
      </c>
      <c r="E75" s="12">
        <v>1</v>
      </c>
      <c r="F75" s="8">
        <v>1.61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140</v>
      </c>
      <c r="C76" s="12">
        <v>1</v>
      </c>
      <c r="D76" s="8">
        <v>1.1599999999999999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141</v>
      </c>
      <c r="C77" s="12">
        <v>1</v>
      </c>
      <c r="D77" s="8">
        <v>1.1599999999999999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142</v>
      </c>
      <c r="C78" s="12">
        <v>1</v>
      </c>
      <c r="D78" s="8">
        <v>1.1599999999999999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143</v>
      </c>
      <c r="C79" s="12">
        <v>1</v>
      </c>
      <c r="D79" s="8">
        <v>1.1599999999999999</v>
      </c>
      <c r="E79" s="12">
        <v>1</v>
      </c>
      <c r="F79" s="8">
        <v>1.61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112</v>
      </c>
      <c r="C80" s="12">
        <v>1</v>
      </c>
      <c r="D80" s="8">
        <v>1.1599999999999999</v>
      </c>
      <c r="E80" s="12">
        <v>1</v>
      </c>
      <c r="F80" s="8">
        <v>1.61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144</v>
      </c>
      <c r="C81" s="12">
        <v>1</v>
      </c>
      <c r="D81" s="8">
        <v>1.1599999999999999</v>
      </c>
      <c r="E81" s="12">
        <v>1</v>
      </c>
      <c r="F81" s="8">
        <v>1.61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116</v>
      </c>
      <c r="C82" s="12">
        <v>1</v>
      </c>
      <c r="D82" s="8">
        <v>1.1599999999999999</v>
      </c>
      <c r="E82" s="12">
        <v>1</v>
      </c>
      <c r="F82" s="8">
        <v>1.61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108</v>
      </c>
      <c r="C83" s="12">
        <v>1</v>
      </c>
      <c r="D83" s="8">
        <v>1.1599999999999999</v>
      </c>
      <c r="E83" s="12">
        <v>1</v>
      </c>
      <c r="F83" s="8">
        <v>1.61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132</v>
      </c>
      <c r="C84" s="12">
        <v>1</v>
      </c>
      <c r="D84" s="8">
        <v>1.1599999999999999</v>
      </c>
      <c r="E84" s="12">
        <v>1</v>
      </c>
      <c r="F84" s="8">
        <v>1.61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145</v>
      </c>
      <c r="C85" s="12">
        <v>1</v>
      </c>
      <c r="D85" s="8">
        <v>1.1599999999999999</v>
      </c>
      <c r="E85" s="12">
        <v>1</v>
      </c>
      <c r="F85" s="8">
        <v>1.61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146</v>
      </c>
      <c r="C86" s="12">
        <v>1</v>
      </c>
      <c r="D86" s="8">
        <v>1.1599999999999999</v>
      </c>
      <c r="E86" s="12">
        <v>1</v>
      </c>
      <c r="F86" s="8">
        <v>1.61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147</v>
      </c>
      <c r="C87" s="12">
        <v>1</v>
      </c>
      <c r="D87" s="8">
        <v>1.1599999999999999</v>
      </c>
      <c r="E87" s="12">
        <v>1</v>
      </c>
      <c r="F87" s="8">
        <v>1.61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93</v>
      </c>
      <c r="C88" s="12">
        <v>1</v>
      </c>
      <c r="D88" s="8">
        <v>1.1599999999999999</v>
      </c>
      <c r="E88" s="12">
        <v>0</v>
      </c>
      <c r="F88" s="8">
        <v>0</v>
      </c>
      <c r="G88" s="12">
        <v>1</v>
      </c>
      <c r="H88" s="8">
        <v>7.14</v>
      </c>
      <c r="I88" s="12">
        <v>0</v>
      </c>
    </row>
    <row r="89" spans="2:9" ht="15" customHeight="1" x14ac:dyDescent="0.2">
      <c r="B89" t="s">
        <v>148</v>
      </c>
      <c r="C89" s="12">
        <v>1</v>
      </c>
      <c r="D89" s="8">
        <v>1.1599999999999999</v>
      </c>
      <c r="E89" s="12">
        <v>0</v>
      </c>
      <c r="F89" s="8">
        <v>0</v>
      </c>
      <c r="G89" s="12">
        <v>1</v>
      </c>
      <c r="H89" s="8">
        <v>7.14</v>
      </c>
      <c r="I89" s="12">
        <v>0</v>
      </c>
    </row>
    <row r="90" spans="2:9" ht="15" customHeight="1" x14ac:dyDescent="0.2">
      <c r="B90" t="s">
        <v>123</v>
      </c>
      <c r="C90" s="12">
        <v>1</v>
      </c>
      <c r="D90" s="8">
        <v>1.1599999999999999</v>
      </c>
      <c r="E90" s="12">
        <v>1</v>
      </c>
      <c r="F90" s="8">
        <v>1.61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149</v>
      </c>
      <c r="C91" s="12">
        <v>1</v>
      </c>
      <c r="D91" s="8">
        <v>1.1599999999999999</v>
      </c>
      <c r="E91" s="12">
        <v>1</v>
      </c>
      <c r="F91" s="8">
        <v>1.61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124</v>
      </c>
      <c r="C92" s="12">
        <v>1</v>
      </c>
      <c r="D92" s="8">
        <v>1.1599999999999999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150</v>
      </c>
      <c r="C93" s="12">
        <v>1</v>
      </c>
      <c r="D93" s="8">
        <v>1.1599999999999999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151</v>
      </c>
      <c r="C94" s="12">
        <v>1</v>
      </c>
      <c r="D94" s="8">
        <v>1.1599999999999999</v>
      </c>
      <c r="E94" s="12">
        <v>1</v>
      </c>
      <c r="F94" s="8">
        <v>1.61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126</v>
      </c>
      <c r="C95" s="12">
        <v>1</v>
      </c>
      <c r="D95" s="8">
        <v>1.1599999999999999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152</v>
      </c>
      <c r="C96" s="12">
        <v>1</v>
      </c>
      <c r="D96" s="8">
        <v>1.1599999999999999</v>
      </c>
      <c r="E96" s="12">
        <v>0</v>
      </c>
      <c r="F96" s="8">
        <v>0</v>
      </c>
      <c r="G96" s="12">
        <v>1</v>
      </c>
      <c r="H96" s="8">
        <v>7.14</v>
      </c>
      <c r="I96" s="12">
        <v>0</v>
      </c>
    </row>
    <row r="97" spans="2:9" ht="15" customHeight="1" x14ac:dyDescent="0.2">
      <c r="B97" t="s">
        <v>153</v>
      </c>
      <c r="C97" s="12">
        <v>1</v>
      </c>
      <c r="D97" s="8">
        <v>1.1599999999999999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103</v>
      </c>
      <c r="C98" s="12">
        <v>1</v>
      </c>
      <c r="D98" s="8">
        <v>1.1599999999999999</v>
      </c>
      <c r="E98" s="12">
        <v>1</v>
      </c>
      <c r="F98" s="8">
        <v>1.61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154</v>
      </c>
      <c r="C99" s="12">
        <v>1</v>
      </c>
      <c r="D99" s="8">
        <v>1.1599999999999999</v>
      </c>
      <c r="E99" s="12">
        <v>1</v>
      </c>
      <c r="F99" s="8">
        <v>1.61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155</v>
      </c>
      <c r="C100" s="12">
        <v>1</v>
      </c>
      <c r="D100" s="8">
        <v>1.1599999999999999</v>
      </c>
      <c r="E100" s="12">
        <v>1</v>
      </c>
      <c r="F100" s="8">
        <v>1.61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156</v>
      </c>
      <c r="C101" s="12">
        <v>1</v>
      </c>
      <c r="D101" s="8">
        <v>1.1599999999999999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3" spans="2:9" ht="15" customHeight="1" x14ac:dyDescent="0.2">
      <c r="B103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5B01-D67E-4095-B199-05426611F3F6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79</v>
      </c>
      <c r="D6" s="8">
        <v>13.5</v>
      </c>
      <c r="E6" s="12">
        <v>26</v>
      </c>
      <c r="F6" s="8">
        <v>8.6999999999999993</v>
      </c>
      <c r="G6" s="12">
        <v>53</v>
      </c>
      <c r="H6" s="8">
        <v>19.13</v>
      </c>
      <c r="I6" s="12">
        <v>0</v>
      </c>
    </row>
    <row r="7" spans="2:9" ht="15" customHeight="1" x14ac:dyDescent="0.2">
      <c r="B7" t="s">
        <v>21</v>
      </c>
      <c r="C7" s="12">
        <v>49</v>
      </c>
      <c r="D7" s="8">
        <v>8.3800000000000008</v>
      </c>
      <c r="E7" s="12">
        <v>12</v>
      </c>
      <c r="F7" s="8">
        <v>4.01</v>
      </c>
      <c r="G7" s="12">
        <v>37</v>
      </c>
      <c r="H7" s="8">
        <v>13.36</v>
      </c>
      <c r="I7" s="12">
        <v>0</v>
      </c>
    </row>
    <row r="8" spans="2:9" ht="15" customHeight="1" x14ac:dyDescent="0.2">
      <c r="B8" t="s">
        <v>22</v>
      </c>
      <c r="C8" s="12">
        <v>13</v>
      </c>
      <c r="D8" s="8">
        <v>2.2200000000000002</v>
      </c>
      <c r="E8" s="12">
        <v>0</v>
      </c>
      <c r="F8" s="8">
        <v>0</v>
      </c>
      <c r="G8" s="12">
        <v>13</v>
      </c>
      <c r="H8" s="8">
        <v>4.6900000000000004</v>
      </c>
      <c r="I8" s="12">
        <v>0</v>
      </c>
    </row>
    <row r="9" spans="2:9" ht="15" customHeight="1" x14ac:dyDescent="0.2">
      <c r="B9" t="s">
        <v>23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0.36</v>
      </c>
      <c r="I9" s="12">
        <v>0</v>
      </c>
    </row>
    <row r="10" spans="2:9" ht="15" customHeight="1" x14ac:dyDescent="0.2">
      <c r="B10" t="s">
        <v>24</v>
      </c>
      <c r="C10" s="12">
        <v>5</v>
      </c>
      <c r="D10" s="8">
        <v>0.85</v>
      </c>
      <c r="E10" s="12">
        <v>3</v>
      </c>
      <c r="F10" s="8">
        <v>1</v>
      </c>
      <c r="G10" s="12">
        <v>2</v>
      </c>
      <c r="H10" s="8">
        <v>0.72</v>
      </c>
      <c r="I10" s="12">
        <v>0</v>
      </c>
    </row>
    <row r="11" spans="2:9" ht="15" customHeight="1" x14ac:dyDescent="0.2">
      <c r="B11" t="s">
        <v>25</v>
      </c>
      <c r="C11" s="12">
        <v>153</v>
      </c>
      <c r="D11" s="8">
        <v>26.15</v>
      </c>
      <c r="E11" s="12">
        <v>73</v>
      </c>
      <c r="F11" s="8">
        <v>24.41</v>
      </c>
      <c r="G11" s="12">
        <v>80</v>
      </c>
      <c r="H11" s="8">
        <v>28.88</v>
      </c>
      <c r="I11" s="12">
        <v>0</v>
      </c>
    </row>
    <row r="12" spans="2:9" ht="15" customHeight="1" x14ac:dyDescent="0.2">
      <c r="B12" t="s">
        <v>26</v>
      </c>
      <c r="C12" s="12">
        <v>6</v>
      </c>
      <c r="D12" s="8">
        <v>1.03</v>
      </c>
      <c r="E12" s="12">
        <v>1</v>
      </c>
      <c r="F12" s="8">
        <v>0.33</v>
      </c>
      <c r="G12" s="12">
        <v>5</v>
      </c>
      <c r="H12" s="8">
        <v>1.81</v>
      </c>
      <c r="I12" s="12">
        <v>0</v>
      </c>
    </row>
    <row r="13" spans="2:9" ht="15" customHeight="1" x14ac:dyDescent="0.2">
      <c r="B13" t="s">
        <v>27</v>
      </c>
      <c r="C13" s="12">
        <v>30</v>
      </c>
      <c r="D13" s="8">
        <v>5.13</v>
      </c>
      <c r="E13" s="12">
        <v>12</v>
      </c>
      <c r="F13" s="8">
        <v>4.01</v>
      </c>
      <c r="G13" s="12">
        <v>18</v>
      </c>
      <c r="H13" s="8">
        <v>6.5</v>
      </c>
      <c r="I13" s="12">
        <v>0</v>
      </c>
    </row>
    <row r="14" spans="2:9" ht="15" customHeight="1" x14ac:dyDescent="0.2">
      <c r="B14" t="s">
        <v>28</v>
      </c>
      <c r="C14" s="12">
        <v>34</v>
      </c>
      <c r="D14" s="8">
        <v>5.81</v>
      </c>
      <c r="E14" s="12">
        <v>23</v>
      </c>
      <c r="F14" s="8">
        <v>7.69</v>
      </c>
      <c r="G14" s="12">
        <v>11</v>
      </c>
      <c r="H14" s="8">
        <v>3.97</v>
      </c>
      <c r="I14" s="12">
        <v>0</v>
      </c>
    </row>
    <row r="15" spans="2:9" ht="15" customHeight="1" x14ac:dyDescent="0.2">
      <c r="B15" t="s">
        <v>29</v>
      </c>
      <c r="C15" s="12">
        <v>60</v>
      </c>
      <c r="D15" s="8">
        <v>10.26</v>
      </c>
      <c r="E15" s="12">
        <v>43</v>
      </c>
      <c r="F15" s="8">
        <v>14.38</v>
      </c>
      <c r="G15" s="12">
        <v>17</v>
      </c>
      <c r="H15" s="8">
        <v>6.14</v>
      </c>
      <c r="I15" s="12">
        <v>0</v>
      </c>
    </row>
    <row r="16" spans="2:9" ht="15" customHeight="1" x14ac:dyDescent="0.2">
      <c r="B16" t="s">
        <v>30</v>
      </c>
      <c r="C16" s="12">
        <v>79</v>
      </c>
      <c r="D16" s="8">
        <v>13.5</v>
      </c>
      <c r="E16" s="12">
        <v>67</v>
      </c>
      <c r="F16" s="8">
        <v>22.41</v>
      </c>
      <c r="G16" s="12">
        <v>10</v>
      </c>
      <c r="H16" s="8">
        <v>3.61</v>
      </c>
      <c r="I16" s="12">
        <v>0</v>
      </c>
    </row>
    <row r="17" spans="2:9" ht="15" customHeight="1" x14ac:dyDescent="0.2">
      <c r="B17" t="s">
        <v>31</v>
      </c>
      <c r="C17" s="12">
        <v>19</v>
      </c>
      <c r="D17" s="8">
        <v>3.25</v>
      </c>
      <c r="E17" s="12">
        <v>12</v>
      </c>
      <c r="F17" s="8">
        <v>4.01</v>
      </c>
      <c r="G17" s="12">
        <v>2</v>
      </c>
      <c r="H17" s="8">
        <v>0.72</v>
      </c>
      <c r="I17" s="12">
        <v>0</v>
      </c>
    </row>
    <row r="18" spans="2:9" ht="15" customHeight="1" x14ac:dyDescent="0.2">
      <c r="B18" t="s">
        <v>32</v>
      </c>
      <c r="C18" s="12">
        <v>29</v>
      </c>
      <c r="D18" s="8">
        <v>4.96</v>
      </c>
      <c r="E18" s="12">
        <v>15</v>
      </c>
      <c r="F18" s="8">
        <v>5.0199999999999996</v>
      </c>
      <c r="G18" s="12">
        <v>13</v>
      </c>
      <c r="H18" s="8">
        <v>4.6900000000000004</v>
      </c>
      <c r="I18" s="12">
        <v>1</v>
      </c>
    </row>
    <row r="19" spans="2:9" ht="15" customHeight="1" x14ac:dyDescent="0.2">
      <c r="B19" t="s">
        <v>33</v>
      </c>
      <c r="C19" s="12">
        <v>28</v>
      </c>
      <c r="D19" s="8">
        <v>4.79</v>
      </c>
      <c r="E19" s="12">
        <v>12</v>
      </c>
      <c r="F19" s="8">
        <v>4.01</v>
      </c>
      <c r="G19" s="12">
        <v>15</v>
      </c>
      <c r="H19" s="8">
        <v>5.42</v>
      </c>
      <c r="I19" s="12">
        <v>0</v>
      </c>
    </row>
    <row r="20" spans="2:9" ht="15" customHeight="1" x14ac:dyDescent="0.2">
      <c r="B20" s="9" t="s">
        <v>171</v>
      </c>
      <c r="C20" s="12">
        <f>SUM(LTBL_44341[総数／事業所数])</f>
        <v>585</v>
      </c>
      <c r="E20" s="12">
        <f>SUBTOTAL(109,LTBL_44341[個人／事業所数])</f>
        <v>299</v>
      </c>
      <c r="G20" s="12">
        <f>SUBTOTAL(109,LTBL_44341[法人／事業所数])</f>
        <v>277</v>
      </c>
      <c r="I20" s="12">
        <f>SUBTOTAL(109,LTBL_44341[法人以外の団体／事業所数])</f>
        <v>1</v>
      </c>
    </row>
    <row r="21" spans="2:9" ht="15" customHeight="1" x14ac:dyDescent="0.2">
      <c r="E21" s="11">
        <f>LTBL_44341[[#Totals],[個人／事業所数]]/LTBL_44341[[#Totals],[総数／事業所数]]</f>
        <v>0.51111111111111107</v>
      </c>
      <c r="G21" s="11">
        <f>LTBL_44341[[#Totals],[法人／事業所数]]/LTBL_44341[[#Totals],[総数／事業所数]]</f>
        <v>0.47350427350427349</v>
      </c>
      <c r="I21" s="11">
        <f>LTBL_44341[[#Totals],[法人以外の団体／事業所数]]/LTBL_44341[[#Totals],[総数／事業所数]]</f>
        <v>1.7094017094017094E-3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61</v>
      </c>
      <c r="D24" s="8">
        <v>10.43</v>
      </c>
      <c r="E24" s="12">
        <v>54</v>
      </c>
      <c r="F24" s="8">
        <v>18.059999999999999</v>
      </c>
      <c r="G24" s="12">
        <v>7</v>
      </c>
      <c r="H24" s="8">
        <v>2.5299999999999998</v>
      </c>
      <c r="I24" s="12">
        <v>0</v>
      </c>
    </row>
    <row r="25" spans="2:9" ht="15" customHeight="1" x14ac:dyDescent="0.2">
      <c r="B25" t="s">
        <v>51</v>
      </c>
      <c r="C25" s="12">
        <v>48</v>
      </c>
      <c r="D25" s="8">
        <v>8.2100000000000009</v>
      </c>
      <c r="E25" s="12">
        <v>20</v>
      </c>
      <c r="F25" s="8">
        <v>6.69</v>
      </c>
      <c r="G25" s="12">
        <v>28</v>
      </c>
      <c r="H25" s="8">
        <v>10.11</v>
      </c>
      <c r="I25" s="12">
        <v>0</v>
      </c>
    </row>
    <row r="26" spans="2:9" ht="15" customHeight="1" x14ac:dyDescent="0.2">
      <c r="B26" t="s">
        <v>55</v>
      </c>
      <c r="C26" s="12">
        <v>48</v>
      </c>
      <c r="D26" s="8">
        <v>8.2100000000000009</v>
      </c>
      <c r="E26" s="12">
        <v>36</v>
      </c>
      <c r="F26" s="8">
        <v>12.04</v>
      </c>
      <c r="G26" s="12">
        <v>12</v>
      </c>
      <c r="H26" s="8">
        <v>4.33</v>
      </c>
      <c r="I26" s="12">
        <v>0</v>
      </c>
    </row>
    <row r="27" spans="2:9" ht="15" customHeight="1" x14ac:dyDescent="0.2">
      <c r="B27" t="s">
        <v>42</v>
      </c>
      <c r="C27" s="12">
        <v>39</v>
      </c>
      <c r="D27" s="8">
        <v>6.67</v>
      </c>
      <c r="E27" s="12">
        <v>9</v>
      </c>
      <c r="F27" s="8">
        <v>3.01</v>
      </c>
      <c r="G27" s="12">
        <v>30</v>
      </c>
      <c r="H27" s="8">
        <v>10.83</v>
      </c>
      <c r="I27" s="12">
        <v>0</v>
      </c>
    </row>
    <row r="28" spans="2:9" ht="15" customHeight="1" x14ac:dyDescent="0.2">
      <c r="B28" t="s">
        <v>49</v>
      </c>
      <c r="C28" s="12">
        <v>36</v>
      </c>
      <c r="D28" s="8">
        <v>6.15</v>
      </c>
      <c r="E28" s="12">
        <v>23</v>
      </c>
      <c r="F28" s="8">
        <v>7.69</v>
      </c>
      <c r="G28" s="12">
        <v>13</v>
      </c>
      <c r="H28" s="8">
        <v>4.6900000000000004</v>
      </c>
      <c r="I28" s="12">
        <v>0</v>
      </c>
    </row>
    <row r="29" spans="2:9" ht="15" customHeight="1" x14ac:dyDescent="0.2">
      <c r="B29" t="s">
        <v>43</v>
      </c>
      <c r="C29" s="12">
        <v>24</v>
      </c>
      <c r="D29" s="8">
        <v>4.0999999999999996</v>
      </c>
      <c r="E29" s="12">
        <v>11</v>
      </c>
      <c r="F29" s="8">
        <v>3.68</v>
      </c>
      <c r="G29" s="12">
        <v>13</v>
      </c>
      <c r="H29" s="8">
        <v>4.6900000000000004</v>
      </c>
      <c r="I29" s="12">
        <v>0</v>
      </c>
    </row>
    <row r="30" spans="2:9" ht="15" customHeight="1" x14ac:dyDescent="0.2">
      <c r="B30" t="s">
        <v>52</v>
      </c>
      <c r="C30" s="12">
        <v>21</v>
      </c>
      <c r="D30" s="8">
        <v>3.59</v>
      </c>
      <c r="E30" s="12">
        <v>11</v>
      </c>
      <c r="F30" s="8">
        <v>3.68</v>
      </c>
      <c r="G30" s="12">
        <v>10</v>
      </c>
      <c r="H30" s="8">
        <v>3.61</v>
      </c>
      <c r="I30" s="12">
        <v>0</v>
      </c>
    </row>
    <row r="31" spans="2:9" ht="15" customHeight="1" x14ac:dyDescent="0.2">
      <c r="B31" t="s">
        <v>50</v>
      </c>
      <c r="C31" s="12">
        <v>19</v>
      </c>
      <c r="D31" s="8">
        <v>3.25</v>
      </c>
      <c r="E31" s="12">
        <v>12</v>
      </c>
      <c r="F31" s="8">
        <v>4.01</v>
      </c>
      <c r="G31" s="12">
        <v>7</v>
      </c>
      <c r="H31" s="8">
        <v>2.5299999999999998</v>
      </c>
      <c r="I31" s="12">
        <v>0</v>
      </c>
    </row>
    <row r="32" spans="2:9" ht="15" customHeight="1" x14ac:dyDescent="0.2">
      <c r="B32" t="s">
        <v>58</v>
      </c>
      <c r="C32" s="12">
        <v>19</v>
      </c>
      <c r="D32" s="8">
        <v>3.25</v>
      </c>
      <c r="E32" s="12">
        <v>12</v>
      </c>
      <c r="F32" s="8">
        <v>4.01</v>
      </c>
      <c r="G32" s="12">
        <v>2</v>
      </c>
      <c r="H32" s="8">
        <v>0.72</v>
      </c>
      <c r="I32" s="12">
        <v>0</v>
      </c>
    </row>
    <row r="33" spans="2:9" ht="15" customHeight="1" x14ac:dyDescent="0.2">
      <c r="B33" t="s">
        <v>54</v>
      </c>
      <c r="C33" s="12">
        <v>18</v>
      </c>
      <c r="D33" s="8">
        <v>3.08</v>
      </c>
      <c r="E33" s="12">
        <v>9</v>
      </c>
      <c r="F33" s="8">
        <v>3.01</v>
      </c>
      <c r="G33" s="12">
        <v>9</v>
      </c>
      <c r="H33" s="8">
        <v>3.25</v>
      </c>
      <c r="I33" s="12">
        <v>0</v>
      </c>
    </row>
    <row r="34" spans="2:9" ht="15" customHeight="1" x14ac:dyDescent="0.2">
      <c r="B34" t="s">
        <v>44</v>
      </c>
      <c r="C34" s="12">
        <v>16</v>
      </c>
      <c r="D34" s="8">
        <v>2.74</v>
      </c>
      <c r="E34" s="12">
        <v>6</v>
      </c>
      <c r="F34" s="8">
        <v>2.0099999999999998</v>
      </c>
      <c r="G34" s="12">
        <v>10</v>
      </c>
      <c r="H34" s="8">
        <v>3.61</v>
      </c>
      <c r="I34" s="12">
        <v>0</v>
      </c>
    </row>
    <row r="35" spans="2:9" ht="15" customHeight="1" x14ac:dyDescent="0.2">
      <c r="B35" t="s">
        <v>53</v>
      </c>
      <c r="C35" s="12">
        <v>16</v>
      </c>
      <c r="D35" s="8">
        <v>2.74</v>
      </c>
      <c r="E35" s="12">
        <v>14</v>
      </c>
      <c r="F35" s="8">
        <v>4.68</v>
      </c>
      <c r="G35" s="12">
        <v>2</v>
      </c>
      <c r="H35" s="8">
        <v>0.72</v>
      </c>
      <c r="I35" s="12">
        <v>0</v>
      </c>
    </row>
    <row r="36" spans="2:9" ht="15" customHeight="1" x14ac:dyDescent="0.2">
      <c r="B36" t="s">
        <v>59</v>
      </c>
      <c r="C36" s="12">
        <v>16</v>
      </c>
      <c r="D36" s="8">
        <v>2.74</v>
      </c>
      <c r="E36" s="12">
        <v>12</v>
      </c>
      <c r="F36" s="8">
        <v>4.01</v>
      </c>
      <c r="G36" s="12">
        <v>4</v>
      </c>
      <c r="H36" s="8">
        <v>1.44</v>
      </c>
      <c r="I36" s="12">
        <v>0</v>
      </c>
    </row>
    <row r="37" spans="2:9" ht="15" customHeight="1" x14ac:dyDescent="0.2">
      <c r="B37" t="s">
        <v>71</v>
      </c>
      <c r="C37" s="12">
        <v>15</v>
      </c>
      <c r="D37" s="8">
        <v>2.56</v>
      </c>
      <c r="E37" s="12">
        <v>6</v>
      </c>
      <c r="F37" s="8">
        <v>2.0099999999999998</v>
      </c>
      <c r="G37" s="12">
        <v>9</v>
      </c>
      <c r="H37" s="8">
        <v>3.25</v>
      </c>
      <c r="I37" s="12">
        <v>0</v>
      </c>
    </row>
    <row r="38" spans="2:9" ht="15" customHeight="1" x14ac:dyDescent="0.2">
      <c r="B38" t="s">
        <v>74</v>
      </c>
      <c r="C38" s="12">
        <v>13</v>
      </c>
      <c r="D38" s="8">
        <v>2.2200000000000002</v>
      </c>
      <c r="E38" s="12">
        <v>0</v>
      </c>
      <c r="F38" s="8">
        <v>0</v>
      </c>
      <c r="G38" s="12">
        <v>13</v>
      </c>
      <c r="H38" s="8">
        <v>4.6900000000000004</v>
      </c>
      <c r="I38" s="12">
        <v>0</v>
      </c>
    </row>
    <row r="39" spans="2:9" ht="15" customHeight="1" x14ac:dyDescent="0.2">
      <c r="B39" t="s">
        <v>60</v>
      </c>
      <c r="C39" s="12">
        <v>13</v>
      </c>
      <c r="D39" s="8">
        <v>2.2200000000000002</v>
      </c>
      <c r="E39" s="12">
        <v>3</v>
      </c>
      <c r="F39" s="8">
        <v>1</v>
      </c>
      <c r="G39" s="12">
        <v>9</v>
      </c>
      <c r="H39" s="8">
        <v>3.25</v>
      </c>
      <c r="I39" s="12">
        <v>1</v>
      </c>
    </row>
    <row r="40" spans="2:9" ht="15" customHeight="1" x14ac:dyDescent="0.2">
      <c r="B40" t="s">
        <v>61</v>
      </c>
      <c r="C40" s="12">
        <v>13</v>
      </c>
      <c r="D40" s="8">
        <v>2.2200000000000002</v>
      </c>
      <c r="E40" s="12">
        <v>10</v>
      </c>
      <c r="F40" s="8">
        <v>3.34</v>
      </c>
      <c r="G40" s="12">
        <v>3</v>
      </c>
      <c r="H40" s="8">
        <v>1.08</v>
      </c>
      <c r="I40" s="12">
        <v>0</v>
      </c>
    </row>
    <row r="41" spans="2:9" ht="15" customHeight="1" x14ac:dyDescent="0.2">
      <c r="B41" t="s">
        <v>66</v>
      </c>
      <c r="C41" s="12">
        <v>12</v>
      </c>
      <c r="D41" s="8">
        <v>2.0499999999999998</v>
      </c>
      <c r="E41" s="12">
        <v>3</v>
      </c>
      <c r="F41" s="8">
        <v>1</v>
      </c>
      <c r="G41" s="12">
        <v>9</v>
      </c>
      <c r="H41" s="8">
        <v>3.25</v>
      </c>
      <c r="I41" s="12">
        <v>0</v>
      </c>
    </row>
    <row r="42" spans="2:9" ht="15" customHeight="1" x14ac:dyDescent="0.2">
      <c r="B42" t="s">
        <v>48</v>
      </c>
      <c r="C42" s="12">
        <v>12</v>
      </c>
      <c r="D42" s="8">
        <v>2.0499999999999998</v>
      </c>
      <c r="E42" s="12">
        <v>7</v>
      </c>
      <c r="F42" s="8">
        <v>2.34</v>
      </c>
      <c r="G42" s="12">
        <v>5</v>
      </c>
      <c r="H42" s="8">
        <v>1.81</v>
      </c>
      <c r="I42" s="12">
        <v>0</v>
      </c>
    </row>
    <row r="43" spans="2:9" ht="15" customHeight="1" x14ac:dyDescent="0.2">
      <c r="B43" t="s">
        <v>65</v>
      </c>
      <c r="C43" s="12">
        <v>10</v>
      </c>
      <c r="D43" s="8">
        <v>1.71</v>
      </c>
      <c r="E43" s="12">
        <v>6</v>
      </c>
      <c r="F43" s="8">
        <v>2.0099999999999998</v>
      </c>
      <c r="G43" s="12">
        <v>4</v>
      </c>
      <c r="H43" s="8">
        <v>1.44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29</v>
      </c>
      <c r="D47" s="8">
        <v>4.96</v>
      </c>
      <c r="E47" s="12">
        <v>27</v>
      </c>
      <c r="F47" s="8">
        <v>9.0299999999999994</v>
      </c>
      <c r="G47" s="12">
        <v>2</v>
      </c>
      <c r="H47" s="8">
        <v>0.72</v>
      </c>
      <c r="I47" s="12">
        <v>0</v>
      </c>
    </row>
    <row r="48" spans="2:9" ht="15" customHeight="1" x14ac:dyDescent="0.2">
      <c r="B48" t="s">
        <v>99</v>
      </c>
      <c r="C48" s="12">
        <v>25</v>
      </c>
      <c r="D48" s="8">
        <v>4.2699999999999996</v>
      </c>
      <c r="E48" s="12">
        <v>24</v>
      </c>
      <c r="F48" s="8">
        <v>8.0299999999999994</v>
      </c>
      <c r="G48" s="12">
        <v>1</v>
      </c>
      <c r="H48" s="8">
        <v>0.36</v>
      </c>
      <c r="I48" s="12">
        <v>0</v>
      </c>
    </row>
    <row r="49" spans="2:9" ht="15" customHeight="1" x14ac:dyDescent="0.2">
      <c r="B49" t="s">
        <v>84</v>
      </c>
      <c r="C49" s="12">
        <v>17</v>
      </c>
      <c r="D49" s="8">
        <v>2.91</v>
      </c>
      <c r="E49" s="12">
        <v>1</v>
      </c>
      <c r="F49" s="8">
        <v>0.33</v>
      </c>
      <c r="G49" s="12">
        <v>16</v>
      </c>
      <c r="H49" s="8">
        <v>5.78</v>
      </c>
      <c r="I49" s="12">
        <v>0</v>
      </c>
    </row>
    <row r="50" spans="2:9" ht="15" customHeight="1" x14ac:dyDescent="0.2">
      <c r="B50" t="s">
        <v>93</v>
      </c>
      <c r="C50" s="12">
        <v>15</v>
      </c>
      <c r="D50" s="8">
        <v>2.56</v>
      </c>
      <c r="E50" s="12">
        <v>8</v>
      </c>
      <c r="F50" s="8">
        <v>2.68</v>
      </c>
      <c r="G50" s="12">
        <v>7</v>
      </c>
      <c r="H50" s="8">
        <v>2.5299999999999998</v>
      </c>
      <c r="I50" s="12">
        <v>0</v>
      </c>
    </row>
    <row r="51" spans="2:9" ht="15" customHeight="1" x14ac:dyDescent="0.2">
      <c r="B51" t="s">
        <v>147</v>
      </c>
      <c r="C51" s="12">
        <v>14</v>
      </c>
      <c r="D51" s="8">
        <v>2.39</v>
      </c>
      <c r="E51" s="12">
        <v>6</v>
      </c>
      <c r="F51" s="8">
        <v>2.0099999999999998</v>
      </c>
      <c r="G51" s="12">
        <v>8</v>
      </c>
      <c r="H51" s="8">
        <v>2.89</v>
      </c>
      <c r="I51" s="12">
        <v>0</v>
      </c>
    </row>
    <row r="52" spans="2:9" ht="15" customHeight="1" x14ac:dyDescent="0.2">
      <c r="B52" t="s">
        <v>127</v>
      </c>
      <c r="C52" s="12">
        <v>13</v>
      </c>
      <c r="D52" s="8">
        <v>2.2200000000000002</v>
      </c>
      <c r="E52" s="12">
        <v>0</v>
      </c>
      <c r="F52" s="8">
        <v>0</v>
      </c>
      <c r="G52" s="12">
        <v>13</v>
      </c>
      <c r="H52" s="8">
        <v>4.6900000000000004</v>
      </c>
      <c r="I52" s="12">
        <v>0</v>
      </c>
    </row>
    <row r="53" spans="2:9" ht="15" customHeight="1" x14ac:dyDescent="0.2">
      <c r="B53" t="s">
        <v>90</v>
      </c>
      <c r="C53" s="12">
        <v>13</v>
      </c>
      <c r="D53" s="8">
        <v>2.2200000000000002</v>
      </c>
      <c r="E53" s="12">
        <v>8</v>
      </c>
      <c r="F53" s="8">
        <v>2.68</v>
      </c>
      <c r="G53" s="12">
        <v>5</v>
      </c>
      <c r="H53" s="8">
        <v>1.81</v>
      </c>
      <c r="I53" s="12">
        <v>0</v>
      </c>
    </row>
    <row r="54" spans="2:9" ht="15" customHeight="1" x14ac:dyDescent="0.2">
      <c r="B54" t="s">
        <v>95</v>
      </c>
      <c r="C54" s="12">
        <v>13</v>
      </c>
      <c r="D54" s="8">
        <v>2.2200000000000002</v>
      </c>
      <c r="E54" s="12">
        <v>9</v>
      </c>
      <c r="F54" s="8">
        <v>3.01</v>
      </c>
      <c r="G54" s="12">
        <v>4</v>
      </c>
      <c r="H54" s="8">
        <v>1.44</v>
      </c>
      <c r="I54" s="12">
        <v>0</v>
      </c>
    </row>
    <row r="55" spans="2:9" ht="15" customHeight="1" x14ac:dyDescent="0.2">
      <c r="B55" t="s">
        <v>103</v>
      </c>
      <c r="C55" s="12">
        <v>13</v>
      </c>
      <c r="D55" s="8">
        <v>2.2200000000000002</v>
      </c>
      <c r="E55" s="12">
        <v>10</v>
      </c>
      <c r="F55" s="8">
        <v>3.34</v>
      </c>
      <c r="G55" s="12">
        <v>3</v>
      </c>
      <c r="H55" s="8">
        <v>1.08</v>
      </c>
      <c r="I55" s="12">
        <v>0</v>
      </c>
    </row>
    <row r="56" spans="2:9" ht="15" customHeight="1" x14ac:dyDescent="0.2">
      <c r="B56" t="s">
        <v>86</v>
      </c>
      <c r="C56" s="12">
        <v>12</v>
      </c>
      <c r="D56" s="8">
        <v>2.0499999999999998</v>
      </c>
      <c r="E56" s="12">
        <v>6</v>
      </c>
      <c r="F56" s="8">
        <v>2.0099999999999998</v>
      </c>
      <c r="G56" s="12">
        <v>6</v>
      </c>
      <c r="H56" s="8">
        <v>2.17</v>
      </c>
      <c r="I56" s="12">
        <v>0</v>
      </c>
    </row>
    <row r="57" spans="2:9" ht="15" customHeight="1" x14ac:dyDescent="0.2">
      <c r="B57" t="s">
        <v>89</v>
      </c>
      <c r="C57" s="12">
        <v>11</v>
      </c>
      <c r="D57" s="8">
        <v>1.88</v>
      </c>
      <c r="E57" s="12">
        <v>8</v>
      </c>
      <c r="F57" s="8">
        <v>2.68</v>
      </c>
      <c r="G57" s="12">
        <v>3</v>
      </c>
      <c r="H57" s="8">
        <v>1.08</v>
      </c>
      <c r="I57" s="12">
        <v>0</v>
      </c>
    </row>
    <row r="58" spans="2:9" ht="15" customHeight="1" x14ac:dyDescent="0.2">
      <c r="B58" t="s">
        <v>98</v>
      </c>
      <c r="C58" s="12">
        <v>11</v>
      </c>
      <c r="D58" s="8">
        <v>1.88</v>
      </c>
      <c r="E58" s="12">
        <v>11</v>
      </c>
      <c r="F58" s="8">
        <v>3.68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91</v>
      </c>
      <c r="C59" s="12">
        <v>10</v>
      </c>
      <c r="D59" s="8">
        <v>1.71</v>
      </c>
      <c r="E59" s="12">
        <v>1</v>
      </c>
      <c r="F59" s="8">
        <v>0.33</v>
      </c>
      <c r="G59" s="12">
        <v>9</v>
      </c>
      <c r="H59" s="8">
        <v>3.25</v>
      </c>
      <c r="I59" s="12">
        <v>0</v>
      </c>
    </row>
    <row r="60" spans="2:9" ht="15" customHeight="1" x14ac:dyDescent="0.2">
      <c r="B60" t="s">
        <v>102</v>
      </c>
      <c r="C60" s="12">
        <v>10</v>
      </c>
      <c r="D60" s="8">
        <v>1.71</v>
      </c>
      <c r="E60" s="12">
        <v>9</v>
      </c>
      <c r="F60" s="8">
        <v>3.01</v>
      </c>
      <c r="G60" s="12">
        <v>1</v>
      </c>
      <c r="H60" s="8">
        <v>0.36</v>
      </c>
      <c r="I60" s="12">
        <v>0</v>
      </c>
    </row>
    <row r="61" spans="2:9" ht="15" customHeight="1" x14ac:dyDescent="0.2">
      <c r="B61" t="s">
        <v>92</v>
      </c>
      <c r="C61" s="12">
        <v>9</v>
      </c>
      <c r="D61" s="8">
        <v>1.54</v>
      </c>
      <c r="E61" s="12">
        <v>4</v>
      </c>
      <c r="F61" s="8">
        <v>1.34</v>
      </c>
      <c r="G61" s="12">
        <v>5</v>
      </c>
      <c r="H61" s="8">
        <v>1.81</v>
      </c>
      <c r="I61" s="12">
        <v>0</v>
      </c>
    </row>
    <row r="62" spans="2:9" ht="15" customHeight="1" x14ac:dyDescent="0.2">
      <c r="B62" t="s">
        <v>87</v>
      </c>
      <c r="C62" s="12">
        <v>8</v>
      </c>
      <c r="D62" s="8">
        <v>1.37</v>
      </c>
      <c r="E62" s="12">
        <v>3</v>
      </c>
      <c r="F62" s="8">
        <v>1</v>
      </c>
      <c r="G62" s="12">
        <v>5</v>
      </c>
      <c r="H62" s="8">
        <v>1.81</v>
      </c>
      <c r="I62" s="12">
        <v>0</v>
      </c>
    </row>
    <row r="63" spans="2:9" ht="15" customHeight="1" x14ac:dyDescent="0.2">
      <c r="B63" t="s">
        <v>94</v>
      </c>
      <c r="C63" s="12">
        <v>8</v>
      </c>
      <c r="D63" s="8">
        <v>1.37</v>
      </c>
      <c r="E63" s="12">
        <v>4</v>
      </c>
      <c r="F63" s="8">
        <v>1.34</v>
      </c>
      <c r="G63" s="12">
        <v>4</v>
      </c>
      <c r="H63" s="8">
        <v>1.44</v>
      </c>
      <c r="I63" s="12">
        <v>0</v>
      </c>
    </row>
    <row r="64" spans="2:9" ht="15" customHeight="1" x14ac:dyDescent="0.2">
      <c r="B64" t="s">
        <v>96</v>
      </c>
      <c r="C64" s="12">
        <v>8</v>
      </c>
      <c r="D64" s="8">
        <v>1.37</v>
      </c>
      <c r="E64" s="12">
        <v>6</v>
      </c>
      <c r="F64" s="8">
        <v>2.0099999999999998</v>
      </c>
      <c r="G64" s="12">
        <v>2</v>
      </c>
      <c r="H64" s="8">
        <v>0.72</v>
      </c>
      <c r="I64" s="12">
        <v>0</v>
      </c>
    </row>
    <row r="65" spans="2:9" ht="15" customHeight="1" x14ac:dyDescent="0.2">
      <c r="B65" t="s">
        <v>107</v>
      </c>
      <c r="C65" s="12">
        <v>8</v>
      </c>
      <c r="D65" s="8">
        <v>1.37</v>
      </c>
      <c r="E65" s="12">
        <v>7</v>
      </c>
      <c r="F65" s="8">
        <v>2.34</v>
      </c>
      <c r="G65" s="12">
        <v>1</v>
      </c>
      <c r="H65" s="8">
        <v>0.36</v>
      </c>
      <c r="I65" s="12">
        <v>0</v>
      </c>
    </row>
    <row r="66" spans="2:9" ht="15" customHeight="1" x14ac:dyDescent="0.2">
      <c r="B66" t="s">
        <v>157</v>
      </c>
      <c r="C66" s="12">
        <v>7</v>
      </c>
      <c r="D66" s="8">
        <v>1.2</v>
      </c>
      <c r="E66" s="12">
        <v>6</v>
      </c>
      <c r="F66" s="8">
        <v>2.0099999999999998</v>
      </c>
      <c r="G66" s="12">
        <v>1</v>
      </c>
      <c r="H66" s="8">
        <v>0.36</v>
      </c>
      <c r="I66" s="12">
        <v>0</v>
      </c>
    </row>
    <row r="67" spans="2:9" ht="15" customHeight="1" x14ac:dyDescent="0.2">
      <c r="B67" t="s">
        <v>158</v>
      </c>
      <c r="C67" s="12">
        <v>7</v>
      </c>
      <c r="D67" s="8">
        <v>1.2</v>
      </c>
      <c r="E67" s="12">
        <v>2</v>
      </c>
      <c r="F67" s="8">
        <v>0.67</v>
      </c>
      <c r="G67" s="12">
        <v>5</v>
      </c>
      <c r="H67" s="8">
        <v>1.81</v>
      </c>
      <c r="I67" s="12">
        <v>0</v>
      </c>
    </row>
    <row r="68" spans="2:9" ht="15" customHeight="1" x14ac:dyDescent="0.2">
      <c r="B68" t="s">
        <v>159</v>
      </c>
      <c r="C68" s="12">
        <v>7</v>
      </c>
      <c r="D68" s="8">
        <v>1.2</v>
      </c>
      <c r="E68" s="12">
        <v>7</v>
      </c>
      <c r="F68" s="8">
        <v>2.34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129</v>
      </c>
      <c r="C69" s="12">
        <v>7</v>
      </c>
      <c r="D69" s="8">
        <v>1.2</v>
      </c>
      <c r="E69" s="12">
        <v>6</v>
      </c>
      <c r="F69" s="8">
        <v>2.0099999999999998</v>
      </c>
      <c r="G69" s="12">
        <v>1</v>
      </c>
      <c r="H69" s="8">
        <v>0.36</v>
      </c>
      <c r="I69" s="12">
        <v>0</v>
      </c>
    </row>
    <row r="71" spans="2:9" ht="15" customHeight="1" x14ac:dyDescent="0.2">
      <c r="B71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B4468-676E-4190-AA4E-7360A060B97B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56</v>
      </c>
      <c r="D6" s="8">
        <v>18.600000000000001</v>
      </c>
      <c r="E6" s="12">
        <v>21</v>
      </c>
      <c r="F6" s="8">
        <v>12.43</v>
      </c>
      <c r="G6" s="12">
        <v>35</v>
      </c>
      <c r="H6" s="8">
        <v>29.91</v>
      </c>
      <c r="I6" s="12">
        <v>0</v>
      </c>
    </row>
    <row r="7" spans="2:9" ht="15" customHeight="1" x14ac:dyDescent="0.2">
      <c r="B7" t="s">
        <v>21</v>
      </c>
      <c r="C7" s="12">
        <v>28</v>
      </c>
      <c r="D7" s="8">
        <v>9.3000000000000007</v>
      </c>
      <c r="E7" s="12">
        <v>14</v>
      </c>
      <c r="F7" s="8">
        <v>8.2799999999999994</v>
      </c>
      <c r="G7" s="12">
        <v>14</v>
      </c>
      <c r="H7" s="8">
        <v>11.97</v>
      </c>
      <c r="I7" s="12">
        <v>0</v>
      </c>
    </row>
    <row r="8" spans="2:9" ht="15" customHeight="1" x14ac:dyDescent="0.2">
      <c r="B8" t="s">
        <v>22</v>
      </c>
      <c r="C8" s="12">
        <v>4</v>
      </c>
      <c r="D8" s="8">
        <v>1.33</v>
      </c>
      <c r="E8" s="12">
        <v>0</v>
      </c>
      <c r="F8" s="8">
        <v>0</v>
      </c>
      <c r="G8" s="12">
        <v>3</v>
      </c>
      <c r="H8" s="8">
        <v>2.56</v>
      </c>
      <c r="I8" s="12">
        <v>0</v>
      </c>
    </row>
    <row r="9" spans="2:9" ht="15" customHeight="1" x14ac:dyDescent="0.2">
      <c r="B9" t="s">
        <v>23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24</v>
      </c>
      <c r="C10" s="12">
        <v>8</v>
      </c>
      <c r="D10" s="8">
        <v>2.66</v>
      </c>
      <c r="E10" s="12">
        <v>0</v>
      </c>
      <c r="F10" s="8">
        <v>0</v>
      </c>
      <c r="G10" s="12">
        <v>6</v>
      </c>
      <c r="H10" s="8">
        <v>5.13</v>
      </c>
      <c r="I10" s="12">
        <v>1</v>
      </c>
    </row>
    <row r="11" spans="2:9" ht="15" customHeight="1" x14ac:dyDescent="0.2">
      <c r="B11" t="s">
        <v>25</v>
      </c>
      <c r="C11" s="12">
        <v>60</v>
      </c>
      <c r="D11" s="8">
        <v>19.93</v>
      </c>
      <c r="E11" s="12">
        <v>33</v>
      </c>
      <c r="F11" s="8">
        <v>19.53</v>
      </c>
      <c r="G11" s="12">
        <v>26</v>
      </c>
      <c r="H11" s="8">
        <v>22.22</v>
      </c>
      <c r="I11" s="12">
        <v>1</v>
      </c>
    </row>
    <row r="12" spans="2:9" ht="15" customHeight="1" x14ac:dyDescent="0.2">
      <c r="B12" t="s">
        <v>26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27</v>
      </c>
      <c r="C13" s="12">
        <v>8</v>
      </c>
      <c r="D13" s="8">
        <v>2.66</v>
      </c>
      <c r="E13" s="12">
        <v>2</v>
      </c>
      <c r="F13" s="8">
        <v>1.18</v>
      </c>
      <c r="G13" s="12">
        <v>6</v>
      </c>
      <c r="H13" s="8">
        <v>5.13</v>
      </c>
      <c r="I13" s="12">
        <v>0</v>
      </c>
    </row>
    <row r="14" spans="2:9" ht="15" customHeight="1" x14ac:dyDescent="0.2">
      <c r="B14" t="s">
        <v>28</v>
      </c>
      <c r="C14" s="12">
        <v>6</v>
      </c>
      <c r="D14" s="8">
        <v>1.99</v>
      </c>
      <c r="E14" s="12">
        <v>3</v>
      </c>
      <c r="F14" s="8">
        <v>1.78</v>
      </c>
      <c r="G14" s="12">
        <v>3</v>
      </c>
      <c r="H14" s="8">
        <v>2.56</v>
      </c>
      <c r="I14" s="12">
        <v>0</v>
      </c>
    </row>
    <row r="15" spans="2:9" ht="15" customHeight="1" x14ac:dyDescent="0.2">
      <c r="B15" t="s">
        <v>29</v>
      </c>
      <c r="C15" s="12">
        <v>70</v>
      </c>
      <c r="D15" s="8">
        <v>23.26</v>
      </c>
      <c r="E15" s="12">
        <v>57</v>
      </c>
      <c r="F15" s="8">
        <v>33.729999999999997</v>
      </c>
      <c r="G15" s="12">
        <v>11</v>
      </c>
      <c r="H15" s="8">
        <v>9.4</v>
      </c>
      <c r="I15" s="12">
        <v>0</v>
      </c>
    </row>
    <row r="16" spans="2:9" ht="15" customHeight="1" x14ac:dyDescent="0.2">
      <c r="B16" t="s">
        <v>30</v>
      </c>
      <c r="C16" s="12">
        <v>35</v>
      </c>
      <c r="D16" s="8">
        <v>11.63</v>
      </c>
      <c r="E16" s="12">
        <v>29</v>
      </c>
      <c r="F16" s="8">
        <v>17.16</v>
      </c>
      <c r="G16" s="12">
        <v>4</v>
      </c>
      <c r="H16" s="8">
        <v>3.42</v>
      </c>
      <c r="I16" s="12">
        <v>1</v>
      </c>
    </row>
    <row r="17" spans="2:9" ht="15" customHeight="1" x14ac:dyDescent="0.2">
      <c r="B17" t="s">
        <v>31</v>
      </c>
      <c r="C17" s="12">
        <v>9</v>
      </c>
      <c r="D17" s="8">
        <v>2.99</v>
      </c>
      <c r="E17" s="12">
        <v>2</v>
      </c>
      <c r="F17" s="8">
        <v>1.18</v>
      </c>
      <c r="G17" s="12">
        <v>2</v>
      </c>
      <c r="H17" s="8">
        <v>1.71</v>
      </c>
      <c r="I17" s="12">
        <v>1</v>
      </c>
    </row>
    <row r="18" spans="2:9" ht="15" customHeight="1" x14ac:dyDescent="0.2">
      <c r="B18" t="s">
        <v>32</v>
      </c>
      <c r="C18" s="12">
        <v>8</v>
      </c>
      <c r="D18" s="8">
        <v>2.66</v>
      </c>
      <c r="E18" s="12">
        <v>6</v>
      </c>
      <c r="F18" s="8">
        <v>3.55</v>
      </c>
      <c r="G18" s="12">
        <v>1</v>
      </c>
      <c r="H18" s="8">
        <v>0.85</v>
      </c>
      <c r="I18" s="12">
        <v>0</v>
      </c>
    </row>
    <row r="19" spans="2:9" ht="15" customHeight="1" x14ac:dyDescent="0.2">
      <c r="B19" t="s">
        <v>33</v>
      </c>
      <c r="C19" s="12">
        <v>9</v>
      </c>
      <c r="D19" s="8">
        <v>2.99</v>
      </c>
      <c r="E19" s="12">
        <v>2</v>
      </c>
      <c r="F19" s="8">
        <v>1.18</v>
      </c>
      <c r="G19" s="12">
        <v>6</v>
      </c>
      <c r="H19" s="8">
        <v>5.13</v>
      </c>
      <c r="I19" s="12">
        <v>0</v>
      </c>
    </row>
    <row r="20" spans="2:9" ht="15" customHeight="1" x14ac:dyDescent="0.2">
      <c r="B20" s="9" t="s">
        <v>171</v>
      </c>
      <c r="C20" s="12">
        <f>SUM(LTBL_44461[総数／事業所数])</f>
        <v>301</v>
      </c>
      <c r="E20" s="12">
        <f>SUBTOTAL(109,LTBL_44461[個人／事業所数])</f>
        <v>169</v>
      </c>
      <c r="G20" s="12">
        <f>SUBTOTAL(109,LTBL_44461[法人／事業所数])</f>
        <v>117</v>
      </c>
      <c r="I20" s="12">
        <f>SUBTOTAL(109,LTBL_44461[法人以外の団体／事業所数])</f>
        <v>4</v>
      </c>
    </row>
    <row r="21" spans="2:9" ht="15" customHeight="1" x14ac:dyDescent="0.2">
      <c r="E21" s="11">
        <f>LTBL_44461[[#Totals],[個人／事業所数]]/LTBL_44461[[#Totals],[総数／事業所数]]</f>
        <v>0.56146179401993357</v>
      </c>
      <c r="G21" s="11">
        <f>LTBL_44461[[#Totals],[法人／事業所数]]/LTBL_44461[[#Totals],[総数／事業所数]]</f>
        <v>0.38870431893687707</v>
      </c>
      <c r="I21" s="11">
        <f>LTBL_44461[[#Totals],[法人以外の団体／事業所数]]/LTBL_44461[[#Totals],[総数／事業所数]]</f>
        <v>1.3289036544850499E-2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64</v>
      </c>
      <c r="C24" s="12">
        <v>38</v>
      </c>
      <c r="D24" s="8">
        <v>12.62</v>
      </c>
      <c r="E24" s="12">
        <v>29</v>
      </c>
      <c r="F24" s="8">
        <v>17.16</v>
      </c>
      <c r="G24" s="12">
        <v>8</v>
      </c>
      <c r="H24" s="8">
        <v>6.84</v>
      </c>
      <c r="I24" s="12">
        <v>0</v>
      </c>
    </row>
    <row r="25" spans="2:9" ht="15" customHeight="1" x14ac:dyDescent="0.2">
      <c r="B25" t="s">
        <v>42</v>
      </c>
      <c r="C25" s="12">
        <v>33</v>
      </c>
      <c r="D25" s="8">
        <v>10.96</v>
      </c>
      <c r="E25" s="12">
        <v>9</v>
      </c>
      <c r="F25" s="8">
        <v>5.33</v>
      </c>
      <c r="G25" s="12">
        <v>24</v>
      </c>
      <c r="H25" s="8">
        <v>20.51</v>
      </c>
      <c r="I25" s="12">
        <v>0</v>
      </c>
    </row>
    <row r="26" spans="2:9" ht="15" customHeight="1" x14ac:dyDescent="0.2">
      <c r="B26" t="s">
        <v>55</v>
      </c>
      <c r="C26" s="12">
        <v>30</v>
      </c>
      <c r="D26" s="8">
        <v>9.9700000000000006</v>
      </c>
      <c r="E26" s="12">
        <v>28</v>
      </c>
      <c r="F26" s="8">
        <v>16.57</v>
      </c>
      <c r="G26" s="12">
        <v>2</v>
      </c>
      <c r="H26" s="8">
        <v>1.71</v>
      </c>
      <c r="I26" s="12">
        <v>0</v>
      </c>
    </row>
    <row r="27" spans="2:9" ht="15" customHeight="1" x14ac:dyDescent="0.2">
      <c r="B27" t="s">
        <v>56</v>
      </c>
      <c r="C27" s="12">
        <v>28</v>
      </c>
      <c r="D27" s="8">
        <v>9.3000000000000007</v>
      </c>
      <c r="E27" s="12">
        <v>24</v>
      </c>
      <c r="F27" s="8">
        <v>14.2</v>
      </c>
      <c r="G27" s="12">
        <v>3</v>
      </c>
      <c r="H27" s="8">
        <v>2.56</v>
      </c>
      <c r="I27" s="12">
        <v>1</v>
      </c>
    </row>
    <row r="28" spans="2:9" ht="15" customHeight="1" x14ac:dyDescent="0.2">
      <c r="B28" t="s">
        <v>49</v>
      </c>
      <c r="C28" s="12">
        <v>22</v>
      </c>
      <c r="D28" s="8">
        <v>7.31</v>
      </c>
      <c r="E28" s="12">
        <v>15</v>
      </c>
      <c r="F28" s="8">
        <v>8.8800000000000008</v>
      </c>
      <c r="G28" s="12">
        <v>7</v>
      </c>
      <c r="H28" s="8">
        <v>5.98</v>
      </c>
      <c r="I28" s="12">
        <v>0</v>
      </c>
    </row>
    <row r="29" spans="2:9" ht="15" customHeight="1" x14ac:dyDescent="0.2">
      <c r="B29" t="s">
        <v>51</v>
      </c>
      <c r="C29" s="12">
        <v>19</v>
      </c>
      <c r="D29" s="8">
        <v>6.31</v>
      </c>
      <c r="E29" s="12">
        <v>11</v>
      </c>
      <c r="F29" s="8">
        <v>6.51</v>
      </c>
      <c r="G29" s="12">
        <v>7</v>
      </c>
      <c r="H29" s="8">
        <v>5.98</v>
      </c>
      <c r="I29" s="12">
        <v>1</v>
      </c>
    </row>
    <row r="30" spans="2:9" ht="15" customHeight="1" x14ac:dyDescent="0.2">
      <c r="B30" t="s">
        <v>43</v>
      </c>
      <c r="C30" s="12">
        <v>13</v>
      </c>
      <c r="D30" s="8">
        <v>4.32</v>
      </c>
      <c r="E30" s="12">
        <v>6</v>
      </c>
      <c r="F30" s="8">
        <v>3.55</v>
      </c>
      <c r="G30" s="12">
        <v>7</v>
      </c>
      <c r="H30" s="8">
        <v>5.98</v>
      </c>
      <c r="I30" s="12">
        <v>0</v>
      </c>
    </row>
    <row r="31" spans="2:9" ht="15" customHeight="1" x14ac:dyDescent="0.2">
      <c r="B31" t="s">
        <v>66</v>
      </c>
      <c r="C31" s="12">
        <v>12</v>
      </c>
      <c r="D31" s="8">
        <v>3.99</v>
      </c>
      <c r="E31" s="12">
        <v>9</v>
      </c>
      <c r="F31" s="8">
        <v>5.33</v>
      </c>
      <c r="G31" s="12">
        <v>3</v>
      </c>
      <c r="H31" s="8">
        <v>2.56</v>
      </c>
      <c r="I31" s="12">
        <v>0</v>
      </c>
    </row>
    <row r="32" spans="2:9" ht="15" customHeight="1" x14ac:dyDescent="0.2">
      <c r="B32" t="s">
        <v>44</v>
      </c>
      <c r="C32" s="12">
        <v>10</v>
      </c>
      <c r="D32" s="8">
        <v>3.32</v>
      </c>
      <c r="E32" s="12">
        <v>6</v>
      </c>
      <c r="F32" s="8">
        <v>3.55</v>
      </c>
      <c r="G32" s="12">
        <v>4</v>
      </c>
      <c r="H32" s="8">
        <v>3.42</v>
      </c>
      <c r="I32" s="12">
        <v>0</v>
      </c>
    </row>
    <row r="33" spans="2:9" ht="15" customHeight="1" x14ac:dyDescent="0.2">
      <c r="B33" t="s">
        <v>58</v>
      </c>
      <c r="C33" s="12">
        <v>9</v>
      </c>
      <c r="D33" s="8">
        <v>2.99</v>
      </c>
      <c r="E33" s="12">
        <v>2</v>
      </c>
      <c r="F33" s="8">
        <v>1.18</v>
      </c>
      <c r="G33" s="12">
        <v>2</v>
      </c>
      <c r="H33" s="8">
        <v>1.71</v>
      </c>
      <c r="I33" s="12">
        <v>1</v>
      </c>
    </row>
    <row r="34" spans="2:9" ht="15" customHeight="1" x14ac:dyDescent="0.2">
      <c r="B34" t="s">
        <v>67</v>
      </c>
      <c r="C34" s="12">
        <v>6</v>
      </c>
      <c r="D34" s="8">
        <v>1.99</v>
      </c>
      <c r="E34" s="12">
        <v>1</v>
      </c>
      <c r="F34" s="8">
        <v>0.59</v>
      </c>
      <c r="G34" s="12">
        <v>5</v>
      </c>
      <c r="H34" s="8">
        <v>4.2699999999999996</v>
      </c>
      <c r="I34" s="12">
        <v>0</v>
      </c>
    </row>
    <row r="35" spans="2:9" ht="15" customHeight="1" x14ac:dyDescent="0.2">
      <c r="B35" t="s">
        <v>47</v>
      </c>
      <c r="C35" s="12">
        <v>6</v>
      </c>
      <c r="D35" s="8">
        <v>1.99</v>
      </c>
      <c r="E35" s="12">
        <v>1</v>
      </c>
      <c r="F35" s="8">
        <v>0.59</v>
      </c>
      <c r="G35" s="12">
        <v>5</v>
      </c>
      <c r="H35" s="8">
        <v>4.2699999999999996</v>
      </c>
      <c r="I35" s="12">
        <v>0</v>
      </c>
    </row>
    <row r="36" spans="2:9" ht="15" customHeight="1" x14ac:dyDescent="0.2">
      <c r="B36" t="s">
        <v>52</v>
      </c>
      <c r="C36" s="12">
        <v>6</v>
      </c>
      <c r="D36" s="8">
        <v>1.99</v>
      </c>
      <c r="E36" s="12">
        <v>2</v>
      </c>
      <c r="F36" s="8">
        <v>1.18</v>
      </c>
      <c r="G36" s="12">
        <v>4</v>
      </c>
      <c r="H36" s="8">
        <v>3.42</v>
      </c>
      <c r="I36" s="12">
        <v>0</v>
      </c>
    </row>
    <row r="37" spans="2:9" ht="15" customHeight="1" x14ac:dyDescent="0.2">
      <c r="B37" t="s">
        <v>59</v>
      </c>
      <c r="C37" s="12">
        <v>6</v>
      </c>
      <c r="D37" s="8">
        <v>1.99</v>
      </c>
      <c r="E37" s="12">
        <v>6</v>
      </c>
      <c r="F37" s="8">
        <v>3.55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50</v>
      </c>
      <c r="C38" s="12">
        <v>5</v>
      </c>
      <c r="D38" s="8">
        <v>1.66</v>
      </c>
      <c r="E38" s="12">
        <v>3</v>
      </c>
      <c r="F38" s="8">
        <v>1.78</v>
      </c>
      <c r="G38" s="12">
        <v>2</v>
      </c>
      <c r="H38" s="8">
        <v>1.71</v>
      </c>
      <c r="I38" s="12">
        <v>0</v>
      </c>
    </row>
    <row r="39" spans="2:9" ht="15" customHeight="1" x14ac:dyDescent="0.2">
      <c r="B39" t="s">
        <v>54</v>
      </c>
      <c r="C39" s="12">
        <v>5</v>
      </c>
      <c r="D39" s="8">
        <v>1.66</v>
      </c>
      <c r="E39" s="12">
        <v>2</v>
      </c>
      <c r="F39" s="8">
        <v>1.18</v>
      </c>
      <c r="G39" s="12">
        <v>3</v>
      </c>
      <c r="H39" s="8">
        <v>2.56</v>
      </c>
      <c r="I39" s="12">
        <v>0</v>
      </c>
    </row>
    <row r="40" spans="2:9" ht="15" customHeight="1" x14ac:dyDescent="0.2">
      <c r="B40" t="s">
        <v>61</v>
      </c>
      <c r="C40" s="12">
        <v>5</v>
      </c>
      <c r="D40" s="8">
        <v>1.66</v>
      </c>
      <c r="E40" s="12">
        <v>2</v>
      </c>
      <c r="F40" s="8">
        <v>1.18</v>
      </c>
      <c r="G40" s="12">
        <v>3</v>
      </c>
      <c r="H40" s="8">
        <v>2.56</v>
      </c>
      <c r="I40" s="12">
        <v>0</v>
      </c>
    </row>
    <row r="41" spans="2:9" ht="15" customHeight="1" x14ac:dyDescent="0.2">
      <c r="B41" t="s">
        <v>81</v>
      </c>
      <c r="C41" s="12">
        <v>4</v>
      </c>
      <c r="D41" s="8">
        <v>1.33</v>
      </c>
      <c r="E41" s="12">
        <v>0</v>
      </c>
      <c r="F41" s="8">
        <v>0</v>
      </c>
      <c r="G41" s="12">
        <v>4</v>
      </c>
      <c r="H41" s="8">
        <v>3.42</v>
      </c>
      <c r="I41" s="12">
        <v>0</v>
      </c>
    </row>
    <row r="42" spans="2:9" ht="15" customHeight="1" x14ac:dyDescent="0.2">
      <c r="B42" t="s">
        <v>57</v>
      </c>
      <c r="C42" s="12">
        <v>4</v>
      </c>
      <c r="D42" s="8">
        <v>1.33</v>
      </c>
      <c r="E42" s="12">
        <v>4</v>
      </c>
      <c r="F42" s="8">
        <v>2.37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63</v>
      </c>
      <c r="C43" s="12">
        <v>3</v>
      </c>
      <c r="D43" s="8">
        <v>1</v>
      </c>
      <c r="E43" s="12">
        <v>2</v>
      </c>
      <c r="F43" s="8">
        <v>1.18</v>
      </c>
      <c r="G43" s="12">
        <v>1</v>
      </c>
      <c r="H43" s="8">
        <v>0.85</v>
      </c>
      <c r="I43" s="12">
        <v>0</v>
      </c>
    </row>
    <row r="44" spans="2:9" ht="15" customHeight="1" x14ac:dyDescent="0.2">
      <c r="B44" t="s">
        <v>70</v>
      </c>
      <c r="C44" s="12">
        <v>3</v>
      </c>
      <c r="D44" s="8">
        <v>1</v>
      </c>
      <c r="E44" s="12">
        <v>1</v>
      </c>
      <c r="F44" s="8">
        <v>0.59</v>
      </c>
      <c r="G44" s="12">
        <v>1</v>
      </c>
      <c r="H44" s="8">
        <v>0.85</v>
      </c>
      <c r="I44" s="12">
        <v>0</v>
      </c>
    </row>
    <row r="47" spans="2:9" ht="33" customHeight="1" x14ac:dyDescent="0.2">
      <c r="B47" t="s">
        <v>173</v>
      </c>
      <c r="C47" s="10" t="s">
        <v>35</v>
      </c>
      <c r="D47" s="10" t="s">
        <v>36</v>
      </c>
      <c r="E47" s="10" t="s">
        <v>37</v>
      </c>
      <c r="F47" s="10" t="s">
        <v>38</v>
      </c>
      <c r="G47" s="10" t="s">
        <v>39</v>
      </c>
      <c r="H47" s="10" t="s">
        <v>40</v>
      </c>
      <c r="I47" s="10" t="s">
        <v>41</v>
      </c>
    </row>
    <row r="48" spans="2:9" ht="15" customHeight="1" x14ac:dyDescent="0.2">
      <c r="B48" t="s">
        <v>110</v>
      </c>
      <c r="C48" s="12">
        <v>28</v>
      </c>
      <c r="D48" s="8">
        <v>9.3000000000000007</v>
      </c>
      <c r="E48" s="12">
        <v>22</v>
      </c>
      <c r="F48" s="8">
        <v>13.02</v>
      </c>
      <c r="G48" s="12">
        <v>6</v>
      </c>
      <c r="H48" s="8">
        <v>5.13</v>
      </c>
      <c r="I48" s="12">
        <v>0</v>
      </c>
    </row>
    <row r="49" spans="2:9" ht="15" customHeight="1" x14ac:dyDescent="0.2">
      <c r="B49" t="s">
        <v>84</v>
      </c>
      <c r="C49" s="12">
        <v>15</v>
      </c>
      <c r="D49" s="8">
        <v>4.9800000000000004</v>
      </c>
      <c r="E49" s="12">
        <v>3</v>
      </c>
      <c r="F49" s="8">
        <v>1.78</v>
      </c>
      <c r="G49" s="12">
        <v>12</v>
      </c>
      <c r="H49" s="8">
        <v>10.26</v>
      </c>
      <c r="I49" s="12">
        <v>0</v>
      </c>
    </row>
    <row r="50" spans="2:9" ht="15" customHeight="1" x14ac:dyDescent="0.2">
      <c r="B50" t="s">
        <v>100</v>
      </c>
      <c r="C50" s="12">
        <v>14</v>
      </c>
      <c r="D50" s="8">
        <v>4.6500000000000004</v>
      </c>
      <c r="E50" s="12">
        <v>14</v>
      </c>
      <c r="F50" s="8">
        <v>8.2799999999999994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10</v>
      </c>
      <c r="D51" s="8">
        <v>3.32</v>
      </c>
      <c r="E51" s="12">
        <v>9</v>
      </c>
      <c r="F51" s="8">
        <v>5.33</v>
      </c>
      <c r="G51" s="12">
        <v>1</v>
      </c>
      <c r="H51" s="8">
        <v>0.85</v>
      </c>
      <c r="I51" s="12">
        <v>0</v>
      </c>
    </row>
    <row r="52" spans="2:9" ht="15" customHeight="1" x14ac:dyDescent="0.2">
      <c r="B52" t="s">
        <v>85</v>
      </c>
      <c r="C52" s="12">
        <v>7</v>
      </c>
      <c r="D52" s="8">
        <v>2.33</v>
      </c>
      <c r="E52" s="12">
        <v>2</v>
      </c>
      <c r="F52" s="8">
        <v>1.18</v>
      </c>
      <c r="G52" s="12">
        <v>5</v>
      </c>
      <c r="H52" s="8">
        <v>4.2699999999999996</v>
      </c>
      <c r="I52" s="12">
        <v>0</v>
      </c>
    </row>
    <row r="53" spans="2:9" ht="15" customHeight="1" x14ac:dyDescent="0.2">
      <c r="B53" t="s">
        <v>92</v>
      </c>
      <c r="C53" s="12">
        <v>7</v>
      </c>
      <c r="D53" s="8">
        <v>2.33</v>
      </c>
      <c r="E53" s="12">
        <v>4</v>
      </c>
      <c r="F53" s="8">
        <v>2.37</v>
      </c>
      <c r="G53" s="12">
        <v>2</v>
      </c>
      <c r="H53" s="8">
        <v>1.71</v>
      </c>
      <c r="I53" s="12">
        <v>1</v>
      </c>
    </row>
    <row r="54" spans="2:9" ht="15" customHeight="1" x14ac:dyDescent="0.2">
      <c r="B54" t="s">
        <v>95</v>
      </c>
      <c r="C54" s="12">
        <v>7</v>
      </c>
      <c r="D54" s="8">
        <v>2.33</v>
      </c>
      <c r="E54" s="12">
        <v>7</v>
      </c>
      <c r="F54" s="8">
        <v>4.1399999999999997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126</v>
      </c>
      <c r="C55" s="12">
        <v>7</v>
      </c>
      <c r="D55" s="8">
        <v>2.33</v>
      </c>
      <c r="E55" s="12">
        <v>0</v>
      </c>
      <c r="F55" s="8">
        <v>0</v>
      </c>
      <c r="G55" s="12">
        <v>2</v>
      </c>
      <c r="H55" s="8">
        <v>1.71</v>
      </c>
      <c r="I55" s="12">
        <v>1</v>
      </c>
    </row>
    <row r="56" spans="2:9" ht="15" customHeight="1" x14ac:dyDescent="0.2">
      <c r="B56" t="s">
        <v>89</v>
      </c>
      <c r="C56" s="12">
        <v>6</v>
      </c>
      <c r="D56" s="8">
        <v>1.99</v>
      </c>
      <c r="E56" s="12">
        <v>5</v>
      </c>
      <c r="F56" s="8">
        <v>2.96</v>
      </c>
      <c r="G56" s="12">
        <v>1</v>
      </c>
      <c r="H56" s="8">
        <v>0.85</v>
      </c>
      <c r="I56" s="12">
        <v>0</v>
      </c>
    </row>
    <row r="57" spans="2:9" ht="15" customHeight="1" x14ac:dyDescent="0.2">
      <c r="B57" t="s">
        <v>86</v>
      </c>
      <c r="C57" s="12">
        <v>5</v>
      </c>
      <c r="D57" s="8">
        <v>1.66</v>
      </c>
      <c r="E57" s="12">
        <v>3</v>
      </c>
      <c r="F57" s="8">
        <v>1.78</v>
      </c>
      <c r="G57" s="12">
        <v>2</v>
      </c>
      <c r="H57" s="8">
        <v>1.71</v>
      </c>
      <c r="I57" s="12">
        <v>0</v>
      </c>
    </row>
    <row r="58" spans="2:9" ht="15" customHeight="1" x14ac:dyDescent="0.2">
      <c r="B58" t="s">
        <v>88</v>
      </c>
      <c r="C58" s="12">
        <v>5</v>
      </c>
      <c r="D58" s="8">
        <v>1.66</v>
      </c>
      <c r="E58" s="12">
        <v>5</v>
      </c>
      <c r="F58" s="8">
        <v>2.96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93</v>
      </c>
      <c r="C59" s="12">
        <v>5</v>
      </c>
      <c r="D59" s="8">
        <v>1.66</v>
      </c>
      <c r="E59" s="12">
        <v>2</v>
      </c>
      <c r="F59" s="8">
        <v>1.18</v>
      </c>
      <c r="G59" s="12">
        <v>3</v>
      </c>
      <c r="H59" s="8">
        <v>2.56</v>
      </c>
      <c r="I59" s="12">
        <v>0</v>
      </c>
    </row>
    <row r="60" spans="2:9" ht="15" customHeight="1" x14ac:dyDescent="0.2">
      <c r="B60" t="s">
        <v>163</v>
      </c>
      <c r="C60" s="12">
        <v>5</v>
      </c>
      <c r="D60" s="8">
        <v>1.66</v>
      </c>
      <c r="E60" s="12">
        <v>4</v>
      </c>
      <c r="F60" s="8">
        <v>2.37</v>
      </c>
      <c r="G60" s="12">
        <v>1</v>
      </c>
      <c r="H60" s="8">
        <v>0.85</v>
      </c>
      <c r="I60" s="12">
        <v>0</v>
      </c>
    </row>
    <row r="61" spans="2:9" ht="15" customHeight="1" x14ac:dyDescent="0.2">
      <c r="B61" t="s">
        <v>164</v>
      </c>
      <c r="C61" s="12">
        <v>5</v>
      </c>
      <c r="D61" s="8">
        <v>1.66</v>
      </c>
      <c r="E61" s="12">
        <v>3</v>
      </c>
      <c r="F61" s="8">
        <v>1.78</v>
      </c>
      <c r="G61" s="12">
        <v>1</v>
      </c>
      <c r="H61" s="8">
        <v>0.85</v>
      </c>
      <c r="I61" s="12">
        <v>0</v>
      </c>
    </row>
    <row r="62" spans="2:9" ht="15" customHeight="1" x14ac:dyDescent="0.2">
      <c r="B62" t="s">
        <v>99</v>
      </c>
      <c r="C62" s="12">
        <v>5</v>
      </c>
      <c r="D62" s="8">
        <v>1.66</v>
      </c>
      <c r="E62" s="12">
        <v>5</v>
      </c>
      <c r="F62" s="8">
        <v>2.96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166</v>
      </c>
      <c r="C63" s="12">
        <v>5</v>
      </c>
      <c r="D63" s="8">
        <v>1.66</v>
      </c>
      <c r="E63" s="12">
        <v>2</v>
      </c>
      <c r="F63" s="8">
        <v>1.18</v>
      </c>
      <c r="G63" s="12">
        <v>2</v>
      </c>
      <c r="H63" s="8">
        <v>1.71</v>
      </c>
      <c r="I63" s="12">
        <v>1</v>
      </c>
    </row>
    <row r="64" spans="2:9" ht="15" customHeight="1" x14ac:dyDescent="0.2">
      <c r="B64" t="s">
        <v>103</v>
      </c>
      <c r="C64" s="12">
        <v>5</v>
      </c>
      <c r="D64" s="8">
        <v>1.66</v>
      </c>
      <c r="E64" s="12">
        <v>2</v>
      </c>
      <c r="F64" s="8">
        <v>1.18</v>
      </c>
      <c r="G64" s="12">
        <v>3</v>
      </c>
      <c r="H64" s="8">
        <v>2.56</v>
      </c>
      <c r="I64" s="12">
        <v>0</v>
      </c>
    </row>
    <row r="65" spans="2:9" ht="15" customHeight="1" x14ac:dyDescent="0.2">
      <c r="B65" t="s">
        <v>87</v>
      </c>
      <c r="C65" s="12">
        <v>4</v>
      </c>
      <c r="D65" s="8">
        <v>1.33</v>
      </c>
      <c r="E65" s="12">
        <v>3</v>
      </c>
      <c r="F65" s="8">
        <v>1.78</v>
      </c>
      <c r="G65" s="12">
        <v>1</v>
      </c>
      <c r="H65" s="8">
        <v>0.85</v>
      </c>
      <c r="I65" s="12">
        <v>0</v>
      </c>
    </row>
    <row r="66" spans="2:9" ht="15" customHeight="1" x14ac:dyDescent="0.2">
      <c r="B66" t="s">
        <v>104</v>
      </c>
      <c r="C66" s="12">
        <v>4</v>
      </c>
      <c r="D66" s="8">
        <v>1.33</v>
      </c>
      <c r="E66" s="12">
        <v>2</v>
      </c>
      <c r="F66" s="8">
        <v>1.18</v>
      </c>
      <c r="G66" s="12">
        <v>2</v>
      </c>
      <c r="H66" s="8">
        <v>1.71</v>
      </c>
      <c r="I66" s="12">
        <v>0</v>
      </c>
    </row>
    <row r="67" spans="2:9" ht="15" customHeight="1" x14ac:dyDescent="0.2">
      <c r="B67" t="s">
        <v>160</v>
      </c>
      <c r="C67" s="12">
        <v>4</v>
      </c>
      <c r="D67" s="8">
        <v>1.33</v>
      </c>
      <c r="E67" s="12">
        <v>4</v>
      </c>
      <c r="F67" s="8">
        <v>2.37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113</v>
      </c>
      <c r="C68" s="12">
        <v>4</v>
      </c>
      <c r="D68" s="8">
        <v>1.33</v>
      </c>
      <c r="E68" s="12">
        <v>0</v>
      </c>
      <c r="F68" s="8">
        <v>0</v>
      </c>
      <c r="G68" s="12">
        <v>4</v>
      </c>
      <c r="H68" s="8">
        <v>3.42</v>
      </c>
      <c r="I68" s="12">
        <v>0</v>
      </c>
    </row>
    <row r="69" spans="2:9" ht="15" customHeight="1" x14ac:dyDescent="0.2">
      <c r="B69" t="s">
        <v>161</v>
      </c>
      <c r="C69" s="12">
        <v>4</v>
      </c>
      <c r="D69" s="8">
        <v>1.33</v>
      </c>
      <c r="E69" s="12">
        <v>0</v>
      </c>
      <c r="F69" s="8">
        <v>0</v>
      </c>
      <c r="G69" s="12">
        <v>4</v>
      </c>
      <c r="H69" s="8">
        <v>3.42</v>
      </c>
      <c r="I69" s="12">
        <v>0</v>
      </c>
    </row>
    <row r="70" spans="2:9" ht="15" customHeight="1" x14ac:dyDescent="0.2">
      <c r="B70" t="s">
        <v>162</v>
      </c>
      <c r="C70" s="12">
        <v>4</v>
      </c>
      <c r="D70" s="8">
        <v>1.33</v>
      </c>
      <c r="E70" s="12">
        <v>0</v>
      </c>
      <c r="F70" s="8">
        <v>0</v>
      </c>
      <c r="G70" s="12">
        <v>4</v>
      </c>
      <c r="H70" s="8">
        <v>3.42</v>
      </c>
      <c r="I70" s="12">
        <v>0</v>
      </c>
    </row>
    <row r="71" spans="2:9" ht="15" customHeight="1" x14ac:dyDescent="0.2">
      <c r="B71" t="s">
        <v>116</v>
      </c>
      <c r="C71" s="12">
        <v>4</v>
      </c>
      <c r="D71" s="8">
        <v>1.33</v>
      </c>
      <c r="E71" s="12">
        <v>1</v>
      </c>
      <c r="F71" s="8">
        <v>0.59</v>
      </c>
      <c r="G71" s="12">
        <v>3</v>
      </c>
      <c r="H71" s="8">
        <v>2.56</v>
      </c>
      <c r="I71" s="12">
        <v>0</v>
      </c>
    </row>
    <row r="72" spans="2:9" ht="15" customHeight="1" x14ac:dyDescent="0.2">
      <c r="B72" t="s">
        <v>90</v>
      </c>
      <c r="C72" s="12">
        <v>4</v>
      </c>
      <c r="D72" s="8">
        <v>1.33</v>
      </c>
      <c r="E72" s="12">
        <v>3</v>
      </c>
      <c r="F72" s="8">
        <v>1.78</v>
      </c>
      <c r="G72" s="12">
        <v>1</v>
      </c>
      <c r="H72" s="8">
        <v>0.85</v>
      </c>
      <c r="I72" s="12">
        <v>0</v>
      </c>
    </row>
    <row r="73" spans="2:9" ht="15" customHeight="1" x14ac:dyDescent="0.2">
      <c r="B73" t="s">
        <v>165</v>
      </c>
      <c r="C73" s="12">
        <v>4</v>
      </c>
      <c r="D73" s="8">
        <v>1.33</v>
      </c>
      <c r="E73" s="12">
        <v>3</v>
      </c>
      <c r="F73" s="8">
        <v>1.78</v>
      </c>
      <c r="G73" s="12">
        <v>1</v>
      </c>
      <c r="H73" s="8">
        <v>0.85</v>
      </c>
      <c r="I73" s="12">
        <v>0</v>
      </c>
    </row>
    <row r="74" spans="2:9" ht="15" customHeight="1" x14ac:dyDescent="0.2">
      <c r="B74" t="s">
        <v>114</v>
      </c>
      <c r="C74" s="12">
        <v>4</v>
      </c>
      <c r="D74" s="8">
        <v>1.33</v>
      </c>
      <c r="E74" s="12">
        <v>3</v>
      </c>
      <c r="F74" s="8">
        <v>1.78</v>
      </c>
      <c r="G74" s="12">
        <v>1</v>
      </c>
      <c r="H74" s="8">
        <v>0.85</v>
      </c>
      <c r="I74" s="12">
        <v>0</v>
      </c>
    </row>
    <row r="75" spans="2:9" ht="15" customHeight="1" x14ac:dyDescent="0.2">
      <c r="B75" t="s">
        <v>167</v>
      </c>
      <c r="C75" s="12">
        <v>4</v>
      </c>
      <c r="D75" s="8">
        <v>1.33</v>
      </c>
      <c r="E75" s="12">
        <v>4</v>
      </c>
      <c r="F75" s="8">
        <v>2.37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102</v>
      </c>
      <c r="C76" s="12">
        <v>4</v>
      </c>
      <c r="D76" s="8">
        <v>1.33</v>
      </c>
      <c r="E76" s="12">
        <v>4</v>
      </c>
      <c r="F76" s="8">
        <v>2.37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2E5BE-9C49-46CD-845E-776CFD9C63E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47</v>
      </c>
      <c r="D6" s="8">
        <v>9.98</v>
      </c>
      <c r="E6" s="12">
        <v>16</v>
      </c>
      <c r="F6" s="8">
        <v>5.76</v>
      </c>
      <c r="G6" s="12">
        <v>31</v>
      </c>
      <c r="H6" s="8">
        <v>16.670000000000002</v>
      </c>
      <c r="I6" s="12">
        <v>0</v>
      </c>
    </row>
    <row r="7" spans="2:9" ht="15" customHeight="1" x14ac:dyDescent="0.2">
      <c r="B7" t="s">
        <v>21</v>
      </c>
      <c r="C7" s="12">
        <v>28</v>
      </c>
      <c r="D7" s="8">
        <v>5.94</v>
      </c>
      <c r="E7" s="12">
        <v>11</v>
      </c>
      <c r="F7" s="8">
        <v>3.96</v>
      </c>
      <c r="G7" s="12">
        <v>17</v>
      </c>
      <c r="H7" s="8">
        <v>9.14</v>
      </c>
      <c r="I7" s="12">
        <v>0</v>
      </c>
    </row>
    <row r="8" spans="2:9" ht="15" customHeight="1" x14ac:dyDescent="0.2">
      <c r="B8" t="s">
        <v>22</v>
      </c>
      <c r="C8" s="12">
        <v>2</v>
      </c>
      <c r="D8" s="8">
        <v>0.42</v>
      </c>
      <c r="E8" s="12">
        <v>0</v>
      </c>
      <c r="F8" s="8">
        <v>0</v>
      </c>
      <c r="G8" s="12">
        <v>2</v>
      </c>
      <c r="H8" s="8">
        <v>1.08</v>
      </c>
      <c r="I8" s="12">
        <v>0</v>
      </c>
    </row>
    <row r="9" spans="2:9" ht="15" customHeight="1" x14ac:dyDescent="0.2">
      <c r="B9" t="s">
        <v>23</v>
      </c>
      <c r="C9" s="12">
        <v>3</v>
      </c>
      <c r="D9" s="8">
        <v>0.64</v>
      </c>
      <c r="E9" s="12">
        <v>0</v>
      </c>
      <c r="F9" s="8">
        <v>0</v>
      </c>
      <c r="G9" s="12">
        <v>3</v>
      </c>
      <c r="H9" s="8">
        <v>1.61</v>
      </c>
      <c r="I9" s="12">
        <v>0</v>
      </c>
    </row>
    <row r="10" spans="2:9" ht="15" customHeight="1" x14ac:dyDescent="0.2">
      <c r="B10" t="s">
        <v>24</v>
      </c>
      <c r="C10" s="12">
        <v>5</v>
      </c>
      <c r="D10" s="8">
        <v>1.06</v>
      </c>
      <c r="E10" s="12">
        <v>0</v>
      </c>
      <c r="F10" s="8">
        <v>0</v>
      </c>
      <c r="G10" s="12">
        <v>4</v>
      </c>
      <c r="H10" s="8">
        <v>2.15</v>
      </c>
      <c r="I10" s="12">
        <v>1</v>
      </c>
    </row>
    <row r="11" spans="2:9" ht="15" customHeight="1" x14ac:dyDescent="0.2">
      <c r="B11" t="s">
        <v>25</v>
      </c>
      <c r="C11" s="12">
        <v>139</v>
      </c>
      <c r="D11" s="8">
        <v>29.51</v>
      </c>
      <c r="E11" s="12">
        <v>70</v>
      </c>
      <c r="F11" s="8">
        <v>25.18</v>
      </c>
      <c r="G11" s="12">
        <v>68</v>
      </c>
      <c r="H11" s="8">
        <v>36.56</v>
      </c>
      <c r="I11" s="12">
        <v>1</v>
      </c>
    </row>
    <row r="12" spans="2:9" ht="15" customHeight="1" x14ac:dyDescent="0.2">
      <c r="B12" t="s">
        <v>26</v>
      </c>
      <c r="C12" s="12">
        <v>3</v>
      </c>
      <c r="D12" s="8">
        <v>0.64</v>
      </c>
      <c r="E12" s="12">
        <v>0</v>
      </c>
      <c r="F12" s="8">
        <v>0</v>
      </c>
      <c r="G12" s="12">
        <v>3</v>
      </c>
      <c r="H12" s="8">
        <v>1.61</v>
      </c>
      <c r="I12" s="12">
        <v>0</v>
      </c>
    </row>
    <row r="13" spans="2:9" ht="15" customHeight="1" x14ac:dyDescent="0.2">
      <c r="B13" t="s">
        <v>27</v>
      </c>
      <c r="C13" s="12">
        <v>25</v>
      </c>
      <c r="D13" s="8">
        <v>5.31</v>
      </c>
      <c r="E13" s="12">
        <v>18</v>
      </c>
      <c r="F13" s="8">
        <v>6.47</v>
      </c>
      <c r="G13" s="12">
        <v>7</v>
      </c>
      <c r="H13" s="8">
        <v>3.76</v>
      </c>
      <c r="I13" s="12">
        <v>0</v>
      </c>
    </row>
    <row r="14" spans="2:9" ht="15" customHeight="1" x14ac:dyDescent="0.2">
      <c r="B14" t="s">
        <v>28</v>
      </c>
      <c r="C14" s="12">
        <v>19</v>
      </c>
      <c r="D14" s="8">
        <v>4.03</v>
      </c>
      <c r="E14" s="12">
        <v>13</v>
      </c>
      <c r="F14" s="8">
        <v>4.68</v>
      </c>
      <c r="G14" s="12">
        <v>6</v>
      </c>
      <c r="H14" s="8">
        <v>3.23</v>
      </c>
      <c r="I14" s="12">
        <v>0</v>
      </c>
    </row>
    <row r="15" spans="2:9" ht="15" customHeight="1" x14ac:dyDescent="0.2">
      <c r="B15" t="s">
        <v>29</v>
      </c>
      <c r="C15" s="12">
        <v>87</v>
      </c>
      <c r="D15" s="8">
        <v>18.47</v>
      </c>
      <c r="E15" s="12">
        <v>78</v>
      </c>
      <c r="F15" s="8">
        <v>28.06</v>
      </c>
      <c r="G15" s="12">
        <v>9</v>
      </c>
      <c r="H15" s="8">
        <v>4.84</v>
      </c>
      <c r="I15" s="12">
        <v>0</v>
      </c>
    </row>
    <row r="16" spans="2:9" ht="15" customHeight="1" x14ac:dyDescent="0.2">
      <c r="B16" t="s">
        <v>30</v>
      </c>
      <c r="C16" s="12">
        <v>68</v>
      </c>
      <c r="D16" s="8">
        <v>14.44</v>
      </c>
      <c r="E16" s="12">
        <v>54</v>
      </c>
      <c r="F16" s="8">
        <v>19.420000000000002</v>
      </c>
      <c r="G16" s="12">
        <v>13</v>
      </c>
      <c r="H16" s="8">
        <v>6.99</v>
      </c>
      <c r="I16" s="12">
        <v>0</v>
      </c>
    </row>
    <row r="17" spans="2:9" ht="15" customHeight="1" x14ac:dyDescent="0.2">
      <c r="B17" t="s">
        <v>31</v>
      </c>
      <c r="C17" s="12">
        <v>3</v>
      </c>
      <c r="D17" s="8">
        <v>0.64</v>
      </c>
      <c r="E17" s="12">
        <v>1</v>
      </c>
      <c r="F17" s="8">
        <v>0.36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32</v>
      </c>
      <c r="C18" s="12">
        <v>22</v>
      </c>
      <c r="D18" s="8">
        <v>4.67</v>
      </c>
      <c r="E18" s="12">
        <v>12</v>
      </c>
      <c r="F18" s="8">
        <v>4.32</v>
      </c>
      <c r="G18" s="12">
        <v>9</v>
      </c>
      <c r="H18" s="8">
        <v>4.84</v>
      </c>
      <c r="I18" s="12">
        <v>0</v>
      </c>
    </row>
    <row r="19" spans="2:9" ht="15" customHeight="1" x14ac:dyDescent="0.2">
      <c r="B19" t="s">
        <v>33</v>
      </c>
      <c r="C19" s="12">
        <v>20</v>
      </c>
      <c r="D19" s="8">
        <v>4.25</v>
      </c>
      <c r="E19" s="12">
        <v>5</v>
      </c>
      <c r="F19" s="8">
        <v>1.8</v>
      </c>
      <c r="G19" s="12">
        <v>14</v>
      </c>
      <c r="H19" s="8">
        <v>7.53</v>
      </c>
      <c r="I19" s="12">
        <v>1</v>
      </c>
    </row>
    <row r="20" spans="2:9" ht="15" customHeight="1" x14ac:dyDescent="0.2">
      <c r="B20" s="9" t="s">
        <v>171</v>
      </c>
      <c r="C20" s="12">
        <f>SUM(LTBL_44462[総数／事業所数])</f>
        <v>471</v>
      </c>
      <c r="E20" s="12">
        <f>SUBTOTAL(109,LTBL_44462[個人／事業所数])</f>
        <v>278</v>
      </c>
      <c r="G20" s="12">
        <f>SUBTOTAL(109,LTBL_44462[法人／事業所数])</f>
        <v>186</v>
      </c>
      <c r="I20" s="12">
        <f>SUBTOTAL(109,LTBL_44462[法人以外の団体／事業所数])</f>
        <v>3</v>
      </c>
    </row>
    <row r="21" spans="2:9" ht="15" customHeight="1" x14ac:dyDescent="0.2">
      <c r="E21" s="11">
        <f>LTBL_44462[[#Totals],[個人／事業所数]]/LTBL_44462[[#Totals],[総数／事業所数]]</f>
        <v>0.59023354564755837</v>
      </c>
      <c r="G21" s="11">
        <f>LTBL_44462[[#Totals],[法人／事業所数]]/LTBL_44462[[#Totals],[総数／事業所数]]</f>
        <v>0.39490445859872614</v>
      </c>
      <c r="I21" s="11">
        <f>LTBL_44462[[#Totals],[法人以外の団体／事業所数]]/LTBL_44462[[#Totals],[総数／事業所数]]</f>
        <v>6.369426751592357E-3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76</v>
      </c>
      <c r="D24" s="8">
        <v>16.14</v>
      </c>
      <c r="E24" s="12">
        <v>70</v>
      </c>
      <c r="F24" s="8">
        <v>25.18</v>
      </c>
      <c r="G24" s="12">
        <v>6</v>
      </c>
      <c r="H24" s="8">
        <v>3.23</v>
      </c>
      <c r="I24" s="12">
        <v>0</v>
      </c>
    </row>
    <row r="25" spans="2:9" ht="15" customHeight="1" x14ac:dyDescent="0.2">
      <c r="B25" t="s">
        <v>56</v>
      </c>
      <c r="C25" s="12">
        <v>53</v>
      </c>
      <c r="D25" s="8">
        <v>11.25</v>
      </c>
      <c r="E25" s="12">
        <v>47</v>
      </c>
      <c r="F25" s="8">
        <v>16.91</v>
      </c>
      <c r="G25" s="12">
        <v>6</v>
      </c>
      <c r="H25" s="8">
        <v>3.23</v>
      </c>
      <c r="I25" s="12">
        <v>0</v>
      </c>
    </row>
    <row r="26" spans="2:9" ht="15" customHeight="1" x14ac:dyDescent="0.2">
      <c r="B26" t="s">
        <v>51</v>
      </c>
      <c r="C26" s="12">
        <v>50</v>
      </c>
      <c r="D26" s="8">
        <v>10.62</v>
      </c>
      <c r="E26" s="12">
        <v>23</v>
      </c>
      <c r="F26" s="8">
        <v>8.27</v>
      </c>
      <c r="G26" s="12">
        <v>27</v>
      </c>
      <c r="H26" s="8">
        <v>14.52</v>
      </c>
      <c r="I26" s="12">
        <v>0</v>
      </c>
    </row>
    <row r="27" spans="2:9" ht="15" customHeight="1" x14ac:dyDescent="0.2">
      <c r="B27" t="s">
        <v>49</v>
      </c>
      <c r="C27" s="12">
        <v>33</v>
      </c>
      <c r="D27" s="8">
        <v>7.01</v>
      </c>
      <c r="E27" s="12">
        <v>24</v>
      </c>
      <c r="F27" s="8">
        <v>8.6300000000000008</v>
      </c>
      <c r="G27" s="12">
        <v>8</v>
      </c>
      <c r="H27" s="8">
        <v>4.3</v>
      </c>
      <c r="I27" s="12">
        <v>1</v>
      </c>
    </row>
    <row r="28" spans="2:9" ht="15" customHeight="1" x14ac:dyDescent="0.2">
      <c r="B28" t="s">
        <v>42</v>
      </c>
      <c r="C28" s="12">
        <v>23</v>
      </c>
      <c r="D28" s="8">
        <v>4.88</v>
      </c>
      <c r="E28" s="12">
        <v>4</v>
      </c>
      <c r="F28" s="8">
        <v>1.44</v>
      </c>
      <c r="G28" s="12">
        <v>19</v>
      </c>
      <c r="H28" s="8">
        <v>10.220000000000001</v>
      </c>
      <c r="I28" s="12">
        <v>0</v>
      </c>
    </row>
    <row r="29" spans="2:9" ht="15" customHeight="1" x14ac:dyDescent="0.2">
      <c r="B29" t="s">
        <v>52</v>
      </c>
      <c r="C29" s="12">
        <v>23</v>
      </c>
      <c r="D29" s="8">
        <v>4.88</v>
      </c>
      <c r="E29" s="12">
        <v>18</v>
      </c>
      <c r="F29" s="8">
        <v>6.47</v>
      </c>
      <c r="G29" s="12">
        <v>5</v>
      </c>
      <c r="H29" s="8">
        <v>2.69</v>
      </c>
      <c r="I29" s="12">
        <v>0</v>
      </c>
    </row>
    <row r="30" spans="2:9" ht="15" customHeight="1" x14ac:dyDescent="0.2">
      <c r="B30" t="s">
        <v>43</v>
      </c>
      <c r="C30" s="12">
        <v>14</v>
      </c>
      <c r="D30" s="8">
        <v>2.97</v>
      </c>
      <c r="E30" s="12">
        <v>9</v>
      </c>
      <c r="F30" s="8">
        <v>3.24</v>
      </c>
      <c r="G30" s="12">
        <v>5</v>
      </c>
      <c r="H30" s="8">
        <v>2.69</v>
      </c>
      <c r="I30" s="12">
        <v>0</v>
      </c>
    </row>
    <row r="31" spans="2:9" ht="15" customHeight="1" x14ac:dyDescent="0.2">
      <c r="B31" t="s">
        <v>48</v>
      </c>
      <c r="C31" s="12">
        <v>13</v>
      </c>
      <c r="D31" s="8">
        <v>2.76</v>
      </c>
      <c r="E31" s="12">
        <v>7</v>
      </c>
      <c r="F31" s="8">
        <v>2.52</v>
      </c>
      <c r="G31" s="12">
        <v>6</v>
      </c>
      <c r="H31" s="8">
        <v>3.23</v>
      </c>
      <c r="I31" s="12">
        <v>0</v>
      </c>
    </row>
    <row r="32" spans="2:9" ht="15" customHeight="1" x14ac:dyDescent="0.2">
      <c r="B32" t="s">
        <v>59</v>
      </c>
      <c r="C32" s="12">
        <v>13</v>
      </c>
      <c r="D32" s="8">
        <v>2.76</v>
      </c>
      <c r="E32" s="12">
        <v>12</v>
      </c>
      <c r="F32" s="8">
        <v>4.32</v>
      </c>
      <c r="G32" s="12">
        <v>1</v>
      </c>
      <c r="H32" s="8">
        <v>0.54</v>
      </c>
      <c r="I32" s="12">
        <v>0</v>
      </c>
    </row>
    <row r="33" spans="2:9" ht="15" customHeight="1" x14ac:dyDescent="0.2">
      <c r="B33" t="s">
        <v>50</v>
      </c>
      <c r="C33" s="12">
        <v>12</v>
      </c>
      <c r="D33" s="8">
        <v>2.5499999999999998</v>
      </c>
      <c r="E33" s="12">
        <v>7</v>
      </c>
      <c r="F33" s="8">
        <v>2.52</v>
      </c>
      <c r="G33" s="12">
        <v>5</v>
      </c>
      <c r="H33" s="8">
        <v>2.69</v>
      </c>
      <c r="I33" s="12">
        <v>0</v>
      </c>
    </row>
    <row r="34" spans="2:9" ht="15" customHeight="1" x14ac:dyDescent="0.2">
      <c r="B34" t="s">
        <v>54</v>
      </c>
      <c r="C34" s="12">
        <v>12</v>
      </c>
      <c r="D34" s="8">
        <v>2.5499999999999998</v>
      </c>
      <c r="E34" s="12">
        <v>7</v>
      </c>
      <c r="F34" s="8">
        <v>2.52</v>
      </c>
      <c r="G34" s="12">
        <v>5</v>
      </c>
      <c r="H34" s="8">
        <v>2.69</v>
      </c>
      <c r="I34" s="12">
        <v>0</v>
      </c>
    </row>
    <row r="35" spans="2:9" ht="15" customHeight="1" x14ac:dyDescent="0.2">
      <c r="B35" t="s">
        <v>57</v>
      </c>
      <c r="C35" s="12">
        <v>11</v>
      </c>
      <c r="D35" s="8">
        <v>2.34</v>
      </c>
      <c r="E35" s="12">
        <v>6</v>
      </c>
      <c r="F35" s="8">
        <v>2.16</v>
      </c>
      <c r="G35" s="12">
        <v>5</v>
      </c>
      <c r="H35" s="8">
        <v>2.69</v>
      </c>
      <c r="I35" s="12">
        <v>0</v>
      </c>
    </row>
    <row r="36" spans="2:9" ht="15" customHeight="1" x14ac:dyDescent="0.2">
      <c r="B36" t="s">
        <v>44</v>
      </c>
      <c r="C36" s="12">
        <v>10</v>
      </c>
      <c r="D36" s="8">
        <v>2.12</v>
      </c>
      <c r="E36" s="12">
        <v>3</v>
      </c>
      <c r="F36" s="8">
        <v>1.08</v>
      </c>
      <c r="G36" s="12">
        <v>7</v>
      </c>
      <c r="H36" s="8">
        <v>3.76</v>
      </c>
      <c r="I36" s="12">
        <v>0</v>
      </c>
    </row>
    <row r="37" spans="2:9" ht="15" customHeight="1" x14ac:dyDescent="0.2">
      <c r="B37" t="s">
        <v>60</v>
      </c>
      <c r="C37" s="12">
        <v>9</v>
      </c>
      <c r="D37" s="8">
        <v>1.91</v>
      </c>
      <c r="E37" s="12">
        <v>0</v>
      </c>
      <c r="F37" s="8">
        <v>0</v>
      </c>
      <c r="G37" s="12">
        <v>8</v>
      </c>
      <c r="H37" s="8">
        <v>4.3</v>
      </c>
      <c r="I37" s="12">
        <v>0</v>
      </c>
    </row>
    <row r="38" spans="2:9" ht="15" customHeight="1" x14ac:dyDescent="0.2">
      <c r="B38" t="s">
        <v>61</v>
      </c>
      <c r="C38" s="12">
        <v>9</v>
      </c>
      <c r="D38" s="8">
        <v>1.91</v>
      </c>
      <c r="E38" s="12">
        <v>5</v>
      </c>
      <c r="F38" s="8">
        <v>1.8</v>
      </c>
      <c r="G38" s="12">
        <v>4</v>
      </c>
      <c r="H38" s="8">
        <v>2.15</v>
      </c>
      <c r="I38" s="12">
        <v>0</v>
      </c>
    </row>
    <row r="39" spans="2:9" ht="15" customHeight="1" x14ac:dyDescent="0.2">
      <c r="B39" t="s">
        <v>63</v>
      </c>
      <c r="C39" s="12">
        <v>7</v>
      </c>
      <c r="D39" s="8">
        <v>1.49</v>
      </c>
      <c r="E39" s="12">
        <v>1</v>
      </c>
      <c r="F39" s="8">
        <v>0.36</v>
      </c>
      <c r="G39" s="12">
        <v>6</v>
      </c>
      <c r="H39" s="8">
        <v>3.23</v>
      </c>
      <c r="I39" s="12">
        <v>0</v>
      </c>
    </row>
    <row r="40" spans="2:9" ht="15" customHeight="1" x14ac:dyDescent="0.2">
      <c r="B40" t="s">
        <v>45</v>
      </c>
      <c r="C40" s="12">
        <v>7</v>
      </c>
      <c r="D40" s="8">
        <v>1.49</v>
      </c>
      <c r="E40" s="12">
        <v>3</v>
      </c>
      <c r="F40" s="8">
        <v>1.08</v>
      </c>
      <c r="G40" s="12">
        <v>4</v>
      </c>
      <c r="H40" s="8">
        <v>2.15</v>
      </c>
      <c r="I40" s="12">
        <v>0</v>
      </c>
    </row>
    <row r="41" spans="2:9" ht="15" customHeight="1" x14ac:dyDescent="0.2">
      <c r="B41" t="s">
        <v>71</v>
      </c>
      <c r="C41" s="12">
        <v>7</v>
      </c>
      <c r="D41" s="8">
        <v>1.49</v>
      </c>
      <c r="E41" s="12">
        <v>1</v>
      </c>
      <c r="F41" s="8">
        <v>0.36</v>
      </c>
      <c r="G41" s="12">
        <v>6</v>
      </c>
      <c r="H41" s="8">
        <v>3.23</v>
      </c>
      <c r="I41" s="12">
        <v>0</v>
      </c>
    </row>
    <row r="42" spans="2:9" ht="15" customHeight="1" x14ac:dyDescent="0.2">
      <c r="B42" t="s">
        <v>53</v>
      </c>
      <c r="C42" s="12">
        <v>7</v>
      </c>
      <c r="D42" s="8">
        <v>1.49</v>
      </c>
      <c r="E42" s="12">
        <v>6</v>
      </c>
      <c r="F42" s="8">
        <v>2.16</v>
      </c>
      <c r="G42" s="12">
        <v>1</v>
      </c>
      <c r="H42" s="8">
        <v>0.54</v>
      </c>
      <c r="I42" s="12">
        <v>0</v>
      </c>
    </row>
    <row r="43" spans="2:9" ht="15" customHeight="1" x14ac:dyDescent="0.2">
      <c r="B43" t="s">
        <v>47</v>
      </c>
      <c r="C43" s="12">
        <v>6</v>
      </c>
      <c r="D43" s="8">
        <v>1.27</v>
      </c>
      <c r="E43" s="12">
        <v>3</v>
      </c>
      <c r="F43" s="8">
        <v>1.08</v>
      </c>
      <c r="G43" s="12">
        <v>3</v>
      </c>
      <c r="H43" s="8">
        <v>1.61</v>
      </c>
      <c r="I43" s="12">
        <v>0</v>
      </c>
    </row>
    <row r="44" spans="2:9" ht="15" customHeight="1" x14ac:dyDescent="0.2">
      <c r="B44" t="s">
        <v>64</v>
      </c>
      <c r="C44" s="12">
        <v>6</v>
      </c>
      <c r="D44" s="8">
        <v>1.27</v>
      </c>
      <c r="E44" s="12">
        <v>3</v>
      </c>
      <c r="F44" s="8">
        <v>1.08</v>
      </c>
      <c r="G44" s="12">
        <v>3</v>
      </c>
      <c r="H44" s="8">
        <v>1.61</v>
      </c>
      <c r="I44" s="12">
        <v>0</v>
      </c>
    </row>
    <row r="47" spans="2:9" ht="33" customHeight="1" x14ac:dyDescent="0.2">
      <c r="B47" t="s">
        <v>173</v>
      </c>
      <c r="C47" s="10" t="s">
        <v>35</v>
      </c>
      <c r="D47" s="10" t="s">
        <v>36</v>
      </c>
      <c r="E47" s="10" t="s">
        <v>37</v>
      </c>
      <c r="F47" s="10" t="s">
        <v>38</v>
      </c>
      <c r="G47" s="10" t="s">
        <v>39</v>
      </c>
      <c r="H47" s="10" t="s">
        <v>40</v>
      </c>
      <c r="I47" s="10" t="s">
        <v>41</v>
      </c>
    </row>
    <row r="48" spans="2:9" ht="15" customHeight="1" x14ac:dyDescent="0.2">
      <c r="B48" t="s">
        <v>100</v>
      </c>
      <c r="C48" s="12">
        <v>28</v>
      </c>
      <c r="D48" s="8">
        <v>5.94</v>
      </c>
      <c r="E48" s="12">
        <v>26</v>
      </c>
      <c r="F48" s="8">
        <v>9.35</v>
      </c>
      <c r="G48" s="12">
        <v>2</v>
      </c>
      <c r="H48" s="8">
        <v>1.08</v>
      </c>
      <c r="I48" s="12">
        <v>0</v>
      </c>
    </row>
    <row r="49" spans="2:9" ht="15" customHeight="1" x14ac:dyDescent="0.2">
      <c r="B49" t="s">
        <v>93</v>
      </c>
      <c r="C49" s="12">
        <v>21</v>
      </c>
      <c r="D49" s="8">
        <v>4.46</v>
      </c>
      <c r="E49" s="12">
        <v>16</v>
      </c>
      <c r="F49" s="8">
        <v>5.76</v>
      </c>
      <c r="G49" s="12">
        <v>5</v>
      </c>
      <c r="H49" s="8">
        <v>2.69</v>
      </c>
      <c r="I49" s="12">
        <v>0</v>
      </c>
    </row>
    <row r="50" spans="2:9" ht="15" customHeight="1" x14ac:dyDescent="0.2">
      <c r="B50" t="s">
        <v>97</v>
      </c>
      <c r="C50" s="12">
        <v>21</v>
      </c>
      <c r="D50" s="8">
        <v>4.46</v>
      </c>
      <c r="E50" s="12">
        <v>21</v>
      </c>
      <c r="F50" s="8">
        <v>7.55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96</v>
      </c>
      <c r="C51" s="12">
        <v>19</v>
      </c>
      <c r="D51" s="8">
        <v>4.03</v>
      </c>
      <c r="E51" s="12">
        <v>19</v>
      </c>
      <c r="F51" s="8">
        <v>6.83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95</v>
      </c>
      <c r="C52" s="12">
        <v>15</v>
      </c>
      <c r="D52" s="8">
        <v>3.18</v>
      </c>
      <c r="E52" s="12">
        <v>10</v>
      </c>
      <c r="F52" s="8">
        <v>3.6</v>
      </c>
      <c r="G52" s="12">
        <v>5</v>
      </c>
      <c r="H52" s="8">
        <v>2.69</v>
      </c>
      <c r="I52" s="12">
        <v>0</v>
      </c>
    </row>
    <row r="53" spans="2:9" ht="15" customHeight="1" x14ac:dyDescent="0.2">
      <c r="B53" t="s">
        <v>99</v>
      </c>
      <c r="C53" s="12">
        <v>14</v>
      </c>
      <c r="D53" s="8">
        <v>2.97</v>
      </c>
      <c r="E53" s="12">
        <v>14</v>
      </c>
      <c r="F53" s="8">
        <v>5.04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92</v>
      </c>
      <c r="C54" s="12">
        <v>13</v>
      </c>
      <c r="D54" s="8">
        <v>2.76</v>
      </c>
      <c r="E54" s="12">
        <v>5</v>
      </c>
      <c r="F54" s="8">
        <v>1.8</v>
      </c>
      <c r="G54" s="12">
        <v>8</v>
      </c>
      <c r="H54" s="8">
        <v>4.3</v>
      </c>
      <c r="I54" s="12">
        <v>0</v>
      </c>
    </row>
    <row r="55" spans="2:9" ht="15" customHeight="1" x14ac:dyDescent="0.2">
      <c r="B55" t="s">
        <v>84</v>
      </c>
      <c r="C55" s="12">
        <v>10</v>
      </c>
      <c r="D55" s="8">
        <v>2.12</v>
      </c>
      <c r="E55" s="12">
        <v>0</v>
      </c>
      <c r="F55" s="8">
        <v>0</v>
      </c>
      <c r="G55" s="12">
        <v>10</v>
      </c>
      <c r="H55" s="8">
        <v>5.38</v>
      </c>
      <c r="I55" s="12">
        <v>0</v>
      </c>
    </row>
    <row r="56" spans="2:9" ht="15" customHeight="1" x14ac:dyDescent="0.2">
      <c r="B56" t="s">
        <v>89</v>
      </c>
      <c r="C56" s="12">
        <v>10</v>
      </c>
      <c r="D56" s="8">
        <v>2.12</v>
      </c>
      <c r="E56" s="12">
        <v>5</v>
      </c>
      <c r="F56" s="8">
        <v>1.8</v>
      </c>
      <c r="G56" s="12">
        <v>4</v>
      </c>
      <c r="H56" s="8">
        <v>2.15</v>
      </c>
      <c r="I56" s="12">
        <v>1</v>
      </c>
    </row>
    <row r="57" spans="2:9" ht="15" customHeight="1" x14ac:dyDescent="0.2">
      <c r="B57" t="s">
        <v>102</v>
      </c>
      <c r="C57" s="12">
        <v>9</v>
      </c>
      <c r="D57" s="8">
        <v>1.91</v>
      </c>
      <c r="E57" s="12">
        <v>8</v>
      </c>
      <c r="F57" s="8">
        <v>2.88</v>
      </c>
      <c r="G57" s="12">
        <v>1</v>
      </c>
      <c r="H57" s="8">
        <v>0.54</v>
      </c>
      <c r="I57" s="12">
        <v>0</v>
      </c>
    </row>
    <row r="58" spans="2:9" ht="15" customHeight="1" x14ac:dyDescent="0.2">
      <c r="B58" t="s">
        <v>103</v>
      </c>
      <c r="C58" s="12">
        <v>9</v>
      </c>
      <c r="D58" s="8">
        <v>1.91</v>
      </c>
      <c r="E58" s="12">
        <v>5</v>
      </c>
      <c r="F58" s="8">
        <v>1.8</v>
      </c>
      <c r="G58" s="12">
        <v>4</v>
      </c>
      <c r="H58" s="8">
        <v>2.15</v>
      </c>
      <c r="I58" s="12">
        <v>0</v>
      </c>
    </row>
    <row r="59" spans="2:9" ht="15" customHeight="1" x14ac:dyDescent="0.2">
      <c r="B59" t="s">
        <v>112</v>
      </c>
      <c r="C59" s="12">
        <v>8</v>
      </c>
      <c r="D59" s="8">
        <v>1.7</v>
      </c>
      <c r="E59" s="12">
        <v>5</v>
      </c>
      <c r="F59" s="8">
        <v>1.8</v>
      </c>
      <c r="G59" s="12">
        <v>3</v>
      </c>
      <c r="H59" s="8">
        <v>1.61</v>
      </c>
      <c r="I59" s="12">
        <v>0</v>
      </c>
    </row>
    <row r="60" spans="2:9" ht="15" customHeight="1" x14ac:dyDescent="0.2">
      <c r="B60" t="s">
        <v>91</v>
      </c>
      <c r="C60" s="12">
        <v>8</v>
      </c>
      <c r="D60" s="8">
        <v>1.7</v>
      </c>
      <c r="E60" s="12">
        <v>5</v>
      </c>
      <c r="F60" s="8">
        <v>1.8</v>
      </c>
      <c r="G60" s="12">
        <v>3</v>
      </c>
      <c r="H60" s="8">
        <v>1.61</v>
      </c>
      <c r="I60" s="12">
        <v>0</v>
      </c>
    </row>
    <row r="61" spans="2:9" ht="15" customHeight="1" x14ac:dyDescent="0.2">
      <c r="B61" t="s">
        <v>98</v>
      </c>
      <c r="C61" s="12">
        <v>8</v>
      </c>
      <c r="D61" s="8">
        <v>1.7</v>
      </c>
      <c r="E61" s="12">
        <v>8</v>
      </c>
      <c r="F61" s="8">
        <v>2.88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133</v>
      </c>
      <c r="C62" s="12">
        <v>7</v>
      </c>
      <c r="D62" s="8">
        <v>1.49</v>
      </c>
      <c r="E62" s="12">
        <v>4</v>
      </c>
      <c r="F62" s="8">
        <v>1.44</v>
      </c>
      <c r="G62" s="12">
        <v>3</v>
      </c>
      <c r="H62" s="8">
        <v>1.61</v>
      </c>
      <c r="I62" s="12">
        <v>0</v>
      </c>
    </row>
    <row r="63" spans="2:9" ht="15" customHeight="1" x14ac:dyDescent="0.2">
      <c r="B63" t="s">
        <v>94</v>
      </c>
      <c r="C63" s="12">
        <v>7</v>
      </c>
      <c r="D63" s="8">
        <v>1.49</v>
      </c>
      <c r="E63" s="12">
        <v>4</v>
      </c>
      <c r="F63" s="8">
        <v>1.44</v>
      </c>
      <c r="G63" s="12">
        <v>3</v>
      </c>
      <c r="H63" s="8">
        <v>1.61</v>
      </c>
      <c r="I63" s="12">
        <v>0</v>
      </c>
    </row>
    <row r="64" spans="2:9" ht="15" customHeight="1" x14ac:dyDescent="0.2">
      <c r="B64" t="s">
        <v>123</v>
      </c>
      <c r="C64" s="12">
        <v>7</v>
      </c>
      <c r="D64" s="8">
        <v>1.49</v>
      </c>
      <c r="E64" s="12">
        <v>7</v>
      </c>
      <c r="F64" s="8">
        <v>2.52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167</v>
      </c>
      <c r="C65" s="12">
        <v>7</v>
      </c>
      <c r="D65" s="8">
        <v>1.49</v>
      </c>
      <c r="E65" s="12">
        <v>5</v>
      </c>
      <c r="F65" s="8">
        <v>1.8</v>
      </c>
      <c r="G65" s="12">
        <v>2</v>
      </c>
      <c r="H65" s="8">
        <v>1.08</v>
      </c>
      <c r="I65" s="12">
        <v>0</v>
      </c>
    </row>
    <row r="66" spans="2:9" ht="15" customHeight="1" x14ac:dyDescent="0.2">
      <c r="B66" t="s">
        <v>104</v>
      </c>
      <c r="C66" s="12">
        <v>6</v>
      </c>
      <c r="D66" s="8">
        <v>1.27</v>
      </c>
      <c r="E66" s="12">
        <v>2</v>
      </c>
      <c r="F66" s="8">
        <v>0.72</v>
      </c>
      <c r="G66" s="12">
        <v>4</v>
      </c>
      <c r="H66" s="8">
        <v>2.15</v>
      </c>
      <c r="I66" s="12">
        <v>0</v>
      </c>
    </row>
    <row r="67" spans="2:9" ht="15" customHeight="1" x14ac:dyDescent="0.2">
      <c r="B67" t="s">
        <v>88</v>
      </c>
      <c r="C67" s="12">
        <v>6</v>
      </c>
      <c r="D67" s="8">
        <v>1.27</v>
      </c>
      <c r="E67" s="12">
        <v>5</v>
      </c>
      <c r="F67" s="8">
        <v>1.8</v>
      </c>
      <c r="G67" s="12">
        <v>1</v>
      </c>
      <c r="H67" s="8">
        <v>0.54</v>
      </c>
      <c r="I67" s="12">
        <v>0</v>
      </c>
    </row>
    <row r="68" spans="2:9" ht="15" customHeight="1" x14ac:dyDescent="0.2">
      <c r="B68" t="s">
        <v>117</v>
      </c>
      <c r="C68" s="12">
        <v>6</v>
      </c>
      <c r="D68" s="8">
        <v>1.27</v>
      </c>
      <c r="E68" s="12">
        <v>1</v>
      </c>
      <c r="F68" s="8">
        <v>0.36</v>
      </c>
      <c r="G68" s="12">
        <v>5</v>
      </c>
      <c r="H68" s="8">
        <v>2.69</v>
      </c>
      <c r="I68" s="12">
        <v>0</v>
      </c>
    </row>
    <row r="70" spans="2:9" ht="15" customHeight="1" x14ac:dyDescent="0.2">
      <c r="B70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5BC5A-0DC5-4A0D-BFE2-04B00A6AF1F6}">
  <sheetPr>
    <pageSetUpPr fitToPage="1"/>
  </sheetPr>
  <dimension ref="A1:I440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82</v>
      </c>
      <c r="B1" s="3" t="s">
        <v>83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41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55</v>
      </c>
      <c r="C3" s="4">
        <v>3286</v>
      </c>
      <c r="D3" s="8">
        <v>11.42</v>
      </c>
      <c r="E3" s="4">
        <v>2784</v>
      </c>
      <c r="F3" s="8">
        <v>18.809999999999999</v>
      </c>
      <c r="G3" s="4">
        <v>496</v>
      </c>
      <c r="H3" s="8">
        <v>3.65</v>
      </c>
      <c r="I3" s="4">
        <v>6</v>
      </c>
    </row>
    <row r="4" spans="1:9" x14ac:dyDescent="0.2">
      <c r="A4" s="2">
        <v>2</v>
      </c>
      <c r="B4" s="1" t="s">
        <v>56</v>
      </c>
      <c r="C4" s="4">
        <v>3211</v>
      </c>
      <c r="D4" s="8">
        <v>11.16</v>
      </c>
      <c r="E4" s="4">
        <v>2731</v>
      </c>
      <c r="F4" s="8">
        <v>18.45</v>
      </c>
      <c r="G4" s="4">
        <v>454</v>
      </c>
      <c r="H4" s="8">
        <v>3.34</v>
      </c>
      <c r="I4" s="4">
        <v>25</v>
      </c>
    </row>
    <row r="5" spans="1:9" x14ac:dyDescent="0.2">
      <c r="A5" s="2">
        <v>3</v>
      </c>
      <c r="B5" s="1" t="s">
        <v>51</v>
      </c>
      <c r="C5" s="4">
        <v>2243</v>
      </c>
      <c r="D5" s="8">
        <v>7.8</v>
      </c>
      <c r="E5" s="4">
        <v>997</v>
      </c>
      <c r="F5" s="8">
        <v>6.74</v>
      </c>
      <c r="G5" s="4">
        <v>1243</v>
      </c>
      <c r="H5" s="8">
        <v>9.15</v>
      </c>
      <c r="I5" s="4">
        <v>3</v>
      </c>
    </row>
    <row r="6" spans="1:9" x14ac:dyDescent="0.2">
      <c r="A6" s="2">
        <v>4</v>
      </c>
      <c r="B6" s="1" t="s">
        <v>52</v>
      </c>
      <c r="C6" s="4">
        <v>1917</v>
      </c>
      <c r="D6" s="8">
        <v>6.66</v>
      </c>
      <c r="E6" s="4">
        <v>1016</v>
      </c>
      <c r="F6" s="8">
        <v>6.87</v>
      </c>
      <c r="G6" s="4">
        <v>896</v>
      </c>
      <c r="H6" s="8">
        <v>6.59</v>
      </c>
      <c r="I6" s="4">
        <v>3</v>
      </c>
    </row>
    <row r="7" spans="1:9" x14ac:dyDescent="0.2">
      <c r="A7" s="2">
        <v>5</v>
      </c>
      <c r="B7" s="1" t="s">
        <v>42</v>
      </c>
      <c r="C7" s="4">
        <v>1747</v>
      </c>
      <c r="D7" s="8">
        <v>6.07</v>
      </c>
      <c r="E7" s="4">
        <v>296</v>
      </c>
      <c r="F7" s="8">
        <v>2</v>
      </c>
      <c r="G7" s="4">
        <v>1450</v>
      </c>
      <c r="H7" s="8">
        <v>10.67</v>
      </c>
      <c r="I7" s="4">
        <v>1</v>
      </c>
    </row>
    <row r="8" spans="1:9" x14ac:dyDescent="0.2">
      <c r="A8" s="2">
        <v>6</v>
      </c>
      <c r="B8" s="1" t="s">
        <v>49</v>
      </c>
      <c r="C8" s="4">
        <v>1677</v>
      </c>
      <c r="D8" s="8">
        <v>5.83</v>
      </c>
      <c r="E8" s="4">
        <v>1136</v>
      </c>
      <c r="F8" s="8">
        <v>7.68</v>
      </c>
      <c r="G8" s="4">
        <v>529</v>
      </c>
      <c r="H8" s="8">
        <v>3.89</v>
      </c>
      <c r="I8" s="4">
        <v>12</v>
      </c>
    </row>
    <row r="9" spans="1:9" x14ac:dyDescent="0.2">
      <c r="A9" s="2">
        <v>7</v>
      </c>
      <c r="B9" s="1" t="s">
        <v>43</v>
      </c>
      <c r="C9" s="4">
        <v>1119</v>
      </c>
      <c r="D9" s="8">
        <v>3.89</v>
      </c>
      <c r="E9" s="4">
        <v>411</v>
      </c>
      <c r="F9" s="8">
        <v>2.78</v>
      </c>
      <c r="G9" s="4">
        <v>708</v>
      </c>
      <c r="H9" s="8">
        <v>5.21</v>
      </c>
      <c r="I9" s="4">
        <v>0</v>
      </c>
    </row>
    <row r="10" spans="1:9" x14ac:dyDescent="0.2">
      <c r="A10" s="2">
        <v>8</v>
      </c>
      <c r="B10" s="1" t="s">
        <v>58</v>
      </c>
      <c r="C10" s="4">
        <v>945</v>
      </c>
      <c r="D10" s="8">
        <v>3.28</v>
      </c>
      <c r="E10" s="4">
        <v>570</v>
      </c>
      <c r="F10" s="8">
        <v>3.85</v>
      </c>
      <c r="G10" s="4">
        <v>234</v>
      </c>
      <c r="H10" s="8">
        <v>1.72</v>
      </c>
      <c r="I10" s="4">
        <v>25</v>
      </c>
    </row>
    <row r="11" spans="1:9" x14ac:dyDescent="0.2">
      <c r="A11" s="2">
        <v>9</v>
      </c>
      <c r="B11" s="1" t="s">
        <v>50</v>
      </c>
      <c r="C11" s="4">
        <v>913</v>
      </c>
      <c r="D11" s="8">
        <v>3.17</v>
      </c>
      <c r="E11" s="4">
        <v>546</v>
      </c>
      <c r="F11" s="8">
        <v>3.69</v>
      </c>
      <c r="G11" s="4">
        <v>367</v>
      </c>
      <c r="H11" s="8">
        <v>2.7</v>
      </c>
      <c r="I11" s="4">
        <v>0</v>
      </c>
    </row>
    <row r="12" spans="1:9" x14ac:dyDescent="0.2">
      <c r="A12" s="2">
        <v>10</v>
      </c>
      <c r="B12" s="1" t="s">
        <v>44</v>
      </c>
      <c r="C12" s="4">
        <v>901</v>
      </c>
      <c r="D12" s="8">
        <v>3.13</v>
      </c>
      <c r="E12" s="4">
        <v>237</v>
      </c>
      <c r="F12" s="8">
        <v>1.6</v>
      </c>
      <c r="G12" s="4">
        <v>664</v>
      </c>
      <c r="H12" s="8">
        <v>4.8899999999999997</v>
      </c>
      <c r="I12" s="4">
        <v>0</v>
      </c>
    </row>
    <row r="13" spans="1:9" x14ac:dyDescent="0.2">
      <c r="A13" s="2">
        <v>11</v>
      </c>
      <c r="B13" s="1" t="s">
        <v>59</v>
      </c>
      <c r="C13" s="4">
        <v>881</v>
      </c>
      <c r="D13" s="8">
        <v>3.06</v>
      </c>
      <c r="E13" s="4">
        <v>747</v>
      </c>
      <c r="F13" s="8">
        <v>5.05</v>
      </c>
      <c r="G13" s="4">
        <v>134</v>
      </c>
      <c r="H13" s="8">
        <v>0.99</v>
      </c>
      <c r="I13" s="4">
        <v>0</v>
      </c>
    </row>
    <row r="14" spans="1:9" x14ac:dyDescent="0.2">
      <c r="A14" s="2">
        <v>12</v>
      </c>
      <c r="B14" s="1" t="s">
        <v>53</v>
      </c>
      <c r="C14" s="4">
        <v>766</v>
      </c>
      <c r="D14" s="8">
        <v>2.66</v>
      </c>
      <c r="E14" s="4">
        <v>553</v>
      </c>
      <c r="F14" s="8">
        <v>3.74</v>
      </c>
      <c r="G14" s="4">
        <v>211</v>
      </c>
      <c r="H14" s="8">
        <v>1.55</v>
      </c>
      <c r="I14" s="4">
        <v>2</v>
      </c>
    </row>
    <row r="15" spans="1:9" x14ac:dyDescent="0.2">
      <c r="A15" s="2">
        <v>13</v>
      </c>
      <c r="B15" s="1" t="s">
        <v>54</v>
      </c>
      <c r="C15" s="4">
        <v>651</v>
      </c>
      <c r="D15" s="8">
        <v>2.2599999999999998</v>
      </c>
      <c r="E15" s="4">
        <v>240</v>
      </c>
      <c r="F15" s="8">
        <v>1.62</v>
      </c>
      <c r="G15" s="4">
        <v>398</v>
      </c>
      <c r="H15" s="8">
        <v>2.93</v>
      </c>
      <c r="I15" s="4">
        <v>2</v>
      </c>
    </row>
    <row r="16" spans="1:9" x14ac:dyDescent="0.2">
      <c r="A16" s="2">
        <v>14</v>
      </c>
      <c r="B16" s="1" t="s">
        <v>48</v>
      </c>
      <c r="C16" s="4">
        <v>631</v>
      </c>
      <c r="D16" s="8">
        <v>2.19</v>
      </c>
      <c r="E16" s="4">
        <v>261</v>
      </c>
      <c r="F16" s="8">
        <v>1.76</v>
      </c>
      <c r="G16" s="4">
        <v>370</v>
      </c>
      <c r="H16" s="8">
        <v>2.72</v>
      </c>
      <c r="I16" s="4">
        <v>0</v>
      </c>
    </row>
    <row r="17" spans="1:9" x14ac:dyDescent="0.2">
      <c r="A17" s="2">
        <v>15</v>
      </c>
      <c r="B17" s="1" t="s">
        <v>61</v>
      </c>
      <c r="C17" s="4">
        <v>493</v>
      </c>
      <c r="D17" s="8">
        <v>1.71</v>
      </c>
      <c r="E17" s="4">
        <v>323</v>
      </c>
      <c r="F17" s="8">
        <v>2.1800000000000002</v>
      </c>
      <c r="G17" s="4">
        <v>170</v>
      </c>
      <c r="H17" s="8">
        <v>1.25</v>
      </c>
      <c r="I17" s="4">
        <v>0</v>
      </c>
    </row>
    <row r="18" spans="1:9" x14ac:dyDescent="0.2">
      <c r="A18" s="2">
        <v>16</v>
      </c>
      <c r="B18" s="1" t="s">
        <v>60</v>
      </c>
      <c r="C18" s="4">
        <v>467</v>
      </c>
      <c r="D18" s="8">
        <v>1.62</v>
      </c>
      <c r="E18" s="4">
        <v>14</v>
      </c>
      <c r="F18" s="8">
        <v>0.09</v>
      </c>
      <c r="G18" s="4">
        <v>410</v>
      </c>
      <c r="H18" s="8">
        <v>3.02</v>
      </c>
      <c r="I18" s="4">
        <v>17</v>
      </c>
    </row>
    <row r="19" spans="1:9" x14ac:dyDescent="0.2">
      <c r="A19" s="2">
        <v>17</v>
      </c>
      <c r="B19" s="1" t="s">
        <v>46</v>
      </c>
      <c r="C19" s="4">
        <v>385</v>
      </c>
      <c r="D19" s="8">
        <v>1.34</v>
      </c>
      <c r="E19" s="4">
        <v>40</v>
      </c>
      <c r="F19" s="8">
        <v>0.27</v>
      </c>
      <c r="G19" s="4">
        <v>345</v>
      </c>
      <c r="H19" s="8">
        <v>2.54</v>
      </c>
      <c r="I19" s="4">
        <v>0</v>
      </c>
    </row>
    <row r="20" spans="1:9" x14ac:dyDescent="0.2">
      <c r="A20" s="2">
        <v>18</v>
      </c>
      <c r="B20" s="1" t="s">
        <v>45</v>
      </c>
      <c r="C20" s="4">
        <v>382</v>
      </c>
      <c r="D20" s="8">
        <v>1.33</v>
      </c>
      <c r="E20" s="4">
        <v>45</v>
      </c>
      <c r="F20" s="8">
        <v>0.3</v>
      </c>
      <c r="G20" s="4">
        <v>337</v>
      </c>
      <c r="H20" s="8">
        <v>2.48</v>
      </c>
      <c r="I20" s="4">
        <v>0</v>
      </c>
    </row>
    <row r="21" spans="1:9" x14ac:dyDescent="0.2">
      <c r="A21" s="2">
        <v>18</v>
      </c>
      <c r="B21" s="1" t="s">
        <v>57</v>
      </c>
      <c r="C21" s="4">
        <v>382</v>
      </c>
      <c r="D21" s="8">
        <v>1.33</v>
      </c>
      <c r="E21" s="4">
        <v>180</v>
      </c>
      <c r="F21" s="8">
        <v>1.22</v>
      </c>
      <c r="G21" s="4">
        <v>194</v>
      </c>
      <c r="H21" s="8">
        <v>1.43</v>
      </c>
      <c r="I21" s="4">
        <v>2</v>
      </c>
    </row>
    <row r="22" spans="1:9" x14ac:dyDescent="0.2">
      <c r="A22" s="2">
        <v>20</v>
      </c>
      <c r="B22" s="1" t="s">
        <v>47</v>
      </c>
      <c r="C22" s="4">
        <v>372</v>
      </c>
      <c r="D22" s="8">
        <v>1.29</v>
      </c>
      <c r="E22" s="4">
        <v>73</v>
      </c>
      <c r="F22" s="8">
        <v>0.49</v>
      </c>
      <c r="G22" s="4">
        <v>299</v>
      </c>
      <c r="H22" s="8">
        <v>2.2000000000000002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56</v>
      </c>
      <c r="C25" s="4">
        <v>1095</v>
      </c>
      <c r="D25" s="8">
        <v>10.74</v>
      </c>
      <c r="E25" s="4">
        <v>859</v>
      </c>
      <c r="F25" s="8">
        <v>21.11</v>
      </c>
      <c r="G25" s="4">
        <v>236</v>
      </c>
      <c r="H25" s="8">
        <v>3.89</v>
      </c>
      <c r="I25" s="4">
        <v>0</v>
      </c>
    </row>
    <row r="26" spans="1:9" x14ac:dyDescent="0.2">
      <c r="A26" s="2">
        <v>2</v>
      </c>
      <c r="B26" s="1" t="s">
        <v>55</v>
      </c>
      <c r="C26" s="4">
        <v>1035</v>
      </c>
      <c r="D26" s="8">
        <v>10.16</v>
      </c>
      <c r="E26" s="4">
        <v>826</v>
      </c>
      <c r="F26" s="8">
        <v>20.3</v>
      </c>
      <c r="G26" s="4">
        <v>208</v>
      </c>
      <c r="H26" s="8">
        <v>3.43</v>
      </c>
      <c r="I26" s="4">
        <v>1</v>
      </c>
    </row>
    <row r="27" spans="1:9" x14ac:dyDescent="0.2">
      <c r="A27" s="2">
        <v>3</v>
      </c>
      <c r="B27" s="1" t="s">
        <v>52</v>
      </c>
      <c r="C27" s="4">
        <v>717</v>
      </c>
      <c r="D27" s="8">
        <v>7.04</v>
      </c>
      <c r="E27" s="4">
        <v>220</v>
      </c>
      <c r="F27" s="8">
        <v>5.41</v>
      </c>
      <c r="G27" s="4">
        <v>497</v>
      </c>
      <c r="H27" s="8">
        <v>8.1999999999999993</v>
      </c>
      <c r="I27" s="4">
        <v>0</v>
      </c>
    </row>
    <row r="28" spans="1:9" x14ac:dyDescent="0.2">
      <c r="A28" s="2">
        <v>4</v>
      </c>
      <c r="B28" s="1" t="s">
        <v>51</v>
      </c>
      <c r="C28" s="4">
        <v>632</v>
      </c>
      <c r="D28" s="8">
        <v>6.2</v>
      </c>
      <c r="E28" s="4">
        <v>225</v>
      </c>
      <c r="F28" s="8">
        <v>5.53</v>
      </c>
      <c r="G28" s="4">
        <v>407</v>
      </c>
      <c r="H28" s="8">
        <v>6.72</v>
      </c>
      <c r="I28" s="4">
        <v>0</v>
      </c>
    </row>
    <row r="29" spans="1:9" x14ac:dyDescent="0.2">
      <c r="A29" s="2">
        <v>5</v>
      </c>
      <c r="B29" s="1" t="s">
        <v>42</v>
      </c>
      <c r="C29" s="4">
        <v>576</v>
      </c>
      <c r="D29" s="8">
        <v>5.65</v>
      </c>
      <c r="E29" s="4">
        <v>35</v>
      </c>
      <c r="F29" s="8">
        <v>0.86</v>
      </c>
      <c r="G29" s="4">
        <v>541</v>
      </c>
      <c r="H29" s="8">
        <v>8.93</v>
      </c>
      <c r="I29" s="4">
        <v>0</v>
      </c>
    </row>
    <row r="30" spans="1:9" x14ac:dyDescent="0.2">
      <c r="A30" s="2">
        <v>6</v>
      </c>
      <c r="B30" s="1" t="s">
        <v>43</v>
      </c>
      <c r="C30" s="4">
        <v>459</v>
      </c>
      <c r="D30" s="8">
        <v>4.5</v>
      </c>
      <c r="E30" s="4">
        <v>76</v>
      </c>
      <c r="F30" s="8">
        <v>1.87</v>
      </c>
      <c r="G30" s="4">
        <v>383</v>
      </c>
      <c r="H30" s="8">
        <v>6.32</v>
      </c>
      <c r="I30" s="4">
        <v>0</v>
      </c>
    </row>
    <row r="31" spans="1:9" x14ac:dyDescent="0.2">
      <c r="A31" s="2">
        <v>7</v>
      </c>
      <c r="B31" s="1" t="s">
        <v>44</v>
      </c>
      <c r="C31" s="4">
        <v>437</v>
      </c>
      <c r="D31" s="8">
        <v>4.29</v>
      </c>
      <c r="E31" s="4">
        <v>45</v>
      </c>
      <c r="F31" s="8">
        <v>1.1100000000000001</v>
      </c>
      <c r="G31" s="4">
        <v>392</v>
      </c>
      <c r="H31" s="8">
        <v>6.47</v>
      </c>
      <c r="I31" s="4">
        <v>0</v>
      </c>
    </row>
    <row r="32" spans="1:9" x14ac:dyDescent="0.2">
      <c r="A32" s="2">
        <v>8</v>
      </c>
      <c r="B32" s="1" t="s">
        <v>53</v>
      </c>
      <c r="C32" s="4">
        <v>397</v>
      </c>
      <c r="D32" s="8">
        <v>3.9</v>
      </c>
      <c r="E32" s="4">
        <v>272</v>
      </c>
      <c r="F32" s="8">
        <v>6.68</v>
      </c>
      <c r="G32" s="4">
        <v>123</v>
      </c>
      <c r="H32" s="8">
        <v>2.0299999999999998</v>
      </c>
      <c r="I32" s="4">
        <v>2</v>
      </c>
    </row>
    <row r="33" spans="1:9" x14ac:dyDescent="0.2">
      <c r="A33" s="2">
        <v>9</v>
      </c>
      <c r="B33" s="1" t="s">
        <v>58</v>
      </c>
      <c r="C33" s="4">
        <v>359</v>
      </c>
      <c r="D33" s="8">
        <v>3.52</v>
      </c>
      <c r="E33" s="4">
        <v>216</v>
      </c>
      <c r="F33" s="8">
        <v>5.31</v>
      </c>
      <c r="G33" s="4">
        <v>123</v>
      </c>
      <c r="H33" s="8">
        <v>2.0299999999999998</v>
      </c>
      <c r="I33" s="4">
        <v>16</v>
      </c>
    </row>
    <row r="34" spans="1:9" x14ac:dyDescent="0.2">
      <c r="A34" s="2">
        <v>10</v>
      </c>
      <c r="B34" s="1" t="s">
        <v>49</v>
      </c>
      <c r="C34" s="4">
        <v>352</v>
      </c>
      <c r="D34" s="8">
        <v>3.45</v>
      </c>
      <c r="E34" s="4">
        <v>210</v>
      </c>
      <c r="F34" s="8">
        <v>5.16</v>
      </c>
      <c r="G34" s="4">
        <v>141</v>
      </c>
      <c r="H34" s="8">
        <v>2.33</v>
      </c>
      <c r="I34" s="4">
        <v>1</v>
      </c>
    </row>
    <row r="35" spans="1:9" x14ac:dyDescent="0.2">
      <c r="A35" s="2">
        <v>11</v>
      </c>
      <c r="B35" s="1" t="s">
        <v>59</v>
      </c>
      <c r="C35" s="4">
        <v>329</v>
      </c>
      <c r="D35" s="8">
        <v>3.23</v>
      </c>
      <c r="E35" s="4">
        <v>265</v>
      </c>
      <c r="F35" s="8">
        <v>6.51</v>
      </c>
      <c r="G35" s="4">
        <v>64</v>
      </c>
      <c r="H35" s="8">
        <v>1.06</v>
      </c>
      <c r="I35" s="4">
        <v>0</v>
      </c>
    </row>
    <row r="36" spans="1:9" x14ac:dyDescent="0.2">
      <c r="A36" s="2">
        <v>12</v>
      </c>
      <c r="B36" s="1" t="s">
        <v>50</v>
      </c>
      <c r="C36" s="4">
        <v>311</v>
      </c>
      <c r="D36" s="8">
        <v>3.05</v>
      </c>
      <c r="E36" s="4">
        <v>149</v>
      </c>
      <c r="F36" s="8">
        <v>3.66</v>
      </c>
      <c r="G36" s="4">
        <v>162</v>
      </c>
      <c r="H36" s="8">
        <v>2.67</v>
      </c>
      <c r="I36" s="4">
        <v>0</v>
      </c>
    </row>
    <row r="37" spans="1:9" x14ac:dyDescent="0.2">
      <c r="A37" s="2">
        <v>13</v>
      </c>
      <c r="B37" s="1" t="s">
        <v>54</v>
      </c>
      <c r="C37" s="4">
        <v>304</v>
      </c>
      <c r="D37" s="8">
        <v>2.98</v>
      </c>
      <c r="E37" s="4">
        <v>88</v>
      </c>
      <c r="F37" s="8">
        <v>2.16</v>
      </c>
      <c r="G37" s="4">
        <v>210</v>
      </c>
      <c r="H37" s="8">
        <v>3.47</v>
      </c>
      <c r="I37" s="4">
        <v>2</v>
      </c>
    </row>
    <row r="38" spans="1:9" x14ac:dyDescent="0.2">
      <c r="A38" s="2">
        <v>14</v>
      </c>
      <c r="B38" s="1" t="s">
        <v>46</v>
      </c>
      <c r="C38" s="4">
        <v>239</v>
      </c>
      <c r="D38" s="8">
        <v>2.35</v>
      </c>
      <c r="E38" s="4">
        <v>12</v>
      </c>
      <c r="F38" s="8">
        <v>0.28999999999999998</v>
      </c>
      <c r="G38" s="4">
        <v>227</v>
      </c>
      <c r="H38" s="8">
        <v>3.75</v>
      </c>
      <c r="I38" s="4">
        <v>0</v>
      </c>
    </row>
    <row r="39" spans="1:9" x14ac:dyDescent="0.2">
      <c r="A39" s="2">
        <v>15</v>
      </c>
      <c r="B39" s="1" t="s">
        <v>48</v>
      </c>
      <c r="C39" s="4">
        <v>216</v>
      </c>
      <c r="D39" s="8">
        <v>2.12</v>
      </c>
      <c r="E39" s="4">
        <v>62</v>
      </c>
      <c r="F39" s="8">
        <v>1.52</v>
      </c>
      <c r="G39" s="4">
        <v>154</v>
      </c>
      <c r="H39" s="8">
        <v>2.54</v>
      </c>
      <c r="I39" s="4">
        <v>0</v>
      </c>
    </row>
    <row r="40" spans="1:9" x14ac:dyDescent="0.2">
      <c r="A40" s="2">
        <v>16</v>
      </c>
      <c r="B40" s="1" t="s">
        <v>62</v>
      </c>
      <c r="C40" s="4">
        <v>213</v>
      </c>
      <c r="D40" s="8">
        <v>2.09</v>
      </c>
      <c r="E40" s="4">
        <v>25</v>
      </c>
      <c r="F40" s="8">
        <v>0.61</v>
      </c>
      <c r="G40" s="4">
        <v>188</v>
      </c>
      <c r="H40" s="8">
        <v>3.1</v>
      </c>
      <c r="I40" s="4">
        <v>0</v>
      </c>
    </row>
    <row r="41" spans="1:9" x14ac:dyDescent="0.2">
      <c r="A41" s="2">
        <v>17</v>
      </c>
      <c r="B41" s="1" t="s">
        <v>45</v>
      </c>
      <c r="C41" s="4">
        <v>183</v>
      </c>
      <c r="D41" s="8">
        <v>1.8</v>
      </c>
      <c r="E41" s="4">
        <v>12</v>
      </c>
      <c r="F41" s="8">
        <v>0.28999999999999998</v>
      </c>
      <c r="G41" s="4">
        <v>171</v>
      </c>
      <c r="H41" s="8">
        <v>2.82</v>
      </c>
      <c r="I41" s="4">
        <v>0</v>
      </c>
    </row>
    <row r="42" spans="1:9" x14ac:dyDescent="0.2">
      <c r="A42" s="2">
        <v>18</v>
      </c>
      <c r="B42" s="1" t="s">
        <v>60</v>
      </c>
      <c r="C42" s="4">
        <v>167</v>
      </c>
      <c r="D42" s="8">
        <v>1.64</v>
      </c>
      <c r="E42" s="4">
        <v>5</v>
      </c>
      <c r="F42" s="8">
        <v>0.12</v>
      </c>
      <c r="G42" s="4">
        <v>147</v>
      </c>
      <c r="H42" s="8">
        <v>2.4300000000000002</v>
      </c>
      <c r="I42" s="4">
        <v>4</v>
      </c>
    </row>
    <row r="43" spans="1:9" x14ac:dyDescent="0.2">
      <c r="A43" s="2">
        <v>19</v>
      </c>
      <c r="B43" s="1" t="s">
        <v>47</v>
      </c>
      <c r="C43" s="4">
        <v>161</v>
      </c>
      <c r="D43" s="8">
        <v>1.58</v>
      </c>
      <c r="E43" s="4">
        <v>22</v>
      </c>
      <c r="F43" s="8">
        <v>0.54</v>
      </c>
      <c r="G43" s="4">
        <v>139</v>
      </c>
      <c r="H43" s="8">
        <v>2.29</v>
      </c>
      <c r="I43" s="4">
        <v>0</v>
      </c>
    </row>
    <row r="44" spans="1:9" x14ac:dyDescent="0.2">
      <c r="A44" s="2">
        <v>20</v>
      </c>
      <c r="B44" s="1" t="s">
        <v>61</v>
      </c>
      <c r="C44" s="4">
        <v>146</v>
      </c>
      <c r="D44" s="8">
        <v>1.43</v>
      </c>
      <c r="E44" s="4">
        <v>75</v>
      </c>
      <c r="F44" s="8">
        <v>1.84</v>
      </c>
      <c r="G44" s="4">
        <v>71</v>
      </c>
      <c r="H44" s="8">
        <v>1.17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55</v>
      </c>
      <c r="C47" s="4">
        <v>519</v>
      </c>
      <c r="D47" s="8">
        <v>15.72</v>
      </c>
      <c r="E47" s="4">
        <v>431</v>
      </c>
      <c r="F47" s="8">
        <v>22.78</v>
      </c>
      <c r="G47" s="4">
        <v>87</v>
      </c>
      <c r="H47" s="8">
        <v>6.39</v>
      </c>
      <c r="I47" s="4">
        <v>1</v>
      </c>
    </row>
    <row r="48" spans="1:9" x14ac:dyDescent="0.2">
      <c r="A48" s="2">
        <v>2</v>
      </c>
      <c r="B48" s="1" t="s">
        <v>52</v>
      </c>
      <c r="C48" s="4">
        <v>506</v>
      </c>
      <c r="D48" s="8">
        <v>15.33</v>
      </c>
      <c r="E48" s="4">
        <v>373</v>
      </c>
      <c r="F48" s="8">
        <v>19.71</v>
      </c>
      <c r="G48" s="4">
        <v>132</v>
      </c>
      <c r="H48" s="8">
        <v>9.6999999999999993</v>
      </c>
      <c r="I48" s="4">
        <v>1</v>
      </c>
    </row>
    <row r="49" spans="1:9" x14ac:dyDescent="0.2">
      <c r="A49" s="2">
        <v>3</v>
      </c>
      <c r="B49" s="1" t="s">
        <v>56</v>
      </c>
      <c r="C49" s="4">
        <v>397</v>
      </c>
      <c r="D49" s="8">
        <v>12.03</v>
      </c>
      <c r="E49" s="4">
        <v>313</v>
      </c>
      <c r="F49" s="8">
        <v>16.54</v>
      </c>
      <c r="G49" s="4">
        <v>61</v>
      </c>
      <c r="H49" s="8">
        <v>4.4800000000000004</v>
      </c>
      <c r="I49" s="4">
        <v>23</v>
      </c>
    </row>
    <row r="50" spans="1:9" x14ac:dyDescent="0.2">
      <c r="A50" s="2">
        <v>4</v>
      </c>
      <c r="B50" s="1" t="s">
        <v>51</v>
      </c>
      <c r="C50" s="4">
        <v>218</v>
      </c>
      <c r="D50" s="8">
        <v>6.6</v>
      </c>
      <c r="E50" s="4">
        <v>80</v>
      </c>
      <c r="F50" s="8">
        <v>4.2300000000000004</v>
      </c>
      <c r="G50" s="4">
        <v>137</v>
      </c>
      <c r="H50" s="8">
        <v>10.07</v>
      </c>
      <c r="I50" s="4">
        <v>1</v>
      </c>
    </row>
    <row r="51" spans="1:9" x14ac:dyDescent="0.2">
      <c r="A51" s="2">
        <v>5</v>
      </c>
      <c r="B51" s="1" t="s">
        <v>49</v>
      </c>
      <c r="C51" s="4">
        <v>178</v>
      </c>
      <c r="D51" s="8">
        <v>5.39</v>
      </c>
      <c r="E51" s="4">
        <v>103</v>
      </c>
      <c r="F51" s="8">
        <v>5.44</v>
      </c>
      <c r="G51" s="4">
        <v>75</v>
      </c>
      <c r="H51" s="8">
        <v>5.51</v>
      </c>
      <c r="I51" s="4">
        <v>0</v>
      </c>
    </row>
    <row r="52" spans="1:9" x14ac:dyDescent="0.2">
      <c r="A52" s="2">
        <v>6</v>
      </c>
      <c r="B52" s="1" t="s">
        <v>59</v>
      </c>
      <c r="C52" s="4">
        <v>126</v>
      </c>
      <c r="D52" s="8">
        <v>3.82</v>
      </c>
      <c r="E52" s="4">
        <v>100</v>
      </c>
      <c r="F52" s="8">
        <v>5.29</v>
      </c>
      <c r="G52" s="4">
        <v>26</v>
      </c>
      <c r="H52" s="8">
        <v>1.91</v>
      </c>
      <c r="I52" s="4">
        <v>0</v>
      </c>
    </row>
    <row r="53" spans="1:9" x14ac:dyDescent="0.2">
      <c r="A53" s="2">
        <v>7</v>
      </c>
      <c r="B53" s="1" t="s">
        <v>42</v>
      </c>
      <c r="C53" s="4">
        <v>119</v>
      </c>
      <c r="D53" s="8">
        <v>3.6</v>
      </c>
      <c r="E53" s="4">
        <v>16</v>
      </c>
      <c r="F53" s="8">
        <v>0.85</v>
      </c>
      <c r="G53" s="4">
        <v>103</v>
      </c>
      <c r="H53" s="8">
        <v>7.57</v>
      </c>
      <c r="I53" s="4">
        <v>0</v>
      </c>
    </row>
    <row r="54" spans="1:9" x14ac:dyDescent="0.2">
      <c r="A54" s="2">
        <v>8</v>
      </c>
      <c r="B54" s="1" t="s">
        <v>43</v>
      </c>
      <c r="C54" s="4">
        <v>99</v>
      </c>
      <c r="D54" s="8">
        <v>3</v>
      </c>
      <c r="E54" s="4">
        <v>27</v>
      </c>
      <c r="F54" s="8">
        <v>1.43</v>
      </c>
      <c r="G54" s="4">
        <v>72</v>
      </c>
      <c r="H54" s="8">
        <v>5.29</v>
      </c>
      <c r="I54" s="4">
        <v>0</v>
      </c>
    </row>
    <row r="55" spans="1:9" x14ac:dyDescent="0.2">
      <c r="A55" s="2">
        <v>9</v>
      </c>
      <c r="B55" s="1" t="s">
        <v>50</v>
      </c>
      <c r="C55" s="4">
        <v>95</v>
      </c>
      <c r="D55" s="8">
        <v>2.88</v>
      </c>
      <c r="E55" s="4">
        <v>64</v>
      </c>
      <c r="F55" s="8">
        <v>3.38</v>
      </c>
      <c r="G55" s="4">
        <v>31</v>
      </c>
      <c r="H55" s="8">
        <v>2.2799999999999998</v>
      </c>
      <c r="I55" s="4">
        <v>0</v>
      </c>
    </row>
    <row r="56" spans="1:9" x14ac:dyDescent="0.2">
      <c r="A56" s="2">
        <v>10</v>
      </c>
      <c r="B56" s="1" t="s">
        <v>58</v>
      </c>
      <c r="C56" s="4">
        <v>94</v>
      </c>
      <c r="D56" s="8">
        <v>2.85</v>
      </c>
      <c r="E56" s="4">
        <v>67</v>
      </c>
      <c r="F56" s="8">
        <v>3.54</v>
      </c>
      <c r="G56" s="4">
        <v>21</v>
      </c>
      <c r="H56" s="8">
        <v>1.54</v>
      </c>
      <c r="I56" s="4">
        <v>4</v>
      </c>
    </row>
    <row r="57" spans="1:9" x14ac:dyDescent="0.2">
      <c r="A57" s="2">
        <v>11</v>
      </c>
      <c r="B57" s="1" t="s">
        <v>53</v>
      </c>
      <c r="C57" s="4">
        <v>66</v>
      </c>
      <c r="D57" s="8">
        <v>2</v>
      </c>
      <c r="E57" s="4">
        <v>48</v>
      </c>
      <c r="F57" s="8">
        <v>2.54</v>
      </c>
      <c r="G57" s="4">
        <v>18</v>
      </c>
      <c r="H57" s="8">
        <v>1.32</v>
      </c>
      <c r="I57" s="4">
        <v>0</v>
      </c>
    </row>
    <row r="58" spans="1:9" x14ac:dyDescent="0.2">
      <c r="A58" s="2">
        <v>12</v>
      </c>
      <c r="B58" s="1" t="s">
        <v>44</v>
      </c>
      <c r="C58" s="4">
        <v>61</v>
      </c>
      <c r="D58" s="8">
        <v>1.85</v>
      </c>
      <c r="E58" s="4">
        <v>10</v>
      </c>
      <c r="F58" s="8">
        <v>0.53</v>
      </c>
      <c r="G58" s="4">
        <v>51</v>
      </c>
      <c r="H58" s="8">
        <v>3.75</v>
      </c>
      <c r="I58" s="4">
        <v>0</v>
      </c>
    </row>
    <row r="59" spans="1:9" x14ac:dyDescent="0.2">
      <c r="A59" s="2">
        <v>12</v>
      </c>
      <c r="B59" s="1" t="s">
        <v>60</v>
      </c>
      <c r="C59" s="4">
        <v>61</v>
      </c>
      <c r="D59" s="8">
        <v>1.85</v>
      </c>
      <c r="E59" s="4">
        <v>4</v>
      </c>
      <c r="F59" s="8">
        <v>0.21</v>
      </c>
      <c r="G59" s="4">
        <v>48</v>
      </c>
      <c r="H59" s="8">
        <v>3.53</v>
      </c>
      <c r="I59" s="4">
        <v>9</v>
      </c>
    </row>
    <row r="60" spans="1:9" x14ac:dyDescent="0.2">
      <c r="A60" s="2">
        <v>14</v>
      </c>
      <c r="B60" s="1" t="s">
        <v>64</v>
      </c>
      <c r="C60" s="4">
        <v>55</v>
      </c>
      <c r="D60" s="8">
        <v>1.67</v>
      </c>
      <c r="E60" s="4">
        <v>36</v>
      </c>
      <c r="F60" s="8">
        <v>1.9</v>
      </c>
      <c r="G60" s="4">
        <v>19</v>
      </c>
      <c r="H60" s="8">
        <v>1.4</v>
      </c>
      <c r="I60" s="4">
        <v>0</v>
      </c>
    </row>
    <row r="61" spans="1:9" x14ac:dyDescent="0.2">
      <c r="A61" s="2">
        <v>15</v>
      </c>
      <c r="B61" s="1" t="s">
        <v>48</v>
      </c>
      <c r="C61" s="4">
        <v>53</v>
      </c>
      <c r="D61" s="8">
        <v>1.61</v>
      </c>
      <c r="E61" s="4">
        <v>20</v>
      </c>
      <c r="F61" s="8">
        <v>1.06</v>
      </c>
      <c r="G61" s="4">
        <v>33</v>
      </c>
      <c r="H61" s="8">
        <v>2.42</v>
      </c>
      <c r="I61" s="4">
        <v>0</v>
      </c>
    </row>
    <row r="62" spans="1:9" x14ac:dyDescent="0.2">
      <c r="A62" s="2">
        <v>16</v>
      </c>
      <c r="B62" s="1" t="s">
        <v>62</v>
      </c>
      <c r="C62" s="4">
        <v>46</v>
      </c>
      <c r="D62" s="8">
        <v>1.39</v>
      </c>
      <c r="E62" s="4">
        <v>4</v>
      </c>
      <c r="F62" s="8">
        <v>0.21</v>
      </c>
      <c r="G62" s="4">
        <v>42</v>
      </c>
      <c r="H62" s="8">
        <v>3.09</v>
      </c>
      <c r="I62" s="4">
        <v>0</v>
      </c>
    </row>
    <row r="63" spans="1:9" x14ac:dyDescent="0.2">
      <c r="A63" s="2">
        <v>17</v>
      </c>
      <c r="B63" s="1" t="s">
        <v>63</v>
      </c>
      <c r="C63" s="4">
        <v>42</v>
      </c>
      <c r="D63" s="8">
        <v>1.27</v>
      </c>
      <c r="E63" s="4">
        <v>12</v>
      </c>
      <c r="F63" s="8">
        <v>0.63</v>
      </c>
      <c r="G63" s="4">
        <v>30</v>
      </c>
      <c r="H63" s="8">
        <v>2.2000000000000002</v>
      </c>
      <c r="I63" s="4">
        <v>0</v>
      </c>
    </row>
    <row r="64" spans="1:9" x14ac:dyDescent="0.2">
      <c r="A64" s="2">
        <v>17</v>
      </c>
      <c r="B64" s="1" t="s">
        <v>61</v>
      </c>
      <c r="C64" s="4">
        <v>42</v>
      </c>
      <c r="D64" s="8">
        <v>1.27</v>
      </c>
      <c r="E64" s="4">
        <v>22</v>
      </c>
      <c r="F64" s="8">
        <v>1.1599999999999999</v>
      </c>
      <c r="G64" s="4">
        <v>20</v>
      </c>
      <c r="H64" s="8">
        <v>1.47</v>
      </c>
      <c r="I64" s="4">
        <v>0</v>
      </c>
    </row>
    <row r="65" spans="1:9" x14ac:dyDescent="0.2">
      <c r="A65" s="2">
        <v>19</v>
      </c>
      <c r="B65" s="1" t="s">
        <v>65</v>
      </c>
      <c r="C65" s="4">
        <v>41</v>
      </c>
      <c r="D65" s="8">
        <v>1.24</v>
      </c>
      <c r="E65" s="4">
        <v>23</v>
      </c>
      <c r="F65" s="8">
        <v>1.22</v>
      </c>
      <c r="G65" s="4">
        <v>18</v>
      </c>
      <c r="H65" s="8">
        <v>1.32</v>
      </c>
      <c r="I65" s="4">
        <v>0</v>
      </c>
    </row>
    <row r="66" spans="1:9" x14ac:dyDescent="0.2">
      <c r="A66" s="2">
        <v>20</v>
      </c>
      <c r="B66" s="1" t="s">
        <v>54</v>
      </c>
      <c r="C66" s="4">
        <v>40</v>
      </c>
      <c r="D66" s="8">
        <v>1.21</v>
      </c>
      <c r="E66" s="4">
        <v>20</v>
      </c>
      <c r="F66" s="8">
        <v>1.06</v>
      </c>
      <c r="G66" s="4">
        <v>20</v>
      </c>
      <c r="H66" s="8">
        <v>1.47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55</v>
      </c>
      <c r="C69" s="4">
        <v>277</v>
      </c>
      <c r="D69" s="8">
        <v>12.69</v>
      </c>
      <c r="E69" s="4">
        <v>249</v>
      </c>
      <c r="F69" s="8">
        <v>20.41</v>
      </c>
      <c r="G69" s="4">
        <v>28</v>
      </c>
      <c r="H69" s="8">
        <v>3.02</v>
      </c>
      <c r="I69" s="4">
        <v>0</v>
      </c>
    </row>
    <row r="70" spans="1:9" x14ac:dyDescent="0.2">
      <c r="A70" s="2">
        <v>2</v>
      </c>
      <c r="B70" s="1" t="s">
        <v>56</v>
      </c>
      <c r="C70" s="4">
        <v>243</v>
      </c>
      <c r="D70" s="8">
        <v>11.13</v>
      </c>
      <c r="E70" s="4">
        <v>217</v>
      </c>
      <c r="F70" s="8">
        <v>17.79</v>
      </c>
      <c r="G70" s="4">
        <v>26</v>
      </c>
      <c r="H70" s="8">
        <v>2.8</v>
      </c>
      <c r="I70" s="4">
        <v>0</v>
      </c>
    </row>
    <row r="71" spans="1:9" x14ac:dyDescent="0.2">
      <c r="A71" s="2">
        <v>3</v>
      </c>
      <c r="B71" s="1" t="s">
        <v>51</v>
      </c>
      <c r="C71" s="4">
        <v>175</v>
      </c>
      <c r="D71" s="8">
        <v>8.02</v>
      </c>
      <c r="E71" s="4">
        <v>82</v>
      </c>
      <c r="F71" s="8">
        <v>6.72</v>
      </c>
      <c r="G71" s="4">
        <v>93</v>
      </c>
      <c r="H71" s="8">
        <v>10.02</v>
      </c>
      <c r="I71" s="4">
        <v>0</v>
      </c>
    </row>
    <row r="72" spans="1:9" x14ac:dyDescent="0.2">
      <c r="A72" s="2">
        <v>4</v>
      </c>
      <c r="B72" s="1" t="s">
        <v>49</v>
      </c>
      <c r="C72" s="4">
        <v>149</v>
      </c>
      <c r="D72" s="8">
        <v>6.83</v>
      </c>
      <c r="E72" s="4">
        <v>105</v>
      </c>
      <c r="F72" s="8">
        <v>8.61</v>
      </c>
      <c r="G72" s="4">
        <v>44</v>
      </c>
      <c r="H72" s="8">
        <v>4.74</v>
      </c>
      <c r="I72" s="4">
        <v>0</v>
      </c>
    </row>
    <row r="73" spans="1:9" x14ac:dyDescent="0.2">
      <c r="A73" s="2">
        <v>5</v>
      </c>
      <c r="B73" s="1" t="s">
        <v>42</v>
      </c>
      <c r="C73" s="4">
        <v>144</v>
      </c>
      <c r="D73" s="8">
        <v>6.6</v>
      </c>
      <c r="E73" s="4">
        <v>30</v>
      </c>
      <c r="F73" s="8">
        <v>2.46</v>
      </c>
      <c r="G73" s="4">
        <v>113</v>
      </c>
      <c r="H73" s="8">
        <v>12.18</v>
      </c>
      <c r="I73" s="4">
        <v>1</v>
      </c>
    </row>
    <row r="74" spans="1:9" x14ac:dyDescent="0.2">
      <c r="A74" s="2">
        <v>6</v>
      </c>
      <c r="B74" s="1" t="s">
        <v>50</v>
      </c>
      <c r="C74" s="4">
        <v>102</v>
      </c>
      <c r="D74" s="8">
        <v>4.67</v>
      </c>
      <c r="E74" s="4">
        <v>65</v>
      </c>
      <c r="F74" s="8">
        <v>5.33</v>
      </c>
      <c r="G74" s="4">
        <v>37</v>
      </c>
      <c r="H74" s="8">
        <v>3.99</v>
      </c>
      <c r="I74" s="4">
        <v>0</v>
      </c>
    </row>
    <row r="75" spans="1:9" x14ac:dyDescent="0.2">
      <c r="A75" s="2">
        <v>7</v>
      </c>
      <c r="B75" s="1" t="s">
        <v>58</v>
      </c>
      <c r="C75" s="4">
        <v>98</v>
      </c>
      <c r="D75" s="8">
        <v>4.49</v>
      </c>
      <c r="E75" s="4">
        <v>56</v>
      </c>
      <c r="F75" s="8">
        <v>4.59</v>
      </c>
      <c r="G75" s="4">
        <v>23</v>
      </c>
      <c r="H75" s="8">
        <v>2.48</v>
      </c>
      <c r="I75" s="4">
        <v>0</v>
      </c>
    </row>
    <row r="76" spans="1:9" x14ac:dyDescent="0.2">
      <c r="A76" s="2">
        <v>8</v>
      </c>
      <c r="B76" s="1" t="s">
        <v>52</v>
      </c>
      <c r="C76" s="4">
        <v>91</v>
      </c>
      <c r="D76" s="8">
        <v>4.17</v>
      </c>
      <c r="E76" s="4">
        <v>36</v>
      </c>
      <c r="F76" s="8">
        <v>2.95</v>
      </c>
      <c r="G76" s="4">
        <v>54</v>
      </c>
      <c r="H76" s="8">
        <v>5.82</v>
      </c>
      <c r="I76" s="4">
        <v>1</v>
      </c>
    </row>
    <row r="77" spans="1:9" x14ac:dyDescent="0.2">
      <c r="A77" s="2">
        <v>9</v>
      </c>
      <c r="B77" s="1" t="s">
        <v>59</v>
      </c>
      <c r="C77" s="4">
        <v>78</v>
      </c>
      <c r="D77" s="8">
        <v>3.57</v>
      </c>
      <c r="E77" s="4">
        <v>74</v>
      </c>
      <c r="F77" s="8">
        <v>6.07</v>
      </c>
      <c r="G77" s="4">
        <v>4</v>
      </c>
      <c r="H77" s="8">
        <v>0.43</v>
      </c>
      <c r="I77" s="4">
        <v>0</v>
      </c>
    </row>
    <row r="78" spans="1:9" x14ac:dyDescent="0.2">
      <c r="A78" s="2">
        <v>10</v>
      </c>
      <c r="B78" s="1" t="s">
        <v>43</v>
      </c>
      <c r="C78" s="4">
        <v>73</v>
      </c>
      <c r="D78" s="8">
        <v>3.34</v>
      </c>
      <c r="E78" s="4">
        <v>33</v>
      </c>
      <c r="F78" s="8">
        <v>2.7</v>
      </c>
      <c r="G78" s="4">
        <v>40</v>
      </c>
      <c r="H78" s="8">
        <v>4.3099999999999996</v>
      </c>
      <c r="I78" s="4">
        <v>0</v>
      </c>
    </row>
    <row r="79" spans="1:9" x14ac:dyDescent="0.2">
      <c r="A79" s="2">
        <v>11</v>
      </c>
      <c r="B79" s="1" t="s">
        <v>53</v>
      </c>
      <c r="C79" s="4">
        <v>67</v>
      </c>
      <c r="D79" s="8">
        <v>3.07</v>
      </c>
      <c r="E79" s="4">
        <v>47</v>
      </c>
      <c r="F79" s="8">
        <v>3.85</v>
      </c>
      <c r="G79" s="4">
        <v>20</v>
      </c>
      <c r="H79" s="8">
        <v>2.16</v>
      </c>
      <c r="I79" s="4">
        <v>0</v>
      </c>
    </row>
    <row r="80" spans="1:9" x14ac:dyDescent="0.2">
      <c r="A80" s="2">
        <v>12</v>
      </c>
      <c r="B80" s="1" t="s">
        <v>48</v>
      </c>
      <c r="C80" s="4">
        <v>66</v>
      </c>
      <c r="D80" s="8">
        <v>3.02</v>
      </c>
      <c r="E80" s="4">
        <v>25</v>
      </c>
      <c r="F80" s="8">
        <v>2.0499999999999998</v>
      </c>
      <c r="G80" s="4">
        <v>41</v>
      </c>
      <c r="H80" s="8">
        <v>4.42</v>
      </c>
      <c r="I80" s="4">
        <v>0</v>
      </c>
    </row>
    <row r="81" spans="1:9" x14ac:dyDescent="0.2">
      <c r="A81" s="2">
        <v>13</v>
      </c>
      <c r="B81" s="1" t="s">
        <v>44</v>
      </c>
      <c r="C81" s="4">
        <v>58</v>
      </c>
      <c r="D81" s="8">
        <v>2.66</v>
      </c>
      <c r="E81" s="4">
        <v>21</v>
      </c>
      <c r="F81" s="8">
        <v>1.72</v>
      </c>
      <c r="G81" s="4">
        <v>37</v>
      </c>
      <c r="H81" s="8">
        <v>3.99</v>
      </c>
      <c r="I81" s="4">
        <v>0</v>
      </c>
    </row>
    <row r="82" spans="1:9" x14ac:dyDescent="0.2">
      <c r="A82" s="2">
        <v>14</v>
      </c>
      <c r="B82" s="1" t="s">
        <v>54</v>
      </c>
      <c r="C82" s="4">
        <v>46</v>
      </c>
      <c r="D82" s="8">
        <v>2.11</v>
      </c>
      <c r="E82" s="4">
        <v>20</v>
      </c>
      <c r="F82" s="8">
        <v>1.64</v>
      </c>
      <c r="G82" s="4">
        <v>24</v>
      </c>
      <c r="H82" s="8">
        <v>2.59</v>
      </c>
      <c r="I82" s="4">
        <v>0</v>
      </c>
    </row>
    <row r="83" spans="1:9" x14ac:dyDescent="0.2">
      <c r="A83" s="2">
        <v>15</v>
      </c>
      <c r="B83" s="1" t="s">
        <v>60</v>
      </c>
      <c r="C83" s="4">
        <v>38</v>
      </c>
      <c r="D83" s="8">
        <v>1.74</v>
      </c>
      <c r="E83" s="4">
        <v>1</v>
      </c>
      <c r="F83" s="8">
        <v>0.08</v>
      </c>
      <c r="G83" s="4">
        <v>35</v>
      </c>
      <c r="H83" s="8">
        <v>3.77</v>
      </c>
      <c r="I83" s="4">
        <v>0</v>
      </c>
    </row>
    <row r="84" spans="1:9" x14ac:dyDescent="0.2">
      <c r="A84" s="2">
        <v>15</v>
      </c>
      <c r="B84" s="1" t="s">
        <v>61</v>
      </c>
      <c r="C84" s="4">
        <v>38</v>
      </c>
      <c r="D84" s="8">
        <v>1.74</v>
      </c>
      <c r="E84" s="4">
        <v>30</v>
      </c>
      <c r="F84" s="8">
        <v>2.46</v>
      </c>
      <c r="G84" s="4">
        <v>8</v>
      </c>
      <c r="H84" s="8">
        <v>0.86</v>
      </c>
      <c r="I84" s="4">
        <v>0</v>
      </c>
    </row>
    <row r="85" spans="1:9" x14ac:dyDescent="0.2">
      <c r="A85" s="2">
        <v>17</v>
      </c>
      <c r="B85" s="1" t="s">
        <v>66</v>
      </c>
      <c r="C85" s="4">
        <v>31</v>
      </c>
      <c r="D85" s="8">
        <v>1.42</v>
      </c>
      <c r="E85" s="4">
        <v>14</v>
      </c>
      <c r="F85" s="8">
        <v>1.1499999999999999</v>
      </c>
      <c r="G85" s="4">
        <v>17</v>
      </c>
      <c r="H85" s="8">
        <v>1.83</v>
      </c>
      <c r="I85" s="4">
        <v>0</v>
      </c>
    </row>
    <row r="86" spans="1:9" x14ac:dyDescent="0.2">
      <c r="A86" s="2">
        <v>17</v>
      </c>
      <c r="B86" s="1" t="s">
        <v>47</v>
      </c>
      <c r="C86" s="4">
        <v>31</v>
      </c>
      <c r="D86" s="8">
        <v>1.42</v>
      </c>
      <c r="E86" s="4">
        <v>12</v>
      </c>
      <c r="F86" s="8">
        <v>0.98</v>
      </c>
      <c r="G86" s="4">
        <v>19</v>
      </c>
      <c r="H86" s="8">
        <v>2.0499999999999998</v>
      </c>
      <c r="I86" s="4">
        <v>0</v>
      </c>
    </row>
    <row r="87" spans="1:9" x14ac:dyDescent="0.2">
      <c r="A87" s="2">
        <v>19</v>
      </c>
      <c r="B87" s="1" t="s">
        <v>45</v>
      </c>
      <c r="C87" s="4">
        <v>30</v>
      </c>
      <c r="D87" s="8">
        <v>1.37</v>
      </c>
      <c r="E87" s="4">
        <v>3</v>
      </c>
      <c r="F87" s="8">
        <v>0.25</v>
      </c>
      <c r="G87" s="4">
        <v>27</v>
      </c>
      <c r="H87" s="8">
        <v>2.91</v>
      </c>
      <c r="I87" s="4">
        <v>0</v>
      </c>
    </row>
    <row r="88" spans="1:9" x14ac:dyDescent="0.2">
      <c r="A88" s="2">
        <v>20</v>
      </c>
      <c r="B88" s="1" t="s">
        <v>57</v>
      </c>
      <c r="C88" s="4">
        <v>27</v>
      </c>
      <c r="D88" s="8">
        <v>1.24</v>
      </c>
      <c r="E88" s="4">
        <v>11</v>
      </c>
      <c r="F88" s="8">
        <v>0.9</v>
      </c>
      <c r="G88" s="4">
        <v>16</v>
      </c>
      <c r="H88" s="8">
        <v>1.72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55</v>
      </c>
      <c r="C91" s="4">
        <v>273</v>
      </c>
      <c r="D91" s="8">
        <v>11.04</v>
      </c>
      <c r="E91" s="4">
        <v>243</v>
      </c>
      <c r="F91" s="8">
        <v>15.14</v>
      </c>
      <c r="G91" s="4">
        <v>29</v>
      </c>
      <c r="H91" s="8">
        <v>3.42</v>
      </c>
      <c r="I91" s="4">
        <v>1</v>
      </c>
    </row>
    <row r="92" spans="1:9" x14ac:dyDescent="0.2">
      <c r="A92" s="2">
        <v>2</v>
      </c>
      <c r="B92" s="1" t="s">
        <v>56</v>
      </c>
      <c r="C92" s="4">
        <v>253</v>
      </c>
      <c r="D92" s="8">
        <v>10.23</v>
      </c>
      <c r="E92" s="4">
        <v>229</v>
      </c>
      <c r="F92" s="8">
        <v>14.27</v>
      </c>
      <c r="G92" s="4">
        <v>24</v>
      </c>
      <c r="H92" s="8">
        <v>2.83</v>
      </c>
      <c r="I92" s="4">
        <v>0</v>
      </c>
    </row>
    <row r="93" spans="1:9" x14ac:dyDescent="0.2">
      <c r="A93" s="2">
        <v>3</v>
      </c>
      <c r="B93" s="1" t="s">
        <v>52</v>
      </c>
      <c r="C93" s="4">
        <v>246</v>
      </c>
      <c r="D93" s="8">
        <v>9.9499999999999993</v>
      </c>
      <c r="E93" s="4">
        <v>199</v>
      </c>
      <c r="F93" s="8">
        <v>12.4</v>
      </c>
      <c r="G93" s="4">
        <v>47</v>
      </c>
      <c r="H93" s="8">
        <v>5.55</v>
      </c>
      <c r="I93" s="4">
        <v>0</v>
      </c>
    </row>
    <row r="94" spans="1:9" x14ac:dyDescent="0.2">
      <c r="A94" s="2">
        <v>4</v>
      </c>
      <c r="B94" s="1" t="s">
        <v>51</v>
      </c>
      <c r="C94" s="4">
        <v>204</v>
      </c>
      <c r="D94" s="8">
        <v>8.25</v>
      </c>
      <c r="E94" s="4">
        <v>113</v>
      </c>
      <c r="F94" s="8">
        <v>7.04</v>
      </c>
      <c r="G94" s="4">
        <v>91</v>
      </c>
      <c r="H94" s="8">
        <v>10.74</v>
      </c>
      <c r="I94" s="4">
        <v>0</v>
      </c>
    </row>
    <row r="95" spans="1:9" x14ac:dyDescent="0.2">
      <c r="A95" s="2">
        <v>5</v>
      </c>
      <c r="B95" s="1" t="s">
        <v>49</v>
      </c>
      <c r="C95" s="4">
        <v>158</v>
      </c>
      <c r="D95" s="8">
        <v>6.39</v>
      </c>
      <c r="E95" s="4">
        <v>132</v>
      </c>
      <c r="F95" s="8">
        <v>8.2200000000000006</v>
      </c>
      <c r="G95" s="4">
        <v>25</v>
      </c>
      <c r="H95" s="8">
        <v>2.95</v>
      </c>
      <c r="I95" s="4">
        <v>1</v>
      </c>
    </row>
    <row r="96" spans="1:9" x14ac:dyDescent="0.2">
      <c r="A96" s="2">
        <v>6</v>
      </c>
      <c r="B96" s="1" t="s">
        <v>42</v>
      </c>
      <c r="C96" s="4">
        <v>144</v>
      </c>
      <c r="D96" s="8">
        <v>5.82</v>
      </c>
      <c r="E96" s="4">
        <v>53</v>
      </c>
      <c r="F96" s="8">
        <v>3.3</v>
      </c>
      <c r="G96" s="4">
        <v>91</v>
      </c>
      <c r="H96" s="8">
        <v>10.74</v>
      </c>
      <c r="I96" s="4">
        <v>0</v>
      </c>
    </row>
    <row r="97" spans="1:9" x14ac:dyDescent="0.2">
      <c r="A97" s="2">
        <v>7</v>
      </c>
      <c r="B97" s="1" t="s">
        <v>43</v>
      </c>
      <c r="C97" s="4">
        <v>102</v>
      </c>
      <c r="D97" s="8">
        <v>4.12</v>
      </c>
      <c r="E97" s="4">
        <v>65</v>
      </c>
      <c r="F97" s="8">
        <v>4.05</v>
      </c>
      <c r="G97" s="4">
        <v>37</v>
      </c>
      <c r="H97" s="8">
        <v>4.37</v>
      </c>
      <c r="I97" s="4">
        <v>0</v>
      </c>
    </row>
    <row r="98" spans="1:9" x14ac:dyDescent="0.2">
      <c r="A98" s="2">
        <v>8</v>
      </c>
      <c r="B98" s="1" t="s">
        <v>67</v>
      </c>
      <c r="C98" s="4">
        <v>93</v>
      </c>
      <c r="D98" s="8">
        <v>3.76</v>
      </c>
      <c r="E98" s="4">
        <v>45</v>
      </c>
      <c r="F98" s="8">
        <v>2.8</v>
      </c>
      <c r="G98" s="4">
        <v>48</v>
      </c>
      <c r="H98" s="8">
        <v>5.67</v>
      </c>
      <c r="I98" s="4">
        <v>0</v>
      </c>
    </row>
    <row r="99" spans="1:9" x14ac:dyDescent="0.2">
      <c r="A99" s="2">
        <v>9</v>
      </c>
      <c r="B99" s="1" t="s">
        <v>58</v>
      </c>
      <c r="C99" s="4">
        <v>84</v>
      </c>
      <c r="D99" s="8">
        <v>3.4</v>
      </c>
      <c r="E99" s="4">
        <v>53</v>
      </c>
      <c r="F99" s="8">
        <v>3.3</v>
      </c>
      <c r="G99" s="4">
        <v>29</v>
      </c>
      <c r="H99" s="8">
        <v>3.42</v>
      </c>
      <c r="I99" s="4">
        <v>1</v>
      </c>
    </row>
    <row r="100" spans="1:9" x14ac:dyDescent="0.2">
      <c r="A100" s="2">
        <v>10</v>
      </c>
      <c r="B100" s="1" t="s">
        <v>48</v>
      </c>
      <c r="C100" s="4">
        <v>79</v>
      </c>
      <c r="D100" s="8">
        <v>3.19</v>
      </c>
      <c r="E100" s="4">
        <v>41</v>
      </c>
      <c r="F100" s="8">
        <v>2.5499999999999998</v>
      </c>
      <c r="G100" s="4">
        <v>38</v>
      </c>
      <c r="H100" s="8">
        <v>4.49</v>
      </c>
      <c r="I100" s="4">
        <v>0</v>
      </c>
    </row>
    <row r="101" spans="1:9" x14ac:dyDescent="0.2">
      <c r="A101" s="2">
        <v>11</v>
      </c>
      <c r="B101" s="1" t="s">
        <v>50</v>
      </c>
      <c r="C101" s="4">
        <v>71</v>
      </c>
      <c r="D101" s="8">
        <v>2.87</v>
      </c>
      <c r="E101" s="4">
        <v>52</v>
      </c>
      <c r="F101" s="8">
        <v>3.24</v>
      </c>
      <c r="G101" s="4">
        <v>19</v>
      </c>
      <c r="H101" s="8">
        <v>2.2400000000000002</v>
      </c>
      <c r="I101" s="4">
        <v>0</v>
      </c>
    </row>
    <row r="102" spans="1:9" x14ac:dyDescent="0.2">
      <c r="A102" s="2">
        <v>12</v>
      </c>
      <c r="B102" s="1" t="s">
        <v>44</v>
      </c>
      <c r="C102" s="4">
        <v>66</v>
      </c>
      <c r="D102" s="8">
        <v>2.67</v>
      </c>
      <c r="E102" s="4">
        <v>40</v>
      </c>
      <c r="F102" s="8">
        <v>2.4900000000000002</v>
      </c>
      <c r="G102" s="4">
        <v>26</v>
      </c>
      <c r="H102" s="8">
        <v>3.07</v>
      </c>
      <c r="I102" s="4">
        <v>0</v>
      </c>
    </row>
    <row r="103" spans="1:9" x14ac:dyDescent="0.2">
      <c r="A103" s="2">
        <v>13</v>
      </c>
      <c r="B103" s="1" t="s">
        <v>66</v>
      </c>
      <c r="C103" s="4">
        <v>47</v>
      </c>
      <c r="D103" s="8">
        <v>1.9</v>
      </c>
      <c r="E103" s="4">
        <v>32</v>
      </c>
      <c r="F103" s="8">
        <v>1.99</v>
      </c>
      <c r="G103" s="4">
        <v>14</v>
      </c>
      <c r="H103" s="8">
        <v>1.65</v>
      </c>
      <c r="I103" s="4">
        <v>1</v>
      </c>
    </row>
    <row r="104" spans="1:9" x14ac:dyDescent="0.2">
      <c r="A104" s="2">
        <v>14</v>
      </c>
      <c r="B104" s="1" t="s">
        <v>59</v>
      </c>
      <c r="C104" s="4">
        <v>45</v>
      </c>
      <c r="D104" s="8">
        <v>1.82</v>
      </c>
      <c r="E104" s="4">
        <v>44</v>
      </c>
      <c r="F104" s="8">
        <v>2.74</v>
      </c>
      <c r="G104" s="4">
        <v>1</v>
      </c>
      <c r="H104" s="8">
        <v>0.12</v>
      </c>
      <c r="I104" s="4">
        <v>0</v>
      </c>
    </row>
    <row r="105" spans="1:9" x14ac:dyDescent="0.2">
      <c r="A105" s="2">
        <v>15</v>
      </c>
      <c r="B105" s="1" t="s">
        <v>54</v>
      </c>
      <c r="C105" s="4">
        <v>44</v>
      </c>
      <c r="D105" s="8">
        <v>1.78</v>
      </c>
      <c r="E105" s="4">
        <v>20</v>
      </c>
      <c r="F105" s="8">
        <v>1.25</v>
      </c>
      <c r="G105" s="4">
        <v>23</v>
      </c>
      <c r="H105" s="8">
        <v>2.72</v>
      </c>
      <c r="I105" s="4">
        <v>0</v>
      </c>
    </row>
    <row r="106" spans="1:9" x14ac:dyDescent="0.2">
      <c r="A106" s="2">
        <v>16</v>
      </c>
      <c r="B106" s="1" t="s">
        <v>53</v>
      </c>
      <c r="C106" s="4">
        <v>37</v>
      </c>
      <c r="D106" s="8">
        <v>1.5</v>
      </c>
      <c r="E106" s="4">
        <v>30</v>
      </c>
      <c r="F106" s="8">
        <v>1.87</v>
      </c>
      <c r="G106" s="4">
        <v>7</v>
      </c>
      <c r="H106" s="8">
        <v>0.83</v>
      </c>
      <c r="I106" s="4">
        <v>0</v>
      </c>
    </row>
    <row r="107" spans="1:9" x14ac:dyDescent="0.2">
      <c r="A107" s="2">
        <v>17</v>
      </c>
      <c r="B107" s="1" t="s">
        <v>68</v>
      </c>
      <c r="C107" s="4">
        <v>35</v>
      </c>
      <c r="D107" s="8">
        <v>1.42</v>
      </c>
      <c r="E107" s="4">
        <v>25</v>
      </c>
      <c r="F107" s="8">
        <v>1.56</v>
      </c>
      <c r="G107" s="4">
        <v>10</v>
      </c>
      <c r="H107" s="8">
        <v>1.18</v>
      </c>
      <c r="I107" s="4">
        <v>0</v>
      </c>
    </row>
    <row r="108" spans="1:9" x14ac:dyDescent="0.2">
      <c r="A108" s="2">
        <v>18</v>
      </c>
      <c r="B108" s="1" t="s">
        <v>61</v>
      </c>
      <c r="C108" s="4">
        <v>32</v>
      </c>
      <c r="D108" s="8">
        <v>1.29</v>
      </c>
      <c r="E108" s="4">
        <v>26</v>
      </c>
      <c r="F108" s="8">
        <v>1.62</v>
      </c>
      <c r="G108" s="4">
        <v>6</v>
      </c>
      <c r="H108" s="8">
        <v>0.71</v>
      </c>
      <c r="I108" s="4">
        <v>0</v>
      </c>
    </row>
    <row r="109" spans="1:9" x14ac:dyDescent="0.2">
      <c r="A109" s="2">
        <v>19</v>
      </c>
      <c r="B109" s="1" t="s">
        <v>63</v>
      </c>
      <c r="C109" s="4">
        <v>29</v>
      </c>
      <c r="D109" s="8">
        <v>1.17</v>
      </c>
      <c r="E109" s="4">
        <v>9</v>
      </c>
      <c r="F109" s="8">
        <v>0.56000000000000005</v>
      </c>
      <c r="G109" s="4">
        <v>20</v>
      </c>
      <c r="H109" s="8">
        <v>2.36</v>
      </c>
      <c r="I109" s="4">
        <v>0</v>
      </c>
    </row>
    <row r="110" spans="1:9" x14ac:dyDescent="0.2">
      <c r="A110" s="2">
        <v>19</v>
      </c>
      <c r="B110" s="1" t="s">
        <v>57</v>
      </c>
      <c r="C110" s="4">
        <v>29</v>
      </c>
      <c r="D110" s="8">
        <v>1.17</v>
      </c>
      <c r="E110" s="4">
        <v>15</v>
      </c>
      <c r="F110" s="8">
        <v>0.93</v>
      </c>
      <c r="G110" s="4">
        <v>14</v>
      </c>
      <c r="H110" s="8">
        <v>1.65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55</v>
      </c>
      <c r="C113" s="4">
        <v>264</v>
      </c>
      <c r="D113" s="8">
        <v>12.04</v>
      </c>
      <c r="E113" s="4">
        <v>244</v>
      </c>
      <c r="F113" s="8">
        <v>18.010000000000002</v>
      </c>
      <c r="G113" s="4">
        <v>20</v>
      </c>
      <c r="H113" s="8">
        <v>2.5099999999999998</v>
      </c>
      <c r="I113" s="4">
        <v>0</v>
      </c>
    </row>
    <row r="114" spans="1:9" x14ac:dyDescent="0.2">
      <c r="A114" s="2">
        <v>2</v>
      </c>
      <c r="B114" s="1" t="s">
        <v>56</v>
      </c>
      <c r="C114" s="4">
        <v>263</v>
      </c>
      <c r="D114" s="8">
        <v>11.99</v>
      </c>
      <c r="E114" s="4">
        <v>239</v>
      </c>
      <c r="F114" s="8">
        <v>17.64</v>
      </c>
      <c r="G114" s="4">
        <v>24</v>
      </c>
      <c r="H114" s="8">
        <v>3.02</v>
      </c>
      <c r="I114" s="4">
        <v>0</v>
      </c>
    </row>
    <row r="115" spans="1:9" x14ac:dyDescent="0.2">
      <c r="A115" s="2">
        <v>3</v>
      </c>
      <c r="B115" s="1" t="s">
        <v>51</v>
      </c>
      <c r="C115" s="4">
        <v>186</v>
      </c>
      <c r="D115" s="8">
        <v>8.48</v>
      </c>
      <c r="E115" s="4">
        <v>95</v>
      </c>
      <c r="F115" s="8">
        <v>7.01</v>
      </c>
      <c r="G115" s="4">
        <v>91</v>
      </c>
      <c r="H115" s="8">
        <v>11.43</v>
      </c>
      <c r="I115" s="4">
        <v>0</v>
      </c>
    </row>
    <row r="116" spans="1:9" x14ac:dyDescent="0.2">
      <c r="A116" s="2">
        <v>4</v>
      </c>
      <c r="B116" s="1" t="s">
        <v>49</v>
      </c>
      <c r="C116" s="4">
        <v>162</v>
      </c>
      <c r="D116" s="8">
        <v>7.39</v>
      </c>
      <c r="E116" s="4">
        <v>126</v>
      </c>
      <c r="F116" s="8">
        <v>9.3000000000000007</v>
      </c>
      <c r="G116" s="4">
        <v>35</v>
      </c>
      <c r="H116" s="8">
        <v>4.4000000000000004</v>
      </c>
      <c r="I116" s="4">
        <v>1</v>
      </c>
    </row>
    <row r="117" spans="1:9" x14ac:dyDescent="0.2">
      <c r="A117" s="2">
        <v>5</v>
      </c>
      <c r="B117" s="1" t="s">
        <v>42</v>
      </c>
      <c r="C117" s="4">
        <v>150</v>
      </c>
      <c r="D117" s="8">
        <v>6.84</v>
      </c>
      <c r="E117" s="4">
        <v>43</v>
      </c>
      <c r="F117" s="8">
        <v>3.17</v>
      </c>
      <c r="G117" s="4">
        <v>107</v>
      </c>
      <c r="H117" s="8">
        <v>13.44</v>
      </c>
      <c r="I117" s="4">
        <v>0</v>
      </c>
    </row>
    <row r="118" spans="1:9" x14ac:dyDescent="0.2">
      <c r="A118" s="2">
        <v>6</v>
      </c>
      <c r="B118" s="1" t="s">
        <v>43</v>
      </c>
      <c r="C118" s="4">
        <v>85</v>
      </c>
      <c r="D118" s="8">
        <v>3.88</v>
      </c>
      <c r="E118" s="4">
        <v>57</v>
      </c>
      <c r="F118" s="8">
        <v>4.21</v>
      </c>
      <c r="G118" s="4">
        <v>28</v>
      </c>
      <c r="H118" s="8">
        <v>3.52</v>
      </c>
      <c r="I118" s="4">
        <v>0</v>
      </c>
    </row>
    <row r="119" spans="1:9" x14ac:dyDescent="0.2">
      <c r="A119" s="2">
        <v>7</v>
      </c>
      <c r="B119" s="1" t="s">
        <v>58</v>
      </c>
      <c r="C119" s="4">
        <v>84</v>
      </c>
      <c r="D119" s="8">
        <v>3.83</v>
      </c>
      <c r="E119" s="4">
        <v>56</v>
      </c>
      <c r="F119" s="8">
        <v>4.13</v>
      </c>
      <c r="G119" s="4">
        <v>7</v>
      </c>
      <c r="H119" s="8">
        <v>0.88</v>
      </c>
      <c r="I119" s="4">
        <v>1</v>
      </c>
    </row>
    <row r="120" spans="1:9" x14ac:dyDescent="0.2">
      <c r="A120" s="2">
        <v>8</v>
      </c>
      <c r="B120" s="1" t="s">
        <v>50</v>
      </c>
      <c r="C120" s="4">
        <v>74</v>
      </c>
      <c r="D120" s="8">
        <v>3.37</v>
      </c>
      <c r="E120" s="4">
        <v>55</v>
      </c>
      <c r="F120" s="8">
        <v>4.0599999999999996</v>
      </c>
      <c r="G120" s="4">
        <v>19</v>
      </c>
      <c r="H120" s="8">
        <v>2.39</v>
      </c>
      <c r="I120" s="4">
        <v>0</v>
      </c>
    </row>
    <row r="121" spans="1:9" x14ac:dyDescent="0.2">
      <c r="A121" s="2">
        <v>9</v>
      </c>
      <c r="B121" s="1" t="s">
        <v>52</v>
      </c>
      <c r="C121" s="4">
        <v>64</v>
      </c>
      <c r="D121" s="8">
        <v>2.92</v>
      </c>
      <c r="E121" s="4">
        <v>23</v>
      </c>
      <c r="F121" s="8">
        <v>1.7</v>
      </c>
      <c r="G121" s="4">
        <v>40</v>
      </c>
      <c r="H121" s="8">
        <v>5.03</v>
      </c>
      <c r="I121" s="4">
        <v>0</v>
      </c>
    </row>
    <row r="122" spans="1:9" x14ac:dyDescent="0.2">
      <c r="A122" s="2">
        <v>9</v>
      </c>
      <c r="B122" s="1" t="s">
        <v>59</v>
      </c>
      <c r="C122" s="4">
        <v>64</v>
      </c>
      <c r="D122" s="8">
        <v>2.92</v>
      </c>
      <c r="E122" s="4">
        <v>56</v>
      </c>
      <c r="F122" s="8">
        <v>4.13</v>
      </c>
      <c r="G122" s="4">
        <v>8</v>
      </c>
      <c r="H122" s="8">
        <v>1.01</v>
      </c>
      <c r="I122" s="4">
        <v>0</v>
      </c>
    </row>
    <row r="123" spans="1:9" x14ac:dyDescent="0.2">
      <c r="A123" s="2">
        <v>11</v>
      </c>
      <c r="B123" s="1" t="s">
        <v>44</v>
      </c>
      <c r="C123" s="4">
        <v>61</v>
      </c>
      <c r="D123" s="8">
        <v>2.78</v>
      </c>
      <c r="E123" s="4">
        <v>24</v>
      </c>
      <c r="F123" s="8">
        <v>1.77</v>
      </c>
      <c r="G123" s="4">
        <v>37</v>
      </c>
      <c r="H123" s="8">
        <v>4.6500000000000004</v>
      </c>
      <c r="I123" s="4">
        <v>0</v>
      </c>
    </row>
    <row r="124" spans="1:9" x14ac:dyDescent="0.2">
      <c r="A124" s="2">
        <v>11</v>
      </c>
      <c r="B124" s="1" t="s">
        <v>66</v>
      </c>
      <c r="C124" s="4">
        <v>61</v>
      </c>
      <c r="D124" s="8">
        <v>2.78</v>
      </c>
      <c r="E124" s="4">
        <v>38</v>
      </c>
      <c r="F124" s="8">
        <v>2.8</v>
      </c>
      <c r="G124" s="4">
        <v>23</v>
      </c>
      <c r="H124" s="8">
        <v>2.89</v>
      </c>
      <c r="I124" s="4">
        <v>0</v>
      </c>
    </row>
    <row r="125" spans="1:9" x14ac:dyDescent="0.2">
      <c r="A125" s="2">
        <v>13</v>
      </c>
      <c r="B125" s="1" t="s">
        <v>48</v>
      </c>
      <c r="C125" s="4">
        <v>45</v>
      </c>
      <c r="D125" s="8">
        <v>2.0499999999999998</v>
      </c>
      <c r="E125" s="4">
        <v>24</v>
      </c>
      <c r="F125" s="8">
        <v>1.77</v>
      </c>
      <c r="G125" s="4">
        <v>21</v>
      </c>
      <c r="H125" s="8">
        <v>2.64</v>
      </c>
      <c r="I125" s="4">
        <v>0</v>
      </c>
    </row>
    <row r="126" spans="1:9" x14ac:dyDescent="0.2">
      <c r="A126" s="2">
        <v>13</v>
      </c>
      <c r="B126" s="1" t="s">
        <v>61</v>
      </c>
      <c r="C126" s="4">
        <v>45</v>
      </c>
      <c r="D126" s="8">
        <v>2.0499999999999998</v>
      </c>
      <c r="E126" s="4">
        <v>34</v>
      </c>
      <c r="F126" s="8">
        <v>2.5099999999999998</v>
      </c>
      <c r="G126" s="4">
        <v>11</v>
      </c>
      <c r="H126" s="8">
        <v>1.38</v>
      </c>
      <c r="I126" s="4">
        <v>0</v>
      </c>
    </row>
    <row r="127" spans="1:9" x14ac:dyDescent="0.2">
      <c r="A127" s="2">
        <v>15</v>
      </c>
      <c r="B127" s="1" t="s">
        <v>53</v>
      </c>
      <c r="C127" s="4">
        <v>39</v>
      </c>
      <c r="D127" s="8">
        <v>1.78</v>
      </c>
      <c r="E127" s="4">
        <v>32</v>
      </c>
      <c r="F127" s="8">
        <v>2.36</v>
      </c>
      <c r="G127" s="4">
        <v>7</v>
      </c>
      <c r="H127" s="8">
        <v>0.88</v>
      </c>
      <c r="I127" s="4">
        <v>0</v>
      </c>
    </row>
    <row r="128" spans="1:9" x14ac:dyDescent="0.2">
      <c r="A128" s="2">
        <v>15</v>
      </c>
      <c r="B128" s="1" t="s">
        <v>54</v>
      </c>
      <c r="C128" s="4">
        <v>39</v>
      </c>
      <c r="D128" s="8">
        <v>1.78</v>
      </c>
      <c r="E128" s="4">
        <v>18</v>
      </c>
      <c r="F128" s="8">
        <v>1.33</v>
      </c>
      <c r="G128" s="4">
        <v>19</v>
      </c>
      <c r="H128" s="8">
        <v>2.39</v>
      </c>
      <c r="I128" s="4">
        <v>0</v>
      </c>
    </row>
    <row r="129" spans="1:9" x14ac:dyDescent="0.2">
      <c r="A129" s="2">
        <v>17</v>
      </c>
      <c r="B129" s="1" t="s">
        <v>70</v>
      </c>
      <c r="C129" s="4">
        <v>38</v>
      </c>
      <c r="D129" s="8">
        <v>1.73</v>
      </c>
      <c r="E129" s="4">
        <v>26</v>
      </c>
      <c r="F129" s="8">
        <v>1.92</v>
      </c>
      <c r="G129" s="4">
        <v>6</v>
      </c>
      <c r="H129" s="8">
        <v>0.75</v>
      </c>
      <c r="I129" s="4">
        <v>0</v>
      </c>
    </row>
    <row r="130" spans="1:9" x14ac:dyDescent="0.2">
      <c r="A130" s="2">
        <v>18</v>
      </c>
      <c r="B130" s="1" t="s">
        <v>69</v>
      </c>
      <c r="C130" s="4">
        <v>37</v>
      </c>
      <c r="D130" s="8">
        <v>1.69</v>
      </c>
      <c r="E130" s="4">
        <v>15</v>
      </c>
      <c r="F130" s="8">
        <v>1.1100000000000001</v>
      </c>
      <c r="G130" s="4">
        <v>22</v>
      </c>
      <c r="H130" s="8">
        <v>2.76</v>
      </c>
      <c r="I130" s="4">
        <v>0</v>
      </c>
    </row>
    <row r="131" spans="1:9" x14ac:dyDescent="0.2">
      <c r="A131" s="2">
        <v>19</v>
      </c>
      <c r="B131" s="1" t="s">
        <v>65</v>
      </c>
      <c r="C131" s="4">
        <v>33</v>
      </c>
      <c r="D131" s="8">
        <v>1.5</v>
      </c>
      <c r="E131" s="4">
        <v>17</v>
      </c>
      <c r="F131" s="8">
        <v>1.25</v>
      </c>
      <c r="G131" s="4">
        <v>11</v>
      </c>
      <c r="H131" s="8">
        <v>1.38</v>
      </c>
      <c r="I131" s="4">
        <v>0</v>
      </c>
    </row>
    <row r="132" spans="1:9" x14ac:dyDescent="0.2">
      <c r="A132" s="2">
        <v>20</v>
      </c>
      <c r="B132" s="1" t="s">
        <v>47</v>
      </c>
      <c r="C132" s="4">
        <v>28</v>
      </c>
      <c r="D132" s="8">
        <v>1.28</v>
      </c>
      <c r="E132" s="4">
        <v>3</v>
      </c>
      <c r="F132" s="8">
        <v>0.22</v>
      </c>
      <c r="G132" s="4">
        <v>25</v>
      </c>
      <c r="H132" s="8">
        <v>3.14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56</v>
      </c>
      <c r="C135" s="4">
        <v>103</v>
      </c>
      <c r="D135" s="8">
        <v>11.98</v>
      </c>
      <c r="E135" s="4">
        <v>92</v>
      </c>
      <c r="F135" s="8">
        <v>20.63</v>
      </c>
      <c r="G135" s="4">
        <v>11</v>
      </c>
      <c r="H135" s="8">
        <v>2.74</v>
      </c>
      <c r="I135" s="4">
        <v>0</v>
      </c>
    </row>
    <row r="136" spans="1:9" x14ac:dyDescent="0.2">
      <c r="A136" s="2">
        <v>2</v>
      </c>
      <c r="B136" s="1" t="s">
        <v>55</v>
      </c>
      <c r="C136" s="4">
        <v>101</v>
      </c>
      <c r="D136" s="8">
        <v>11.74</v>
      </c>
      <c r="E136" s="4">
        <v>87</v>
      </c>
      <c r="F136" s="8">
        <v>19.510000000000002</v>
      </c>
      <c r="G136" s="4">
        <v>14</v>
      </c>
      <c r="H136" s="8">
        <v>3.48</v>
      </c>
      <c r="I136" s="4">
        <v>0</v>
      </c>
    </row>
    <row r="137" spans="1:9" x14ac:dyDescent="0.2">
      <c r="A137" s="2">
        <v>3</v>
      </c>
      <c r="B137" s="1" t="s">
        <v>51</v>
      </c>
      <c r="C137" s="4">
        <v>79</v>
      </c>
      <c r="D137" s="8">
        <v>9.19</v>
      </c>
      <c r="E137" s="4">
        <v>46</v>
      </c>
      <c r="F137" s="8">
        <v>10.31</v>
      </c>
      <c r="G137" s="4">
        <v>33</v>
      </c>
      <c r="H137" s="8">
        <v>8.2100000000000009</v>
      </c>
      <c r="I137" s="4">
        <v>0</v>
      </c>
    </row>
    <row r="138" spans="1:9" x14ac:dyDescent="0.2">
      <c r="A138" s="2">
        <v>4</v>
      </c>
      <c r="B138" s="1" t="s">
        <v>49</v>
      </c>
      <c r="C138" s="4">
        <v>65</v>
      </c>
      <c r="D138" s="8">
        <v>7.56</v>
      </c>
      <c r="E138" s="4">
        <v>46</v>
      </c>
      <c r="F138" s="8">
        <v>10.31</v>
      </c>
      <c r="G138" s="4">
        <v>18</v>
      </c>
      <c r="H138" s="8">
        <v>4.4800000000000004</v>
      </c>
      <c r="I138" s="4">
        <v>1</v>
      </c>
    </row>
    <row r="139" spans="1:9" x14ac:dyDescent="0.2">
      <c r="A139" s="2">
        <v>5</v>
      </c>
      <c r="B139" s="1" t="s">
        <v>42</v>
      </c>
      <c r="C139" s="4">
        <v>62</v>
      </c>
      <c r="D139" s="8">
        <v>7.21</v>
      </c>
      <c r="E139" s="4">
        <v>5</v>
      </c>
      <c r="F139" s="8">
        <v>1.1200000000000001</v>
      </c>
      <c r="G139" s="4">
        <v>57</v>
      </c>
      <c r="H139" s="8">
        <v>14.18</v>
      </c>
      <c r="I139" s="4">
        <v>0</v>
      </c>
    </row>
    <row r="140" spans="1:9" x14ac:dyDescent="0.2">
      <c r="A140" s="2">
        <v>6</v>
      </c>
      <c r="B140" s="1" t="s">
        <v>50</v>
      </c>
      <c r="C140" s="4">
        <v>32</v>
      </c>
      <c r="D140" s="8">
        <v>3.72</v>
      </c>
      <c r="E140" s="4">
        <v>24</v>
      </c>
      <c r="F140" s="8">
        <v>5.38</v>
      </c>
      <c r="G140" s="4">
        <v>8</v>
      </c>
      <c r="H140" s="8">
        <v>1.99</v>
      </c>
      <c r="I140" s="4">
        <v>0</v>
      </c>
    </row>
    <row r="141" spans="1:9" x14ac:dyDescent="0.2">
      <c r="A141" s="2">
        <v>7</v>
      </c>
      <c r="B141" s="1" t="s">
        <v>43</v>
      </c>
      <c r="C141" s="4">
        <v>29</v>
      </c>
      <c r="D141" s="8">
        <v>3.37</v>
      </c>
      <c r="E141" s="4">
        <v>10</v>
      </c>
      <c r="F141" s="8">
        <v>2.2400000000000002</v>
      </c>
      <c r="G141" s="4">
        <v>19</v>
      </c>
      <c r="H141" s="8">
        <v>4.7300000000000004</v>
      </c>
      <c r="I141" s="4">
        <v>0</v>
      </c>
    </row>
    <row r="142" spans="1:9" x14ac:dyDescent="0.2">
      <c r="A142" s="2">
        <v>7</v>
      </c>
      <c r="B142" s="1" t="s">
        <v>52</v>
      </c>
      <c r="C142" s="4">
        <v>29</v>
      </c>
      <c r="D142" s="8">
        <v>3.37</v>
      </c>
      <c r="E142" s="4">
        <v>12</v>
      </c>
      <c r="F142" s="8">
        <v>2.69</v>
      </c>
      <c r="G142" s="4">
        <v>17</v>
      </c>
      <c r="H142" s="8">
        <v>4.2300000000000004</v>
      </c>
      <c r="I142" s="4">
        <v>0</v>
      </c>
    </row>
    <row r="143" spans="1:9" x14ac:dyDescent="0.2">
      <c r="A143" s="2">
        <v>9</v>
      </c>
      <c r="B143" s="1" t="s">
        <v>53</v>
      </c>
      <c r="C143" s="4">
        <v>25</v>
      </c>
      <c r="D143" s="8">
        <v>2.91</v>
      </c>
      <c r="E143" s="4">
        <v>18</v>
      </c>
      <c r="F143" s="8">
        <v>4.04</v>
      </c>
      <c r="G143" s="4">
        <v>7</v>
      </c>
      <c r="H143" s="8">
        <v>1.74</v>
      </c>
      <c r="I143" s="4">
        <v>0</v>
      </c>
    </row>
    <row r="144" spans="1:9" x14ac:dyDescent="0.2">
      <c r="A144" s="2">
        <v>10</v>
      </c>
      <c r="B144" s="1" t="s">
        <v>69</v>
      </c>
      <c r="C144" s="4">
        <v>23</v>
      </c>
      <c r="D144" s="8">
        <v>2.67</v>
      </c>
      <c r="E144" s="4">
        <v>0</v>
      </c>
      <c r="F144" s="8">
        <v>0</v>
      </c>
      <c r="G144" s="4">
        <v>23</v>
      </c>
      <c r="H144" s="8">
        <v>5.72</v>
      </c>
      <c r="I144" s="4">
        <v>0</v>
      </c>
    </row>
    <row r="145" spans="1:9" x14ac:dyDescent="0.2">
      <c r="A145" s="2">
        <v>11</v>
      </c>
      <c r="B145" s="1" t="s">
        <v>44</v>
      </c>
      <c r="C145" s="4">
        <v>22</v>
      </c>
      <c r="D145" s="8">
        <v>2.56</v>
      </c>
      <c r="E145" s="4">
        <v>4</v>
      </c>
      <c r="F145" s="8">
        <v>0.9</v>
      </c>
      <c r="G145" s="4">
        <v>18</v>
      </c>
      <c r="H145" s="8">
        <v>4.4800000000000004</v>
      </c>
      <c r="I145" s="4">
        <v>0</v>
      </c>
    </row>
    <row r="146" spans="1:9" x14ac:dyDescent="0.2">
      <c r="A146" s="2">
        <v>12</v>
      </c>
      <c r="B146" s="1" t="s">
        <v>58</v>
      </c>
      <c r="C146" s="4">
        <v>21</v>
      </c>
      <c r="D146" s="8">
        <v>2.44</v>
      </c>
      <c r="E146" s="4">
        <v>10</v>
      </c>
      <c r="F146" s="8">
        <v>2.2400000000000002</v>
      </c>
      <c r="G146" s="4">
        <v>5</v>
      </c>
      <c r="H146" s="8">
        <v>1.24</v>
      </c>
      <c r="I146" s="4">
        <v>1</v>
      </c>
    </row>
    <row r="147" spans="1:9" x14ac:dyDescent="0.2">
      <c r="A147" s="2">
        <v>13</v>
      </c>
      <c r="B147" s="1" t="s">
        <v>54</v>
      </c>
      <c r="C147" s="4">
        <v>20</v>
      </c>
      <c r="D147" s="8">
        <v>2.33</v>
      </c>
      <c r="E147" s="4">
        <v>4</v>
      </c>
      <c r="F147" s="8">
        <v>0.9</v>
      </c>
      <c r="G147" s="4">
        <v>16</v>
      </c>
      <c r="H147" s="8">
        <v>3.98</v>
      </c>
      <c r="I147" s="4">
        <v>0</v>
      </c>
    </row>
    <row r="148" spans="1:9" x14ac:dyDescent="0.2">
      <c r="A148" s="2">
        <v>14</v>
      </c>
      <c r="B148" s="1" t="s">
        <v>59</v>
      </c>
      <c r="C148" s="4">
        <v>17</v>
      </c>
      <c r="D148" s="8">
        <v>1.98</v>
      </c>
      <c r="E148" s="4">
        <v>12</v>
      </c>
      <c r="F148" s="8">
        <v>2.69</v>
      </c>
      <c r="G148" s="4">
        <v>5</v>
      </c>
      <c r="H148" s="8">
        <v>1.24</v>
      </c>
      <c r="I148" s="4">
        <v>0</v>
      </c>
    </row>
    <row r="149" spans="1:9" x14ac:dyDescent="0.2">
      <c r="A149" s="2">
        <v>14</v>
      </c>
      <c r="B149" s="1" t="s">
        <v>61</v>
      </c>
      <c r="C149" s="4">
        <v>17</v>
      </c>
      <c r="D149" s="8">
        <v>1.98</v>
      </c>
      <c r="E149" s="4">
        <v>13</v>
      </c>
      <c r="F149" s="8">
        <v>2.91</v>
      </c>
      <c r="G149" s="4">
        <v>4</v>
      </c>
      <c r="H149" s="8">
        <v>1</v>
      </c>
      <c r="I149" s="4">
        <v>0</v>
      </c>
    </row>
    <row r="150" spans="1:9" x14ac:dyDescent="0.2">
      <c r="A150" s="2">
        <v>16</v>
      </c>
      <c r="B150" s="1" t="s">
        <v>48</v>
      </c>
      <c r="C150" s="4">
        <v>16</v>
      </c>
      <c r="D150" s="8">
        <v>1.86</v>
      </c>
      <c r="E150" s="4">
        <v>11</v>
      </c>
      <c r="F150" s="8">
        <v>2.4700000000000002</v>
      </c>
      <c r="G150" s="4">
        <v>5</v>
      </c>
      <c r="H150" s="8">
        <v>1.24</v>
      </c>
      <c r="I150" s="4">
        <v>0</v>
      </c>
    </row>
    <row r="151" spans="1:9" x14ac:dyDescent="0.2">
      <c r="A151" s="2">
        <v>17</v>
      </c>
      <c r="B151" s="1" t="s">
        <v>60</v>
      </c>
      <c r="C151" s="4">
        <v>15</v>
      </c>
      <c r="D151" s="8">
        <v>1.74</v>
      </c>
      <c r="E151" s="4">
        <v>0</v>
      </c>
      <c r="F151" s="8">
        <v>0</v>
      </c>
      <c r="G151" s="4">
        <v>15</v>
      </c>
      <c r="H151" s="8">
        <v>3.73</v>
      </c>
      <c r="I151" s="4">
        <v>0</v>
      </c>
    </row>
    <row r="152" spans="1:9" x14ac:dyDescent="0.2">
      <c r="A152" s="2">
        <v>18</v>
      </c>
      <c r="B152" s="1" t="s">
        <v>66</v>
      </c>
      <c r="C152" s="4">
        <v>14</v>
      </c>
      <c r="D152" s="8">
        <v>1.63</v>
      </c>
      <c r="E152" s="4">
        <v>6</v>
      </c>
      <c r="F152" s="8">
        <v>1.35</v>
      </c>
      <c r="G152" s="4">
        <v>8</v>
      </c>
      <c r="H152" s="8">
        <v>1.99</v>
      </c>
      <c r="I152" s="4">
        <v>0</v>
      </c>
    </row>
    <row r="153" spans="1:9" x14ac:dyDescent="0.2">
      <c r="A153" s="2">
        <v>18</v>
      </c>
      <c r="B153" s="1" t="s">
        <v>63</v>
      </c>
      <c r="C153" s="4">
        <v>14</v>
      </c>
      <c r="D153" s="8">
        <v>1.63</v>
      </c>
      <c r="E153" s="4">
        <v>3</v>
      </c>
      <c r="F153" s="8">
        <v>0.67</v>
      </c>
      <c r="G153" s="4">
        <v>11</v>
      </c>
      <c r="H153" s="8">
        <v>2.74</v>
      </c>
      <c r="I153" s="4">
        <v>0</v>
      </c>
    </row>
    <row r="154" spans="1:9" x14ac:dyDescent="0.2">
      <c r="A154" s="2">
        <v>20</v>
      </c>
      <c r="B154" s="1" t="s">
        <v>57</v>
      </c>
      <c r="C154" s="4">
        <v>12</v>
      </c>
      <c r="D154" s="8">
        <v>1.4</v>
      </c>
      <c r="E154" s="4">
        <v>4</v>
      </c>
      <c r="F154" s="8">
        <v>0.9</v>
      </c>
      <c r="G154" s="4">
        <v>8</v>
      </c>
      <c r="H154" s="8">
        <v>1.99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56</v>
      </c>
      <c r="C157" s="4">
        <v>70</v>
      </c>
      <c r="D157" s="8">
        <v>13.41</v>
      </c>
      <c r="E157" s="4">
        <v>67</v>
      </c>
      <c r="F157" s="8">
        <v>20.239999999999998</v>
      </c>
      <c r="G157" s="4">
        <v>3</v>
      </c>
      <c r="H157" s="8">
        <v>1.62</v>
      </c>
      <c r="I157" s="4">
        <v>0</v>
      </c>
    </row>
    <row r="158" spans="1:9" x14ac:dyDescent="0.2">
      <c r="A158" s="2">
        <v>2</v>
      </c>
      <c r="B158" s="1" t="s">
        <v>55</v>
      </c>
      <c r="C158" s="4">
        <v>64</v>
      </c>
      <c r="D158" s="8">
        <v>12.26</v>
      </c>
      <c r="E158" s="4">
        <v>58</v>
      </c>
      <c r="F158" s="8">
        <v>17.52</v>
      </c>
      <c r="G158" s="4">
        <v>6</v>
      </c>
      <c r="H158" s="8">
        <v>3.24</v>
      </c>
      <c r="I158" s="4">
        <v>0</v>
      </c>
    </row>
    <row r="159" spans="1:9" x14ac:dyDescent="0.2">
      <c r="A159" s="2">
        <v>3</v>
      </c>
      <c r="B159" s="1" t="s">
        <v>49</v>
      </c>
      <c r="C159" s="4">
        <v>49</v>
      </c>
      <c r="D159" s="8">
        <v>9.39</v>
      </c>
      <c r="E159" s="4">
        <v>38</v>
      </c>
      <c r="F159" s="8">
        <v>11.48</v>
      </c>
      <c r="G159" s="4">
        <v>10</v>
      </c>
      <c r="H159" s="8">
        <v>5.41</v>
      </c>
      <c r="I159" s="4">
        <v>1</v>
      </c>
    </row>
    <row r="160" spans="1:9" x14ac:dyDescent="0.2">
      <c r="A160" s="2">
        <v>4</v>
      </c>
      <c r="B160" s="1" t="s">
        <v>51</v>
      </c>
      <c r="C160" s="4">
        <v>39</v>
      </c>
      <c r="D160" s="8">
        <v>7.47</v>
      </c>
      <c r="E160" s="4">
        <v>20</v>
      </c>
      <c r="F160" s="8">
        <v>6.04</v>
      </c>
      <c r="G160" s="4">
        <v>19</v>
      </c>
      <c r="H160" s="8">
        <v>10.27</v>
      </c>
      <c r="I160" s="4">
        <v>0</v>
      </c>
    </row>
    <row r="161" spans="1:9" x14ac:dyDescent="0.2">
      <c r="A161" s="2">
        <v>5</v>
      </c>
      <c r="B161" s="1" t="s">
        <v>52</v>
      </c>
      <c r="C161" s="4">
        <v>35</v>
      </c>
      <c r="D161" s="8">
        <v>6.7</v>
      </c>
      <c r="E161" s="4">
        <v>27</v>
      </c>
      <c r="F161" s="8">
        <v>8.16</v>
      </c>
      <c r="G161" s="4">
        <v>8</v>
      </c>
      <c r="H161" s="8">
        <v>4.32</v>
      </c>
      <c r="I161" s="4">
        <v>0</v>
      </c>
    </row>
    <row r="162" spans="1:9" x14ac:dyDescent="0.2">
      <c r="A162" s="2">
        <v>6</v>
      </c>
      <c r="B162" s="1" t="s">
        <v>43</v>
      </c>
      <c r="C162" s="4">
        <v>22</v>
      </c>
      <c r="D162" s="8">
        <v>4.21</v>
      </c>
      <c r="E162" s="4">
        <v>13</v>
      </c>
      <c r="F162" s="8">
        <v>3.93</v>
      </c>
      <c r="G162" s="4">
        <v>9</v>
      </c>
      <c r="H162" s="8">
        <v>4.8600000000000003</v>
      </c>
      <c r="I162" s="4">
        <v>0</v>
      </c>
    </row>
    <row r="163" spans="1:9" x14ac:dyDescent="0.2">
      <c r="A163" s="2">
        <v>6</v>
      </c>
      <c r="B163" s="1" t="s">
        <v>59</v>
      </c>
      <c r="C163" s="4">
        <v>22</v>
      </c>
      <c r="D163" s="8">
        <v>4.21</v>
      </c>
      <c r="E163" s="4">
        <v>20</v>
      </c>
      <c r="F163" s="8">
        <v>6.04</v>
      </c>
      <c r="G163" s="4">
        <v>2</v>
      </c>
      <c r="H163" s="8">
        <v>1.08</v>
      </c>
      <c r="I163" s="4">
        <v>0</v>
      </c>
    </row>
    <row r="164" spans="1:9" x14ac:dyDescent="0.2">
      <c r="A164" s="2">
        <v>8</v>
      </c>
      <c r="B164" s="1" t="s">
        <v>42</v>
      </c>
      <c r="C164" s="4">
        <v>21</v>
      </c>
      <c r="D164" s="8">
        <v>4.0199999999999996</v>
      </c>
      <c r="E164" s="4">
        <v>6</v>
      </c>
      <c r="F164" s="8">
        <v>1.81</v>
      </c>
      <c r="G164" s="4">
        <v>15</v>
      </c>
      <c r="H164" s="8">
        <v>8.11</v>
      </c>
      <c r="I164" s="4">
        <v>0</v>
      </c>
    </row>
    <row r="165" spans="1:9" x14ac:dyDescent="0.2">
      <c r="A165" s="2">
        <v>9</v>
      </c>
      <c r="B165" s="1" t="s">
        <v>44</v>
      </c>
      <c r="C165" s="4">
        <v>20</v>
      </c>
      <c r="D165" s="8">
        <v>3.83</v>
      </c>
      <c r="E165" s="4">
        <v>6</v>
      </c>
      <c r="F165" s="8">
        <v>1.81</v>
      </c>
      <c r="G165" s="4">
        <v>14</v>
      </c>
      <c r="H165" s="8">
        <v>7.57</v>
      </c>
      <c r="I165" s="4">
        <v>0</v>
      </c>
    </row>
    <row r="166" spans="1:9" x14ac:dyDescent="0.2">
      <c r="A166" s="2">
        <v>10</v>
      </c>
      <c r="B166" s="1" t="s">
        <v>48</v>
      </c>
      <c r="C166" s="4">
        <v>13</v>
      </c>
      <c r="D166" s="8">
        <v>2.4900000000000002</v>
      </c>
      <c r="E166" s="4">
        <v>7</v>
      </c>
      <c r="F166" s="8">
        <v>2.11</v>
      </c>
      <c r="G166" s="4">
        <v>6</v>
      </c>
      <c r="H166" s="8">
        <v>3.24</v>
      </c>
      <c r="I166" s="4">
        <v>0</v>
      </c>
    </row>
    <row r="167" spans="1:9" x14ac:dyDescent="0.2">
      <c r="A167" s="2">
        <v>10</v>
      </c>
      <c r="B167" s="1" t="s">
        <v>50</v>
      </c>
      <c r="C167" s="4">
        <v>13</v>
      </c>
      <c r="D167" s="8">
        <v>2.4900000000000002</v>
      </c>
      <c r="E167" s="4">
        <v>11</v>
      </c>
      <c r="F167" s="8">
        <v>3.32</v>
      </c>
      <c r="G167" s="4">
        <v>2</v>
      </c>
      <c r="H167" s="8">
        <v>1.08</v>
      </c>
      <c r="I167" s="4">
        <v>0</v>
      </c>
    </row>
    <row r="168" spans="1:9" x14ac:dyDescent="0.2">
      <c r="A168" s="2">
        <v>12</v>
      </c>
      <c r="B168" s="1" t="s">
        <v>45</v>
      </c>
      <c r="C168" s="4">
        <v>12</v>
      </c>
      <c r="D168" s="8">
        <v>2.2999999999999998</v>
      </c>
      <c r="E168" s="4">
        <v>0</v>
      </c>
      <c r="F168" s="8">
        <v>0</v>
      </c>
      <c r="G168" s="4">
        <v>12</v>
      </c>
      <c r="H168" s="8">
        <v>6.49</v>
      </c>
      <c r="I168" s="4">
        <v>0</v>
      </c>
    </row>
    <row r="169" spans="1:9" x14ac:dyDescent="0.2">
      <c r="A169" s="2">
        <v>12</v>
      </c>
      <c r="B169" s="1" t="s">
        <v>65</v>
      </c>
      <c r="C169" s="4">
        <v>12</v>
      </c>
      <c r="D169" s="8">
        <v>2.2999999999999998</v>
      </c>
      <c r="E169" s="4">
        <v>6</v>
      </c>
      <c r="F169" s="8">
        <v>1.81</v>
      </c>
      <c r="G169" s="4">
        <v>6</v>
      </c>
      <c r="H169" s="8">
        <v>3.24</v>
      </c>
      <c r="I169" s="4">
        <v>0</v>
      </c>
    </row>
    <row r="170" spans="1:9" x14ac:dyDescent="0.2">
      <c r="A170" s="2">
        <v>12</v>
      </c>
      <c r="B170" s="1" t="s">
        <v>58</v>
      </c>
      <c r="C170" s="4">
        <v>12</v>
      </c>
      <c r="D170" s="8">
        <v>2.2999999999999998</v>
      </c>
      <c r="E170" s="4">
        <v>11</v>
      </c>
      <c r="F170" s="8">
        <v>3.32</v>
      </c>
      <c r="G170" s="4">
        <v>0</v>
      </c>
      <c r="H170" s="8">
        <v>0</v>
      </c>
      <c r="I170" s="4">
        <v>0</v>
      </c>
    </row>
    <row r="171" spans="1:9" x14ac:dyDescent="0.2">
      <c r="A171" s="2">
        <v>15</v>
      </c>
      <c r="B171" s="1" t="s">
        <v>54</v>
      </c>
      <c r="C171" s="4">
        <v>10</v>
      </c>
      <c r="D171" s="8">
        <v>1.92</v>
      </c>
      <c r="E171" s="4">
        <v>3</v>
      </c>
      <c r="F171" s="8">
        <v>0.91</v>
      </c>
      <c r="G171" s="4">
        <v>7</v>
      </c>
      <c r="H171" s="8">
        <v>3.78</v>
      </c>
      <c r="I171" s="4">
        <v>0</v>
      </c>
    </row>
    <row r="172" spans="1:9" x14ac:dyDescent="0.2">
      <c r="A172" s="2">
        <v>16</v>
      </c>
      <c r="B172" s="1" t="s">
        <v>46</v>
      </c>
      <c r="C172" s="4">
        <v>8</v>
      </c>
      <c r="D172" s="8">
        <v>1.53</v>
      </c>
      <c r="E172" s="4">
        <v>2</v>
      </c>
      <c r="F172" s="8">
        <v>0.6</v>
      </c>
      <c r="G172" s="4">
        <v>6</v>
      </c>
      <c r="H172" s="8">
        <v>3.24</v>
      </c>
      <c r="I172" s="4">
        <v>0</v>
      </c>
    </row>
    <row r="173" spans="1:9" x14ac:dyDescent="0.2">
      <c r="A173" s="2">
        <v>17</v>
      </c>
      <c r="B173" s="1" t="s">
        <v>53</v>
      </c>
      <c r="C173" s="4">
        <v>7</v>
      </c>
      <c r="D173" s="8">
        <v>1.34</v>
      </c>
      <c r="E173" s="4">
        <v>6</v>
      </c>
      <c r="F173" s="8">
        <v>1.81</v>
      </c>
      <c r="G173" s="4">
        <v>1</v>
      </c>
      <c r="H173" s="8">
        <v>0.54</v>
      </c>
      <c r="I173" s="4">
        <v>0</v>
      </c>
    </row>
    <row r="174" spans="1:9" x14ac:dyDescent="0.2">
      <c r="A174" s="2">
        <v>17</v>
      </c>
      <c r="B174" s="1" t="s">
        <v>60</v>
      </c>
      <c r="C174" s="4">
        <v>7</v>
      </c>
      <c r="D174" s="8">
        <v>1.34</v>
      </c>
      <c r="E174" s="4">
        <v>0</v>
      </c>
      <c r="F174" s="8">
        <v>0</v>
      </c>
      <c r="G174" s="4">
        <v>6</v>
      </c>
      <c r="H174" s="8">
        <v>3.24</v>
      </c>
      <c r="I174" s="4">
        <v>1</v>
      </c>
    </row>
    <row r="175" spans="1:9" x14ac:dyDescent="0.2">
      <c r="A175" s="2">
        <v>19</v>
      </c>
      <c r="B175" s="1" t="s">
        <v>71</v>
      </c>
      <c r="C175" s="4">
        <v>6</v>
      </c>
      <c r="D175" s="8">
        <v>1.1499999999999999</v>
      </c>
      <c r="E175" s="4">
        <v>3</v>
      </c>
      <c r="F175" s="8">
        <v>0.91</v>
      </c>
      <c r="G175" s="4">
        <v>3</v>
      </c>
      <c r="H175" s="8">
        <v>1.62</v>
      </c>
      <c r="I175" s="4">
        <v>0</v>
      </c>
    </row>
    <row r="176" spans="1:9" x14ac:dyDescent="0.2">
      <c r="A176" s="2">
        <v>20</v>
      </c>
      <c r="B176" s="1" t="s">
        <v>64</v>
      </c>
      <c r="C176" s="4">
        <v>5</v>
      </c>
      <c r="D176" s="8">
        <v>0.96</v>
      </c>
      <c r="E176" s="4">
        <v>4</v>
      </c>
      <c r="F176" s="8">
        <v>1.21</v>
      </c>
      <c r="G176" s="4">
        <v>0</v>
      </c>
      <c r="H176" s="8">
        <v>0</v>
      </c>
      <c r="I176" s="4">
        <v>1</v>
      </c>
    </row>
    <row r="177" spans="1:9" x14ac:dyDescent="0.2">
      <c r="A177" s="2">
        <v>20</v>
      </c>
      <c r="B177" s="1" t="s">
        <v>57</v>
      </c>
      <c r="C177" s="4">
        <v>5</v>
      </c>
      <c r="D177" s="8">
        <v>0.96</v>
      </c>
      <c r="E177" s="4">
        <v>3</v>
      </c>
      <c r="F177" s="8">
        <v>0.91</v>
      </c>
      <c r="G177" s="4">
        <v>2</v>
      </c>
      <c r="H177" s="8">
        <v>1.08</v>
      </c>
      <c r="I177" s="4">
        <v>0</v>
      </c>
    </row>
    <row r="178" spans="1:9" x14ac:dyDescent="0.2">
      <c r="A178" s="2">
        <v>20</v>
      </c>
      <c r="B178" s="1" t="s">
        <v>61</v>
      </c>
      <c r="C178" s="4">
        <v>5</v>
      </c>
      <c r="D178" s="8">
        <v>0.96</v>
      </c>
      <c r="E178" s="4">
        <v>1</v>
      </c>
      <c r="F178" s="8">
        <v>0.3</v>
      </c>
      <c r="G178" s="4">
        <v>4</v>
      </c>
      <c r="H178" s="8">
        <v>2.16</v>
      </c>
      <c r="I178" s="4">
        <v>0</v>
      </c>
    </row>
    <row r="179" spans="1:9" x14ac:dyDescent="0.2">
      <c r="A179" s="2">
        <v>20</v>
      </c>
      <c r="B179" s="1" t="s">
        <v>72</v>
      </c>
      <c r="C179" s="4">
        <v>5</v>
      </c>
      <c r="D179" s="8">
        <v>0.96</v>
      </c>
      <c r="E179" s="4">
        <v>4</v>
      </c>
      <c r="F179" s="8">
        <v>1.21</v>
      </c>
      <c r="G179" s="4">
        <v>1</v>
      </c>
      <c r="H179" s="8">
        <v>0.54</v>
      </c>
      <c r="I179" s="4">
        <v>0</v>
      </c>
    </row>
    <row r="180" spans="1:9" x14ac:dyDescent="0.2">
      <c r="A180" s="2">
        <v>20</v>
      </c>
      <c r="B180" s="1" t="s">
        <v>73</v>
      </c>
      <c r="C180" s="4">
        <v>5</v>
      </c>
      <c r="D180" s="8">
        <v>0.96</v>
      </c>
      <c r="E180" s="4">
        <v>2</v>
      </c>
      <c r="F180" s="8">
        <v>0.6</v>
      </c>
      <c r="G180" s="4">
        <v>3</v>
      </c>
      <c r="H180" s="8">
        <v>1.62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51</v>
      </c>
      <c r="C183" s="4">
        <v>84</v>
      </c>
      <c r="D183" s="8">
        <v>11.9</v>
      </c>
      <c r="E183" s="4">
        <v>38</v>
      </c>
      <c r="F183" s="8">
        <v>10.050000000000001</v>
      </c>
      <c r="G183" s="4">
        <v>46</v>
      </c>
      <c r="H183" s="8">
        <v>15.18</v>
      </c>
      <c r="I183" s="4">
        <v>0</v>
      </c>
    </row>
    <row r="184" spans="1:9" x14ac:dyDescent="0.2">
      <c r="A184" s="2">
        <v>2</v>
      </c>
      <c r="B184" s="1" t="s">
        <v>56</v>
      </c>
      <c r="C184" s="4">
        <v>75</v>
      </c>
      <c r="D184" s="8">
        <v>10.62</v>
      </c>
      <c r="E184" s="4">
        <v>69</v>
      </c>
      <c r="F184" s="8">
        <v>18.25</v>
      </c>
      <c r="G184" s="4">
        <v>6</v>
      </c>
      <c r="H184" s="8">
        <v>1.98</v>
      </c>
      <c r="I184" s="4">
        <v>0</v>
      </c>
    </row>
    <row r="185" spans="1:9" x14ac:dyDescent="0.2">
      <c r="A185" s="2">
        <v>3</v>
      </c>
      <c r="B185" s="1" t="s">
        <v>55</v>
      </c>
      <c r="C185" s="4">
        <v>74</v>
      </c>
      <c r="D185" s="8">
        <v>10.48</v>
      </c>
      <c r="E185" s="4">
        <v>60</v>
      </c>
      <c r="F185" s="8">
        <v>15.87</v>
      </c>
      <c r="G185" s="4">
        <v>14</v>
      </c>
      <c r="H185" s="8">
        <v>4.62</v>
      </c>
      <c r="I185" s="4">
        <v>0</v>
      </c>
    </row>
    <row r="186" spans="1:9" x14ac:dyDescent="0.2">
      <c r="A186" s="2">
        <v>4</v>
      </c>
      <c r="B186" s="1" t="s">
        <v>49</v>
      </c>
      <c r="C186" s="4">
        <v>68</v>
      </c>
      <c r="D186" s="8">
        <v>9.6300000000000008</v>
      </c>
      <c r="E186" s="4">
        <v>42</v>
      </c>
      <c r="F186" s="8">
        <v>11.11</v>
      </c>
      <c r="G186" s="4">
        <v>24</v>
      </c>
      <c r="H186" s="8">
        <v>7.92</v>
      </c>
      <c r="I186" s="4">
        <v>2</v>
      </c>
    </row>
    <row r="187" spans="1:9" x14ac:dyDescent="0.2">
      <c r="A187" s="2">
        <v>5</v>
      </c>
      <c r="B187" s="1" t="s">
        <v>42</v>
      </c>
      <c r="C187" s="4">
        <v>50</v>
      </c>
      <c r="D187" s="8">
        <v>7.08</v>
      </c>
      <c r="E187" s="4">
        <v>6</v>
      </c>
      <c r="F187" s="8">
        <v>1.59</v>
      </c>
      <c r="G187" s="4">
        <v>44</v>
      </c>
      <c r="H187" s="8">
        <v>14.52</v>
      </c>
      <c r="I187" s="4">
        <v>0</v>
      </c>
    </row>
    <row r="188" spans="1:9" x14ac:dyDescent="0.2">
      <c r="A188" s="2">
        <v>6</v>
      </c>
      <c r="B188" s="1" t="s">
        <v>58</v>
      </c>
      <c r="C188" s="4">
        <v>30</v>
      </c>
      <c r="D188" s="8">
        <v>4.25</v>
      </c>
      <c r="E188" s="4">
        <v>10</v>
      </c>
      <c r="F188" s="8">
        <v>2.65</v>
      </c>
      <c r="G188" s="4">
        <v>2</v>
      </c>
      <c r="H188" s="8">
        <v>0.66</v>
      </c>
      <c r="I188" s="4">
        <v>0</v>
      </c>
    </row>
    <row r="189" spans="1:9" x14ac:dyDescent="0.2">
      <c r="A189" s="2">
        <v>7</v>
      </c>
      <c r="B189" s="1" t="s">
        <v>43</v>
      </c>
      <c r="C189" s="4">
        <v>24</v>
      </c>
      <c r="D189" s="8">
        <v>3.4</v>
      </c>
      <c r="E189" s="4">
        <v>14</v>
      </c>
      <c r="F189" s="8">
        <v>3.7</v>
      </c>
      <c r="G189" s="4">
        <v>10</v>
      </c>
      <c r="H189" s="8">
        <v>3.3</v>
      </c>
      <c r="I189" s="4">
        <v>0</v>
      </c>
    </row>
    <row r="190" spans="1:9" x14ac:dyDescent="0.2">
      <c r="A190" s="2">
        <v>7</v>
      </c>
      <c r="B190" s="1" t="s">
        <v>59</v>
      </c>
      <c r="C190" s="4">
        <v>24</v>
      </c>
      <c r="D190" s="8">
        <v>3.4</v>
      </c>
      <c r="E190" s="4">
        <v>24</v>
      </c>
      <c r="F190" s="8">
        <v>6.35</v>
      </c>
      <c r="G190" s="4">
        <v>0</v>
      </c>
      <c r="H190" s="8">
        <v>0</v>
      </c>
      <c r="I190" s="4">
        <v>0</v>
      </c>
    </row>
    <row r="191" spans="1:9" x14ac:dyDescent="0.2">
      <c r="A191" s="2">
        <v>9</v>
      </c>
      <c r="B191" s="1" t="s">
        <v>66</v>
      </c>
      <c r="C191" s="4">
        <v>19</v>
      </c>
      <c r="D191" s="8">
        <v>2.69</v>
      </c>
      <c r="E191" s="4">
        <v>9</v>
      </c>
      <c r="F191" s="8">
        <v>2.38</v>
      </c>
      <c r="G191" s="4">
        <v>10</v>
      </c>
      <c r="H191" s="8">
        <v>3.3</v>
      </c>
      <c r="I191" s="4">
        <v>0</v>
      </c>
    </row>
    <row r="192" spans="1:9" x14ac:dyDescent="0.2">
      <c r="A192" s="2">
        <v>9</v>
      </c>
      <c r="B192" s="1" t="s">
        <v>64</v>
      </c>
      <c r="C192" s="4">
        <v>19</v>
      </c>
      <c r="D192" s="8">
        <v>2.69</v>
      </c>
      <c r="E192" s="4">
        <v>7</v>
      </c>
      <c r="F192" s="8">
        <v>1.85</v>
      </c>
      <c r="G192" s="4">
        <v>12</v>
      </c>
      <c r="H192" s="8">
        <v>3.96</v>
      </c>
      <c r="I192" s="4">
        <v>0</v>
      </c>
    </row>
    <row r="193" spans="1:9" x14ac:dyDescent="0.2">
      <c r="A193" s="2">
        <v>11</v>
      </c>
      <c r="B193" s="1" t="s">
        <v>52</v>
      </c>
      <c r="C193" s="4">
        <v>18</v>
      </c>
      <c r="D193" s="8">
        <v>2.5499999999999998</v>
      </c>
      <c r="E193" s="4">
        <v>10</v>
      </c>
      <c r="F193" s="8">
        <v>2.65</v>
      </c>
      <c r="G193" s="4">
        <v>7</v>
      </c>
      <c r="H193" s="8">
        <v>2.31</v>
      </c>
      <c r="I193" s="4">
        <v>1</v>
      </c>
    </row>
    <row r="194" spans="1:9" x14ac:dyDescent="0.2">
      <c r="A194" s="2">
        <v>12</v>
      </c>
      <c r="B194" s="1" t="s">
        <v>44</v>
      </c>
      <c r="C194" s="4">
        <v>16</v>
      </c>
      <c r="D194" s="8">
        <v>2.27</v>
      </c>
      <c r="E194" s="4">
        <v>13</v>
      </c>
      <c r="F194" s="8">
        <v>3.44</v>
      </c>
      <c r="G194" s="4">
        <v>3</v>
      </c>
      <c r="H194" s="8">
        <v>0.99</v>
      </c>
      <c r="I194" s="4">
        <v>0</v>
      </c>
    </row>
    <row r="195" spans="1:9" x14ac:dyDescent="0.2">
      <c r="A195" s="2">
        <v>12</v>
      </c>
      <c r="B195" s="1" t="s">
        <v>53</v>
      </c>
      <c r="C195" s="4">
        <v>16</v>
      </c>
      <c r="D195" s="8">
        <v>2.27</v>
      </c>
      <c r="E195" s="4">
        <v>11</v>
      </c>
      <c r="F195" s="8">
        <v>2.91</v>
      </c>
      <c r="G195" s="4">
        <v>5</v>
      </c>
      <c r="H195" s="8">
        <v>1.65</v>
      </c>
      <c r="I195" s="4">
        <v>0</v>
      </c>
    </row>
    <row r="196" spans="1:9" x14ac:dyDescent="0.2">
      <c r="A196" s="2">
        <v>12</v>
      </c>
      <c r="B196" s="1" t="s">
        <v>54</v>
      </c>
      <c r="C196" s="4">
        <v>16</v>
      </c>
      <c r="D196" s="8">
        <v>2.27</v>
      </c>
      <c r="E196" s="4">
        <v>6</v>
      </c>
      <c r="F196" s="8">
        <v>1.59</v>
      </c>
      <c r="G196" s="4">
        <v>9</v>
      </c>
      <c r="H196" s="8">
        <v>2.97</v>
      </c>
      <c r="I196" s="4">
        <v>0</v>
      </c>
    </row>
    <row r="197" spans="1:9" x14ac:dyDescent="0.2">
      <c r="A197" s="2">
        <v>15</v>
      </c>
      <c r="B197" s="1" t="s">
        <v>63</v>
      </c>
      <c r="C197" s="4">
        <v>14</v>
      </c>
      <c r="D197" s="8">
        <v>1.98</v>
      </c>
      <c r="E197" s="4">
        <v>0</v>
      </c>
      <c r="F197" s="8">
        <v>0</v>
      </c>
      <c r="G197" s="4">
        <v>14</v>
      </c>
      <c r="H197" s="8">
        <v>4.62</v>
      </c>
      <c r="I197" s="4">
        <v>0</v>
      </c>
    </row>
    <row r="198" spans="1:9" x14ac:dyDescent="0.2">
      <c r="A198" s="2">
        <v>15</v>
      </c>
      <c r="B198" s="1" t="s">
        <v>48</v>
      </c>
      <c r="C198" s="4">
        <v>14</v>
      </c>
      <c r="D198" s="8">
        <v>1.98</v>
      </c>
      <c r="E198" s="4">
        <v>10</v>
      </c>
      <c r="F198" s="8">
        <v>2.65</v>
      </c>
      <c r="G198" s="4">
        <v>4</v>
      </c>
      <c r="H198" s="8">
        <v>1.32</v>
      </c>
      <c r="I198" s="4">
        <v>0</v>
      </c>
    </row>
    <row r="199" spans="1:9" x14ac:dyDescent="0.2">
      <c r="A199" s="2">
        <v>15</v>
      </c>
      <c r="B199" s="1" t="s">
        <v>50</v>
      </c>
      <c r="C199" s="4">
        <v>14</v>
      </c>
      <c r="D199" s="8">
        <v>1.98</v>
      </c>
      <c r="E199" s="4">
        <v>9</v>
      </c>
      <c r="F199" s="8">
        <v>2.38</v>
      </c>
      <c r="G199" s="4">
        <v>5</v>
      </c>
      <c r="H199" s="8">
        <v>1.65</v>
      </c>
      <c r="I199" s="4">
        <v>0</v>
      </c>
    </row>
    <row r="200" spans="1:9" x14ac:dyDescent="0.2">
      <c r="A200" s="2">
        <v>18</v>
      </c>
      <c r="B200" s="1" t="s">
        <v>61</v>
      </c>
      <c r="C200" s="4">
        <v>13</v>
      </c>
      <c r="D200" s="8">
        <v>1.84</v>
      </c>
      <c r="E200" s="4">
        <v>6</v>
      </c>
      <c r="F200" s="8">
        <v>1.59</v>
      </c>
      <c r="G200" s="4">
        <v>7</v>
      </c>
      <c r="H200" s="8">
        <v>2.31</v>
      </c>
      <c r="I200" s="4">
        <v>0</v>
      </c>
    </row>
    <row r="201" spans="1:9" x14ac:dyDescent="0.2">
      <c r="A201" s="2">
        <v>19</v>
      </c>
      <c r="B201" s="1" t="s">
        <v>67</v>
      </c>
      <c r="C201" s="4">
        <v>9</v>
      </c>
      <c r="D201" s="8">
        <v>1.27</v>
      </c>
      <c r="E201" s="4">
        <v>3</v>
      </c>
      <c r="F201" s="8">
        <v>0.79</v>
      </c>
      <c r="G201" s="4">
        <v>6</v>
      </c>
      <c r="H201" s="8">
        <v>1.98</v>
      </c>
      <c r="I201" s="4">
        <v>0</v>
      </c>
    </row>
    <row r="202" spans="1:9" x14ac:dyDescent="0.2">
      <c r="A202" s="2">
        <v>19</v>
      </c>
      <c r="B202" s="1" t="s">
        <v>45</v>
      </c>
      <c r="C202" s="4">
        <v>9</v>
      </c>
      <c r="D202" s="8">
        <v>1.27</v>
      </c>
      <c r="E202" s="4">
        <v>1</v>
      </c>
      <c r="F202" s="8">
        <v>0.26</v>
      </c>
      <c r="G202" s="4">
        <v>8</v>
      </c>
      <c r="H202" s="8">
        <v>2.64</v>
      </c>
      <c r="I202" s="4">
        <v>0</v>
      </c>
    </row>
    <row r="203" spans="1:9" x14ac:dyDescent="0.2">
      <c r="A203" s="2">
        <v>19</v>
      </c>
      <c r="B203" s="1" t="s">
        <v>60</v>
      </c>
      <c r="C203" s="4">
        <v>9</v>
      </c>
      <c r="D203" s="8">
        <v>1.27</v>
      </c>
      <c r="E203" s="4">
        <v>0</v>
      </c>
      <c r="F203" s="8">
        <v>0</v>
      </c>
      <c r="G203" s="4">
        <v>9</v>
      </c>
      <c r="H203" s="8">
        <v>2.97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55</v>
      </c>
      <c r="C206" s="4">
        <v>74</v>
      </c>
      <c r="D206" s="8">
        <v>12.33</v>
      </c>
      <c r="E206" s="4">
        <v>64</v>
      </c>
      <c r="F206" s="8">
        <v>17.579999999999998</v>
      </c>
      <c r="G206" s="4">
        <v>8</v>
      </c>
      <c r="H206" s="8">
        <v>3.52</v>
      </c>
      <c r="I206" s="4">
        <v>2</v>
      </c>
    </row>
    <row r="207" spans="1:9" x14ac:dyDescent="0.2">
      <c r="A207" s="2">
        <v>2</v>
      </c>
      <c r="B207" s="1" t="s">
        <v>56</v>
      </c>
      <c r="C207" s="4">
        <v>73</v>
      </c>
      <c r="D207" s="8">
        <v>12.17</v>
      </c>
      <c r="E207" s="4">
        <v>67</v>
      </c>
      <c r="F207" s="8">
        <v>18.41</v>
      </c>
      <c r="G207" s="4">
        <v>6</v>
      </c>
      <c r="H207" s="8">
        <v>2.64</v>
      </c>
      <c r="I207" s="4">
        <v>0</v>
      </c>
    </row>
    <row r="208" spans="1:9" x14ac:dyDescent="0.2">
      <c r="A208" s="2">
        <v>3</v>
      </c>
      <c r="B208" s="1" t="s">
        <v>51</v>
      </c>
      <c r="C208" s="4">
        <v>58</v>
      </c>
      <c r="D208" s="8">
        <v>9.67</v>
      </c>
      <c r="E208" s="4">
        <v>30</v>
      </c>
      <c r="F208" s="8">
        <v>8.24</v>
      </c>
      <c r="G208" s="4">
        <v>28</v>
      </c>
      <c r="H208" s="8">
        <v>12.33</v>
      </c>
      <c r="I208" s="4">
        <v>0</v>
      </c>
    </row>
    <row r="209" spans="1:9" x14ac:dyDescent="0.2">
      <c r="A209" s="2">
        <v>4</v>
      </c>
      <c r="B209" s="1" t="s">
        <v>49</v>
      </c>
      <c r="C209" s="4">
        <v>48</v>
      </c>
      <c r="D209" s="8">
        <v>8</v>
      </c>
      <c r="E209" s="4">
        <v>41</v>
      </c>
      <c r="F209" s="8">
        <v>11.26</v>
      </c>
      <c r="G209" s="4">
        <v>5</v>
      </c>
      <c r="H209" s="8">
        <v>2.2000000000000002</v>
      </c>
      <c r="I209" s="4">
        <v>2</v>
      </c>
    </row>
    <row r="210" spans="1:9" x14ac:dyDescent="0.2">
      <c r="A210" s="2">
        <v>5</v>
      </c>
      <c r="B210" s="1" t="s">
        <v>42</v>
      </c>
      <c r="C210" s="4">
        <v>45</v>
      </c>
      <c r="D210" s="8">
        <v>7.5</v>
      </c>
      <c r="E210" s="4">
        <v>13</v>
      </c>
      <c r="F210" s="8">
        <v>3.57</v>
      </c>
      <c r="G210" s="4">
        <v>32</v>
      </c>
      <c r="H210" s="8">
        <v>14.1</v>
      </c>
      <c r="I210" s="4">
        <v>0</v>
      </c>
    </row>
    <row r="211" spans="1:9" x14ac:dyDescent="0.2">
      <c r="A211" s="2">
        <v>6</v>
      </c>
      <c r="B211" s="1" t="s">
        <v>52</v>
      </c>
      <c r="C211" s="4">
        <v>23</v>
      </c>
      <c r="D211" s="8">
        <v>3.83</v>
      </c>
      <c r="E211" s="4">
        <v>13</v>
      </c>
      <c r="F211" s="8">
        <v>3.57</v>
      </c>
      <c r="G211" s="4">
        <v>10</v>
      </c>
      <c r="H211" s="8">
        <v>4.41</v>
      </c>
      <c r="I211" s="4">
        <v>0</v>
      </c>
    </row>
    <row r="212" spans="1:9" x14ac:dyDescent="0.2">
      <c r="A212" s="2">
        <v>7</v>
      </c>
      <c r="B212" s="1" t="s">
        <v>43</v>
      </c>
      <c r="C212" s="4">
        <v>22</v>
      </c>
      <c r="D212" s="8">
        <v>3.67</v>
      </c>
      <c r="E212" s="4">
        <v>13</v>
      </c>
      <c r="F212" s="8">
        <v>3.57</v>
      </c>
      <c r="G212" s="4">
        <v>9</v>
      </c>
      <c r="H212" s="8">
        <v>3.96</v>
      </c>
      <c r="I212" s="4">
        <v>0</v>
      </c>
    </row>
    <row r="213" spans="1:9" x14ac:dyDescent="0.2">
      <c r="A213" s="2">
        <v>8</v>
      </c>
      <c r="B213" s="1" t="s">
        <v>50</v>
      </c>
      <c r="C213" s="4">
        <v>20</v>
      </c>
      <c r="D213" s="8">
        <v>3.33</v>
      </c>
      <c r="E213" s="4">
        <v>12</v>
      </c>
      <c r="F213" s="8">
        <v>3.3</v>
      </c>
      <c r="G213" s="4">
        <v>8</v>
      </c>
      <c r="H213" s="8">
        <v>3.52</v>
      </c>
      <c r="I213" s="4">
        <v>0</v>
      </c>
    </row>
    <row r="214" spans="1:9" x14ac:dyDescent="0.2">
      <c r="A214" s="2">
        <v>9</v>
      </c>
      <c r="B214" s="1" t="s">
        <v>59</v>
      </c>
      <c r="C214" s="4">
        <v>17</v>
      </c>
      <c r="D214" s="8">
        <v>2.83</v>
      </c>
      <c r="E214" s="4">
        <v>13</v>
      </c>
      <c r="F214" s="8">
        <v>3.57</v>
      </c>
      <c r="G214" s="4">
        <v>4</v>
      </c>
      <c r="H214" s="8">
        <v>1.76</v>
      </c>
      <c r="I214" s="4">
        <v>0</v>
      </c>
    </row>
    <row r="215" spans="1:9" x14ac:dyDescent="0.2">
      <c r="A215" s="2">
        <v>10</v>
      </c>
      <c r="B215" s="1" t="s">
        <v>58</v>
      </c>
      <c r="C215" s="4">
        <v>16</v>
      </c>
      <c r="D215" s="8">
        <v>2.67</v>
      </c>
      <c r="E215" s="4">
        <v>14</v>
      </c>
      <c r="F215" s="8">
        <v>3.85</v>
      </c>
      <c r="G215" s="4">
        <v>1</v>
      </c>
      <c r="H215" s="8">
        <v>0.44</v>
      </c>
      <c r="I215" s="4">
        <v>0</v>
      </c>
    </row>
    <row r="216" spans="1:9" x14ac:dyDescent="0.2">
      <c r="A216" s="2">
        <v>11</v>
      </c>
      <c r="B216" s="1" t="s">
        <v>54</v>
      </c>
      <c r="C216" s="4">
        <v>15</v>
      </c>
      <c r="D216" s="8">
        <v>2.5</v>
      </c>
      <c r="E216" s="4">
        <v>9</v>
      </c>
      <c r="F216" s="8">
        <v>2.4700000000000002</v>
      </c>
      <c r="G216" s="4">
        <v>6</v>
      </c>
      <c r="H216" s="8">
        <v>2.64</v>
      </c>
      <c r="I216" s="4">
        <v>0</v>
      </c>
    </row>
    <row r="217" spans="1:9" x14ac:dyDescent="0.2">
      <c r="A217" s="2">
        <v>12</v>
      </c>
      <c r="B217" s="1" t="s">
        <v>57</v>
      </c>
      <c r="C217" s="4">
        <v>12</v>
      </c>
      <c r="D217" s="8">
        <v>2</v>
      </c>
      <c r="E217" s="4">
        <v>4</v>
      </c>
      <c r="F217" s="8">
        <v>1.1000000000000001</v>
      </c>
      <c r="G217" s="4">
        <v>8</v>
      </c>
      <c r="H217" s="8">
        <v>3.52</v>
      </c>
      <c r="I217" s="4">
        <v>0</v>
      </c>
    </row>
    <row r="218" spans="1:9" x14ac:dyDescent="0.2">
      <c r="A218" s="2">
        <v>13</v>
      </c>
      <c r="B218" s="1" t="s">
        <v>63</v>
      </c>
      <c r="C218" s="4">
        <v>11</v>
      </c>
      <c r="D218" s="8">
        <v>1.83</v>
      </c>
      <c r="E218" s="4">
        <v>4</v>
      </c>
      <c r="F218" s="8">
        <v>1.1000000000000001</v>
      </c>
      <c r="G218" s="4">
        <v>7</v>
      </c>
      <c r="H218" s="8">
        <v>3.08</v>
      </c>
      <c r="I218" s="4">
        <v>0</v>
      </c>
    </row>
    <row r="219" spans="1:9" x14ac:dyDescent="0.2">
      <c r="A219" s="2">
        <v>13</v>
      </c>
      <c r="B219" s="1" t="s">
        <v>48</v>
      </c>
      <c r="C219" s="4">
        <v>11</v>
      </c>
      <c r="D219" s="8">
        <v>1.83</v>
      </c>
      <c r="E219" s="4">
        <v>6</v>
      </c>
      <c r="F219" s="8">
        <v>1.65</v>
      </c>
      <c r="G219" s="4">
        <v>5</v>
      </c>
      <c r="H219" s="8">
        <v>2.2000000000000002</v>
      </c>
      <c r="I219" s="4">
        <v>0</v>
      </c>
    </row>
    <row r="220" spans="1:9" x14ac:dyDescent="0.2">
      <c r="A220" s="2">
        <v>13</v>
      </c>
      <c r="B220" s="1" t="s">
        <v>53</v>
      </c>
      <c r="C220" s="4">
        <v>11</v>
      </c>
      <c r="D220" s="8">
        <v>1.83</v>
      </c>
      <c r="E220" s="4">
        <v>9</v>
      </c>
      <c r="F220" s="8">
        <v>2.4700000000000002</v>
      </c>
      <c r="G220" s="4">
        <v>2</v>
      </c>
      <c r="H220" s="8">
        <v>0.88</v>
      </c>
      <c r="I220" s="4">
        <v>0</v>
      </c>
    </row>
    <row r="221" spans="1:9" x14ac:dyDescent="0.2">
      <c r="A221" s="2">
        <v>16</v>
      </c>
      <c r="B221" s="1" t="s">
        <v>47</v>
      </c>
      <c r="C221" s="4">
        <v>10</v>
      </c>
      <c r="D221" s="8">
        <v>1.67</v>
      </c>
      <c r="E221" s="4">
        <v>2</v>
      </c>
      <c r="F221" s="8">
        <v>0.55000000000000004</v>
      </c>
      <c r="G221" s="4">
        <v>8</v>
      </c>
      <c r="H221" s="8">
        <v>3.52</v>
      </c>
      <c r="I221" s="4">
        <v>0</v>
      </c>
    </row>
    <row r="222" spans="1:9" x14ac:dyDescent="0.2">
      <c r="A222" s="2">
        <v>16</v>
      </c>
      <c r="B222" s="1" t="s">
        <v>61</v>
      </c>
      <c r="C222" s="4">
        <v>10</v>
      </c>
      <c r="D222" s="8">
        <v>1.67</v>
      </c>
      <c r="E222" s="4">
        <v>8</v>
      </c>
      <c r="F222" s="8">
        <v>2.2000000000000002</v>
      </c>
      <c r="G222" s="4">
        <v>2</v>
      </c>
      <c r="H222" s="8">
        <v>0.88</v>
      </c>
      <c r="I222" s="4">
        <v>0</v>
      </c>
    </row>
    <row r="223" spans="1:9" x14ac:dyDescent="0.2">
      <c r="A223" s="2">
        <v>18</v>
      </c>
      <c r="B223" s="1" t="s">
        <v>44</v>
      </c>
      <c r="C223" s="4">
        <v>9</v>
      </c>
      <c r="D223" s="8">
        <v>1.5</v>
      </c>
      <c r="E223" s="4">
        <v>6</v>
      </c>
      <c r="F223" s="8">
        <v>1.65</v>
      </c>
      <c r="G223" s="4">
        <v>3</v>
      </c>
      <c r="H223" s="8">
        <v>1.32</v>
      </c>
      <c r="I223" s="4">
        <v>0</v>
      </c>
    </row>
    <row r="224" spans="1:9" x14ac:dyDescent="0.2">
      <c r="A224" s="2">
        <v>18</v>
      </c>
      <c r="B224" s="1" t="s">
        <v>60</v>
      </c>
      <c r="C224" s="4">
        <v>9</v>
      </c>
      <c r="D224" s="8">
        <v>1.5</v>
      </c>
      <c r="E224" s="4">
        <v>0</v>
      </c>
      <c r="F224" s="8">
        <v>0</v>
      </c>
      <c r="G224" s="4">
        <v>9</v>
      </c>
      <c r="H224" s="8">
        <v>3.96</v>
      </c>
      <c r="I224" s="4">
        <v>0</v>
      </c>
    </row>
    <row r="225" spans="1:9" x14ac:dyDescent="0.2">
      <c r="A225" s="2">
        <v>20</v>
      </c>
      <c r="B225" s="1" t="s">
        <v>66</v>
      </c>
      <c r="C225" s="4">
        <v>8</v>
      </c>
      <c r="D225" s="8">
        <v>1.33</v>
      </c>
      <c r="E225" s="4">
        <v>2</v>
      </c>
      <c r="F225" s="8">
        <v>0.55000000000000004</v>
      </c>
      <c r="G225" s="4">
        <v>6</v>
      </c>
      <c r="H225" s="8">
        <v>2.64</v>
      </c>
      <c r="I225" s="4">
        <v>0</v>
      </c>
    </row>
    <row r="226" spans="1:9" x14ac:dyDescent="0.2">
      <c r="A226" s="2">
        <v>20</v>
      </c>
      <c r="B226" s="1" t="s">
        <v>45</v>
      </c>
      <c r="C226" s="4">
        <v>8</v>
      </c>
      <c r="D226" s="8">
        <v>1.33</v>
      </c>
      <c r="E226" s="4">
        <v>2</v>
      </c>
      <c r="F226" s="8">
        <v>0.55000000000000004</v>
      </c>
      <c r="G226" s="4">
        <v>6</v>
      </c>
      <c r="H226" s="8">
        <v>2.64</v>
      </c>
      <c r="I226" s="4">
        <v>0</v>
      </c>
    </row>
    <row r="227" spans="1:9" x14ac:dyDescent="0.2">
      <c r="A227" s="2">
        <v>20</v>
      </c>
      <c r="B227" s="1" t="s">
        <v>65</v>
      </c>
      <c r="C227" s="4">
        <v>8</v>
      </c>
      <c r="D227" s="8">
        <v>1.33</v>
      </c>
      <c r="E227" s="4">
        <v>6</v>
      </c>
      <c r="F227" s="8">
        <v>1.65</v>
      </c>
      <c r="G227" s="4">
        <v>1</v>
      </c>
      <c r="H227" s="8">
        <v>0.44</v>
      </c>
      <c r="I227" s="4">
        <v>0</v>
      </c>
    </row>
    <row r="228" spans="1:9" x14ac:dyDescent="0.2">
      <c r="A228" s="1"/>
      <c r="C228" s="4"/>
      <c r="D228" s="8"/>
      <c r="E228" s="4"/>
      <c r="F228" s="8"/>
      <c r="G228" s="4"/>
      <c r="H228" s="8"/>
      <c r="I228" s="4"/>
    </row>
    <row r="229" spans="1:9" x14ac:dyDescent="0.2">
      <c r="A229" s="1" t="s">
        <v>10</v>
      </c>
      <c r="C229" s="4"/>
      <c r="D229" s="8"/>
      <c r="E229" s="4"/>
      <c r="F229" s="8"/>
      <c r="G229" s="4"/>
      <c r="H229" s="8"/>
      <c r="I229" s="4"/>
    </row>
    <row r="230" spans="1:9" x14ac:dyDescent="0.2">
      <c r="A230" s="2">
        <v>1</v>
      </c>
      <c r="B230" s="1" t="s">
        <v>51</v>
      </c>
      <c r="C230" s="4">
        <v>78</v>
      </c>
      <c r="D230" s="8">
        <v>11.52</v>
      </c>
      <c r="E230" s="4">
        <v>34</v>
      </c>
      <c r="F230" s="8">
        <v>9.34</v>
      </c>
      <c r="G230" s="4">
        <v>44</v>
      </c>
      <c r="H230" s="8">
        <v>14.86</v>
      </c>
      <c r="I230" s="4">
        <v>0</v>
      </c>
    </row>
    <row r="231" spans="1:9" x14ac:dyDescent="0.2">
      <c r="A231" s="2">
        <v>2</v>
      </c>
      <c r="B231" s="1" t="s">
        <v>56</v>
      </c>
      <c r="C231" s="4">
        <v>77</v>
      </c>
      <c r="D231" s="8">
        <v>11.37</v>
      </c>
      <c r="E231" s="4">
        <v>72</v>
      </c>
      <c r="F231" s="8">
        <v>19.78</v>
      </c>
      <c r="G231" s="4">
        <v>5</v>
      </c>
      <c r="H231" s="8">
        <v>1.69</v>
      </c>
      <c r="I231" s="4">
        <v>0</v>
      </c>
    </row>
    <row r="232" spans="1:9" x14ac:dyDescent="0.2">
      <c r="A232" s="2">
        <v>3</v>
      </c>
      <c r="B232" s="1" t="s">
        <v>42</v>
      </c>
      <c r="C232" s="4">
        <v>65</v>
      </c>
      <c r="D232" s="8">
        <v>9.6</v>
      </c>
      <c r="E232" s="4">
        <v>11</v>
      </c>
      <c r="F232" s="8">
        <v>3.02</v>
      </c>
      <c r="G232" s="4">
        <v>54</v>
      </c>
      <c r="H232" s="8">
        <v>18.239999999999998</v>
      </c>
      <c r="I232" s="4">
        <v>0</v>
      </c>
    </row>
    <row r="233" spans="1:9" x14ac:dyDescent="0.2">
      <c r="A233" s="2">
        <v>4</v>
      </c>
      <c r="B233" s="1" t="s">
        <v>55</v>
      </c>
      <c r="C233" s="4">
        <v>60</v>
      </c>
      <c r="D233" s="8">
        <v>8.86</v>
      </c>
      <c r="E233" s="4">
        <v>50</v>
      </c>
      <c r="F233" s="8">
        <v>13.74</v>
      </c>
      <c r="G233" s="4">
        <v>10</v>
      </c>
      <c r="H233" s="8">
        <v>3.38</v>
      </c>
      <c r="I233" s="4">
        <v>0</v>
      </c>
    </row>
    <row r="234" spans="1:9" x14ac:dyDescent="0.2">
      <c r="A234" s="2">
        <v>5</v>
      </c>
      <c r="B234" s="1" t="s">
        <v>52</v>
      </c>
      <c r="C234" s="4">
        <v>41</v>
      </c>
      <c r="D234" s="8">
        <v>6.06</v>
      </c>
      <c r="E234" s="4">
        <v>29</v>
      </c>
      <c r="F234" s="8">
        <v>7.97</v>
      </c>
      <c r="G234" s="4">
        <v>11</v>
      </c>
      <c r="H234" s="8">
        <v>3.72</v>
      </c>
      <c r="I234" s="4">
        <v>0</v>
      </c>
    </row>
    <row r="235" spans="1:9" x14ac:dyDescent="0.2">
      <c r="A235" s="2">
        <v>6</v>
      </c>
      <c r="B235" s="1" t="s">
        <v>49</v>
      </c>
      <c r="C235" s="4">
        <v>32</v>
      </c>
      <c r="D235" s="8">
        <v>4.7300000000000004</v>
      </c>
      <c r="E235" s="4">
        <v>24</v>
      </c>
      <c r="F235" s="8">
        <v>6.59</v>
      </c>
      <c r="G235" s="4">
        <v>7</v>
      </c>
      <c r="H235" s="8">
        <v>2.36</v>
      </c>
      <c r="I235" s="4">
        <v>1</v>
      </c>
    </row>
    <row r="236" spans="1:9" x14ac:dyDescent="0.2">
      <c r="A236" s="2">
        <v>7</v>
      </c>
      <c r="B236" s="1" t="s">
        <v>58</v>
      </c>
      <c r="C236" s="4">
        <v>26</v>
      </c>
      <c r="D236" s="8">
        <v>3.84</v>
      </c>
      <c r="E236" s="4">
        <v>12</v>
      </c>
      <c r="F236" s="8">
        <v>3.3</v>
      </c>
      <c r="G236" s="4">
        <v>2</v>
      </c>
      <c r="H236" s="8">
        <v>0.68</v>
      </c>
      <c r="I236" s="4">
        <v>0</v>
      </c>
    </row>
    <row r="237" spans="1:9" x14ac:dyDescent="0.2">
      <c r="A237" s="2">
        <v>8</v>
      </c>
      <c r="B237" s="1" t="s">
        <v>50</v>
      </c>
      <c r="C237" s="4">
        <v>20</v>
      </c>
      <c r="D237" s="8">
        <v>2.95</v>
      </c>
      <c r="E237" s="4">
        <v>11</v>
      </c>
      <c r="F237" s="8">
        <v>3.02</v>
      </c>
      <c r="G237" s="4">
        <v>9</v>
      </c>
      <c r="H237" s="8">
        <v>3.04</v>
      </c>
      <c r="I237" s="4">
        <v>0</v>
      </c>
    </row>
    <row r="238" spans="1:9" x14ac:dyDescent="0.2">
      <c r="A238" s="2">
        <v>8</v>
      </c>
      <c r="B238" s="1" t="s">
        <v>54</v>
      </c>
      <c r="C238" s="4">
        <v>20</v>
      </c>
      <c r="D238" s="8">
        <v>2.95</v>
      </c>
      <c r="E238" s="4">
        <v>8</v>
      </c>
      <c r="F238" s="8">
        <v>2.2000000000000002</v>
      </c>
      <c r="G238" s="4">
        <v>12</v>
      </c>
      <c r="H238" s="8">
        <v>4.05</v>
      </c>
      <c r="I238" s="4">
        <v>0</v>
      </c>
    </row>
    <row r="239" spans="1:9" x14ac:dyDescent="0.2">
      <c r="A239" s="2">
        <v>10</v>
      </c>
      <c r="B239" s="1" t="s">
        <v>53</v>
      </c>
      <c r="C239" s="4">
        <v>19</v>
      </c>
      <c r="D239" s="8">
        <v>2.81</v>
      </c>
      <c r="E239" s="4">
        <v>13</v>
      </c>
      <c r="F239" s="8">
        <v>3.57</v>
      </c>
      <c r="G239" s="4">
        <v>6</v>
      </c>
      <c r="H239" s="8">
        <v>2.0299999999999998</v>
      </c>
      <c r="I239" s="4">
        <v>0</v>
      </c>
    </row>
    <row r="240" spans="1:9" x14ac:dyDescent="0.2">
      <c r="A240" s="2">
        <v>11</v>
      </c>
      <c r="B240" s="1" t="s">
        <v>61</v>
      </c>
      <c r="C240" s="4">
        <v>18</v>
      </c>
      <c r="D240" s="8">
        <v>2.66</v>
      </c>
      <c r="E240" s="4">
        <v>12</v>
      </c>
      <c r="F240" s="8">
        <v>3.3</v>
      </c>
      <c r="G240" s="4">
        <v>6</v>
      </c>
      <c r="H240" s="8">
        <v>2.0299999999999998</v>
      </c>
      <c r="I240" s="4">
        <v>0</v>
      </c>
    </row>
    <row r="241" spans="1:9" x14ac:dyDescent="0.2">
      <c r="A241" s="2">
        <v>12</v>
      </c>
      <c r="B241" s="1" t="s">
        <v>59</v>
      </c>
      <c r="C241" s="4">
        <v>17</v>
      </c>
      <c r="D241" s="8">
        <v>2.5099999999999998</v>
      </c>
      <c r="E241" s="4">
        <v>16</v>
      </c>
      <c r="F241" s="8">
        <v>4.4000000000000004</v>
      </c>
      <c r="G241" s="4">
        <v>1</v>
      </c>
      <c r="H241" s="8">
        <v>0.34</v>
      </c>
      <c r="I241" s="4">
        <v>0</v>
      </c>
    </row>
    <row r="242" spans="1:9" x14ac:dyDescent="0.2">
      <c r="A242" s="2">
        <v>13</v>
      </c>
      <c r="B242" s="1" t="s">
        <v>43</v>
      </c>
      <c r="C242" s="4">
        <v>16</v>
      </c>
      <c r="D242" s="8">
        <v>2.36</v>
      </c>
      <c r="E242" s="4">
        <v>4</v>
      </c>
      <c r="F242" s="8">
        <v>1.1000000000000001</v>
      </c>
      <c r="G242" s="4">
        <v>12</v>
      </c>
      <c r="H242" s="8">
        <v>4.05</v>
      </c>
      <c r="I242" s="4">
        <v>0</v>
      </c>
    </row>
    <row r="243" spans="1:9" x14ac:dyDescent="0.2">
      <c r="A243" s="2">
        <v>14</v>
      </c>
      <c r="B243" s="1" t="s">
        <v>44</v>
      </c>
      <c r="C243" s="4">
        <v>14</v>
      </c>
      <c r="D243" s="8">
        <v>2.0699999999999998</v>
      </c>
      <c r="E243" s="4">
        <v>4</v>
      </c>
      <c r="F243" s="8">
        <v>1.1000000000000001</v>
      </c>
      <c r="G243" s="4">
        <v>10</v>
      </c>
      <c r="H243" s="8">
        <v>3.38</v>
      </c>
      <c r="I243" s="4">
        <v>0</v>
      </c>
    </row>
    <row r="244" spans="1:9" x14ac:dyDescent="0.2">
      <c r="A244" s="2">
        <v>15</v>
      </c>
      <c r="B244" s="1" t="s">
        <v>63</v>
      </c>
      <c r="C244" s="4">
        <v>12</v>
      </c>
      <c r="D244" s="8">
        <v>1.77</v>
      </c>
      <c r="E244" s="4">
        <v>5</v>
      </c>
      <c r="F244" s="8">
        <v>1.37</v>
      </c>
      <c r="G244" s="4">
        <v>7</v>
      </c>
      <c r="H244" s="8">
        <v>2.36</v>
      </c>
      <c r="I244" s="4">
        <v>0</v>
      </c>
    </row>
    <row r="245" spans="1:9" x14ac:dyDescent="0.2">
      <c r="A245" s="2">
        <v>15</v>
      </c>
      <c r="B245" s="1" t="s">
        <v>48</v>
      </c>
      <c r="C245" s="4">
        <v>12</v>
      </c>
      <c r="D245" s="8">
        <v>1.77</v>
      </c>
      <c r="E245" s="4">
        <v>6</v>
      </c>
      <c r="F245" s="8">
        <v>1.65</v>
      </c>
      <c r="G245" s="4">
        <v>6</v>
      </c>
      <c r="H245" s="8">
        <v>2.0299999999999998</v>
      </c>
      <c r="I245" s="4">
        <v>0</v>
      </c>
    </row>
    <row r="246" spans="1:9" x14ac:dyDescent="0.2">
      <c r="A246" s="2">
        <v>17</v>
      </c>
      <c r="B246" s="1" t="s">
        <v>57</v>
      </c>
      <c r="C246" s="4">
        <v>11</v>
      </c>
      <c r="D246" s="8">
        <v>1.62</v>
      </c>
      <c r="E246" s="4">
        <v>8</v>
      </c>
      <c r="F246" s="8">
        <v>2.2000000000000002</v>
      </c>
      <c r="G246" s="4">
        <v>3</v>
      </c>
      <c r="H246" s="8">
        <v>1.01</v>
      </c>
      <c r="I246" s="4">
        <v>0</v>
      </c>
    </row>
    <row r="247" spans="1:9" x14ac:dyDescent="0.2">
      <c r="A247" s="2">
        <v>18</v>
      </c>
      <c r="B247" s="1" t="s">
        <v>66</v>
      </c>
      <c r="C247" s="4">
        <v>9</v>
      </c>
      <c r="D247" s="8">
        <v>1.33</v>
      </c>
      <c r="E247" s="4">
        <v>5</v>
      </c>
      <c r="F247" s="8">
        <v>1.37</v>
      </c>
      <c r="G247" s="4">
        <v>4</v>
      </c>
      <c r="H247" s="8">
        <v>1.35</v>
      </c>
      <c r="I247" s="4">
        <v>0</v>
      </c>
    </row>
    <row r="248" spans="1:9" x14ac:dyDescent="0.2">
      <c r="A248" s="2">
        <v>18</v>
      </c>
      <c r="B248" s="1" t="s">
        <v>74</v>
      </c>
      <c r="C248" s="4">
        <v>9</v>
      </c>
      <c r="D248" s="8">
        <v>1.33</v>
      </c>
      <c r="E248" s="4">
        <v>0</v>
      </c>
      <c r="F248" s="8">
        <v>0</v>
      </c>
      <c r="G248" s="4">
        <v>9</v>
      </c>
      <c r="H248" s="8">
        <v>3.04</v>
      </c>
      <c r="I248" s="4">
        <v>0</v>
      </c>
    </row>
    <row r="249" spans="1:9" x14ac:dyDescent="0.2">
      <c r="A249" s="2">
        <v>18</v>
      </c>
      <c r="B249" s="1" t="s">
        <v>65</v>
      </c>
      <c r="C249" s="4">
        <v>9</v>
      </c>
      <c r="D249" s="8">
        <v>1.33</v>
      </c>
      <c r="E249" s="4">
        <v>6</v>
      </c>
      <c r="F249" s="8">
        <v>1.65</v>
      </c>
      <c r="G249" s="4">
        <v>3</v>
      </c>
      <c r="H249" s="8">
        <v>1.01</v>
      </c>
      <c r="I249" s="4">
        <v>0</v>
      </c>
    </row>
    <row r="250" spans="1:9" x14ac:dyDescent="0.2">
      <c r="A250" s="1"/>
      <c r="C250" s="4"/>
      <c r="D250" s="8"/>
      <c r="E250" s="4"/>
      <c r="F250" s="8"/>
      <c r="G250" s="4"/>
      <c r="H250" s="8"/>
      <c r="I250" s="4"/>
    </row>
    <row r="251" spans="1:9" x14ac:dyDescent="0.2">
      <c r="A251" s="1" t="s">
        <v>11</v>
      </c>
      <c r="C251" s="4"/>
      <c r="D251" s="8"/>
      <c r="E251" s="4"/>
      <c r="F251" s="8"/>
      <c r="G251" s="4"/>
      <c r="H251" s="8"/>
      <c r="I251" s="4"/>
    </row>
    <row r="252" spans="1:9" x14ac:dyDescent="0.2">
      <c r="A252" s="2">
        <v>1</v>
      </c>
      <c r="B252" s="1" t="s">
        <v>56</v>
      </c>
      <c r="C252" s="4">
        <v>152</v>
      </c>
      <c r="D252" s="8">
        <v>11.87</v>
      </c>
      <c r="E252" s="4">
        <v>134</v>
      </c>
      <c r="F252" s="8">
        <v>19.68</v>
      </c>
      <c r="G252" s="4">
        <v>18</v>
      </c>
      <c r="H252" s="8">
        <v>3.09</v>
      </c>
      <c r="I252" s="4">
        <v>0</v>
      </c>
    </row>
    <row r="253" spans="1:9" x14ac:dyDescent="0.2">
      <c r="A253" s="2">
        <v>2</v>
      </c>
      <c r="B253" s="1" t="s">
        <v>55</v>
      </c>
      <c r="C253" s="4">
        <v>136</v>
      </c>
      <c r="D253" s="8">
        <v>10.62</v>
      </c>
      <c r="E253" s="4">
        <v>123</v>
      </c>
      <c r="F253" s="8">
        <v>18.059999999999999</v>
      </c>
      <c r="G253" s="4">
        <v>13</v>
      </c>
      <c r="H253" s="8">
        <v>2.23</v>
      </c>
      <c r="I253" s="4">
        <v>0</v>
      </c>
    </row>
    <row r="254" spans="1:9" x14ac:dyDescent="0.2">
      <c r="A254" s="2">
        <v>3</v>
      </c>
      <c r="B254" s="1" t="s">
        <v>51</v>
      </c>
      <c r="C254" s="4">
        <v>121</v>
      </c>
      <c r="D254" s="8">
        <v>9.4499999999999993</v>
      </c>
      <c r="E254" s="4">
        <v>49</v>
      </c>
      <c r="F254" s="8">
        <v>7.2</v>
      </c>
      <c r="G254" s="4">
        <v>72</v>
      </c>
      <c r="H254" s="8">
        <v>12.35</v>
      </c>
      <c r="I254" s="4">
        <v>0</v>
      </c>
    </row>
    <row r="255" spans="1:9" x14ac:dyDescent="0.2">
      <c r="A255" s="2">
        <v>4</v>
      </c>
      <c r="B255" s="1" t="s">
        <v>49</v>
      </c>
      <c r="C255" s="4">
        <v>99</v>
      </c>
      <c r="D255" s="8">
        <v>7.73</v>
      </c>
      <c r="E255" s="4">
        <v>71</v>
      </c>
      <c r="F255" s="8">
        <v>10.43</v>
      </c>
      <c r="G255" s="4">
        <v>27</v>
      </c>
      <c r="H255" s="8">
        <v>4.63</v>
      </c>
      <c r="I255" s="4">
        <v>1</v>
      </c>
    </row>
    <row r="256" spans="1:9" x14ac:dyDescent="0.2">
      <c r="A256" s="2">
        <v>5</v>
      </c>
      <c r="B256" s="1" t="s">
        <v>42</v>
      </c>
      <c r="C256" s="4">
        <v>84</v>
      </c>
      <c r="D256" s="8">
        <v>6.56</v>
      </c>
      <c r="E256" s="4">
        <v>11</v>
      </c>
      <c r="F256" s="8">
        <v>1.62</v>
      </c>
      <c r="G256" s="4">
        <v>73</v>
      </c>
      <c r="H256" s="8">
        <v>12.52</v>
      </c>
      <c r="I256" s="4">
        <v>0</v>
      </c>
    </row>
    <row r="257" spans="1:9" x14ac:dyDescent="0.2">
      <c r="A257" s="2">
        <v>6</v>
      </c>
      <c r="B257" s="1" t="s">
        <v>50</v>
      </c>
      <c r="C257" s="4">
        <v>48</v>
      </c>
      <c r="D257" s="8">
        <v>3.75</v>
      </c>
      <c r="E257" s="4">
        <v>30</v>
      </c>
      <c r="F257" s="8">
        <v>4.41</v>
      </c>
      <c r="G257" s="4">
        <v>18</v>
      </c>
      <c r="H257" s="8">
        <v>3.09</v>
      </c>
      <c r="I257" s="4">
        <v>0</v>
      </c>
    </row>
    <row r="258" spans="1:9" x14ac:dyDescent="0.2">
      <c r="A258" s="2">
        <v>7</v>
      </c>
      <c r="B258" s="1" t="s">
        <v>43</v>
      </c>
      <c r="C258" s="4">
        <v>47</v>
      </c>
      <c r="D258" s="8">
        <v>3.67</v>
      </c>
      <c r="E258" s="4">
        <v>23</v>
      </c>
      <c r="F258" s="8">
        <v>3.38</v>
      </c>
      <c r="G258" s="4">
        <v>24</v>
      </c>
      <c r="H258" s="8">
        <v>4.12</v>
      </c>
      <c r="I258" s="4">
        <v>0</v>
      </c>
    </row>
    <row r="259" spans="1:9" x14ac:dyDescent="0.2">
      <c r="A259" s="2">
        <v>8</v>
      </c>
      <c r="B259" s="1" t="s">
        <v>59</v>
      </c>
      <c r="C259" s="4">
        <v>40</v>
      </c>
      <c r="D259" s="8">
        <v>3.12</v>
      </c>
      <c r="E259" s="4">
        <v>34</v>
      </c>
      <c r="F259" s="8">
        <v>4.99</v>
      </c>
      <c r="G259" s="4">
        <v>6</v>
      </c>
      <c r="H259" s="8">
        <v>1.03</v>
      </c>
      <c r="I259" s="4">
        <v>0</v>
      </c>
    </row>
    <row r="260" spans="1:9" x14ac:dyDescent="0.2">
      <c r="A260" s="2">
        <v>9</v>
      </c>
      <c r="B260" s="1" t="s">
        <v>61</v>
      </c>
      <c r="C260" s="4">
        <v>39</v>
      </c>
      <c r="D260" s="8">
        <v>3.04</v>
      </c>
      <c r="E260" s="4">
        <v>27</v>
      </c>
      <c r="F260" s="8">
        <v>3.96</v>
      </c>
      <c r="G260" s="4">
        <v>12</v>
      </c>
      <c r="H260" s="8">
        <v>2.06</v>
      </c>
      <c r="I260" s="4">
        <v>0</v>
      </c>
    </row>
    <row r="261" spans="1:9" x14ac:dyDescent="0.2">
      <c r="A261" s="2">
        <v>10</v>
      </c>
      <c r="B261" s="1" t="s">
        <v>44</v>
      </c>
      <c r="C261" s="4">
        <v>35</v>
      </c>
      <c r="D261" s="8">
        <v>2.73</v>
      </c>
      <c r="E261" s="4">
        <v>17</v>
      </c>
      <c r="F261" s="8">
        <v>2.5</v>
      </c>
      <c r="G261" s="4">
        <v>18</v>
      </c>
      <c r="H261" s="8">
        <v>3.09</v>
      </c>
      <c r="I261" s="4">
        <v>0</v>
      </c>
    </row>
    <row r="262" spans="1:9" x14ac:dyDescent="0.2">
      <c r="A262" s="2">
        <v>11</v>
      </c>
      <c r="B262" s="1" t="s">
        <v>53</v>
      </c>
      <c r="C262" s="4">
        <v>30</v>
      </c>
      <c r="D262" s="8">
        <v>2.34</v>
      </c>
      <c r="E262" s="4">
        <v>25</v>
      </c>
      <c r="F262" s="8">
        <v>3.67</v>
      </c>
      <c r="G262" s="4">
        <v>5</v>
      </c>
      <c r="H262" s="8">
        <v>0.86</v>
      </c>
      <c r="I262" s="4">
        <v>0</v>
      </c>
    </row>
    <row r="263" spans="1:9" x14ac:dyDescent="0.2">
      <c r="A263" s="2">
        <v>11</v>
      </c>
      <c r="B263" s="1" t="s">
        <v>65</v>
      </c>
      <c r="C263" s="4">
        <v>30</v>
      </c>
      <c r="D263" s="8">
        <v>2.34</v>
      </c>
      <c r="E263" s="4">
        <v>15</v>
      </c>
      <c r="F263" s="8">
        <v>2.2000000000000002</v>
      </c>
      <c r="G263" s="4">
        <v>15</v>
      </c>
      <c r="H263" s="8">
        <v>2.57</v>
      </c>
      <c r="I263" s="4">
        <v>0</v>
      </c>
    </row>
    <row r="264" spans="1:9" x14ac:dyDescent="0.2">
      <c r="A264" s="2">
        <v>13</v>
      </c>
      <c r="B264" s="1" t="s">
        <v>58</v>
      </c>
      <c r="C264" s="4">
        <v>29</v>
      </c>
      <c r="D264" s="8">
        <v>2.2599999999999998</v>
      </c>
      <c r="E264" s="4">
        <v>13</v>
      </c>
      <c r="F264" s="8">
        <v>1.91</v>
      </c>
      <c r="G264" s="4">
        <v>6</v>
      </c>
      <c r="H264" s="8">
        <v>1.03</v>
      </c>
      <c r="I264" s="4">
        <v>0</v>
      </c>
    </row>
    <row r="265" spans="1:9" x14ac:dyDescent="0.2">
      <c r="A265" s="2">
        <v>14</v>
      </c>
      <c r="B265" s="1" t="s">
        <v>66</v>
      </c>
      <c r="C265" s="4">
        <v>28</v>
      </c>
      <c r="D265" s="8">
        <v>2.19</v>
      </c>
      <c r="E265" s="4">
        <v>13</v>
      </c>
      <c r="F265" s="8">
        <v>1.91</v>
      </c>
      <c r="G265" s="4">
        <v>15</v>
      </c>
      <c r="H265" s="8">
        <v>2.57</v>
      </c>
      <c r="I265" s="4">
        <v>0</v>
      </c>
    </row>
    <row r="266" spans="1:9" x14ac:dyDescent="0.2">
      <c r="A266" s="2">
        <v>15</v>
      </c>
      <c r="B266" s="1" t="s">
        <v>52</v>
      </c>
      <c r="C266" s="4">
        <v>27</v>
      </c>
      <c r="D266" s="8">
        <v>2.11</v>
      </c>
      <c r="E266" s="4">
        <v>5</v>
      </c>
      <c r="F266" s="8">
        <v>0.73</v>
      </c>
      <c r="G266" s="4">
        <v>22</v>
      </c>
      <c r="H266" s="8">
        <v>3.77</v>
      </c>
      <c r="I266" s="4">
        <v>0</v>
      </c>
    </row>
    <row r="267" spans="1:9" x14ac:dyDescent="0.2">
      <c r="A267" s="2">
        <v>16</v>
      </c>
      <c r="B267" s="1" t="s">
        <v>60</v>
      </c>
      <c r="C267" s="4">
        <v>26</v>
      </c>
      <c r="D267" s="8">
        <v>2.0299999999999998</v>
      </c>
      <c r="E267" s="4">
        <v>0</v>
      </c>
      <c r="F267" s="8">
        <v>0</v>
      </c>
      <c r="G267" s="4">
        <v>24</v>
      </c>
      <c r="H267" s="8">
        <v>4.12</v>
      </c>
      <c r="I267" s="4">
        <v>0</v>
      </c>
    </row>
    <row r="268" spans="1:9" x14ac:dyDescent="0.2">
      <c r="A268" s="2">
        <v>17</v>
      </c>
      <c r="B268" s="1" t="s">
        <v>54</v>
      </c>
      <c r="C268" s="4">
        <v>25</v>
      </c>
      <c r="D268" s="8">
        <v>1.95</v>
      </c>
      <c r="E268" s="4">
        <v>11</v>
      </c>
      <c r="F268" s="8">
        <v>1.62</v>
      </c>
      <c r="G268" s="4">
        <v>13</v>
      </c>
      <c r="H268" s="8">
        <v>2.23</v>
      </c>
      <c r="I268" s="4">
        <v>0</v>
      </c>
    </row>
    <row r="269" spans="1:9" x14ac:dyDescent="0.2">
      <c r="A269" s="2">
        <v>18</v>
      </c>
      <c r="B269" s="1" t="s">
        <v>48</v>
      </c>
      <c r="C269" s="4">
        <v>23</v>
      </c>
      <c r="D269" s="8">
        <v>1.8</v>
      </c>
      <c r="E269" s="4">
        <v>10</v>
      </c>
      <c r="F269" s="8">
        <v>1.47</v>
      </c>
      <c r="G269" s="4">
        <v>13</v>
      </c>
      <c r="H269" s="8">
        <v>2.23</v>
      </c>
      <c r="I269" s="4">
        <v>0</v>
      </c>
    </row>
    <row r="270" spans="1:9" x14ac:dyDescent="0.2">
      <c r="A270" s="2">
        <v>19</v>
      </c>
      <c r="B270" s="1" t="s">
        <v>47</v>
      </c>
      <c r="C270" s="4">
        <v>20</v>
      </c>
      <c r="D270" s="8">
        <v>1.56</v>
      </c>
      <c r="E270" s="4">
        <v>3</v>
      </c>
      <c r="F270" s="8">
        <v>0.44</v>
      </c>
      <c r="G270" s="4">
        <v>17</v>
      </c>
      <c r="H270" s="8">
        <v>2.92</v>
      </c>
      <c r="I270" s="4">
        <v>0</v>
      </c>
    </row>
    <row r="271" spans="1:9" x14ac:dyDescent="0.2">
      <c r="A271" s="2">
        <v>20</v>
      </c>
      <c r="B271" s="1" t="s">
        <v>62</v>
      </c>
      <c r="C271" s="4">
        <v>17</v>
      </c>
      <c r="D271" s="8">
        <v>1.33</v>
      </c>
      <c r="E271" s="4">
        <v>2</v>
      </c>
      <c r="F271" s="8">
        <v>0.28999999999999998</v>
      </c>
      <c r="G271" s="4">
        <v>15</v>
      </c>
      <c r="H271" s="8">
        <v>2.57</v>
      </c>
      <c r="I271" s="4">
        <v>0</v>
      </c>
    </row>
    <row r="272" spans="1:9" x14ac:dyDescent="0.2">
      <c r="A272" s="1"/>
      <c r="C272" s="4"/>
      <c r="D272" s="8"/>
      <c r="E272" s="4"/>
      <c r="F272" s="8"/>
      <c r="G272" s="4"/>
      <c r="H272" s="8"/>
      <c r="I272" s="4"/>
    </row>
    <row r="273" spans="1:9" x14ac:dyDescent="0.2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2">
      <c r="A274" s="2">
        <v>1</v>
      </c>
      <c r="B274" s="1" t="s">
        <v>56</v>
      </c>
      <c r="C274" s="4">
        <v>106</v>
      </c>
      <c r="D274" s="8">
        <v>12.62</v>
      </c>
      <c r="E274" s="4">
        <v>99</v>
      </c>
      <c r="F274" s="8">
        <v>20.45</v>
      </c>
      <c r="G274" s="4">
        <v>7</v>
      </c>
      <c r="H274" s="8">
        <v>2.0499999999999998</v>
      </c>
      <c r="I274" s="4">
        <v>0</v>
      </c>
    </row>
    <row r="275" spans="1:9" x14ac:dyDescent="0.2">
      <c r="A275" s="2">
        <v>2</v>
      </c>
      <c r="B275" s="1" t="s">
        <v>55</v>
      </c>
      <c r="C275" s="4">
        <v>88</v>
      </c>
      <c r="D275" s="8">
        <v>10.48</v>
      </c>
      <c r="E275" s="4">
        <v>78</v>
      </c>
      <c r="F275" s="8">
        <v>16.12</v>
      </c>
      <c r="G275" s="4">
        <v>9</v>
      </c>
      <c r="H275" s="8">
        <v>2.63</v>
      </c>
      <c r="I275" s="4">
        <v>1</v>
      </c>
    </row>
    <row r="276" spans="1:9" x14ac:dyDescent="0.2">
      <c r="A276" s="2">
        <v>3</v>
      </c>
      <c r="B276" s="1" t="s">
        <v>42</v>
      </c>
      <c r="C276" s="4">
        <v>85</v>
      </c>
      <c r="D276" s="8">
        <v>10.119999999999999</v>
      </c>
      <c r="E276" s="4">
        <v>23</v>
      </c>
      <c r="F276" s="8">
        <v>4.75</v>
      </c>
      <c r="G276" s="4">
        <v>62</v>
      </c>
      <c r="H276" s="8">
        <v>18.13</v>
      </c>
      <c r="I276" s="4">
        <v>0</v>
      </c>
    </row>
    <row r="277" spans="1:9" x14ac:dyDescent="0.2">
      <c r="A277" s="2">
        <v>4</v>
      </c>
      <c r="B277" s="1" t="s">
        <v>49</v>
      </c>
      <c r="C277" s="4">
        <v>74</v>
      </c>
      <c r="D277" s="8">
        <v>8.81</v>
      </c>
      <c r="E277" s="4">
        <v>55</v>
      </c>
      <c r="F277" s="8">
        <v>11.36</v>
      </c>
      <c r="G277" s="4">
        <v>19</v>
      </c>
      <c r="H277" s="8">
        <v>5.56</v>
      </c>
      <c r="I277" s="4">
        <v>0</v>
      </c>
    </row>
    <row r="278" spans="1:9" x14ac:dyDescent="0.2">
      <c r="A278" s="2">
        <v>5</v>
      </c>
      <c r="B278" s="1" t="s">
        <v>51</v>
      </c>
      <c r="C278" s="4">
        <v>69</v>
      </c>
      <c r="D278" s="8">
        <v>8.2100000000000009</v>
      </c>
      <c r="E278" s="4">
        <v>35</v>
      </c>
      <c r="F278" s="8">
        <v>7.23</v>
      </c>
      <c r="G278" s="4">
        <v>34</v>
      </c>
      <c r="H278" s="8">
        <v>9.94</v>
      </c>
      <c r="I278" s="4">
        <v>0</v>
      </c>
    </row>
    <row r="279" spans="1:9" x14ac:dyDescent="0.2">
      <c r="A279" s="2">
        <v>6</v>
      </c>
      <c r="B279" s="1" t="s">
        <v>50</v>
      </c>
      <c r="C279" s="4">
        <v>35</v>
      </c>
      <c r="D279" s="8">
        <v>4.17</v>
      </c>
      <c r="E279" s="4">
        <v>21</v>
      </c>
      <c r="F279" s="8">
        <v>4.34</v>
      </c>
      <c r="G279" s="4">
        <v>14</v>
      </c>
      <c r="H279" s="8">
        <v>4.09</v>
      </c>
      <c r="I279" s="4">
        <v>0</v>
      </c>
    </row>
    <row r="280" spans="1:9" x14ac:dyDescent="0.2">
      <c r="A280" s="2">
        <v>7</v>
      </c>
      <c r="B280" s="1" t="s">
        <v>61</v>
      </c>
      <c r="C280" s="4">
        <v>32</v>
      </c>
      <c r="D280" s="8">
        <v>3.81</v>
      </c>
      <c r="E280" s="4">
        <v>25</v>
      </c>
      <c r="F280" s="8">
        <v>5.17</v>
      </c>
      <c r="G280" s="4">
        <v>7</v>
      </c>
      <c r="H280" s="8">
        <v>2.0499999999999998</v>
      </c>
      <c r="I280" s="4">
        <v>0</v>
      </c>
    </row>
    <row r="281" spans="1:9" x14ac:dyDescent="0.2">
      <c r="A281" s="2">
        <v>8</v>
      </c>
      <c r="B281" s="1" t="s">
        <v>43</v>
      </c>
      <c r="C281" s="4">
        <v>28</v>
      </c>
      <c r="D281" s="8">
        <v>3.33</v>
      </c>
      <c r="E281" s="4">
        <v>14</v>
      </c>
      <c r="F281" s="8">
        <v>2.89</v>
      </c>
      <c r="G281" s="4">
        <v>14</v>
      </c>
      <c r="H281" s="8">
        <v>4.09</v>
      </c>
      <c r="I281" s="4">
        <v>0</v>
      </c>
    </row>
    <row r="282" spans="1:9" x14ac:dyDescent="0.2">
      <c r="A282" s="2">
        <v>9</v>
      </c>
      <c r="B282" s="1" t="s">
        <v>59</v>
      </c>
      <c r="C282" s="4">
        <v>27</v>
      </c>
      <c r="D282" s="8">
        <v>3.21</v>
      </c>
      <c r="E282" s="4">
        <v>24</v>
      </c>
      <c r="F282" s="8">
        <v>4.96</v>
      </c>
      <c r="G282" s="4">
        <v>3</v>
      </c>
      <c r="H282" s="8">
        <v>0.88</v>
      </c>
      <c r="I282" s="4">
        <v>0</v>
      </c>
    </row>
    <row r="283" spans="1:9" x14ac:dyDescent="0.2">
      <c r="A283" s="2">
        <v>10</v>
      </c>
      <c r="B283" s="1" t="s">
        <v>60</v>
      </c>
      <c r="C283" s="4">
        <v>25</v>
      </c>
      <c r="D283" s="8">
        <v>2.98</v>
      </c>
      <c r="E283" s="4">
        <v>0</v>
      </c>
      <c r="F283" s="8">
        <v>0</v>
      </c>
      <c r="G283" s="4">
        <v>24</v>
      </c>
      <c r="H283" s="8">
        <v>7.02</v>
      </c>
      <c r="I283" s="4">
        <v>0</v>
      </c>
    </row>
    <row r="284" spans="1:9" x14ac:dyDescent="0.2">
      <c r="A284" s="2">
        <v>11</v>
      </c>
      <c r="B284" s="1" t="s">
        <v>44</v>
      </c>
      <c r="C284" s="4">
        <v>24</v>
      </c>
      <c r="D284" s="8">
        <v>2.86</v>
      </c>
      <c r="E284" s="4">
        <v>12</v>
      </c>
      <c r="F284" s="8">
        <v>2.48</v>
      </c>
      <c r="G284" s="4">
        <v>12</v>
      </c>
      <c r="H284" s="8">
        <v>3.51</v>
      </c>
      <c r="I284" s="4">
        <v>0</v>
      </c>
    </row>
    <row r="285" spans="1:9" x14ac:dyDescent="0.2">
      <c r="A285" s="2">
        <v>12</v>
      </c>
      <c r="B285" s="1" t="s">
        <v>58</v>
      </c>
      <c r="C285" s="4">
        <v>17</v>
      </c>
      <c r="D285" s="8">
        <v>2.02</v>
      </c>
      <c r="E285" s="4">
        <v>11</v>
      </c>
      <c r="F285" s="8">
        <v>2.27</v>
      </c>
      <c r="G285" s="4">
        <v>5</v>
      </c>
      <c r="H285" s="8">
        <v>1.46</v>
      </c>
      <c r="I285" s="4">
        <v>1</v>
      </c>
    </row>
    <row r="286" spans="1:9" x14ac:dyDescent="0.2">
      <c r="A286" s="2">
        <v>13</v>
      </c>
      <c r="B286" s="1" t="s">
        <v>54</v>
      </c>
      <c r="C286" s="4">
        <v>16</v>
      </c>
      <c r="D286" s="8">
        <v>1.9</v>
      </c>
      <c r="E286" s="4">
        <v>5</v>
      </c>
      <c r="F286" s="8">
        <v>1.03</v>
      </c>
      <c r="G286" s="4">
        <v>11</v>
      </c>
      <c r="H286" s="8">
        <v>3.22</v>
      </c>
      <c r="I286" s="4">
        <v>0</v>
      </c>
    </row>
    <row r="287" spans="1:9" x14ac:dyDescent="0.2">
      <c r="A287" s="2">
        <v>14</v>
      </c>
      <c r="B287" s="1" t="s">
        <v>45</v>
      </c>
      <c r="C287" s="4">
        <v>15</v>
      </c>
      <c r="D287" s="8">
        <v>1.79</v>
      </c>
      <c r="E287" s="4">
        <v>6</v>
      </c>
      <c r="F287" s="8">
        <v>1.24</v>
      </c>
      <c r="G287" s="4">
        <v>9</v>
      </c>
      <c r="H287" s="8">
        <v>2.63</v>
      </c>
      <c r="I287" s="4">
        <v>0</v>
      </c>
    </row>
    <row r="288" spans="1:9" x14ac:dyDescent="0.2">
      <c r="A288" s="2">
        <v>14</v>
      </c>
      <c r="B288" s="1" t="s">
        <v>53</v>
      </c>
      <c r="C288" s="4">
        <v>15</v>
      </c>
      <c r="D288" s="8">
        <v>1.79</v>
      </c>
      <c r="E288" s="4">
        <v>11</v>
      </c>
      <c r="F288" s="8">
        <v>2.27</v>
      </c>
      <c r="G288" s="4">
        <v>4</v>
      </c>
      <c r="H288" s="8">
        <v>1.17</v>
      </c>
      <c r="I288" s="4">
        <v>0</v>
      </c>
    </row>
    <row r="289" spans="1:9" x14ac:dyDescent="0.2">
      <c r="A289" s="2">
        <v>14</v>
      </c>
      <c r="B289" s="1" t="s">
        <v>57</v>
      </c>
      <c r="C289" s="4">
        <v>15</v>
      </c>
      <c r="D289" s="8">
        <v>1.79</v>
      </c>
      <c r="E289" s="4">
        <v>10</v>
      </c>
      <c r="F289" s="8">
        <v>2.0699999999999998</v>
      </c>
      <c r="G289" s="4">
        <v>3</v>
      </c>
      <c r="H289" s="8">
        <v>0.88</v>
      </c>
      <c r="I289" s="4">
        <v>0</v>
      </c>
    </row>
    <row r="290" spans="1:9" x14ac:dyDescent="0.2">
      <c r="A290" s="2">
        <v>17</v>
      </c>
      <c r="B290" s="1" t="s">
        <v>52</v>
      </c>
      <c r="C290" s="4">
        <v>14</v>
      </c>
      <c r="D290" s="8">
        <v>1.67</v>
      </c>
      <c r="E290" s="4">
        <v>5</v>
      </c>
      <c r="F290" s="8">
        <v>1.03</v>
      </c>
      <c r="G290" s="4">
        <v>9</v>
      </c>
      <c r="H290" s="8">
        <v>2.63</v>
      </c>
      <c r="I290" s="4">
        <v>0</v>
      </c>
    </row>
    <row r="291" spans="1:9" x14ac:dyDescent="0.2">
      <c r="A291" s="2">
        <v>17</v>
      </c>
      <c r="B291" s="1" t="s">
        <v>65</v>
      </c>
      <c r="C291" s="4">
        <v>14</v>
      </c>
      <c r="D291" s="8">
        <v>1.67</v>
      </c>
      <c r="E291" s="4">
        <v>8</v>
      </c>
      <c r="F291" s="8">
        <v>1.65</v>
      </c>
      <c r="G291" s="4">
        <v>4</v>
      </c>
      <c r="H291" s="8">
        <v>1.17</v>
      </c>
      <c r="I291" s="4">
        <v>0</v>
      </c>
    </row>
    <row r="292" spans="1:9" x14ac:dyDescent="0.2">
      <c r="A292" s="2">
        <v>19</v>
      </c>
      <c r="B292" s="1" t="s">
        <v>66</v>
      </c>
      <c r="C292" s="4">
        <v>12</v>
      </c>
      <c r="D292" s="8">
        <v>1.43</v>
      </c>
      <c r="E292" s="4">
        <v>8</v>
      </c>
      <c r="F292" s="8">
        <v>1.65</v>
      </c>
      <c r="G292" s="4">
        <v>4</v>
      </c>
      <c r="H292" s="8">
        <v>1.17</v>
      </c>
      <c r="I292" s="4">
        <v>0</v>
      </c>
    </row>
    <row r="293" spans="1:9" x14ac:dyDescent="0.2">
      <c r="A293" s="2">
        <v>20</v>
      </c>
      <c r="B293" s="1" t="s">
        <v>63</v>
      </c>
      <c r="C293" s="4">
        <v>11</v>
      </c>
      <c r="D293" s="8">
        <v>1.31</v>
      </c>
      <c r="E293" s="4">
        <v>2</v>
      </c>
      <c r="F293" s="8">
        <v>0.41</v>
      </c>
      <c r="G293" s="4">
        <v>9</v>
      </c>
      <c r="H293" s="8">
        <v>2.63</v>
      </c>
      <c r="I293" s="4">
        <v>0</v>
      </c>
    </row>
    <row r="294" spans="1:9" x14ac:dyDescent="0.2">
      <c r="A294" s="2">
        <v>20</v>
      </c>
      <c r="B294" s="1" t="s">
        <v>48</v>
      </c>
      <c r="C294" s="4">
        <v>11</v>
      </c>
      <c r="D294" s="8">
        <v>1.31</v>
      </c>
      <c r="E294" s="4">
        <v>6</v>
      </c>
      <c r="F294" s="8">
        <v>1.24</v>
      </c>
      <c r="G294" s="4">
        <v>5</v>
      </c>
      <c r="H294" s="8">
        <v>1.46</v>
      </c>
      <c r="I294" s="4">
        <v>0</v>
      </c>
    </row>
    <row r="295" spans="1:9" x14ac:dyDescent="0.2">
      <c r="A295" s="2">
        <v>20</v>
      </c>
      <c r="B295" s="1" t="s">
        <v>71</v>
      </c>
      <c r="C295" s="4">
        <v>11</v>
      </c>
      <c r="D295" s="8">
        <v>1.31</v>
      </c>
      <c r="E295" s="4">
        <v>2</v>
      </c>
      <c r="F295" s="8">
        <v>0.41</v>
      </c>
      <c r="G295" s="4">
        <v>8</v>
      </c>
      <c r="H295" s="8">
        <v>2.34</v>
      </c>
      <c r="I295" s="4">
        <v>1</v>
      </c>
    </row>
    <row r="296" spans="1:9" x14ac:dyDescent="0.2">
      <c r="A296" s="1"/>
      <c r="C296" s="4"/>
      <c r="D296" s="8"/>
      <c r="E296" s="4"/>
      <c r="F296" s="8"/>
      <c r="G296" s="4"/>
      <c r="H296" s="8"/>
      <c r="I296" s="4"/>
    </row>
    <row r="297" spans="1:9" x14ac:dyDescent="0.2">
      <c r="A297" s="1" t="s">
        <v>13</v>
      </c>
      <c r="C297" s="4"/>
      <c r="D297" s="8"/>
      <c r="E297" s="4"/>
      <c r="F297" s="8"/>
      <c r="G297" s="4"/>
      <c r="H297" s="8"/>
      <c r="I297" s="4"/>
    </row>
    <row r="298" spans="1:9" x14ac:dyDescent="0.2">
      <c r="A298" s="2">
        <v>1</v>
      </c>
      <c r="B298" s="1" t="s">
        <v>55</v>
      </c>
      <c r="C298" s="4">
        <v>98</v>
      </c>
      <c r="D298" s="8">
        <v>12.83</v>
      </c>
      <c r="E298" s="4">
        <v>79</v>
      </c>
      <c r="F298" s="8">
        <v>21.94</v>
      </c>
      <c r="G298" s="4">
        <v>19</v>
      </c>
      <c r="H298" s="8">
        <v>4.88</v>
      </c>
      <c r="I298" s="4">
        <v>0</v>
      </c>
    </row>
    <row r="299" spans="1:9" x14ac:dyDescent="0.2">
      <c r="A299" s="2">
        <v>2</v>
      </c>
      <c r="B299" s="1" t="s">
        <v>51</v>
      </c>
      <c r="C299" s="4">
        <v>85</v>
      </c>
      <c r="D299" s="8">
        <v>11.13</v>
      </c>
      <c r="E299" s="4">
        <v>36</v>
      </c>
      <c r="F299" s="8">
        <v>10</v>
      </c>
      <c r="G299" s="4">
        <v>49</v>
      </c>
      <c r="H299" s="8">
        <v>12.6</v>
      </c>
      <c r="I299" s="4">
        <v>0</v>
      </c>
    </row>
    <row r="300" spans="1:9" x14ac:dyDescent="0.2">
      <c r="A300" s="2">
        <v>3</v>
      </c>
      <c r="B300" s="1" t="s">
        <v>49</v>
      </c>
      <c r="C300" s="4">
        <v>81</v>
      </c>
      <c r="D300" s="8">
        <v>10.6</v>
      </c>
      <c r="E300" s="4">
        <v>30</v>
      </c>
      <c r="F300" s="8">
        <v>8.33</v>
      </c>
      <c r="G300" s="4">
        <v>51</v>
      </c>
      <c r="H300" s="8">
        <v>13.11</v>
      </c>
      <c r="I300" s="4">
        <v>0</v>
      </c>
    </row>
    <row r="301" spans="1:9" x14ac:dyDescent="0.2">
      <c r="A301" s="2">
        <v>4</v>
      </c>
      <c r="B301" s="1" t="s">
        <v>56</v>
      </c>
      <c r="C301" s="4">
        <v>58</v>
      </c>
      <c r="D301" s="8">
        <v>7.59</v>
      </c>
      <c r="E301" s="4">
        <v>48</v>
      </c>
      <c r="F301" s="8">
        <v>13.33</v>
      </c>
      <c r="G301" s="4">
        <v>9</v>
      </c>
      <c r="H301" s="8">
        <v>2.31</v>
      </c>
      <c r="I301" s="4">
        <v>1</v>
      </c>
    </row>
    <row r="302" spans="1:9" x14ac:dyDescent="0.2">
      <c r="A302" s="2">
        <v>5</v>
      </c>
      <c r="B302" s="1" t="s">
        <v>64</v>
      </c>
      <c r="C302" s="4">
        <v>56</v>
      </c>
      <c r="D302" s="8">
        <v>7.33</v>
      </c>
      <c r="E302" s="4">
        <v>32</v>
      </c>
      <c r="F302" s="8">
        <v>8.89</v>
      </c>
      <c r="G302" s="4">
        <v>23</v>
      </c>
      <c r="H302" s="8">
        <v>5.91</v>
      </c>
      <c r="I302" s="4">
        <v>1</v>
      </c>
    </row>
    <row r="303" spans="1:9" x14ac:dyDescent="0.2">
      <c r="A303" s="2">
        <v>6</v>
      </c>
      <c r="B303" s="1" t="s">
        <v>42</v>
      </c>
      <c r="C303" s="4">
        <v>50</v>
      </c>
      <c r="D303" s="8">
        <v>6.54</v>
      </c>
      <c r="E303" s="4">
        <v>4</v>
      </c>
      <c r="F303" s="8">
        <v>1.1100000000000001</v>
      </c>
      <c r="G303" s="4">
        <v>46</v>
      </c>
      <c r="H303" s="8">
        <v>11.83</v>
      </c>
      <c r="I303" s="4">
        <v>0</v>
      </c>
    </row>
    <row r="304" spans="1:9" x14ac:dyDescent="0.2">
      <c r="A304" s="2">
        <v>7</v>
      </c>
      <c r="B304" s="1" t="s">
        <v>43</v>
      </c>
      <c r="C304" s="4">
        <v>32</v>
      </c>
      <c r="D304" s="8">
        <v>4.1900000000000004</v>
      </c>
      <c r="E304" s="4">
        <v>17</v>
      </c>
      <c r="F304" s="8">
        <v>4.72</v>
      </c>
      <c r="G304" s="4">
        <v>15</v>
      </c>
      <c r="H304" s="8">
        <v>3.86</v>
      </c>
      <c r="I304" s="4">
        <v>0</v>
      </c>
    </row>
    <row r="305" spans="1:9" x14ac:dyDescent="0.2">
      <c r="A305" s="2">
        <v>7</v>
      </c>
      <c r="B305" s="1" t="s">
        <v>48</v>
      </c>
      <c r="C305" s="4">
        <v>32</v>
      </c>
      <c r="D305" s="8">
        <v>4.1900000000000004</v>
      </c>
      <c r="E305" s="4">
        <v>7</v>
      </c>
      <c r="F305" s="8">
        <v>1.94</v>
      </c>
      <c r="G305" s="4">
        <v>25</v>
      </c>
      <c r="H305" s="8">
        <v>6.43</v>
      </c>
      <c r="I305" s="4">
        <v>0</v>
      </c>
    </row>
    <row r="306" spans="1:9" x14ac:dyDescent="0.2">
      <c r="A306" s="2">
        <v>7</v>
      </c>
      <c r="B306" s="1" t="s">
        <v>52</v>
      </c>
      <c r="C306" s="4">
        <v>32</v>
      </c>
      <c r="D306" s="8">
        <v>4.1900000000000004</v>
      </c>
      <c r="E306" s="4">
        <v>19</v>
      </c>
      <c r="F306" s="8">
        <v>5.28</v>
      </c>
      <c r="G306" s="4">
        <v>13</v>
      </c>
      <c r="H306" s="8">
        <v>3.34</v>
      </c>
      <c r="I306" s="4">
        <v>0</v>
      </c>
    </row>
    <row r="307" spans="1:9" x14ac:dyDescent="0.2">
      <c r="A307" s="2">
        <v>10</v>
      </c>
      <c r="B307" s="1" t="s">
        <v>60</v>
      </c>
      <c r="C307" s="4">
        <v>21</v>
      </c>
      <c r="D307" s="8">
        <v>2.75</v>
      </c>
      <c r="E307" s="4">
        <v>0</v>
      </c>
      <c r="F307" s="8">
        <v>0</v>
      </c>
      <c r="G307" s="4">
        <v>21</v>
      </c>
      <c r="H307" s="8">
        <v>5.4</v>
      </c>
      <c r="I307" s="4">
        <v>0</v>
      </c>
    </row>
    <row r="308" spans="1:9" x14ac:dyDescent="0.2">
      <c r="A308" s="2">
        <v>11</v>
      </c>
      <c r="B308" s="1" t="s">
        <v>44</v>
      </c>
      <c r="C308" s="4">
        <v>20</v>
      </c>
      <c r="D308" s="8">
        <v>2.62</v>
      </c>
      <c r="E308" s="4">
        <v>8</v>
      </c>
      <c r="F308" s="8">
        <v>2.2200000000000002</v>
      </c>
      <c r="G308" s="4">
        <v>12</v>
      </c>
      <c r="H308" s="8">
        <v>3.08</v>
      </c>
      <c r="I308" s="4">
        <v>0</v>
      </c>
    </row>
    <row r="309" spans="1:9" x14ac:dyDescent="0.2">
      <c r="A309" s="2">
        <v>12</v>
      </c>
      <c r="B309" s="1" t="s">
        <v>59</v>
      </c>
      <c r="C309" s="4">
        <v>17</v>
      </c>
      <c r="D309" s="8">
        <v>2.23</v>
      </c>
      <c r="E309" s="4">
        <v>14</v>
      </c>
      <c r="F309" s="8">
        <v>3.89</v>
      </c>
      <c r="G309" s="4">
        <v>3</v>
      </c>
      <c r="H309" s="8">
        <v>0.77</v>
      </c>
      <c r="I309" s="4">
        <v>0</v>
      </c>
    </row>
    <row r="310" spans="1:9" x14ac:dyDescent="0.2">
      <c r="A310" s="2">
        <v>13</v>
      </c>
      <c r="B310" s="1" t="s">
        <v>58</v>
      </c>
      <c r="C310" s="4">
        <v>16</v>
      </c>
      <c r="D310" s="8">
        <v>2.09</v>
      </c>
      <c r="E310" s="4">
        <v>5</v>
      </c>
      <c r="F310" s="8">
        <v>1.39</v>
      </c>
      <c r="G310" s="4">
        <v>5</v>
      </c>
      <c r="H310" s="8">
        <v>1.29</v>
      </c>
      <c r="I310" s="4">
        <v>0</v>
      </c>
    </row>
    <row r="311" spans="1:9" x14ac:dyDescent="0.2">
      <c r="A311" s="2">
        <v>14</v>
      </c>
      <c r="B311" s="1" t="s">
        <v>50</v>
      </c>
      <c r="C311" s="4">
        <v>15</v>
      </c>
      <c r="D311" s="8">
        <v>1.96</v>
      </c>
      <c r="E311" s="4">
        <v>8</v>
      </c>
      <c r="F311" s="8">
        <v>2.2200000000000002</v>
      </c>
      <c r="G311" s="4">
        <v>7</v>
      </c>
      <c r="H311" s="8">
        <v>1.8</v>
      </c>
      <c r="I311" s="4">
        <v>0</v>
      </c>
    </row>
    <row r="312" spans="1:9" x14ac:dyDescent="0.2">
      <c r="A312" s="2">
        <v>15</v>
      </c>
      <c r="B312" s="1" t="s">
        <v>54</v>
      </c>
      <c r="C312" s="4">
        <v>11</v>
      </c>
      <c r="D312" s="8">
        <v>1.44</v>
      </c>
      <c r="E312" s="4">
        <v>7</v>
      </c>
      <c r="F312" s="8">
        <v>1.94</v>
      </c>
      <c r="G312" s="4">
        <v>4</v>
      </c>
      <c r="H312" s="8">
        <v>1.03</v>
      </c>
      <c r="I312" s="4">
        <v>0</v>
      </c>
    </row>
    <row r="313" spans="1:9" x14ac:dyDescent="0.2">
      <c r="A313" s="2">
        <v>16</v>
      </c>
      <c r="B313" s="1" t="s">
        <v>66</v>
      </c>
      <c r="C313" s="4">
        <v>10</v>
      </c>
      <c r="D313" s="8">
        <v>1.31</v>
      </c>
      <c r="E313" s="4">
        <v>3</v>
      </c>
      <c r="F313" s="8">
        <v>0.83</v>
      </c>
      <c r="G313" s="4">
        <v>7</v>
      </c>
      <c r="H313" s="8">
        <v>1.8</v>
      </c>
      <c r="I313" s="4">
        <v>0</v>
      </c>
    </row>
    <row r="314" spans="1:9" x14ac:dyDescent="0.2">
      <c r="A314" s="2">
        <v>16</v>
      </c>
      <c r="B314" s="1" t="s">
        <v>63</v>
      </c>
      <c r="C314" s="4">
        <v>10</v>
      </c>
      <c r="D314" s="8">
        <v>1.31</v>
      </c>
      <c r="E314" s="4">
        <v>6</v>
      </c>
      <c r="F314" s="8">
        <v>1.67</v>
      </c>
      <c r="G314" s="4">
        <v>4</v>
      </c>
      <c r="H314" s="8">
        <v>1.03</v>
      </c>
      <c r="I314" s="4">
        <v>0</v>
      </c>
    </row>
    <row r="315" spans="1:9" x14ac:dyDescent="0.2">
      <c r="A315" s="2">
        <v>16</v>
      </c>
      <c r="B315" s="1" t="s">
        <v>57</v>
      </c>
      <c r="C315" s="4">
        <v>10</v>
      </c>
      <c r="D315" s="8">
        <v>1.31</v>
      </c>
      <c r="E315" s="4">
        <v>1</v>
      </c>
      <c r="F315" s="8">
        <v>0.28000000000000003</v>
      </c>
      <c r="G315" s="4">
        <v>7</v>
      </c>
      <c r="H315" s="8">
        <v>1.8</v>
      </c>
      <c r="I315" s="4">
        <v>0</v>
      </c>
    </row>
    <row r="316" spans="1:9" x14ac:dyDescent="0.2">
      <c r="A316" s="2">
        <v>19</v>
      </c>
      <c r="B316" s="1" t="s">
        <v>46</v>
      </c>
      <c r="C316" s="4">
        <v>8</v>
      </c>
      <c r="D316" s="8">
        <v>1.05</v>
      </c>
      <c r="E316" s="4">
        <v>2</v>
      </c>
      <c r="F316" s="8">
        <v>0.56000000000000005</v>
      </c>
      <c r="G316" s="4">
        <v>6</v>
      </c>
      <c r="H316" s="8">
        <v>1.54</v>
      </c>
      <c r="I316" s="4">
        <v>0</v>
      </c>
    </row>
    <row r="317" spans="1:9" x14ac:dyDescent="0.2">
      <c r="A317" s="2">
        <v>20</v>
      </c>
      <c r="B317" s="1" t="s">
        <v>61</v>
      </c>
      <c r="C317" s="4">
        <v>7</v>
      </c>
      <c r="D317" s="8">
        <v>0.92</v>
      </c>
      <c r="E317" s="4">
        <v>6</v>
      </c>
      <c r="F317" s="8">
        <v>1.67</v>
      </c>
      <c r="G317" s="4">
        <v>1</v>
      </c>
      <c r="H317" s="8">
        <v>0.26</v>
      </c>
      <c r="I317" s="4">
        <v>0</v>
      </c>
    </row>
    <row r="318" spans="1:9" x14ac:dyDescent="0.2">
      <c r="A318" s="2">
        <v>20</v>
      </c>
      <c r="B318" s="1" t="s">
        <v>73</v>
      </c>
      <c r="C318" s="4">
        <v>7</v>
      </c>
      <c r="D318" s="8">
        <v>0.92</v>
      </c>
      <c r="E318" s="4">
        <v>2</v>
      </c>
      <c r="F318" s="8">
        <v>0.56000000000000005</v>
      </c>
      <c r="G318" s="4">
        <v>4</v>
      </c>
      <c r="H318" s="8">
        <v>1.03</v>
      </c>
      <c r="I318" s="4">
        <v>0</v>
      </c>
    </row>
    <row r="319" spans="1:9" x14ac:dyDescent="0.2">
      <c r="A319" s="1"/>
      <c r="C319" s="4"/>
      <c r="D319" s="8"/>
      <c r="E319" s="4"/>
      <c r="F319" s="8"/>
      <c r="G319" s="4"/>
      <c r="H319" s="8"/>
      <c r="I319" s="4"/>
    </row>
    <row r="320" spans="1:9" x14ac:dyDescent="0.2">
      <c r="A320" s="1" t="s">
        <v>14</v>
      </c>
      <c r="C320" s="4"/>
      <c r="D320" s="8"/>
      <c r="E320" s="4"/>
      <c r="F320" s="8"/>
      <c r="G320" s="4"/>
      <c r="H320" s="8"/>
      <c r="I320" s="4"/>
    </row>
    <row r="321" spans="1:9" x14ac:dyDescent="0.2">
      <c r="A321" s="2">
        <v>1</v>
      </c>
      <c r="B321" s="1" t="s">
        <v>56</v>
      </c>
      <c r="C321" s="4">
        <v>92</v>
      </c>
      <c r="D321" s="8">
        <v>12.5</v>
      </c>
      <c r="E321" s="4">
        <v>90</v>
      </c>
      <c r="F321" s="8">
        <v>20.36</v>
      </c>
      <c r="G321" s="4">
        <v>2</v>
      </c>
      <c r="H321" s="8">
        <v>0.72</v>
      </c>
      <c r="I321" s="4">
        <v>0</v>
      </c>
    </row>
    <row r="322" spans="1:9" x14ac:dyDescent="0.2">
      <c r="A322" s="2">
        <v>2</v>
      </c>
      <c r="B322" s="1" t="s">
        <v>51</v>
      </c>
      <c r="C322" s="4">
        <v>85</v>
      </c>
      <c r="D322" s="8">
        <v>11.55</v>
      </c>
      <c r="E322" s="4">
        <v>49</v>
      </c>
      <c r="F322" s="8">
        <v>11.09</v>
      </c>
      <c r="G322" s="4">
        <v>35</v>
      </c>
      <c r="H322" s="8">
        <v>12.54</v>
      </c>
      <c r="I322" s="4">
        <v>1</v>
      </c>
    </row>
    <row r="323" spans="1:9" x14ac:dyDescent="0.2">
      <c r="A323" s="2">
        <v>3</v>
      </c>
      <c r="B323" s="1" t="s">
        <v>55</v>
      </c>
      <c r="C323" s="4">
        <v>63</v>
      </c>
      <c r="D323" s="8">
        <v>8.56</v>
      </c>
      <c r="E323" s="4">
        <v>52</v>
      </c>
      <c r="F323" s="8">
        <v>11.76</v>
      </c>
      <c r="G323" s="4">
        <v>11</v>
      </c>
      <c r="H323" s="8">
        <v>3.94</v>
      </c>
      <c r="I323" s="4">
        <v>0</v>
      </c>
    </row>
    <row r="324" spans="1:9" x14ac:dyDescent="0.2">
      <c r="A324" s="2">
        <v>4</v>
      </c>
      <c r="B324" s="1" t="s">
        <v>49</v>
      </c>
      <c r="C324" s="4">
        <v>62</v>
      </c>
      <c r="D324" s="8">
        <v>8.42</v>
      </c>
      <c r="E324" s="4">
        <v>44</v>
      </c>
      <c r="F324" s="8">
        <v>9.9499999999999993</v>
      </c>
      <c r="G324" s="4">
        <v>18</v>
      </c>
      <c r="H324" s="8">
        <v>6.45</v>
      </c>
      <c r="I324" s="4">
        <v>0</v>
      </c>
    </row>
    <row r="325" spans="1:9" x14ac:dyDescent="0.2">
      <c r="A325" s="2">
        <v>5</v>
      </c>
      <c r="B325" s="1" t="s">
        <v>42</v>
      </c>
      <c r="C325" s="4">
        <v>45</v>
      </c>
      <c r="D325" s="8">
        <v>6.11</v>
      </c>
      <c r="E325" s="4">
        <v>9</v>
      </c>
      <c r="F325" s="8">
        <v>2.04</v>
      </c>
      <c r="G325" s="4">
        <v>36</v>
      </c>
      <c r="H325" s="8">
        <v>12.9</v>
      </c>
      <c r="I325" s="4">
        <v>0</v>
      </c>
    </row>
    <row r="326" spans="1:9" x14ac:dyDescent="0.2">
      <c r="A326" s="2">
        <v>6</v>
      </c>
      <c r="B326" s="1" t="s">
        <v>43</v>
      </c>
      <c r="C326" s="4">
        <v>27</v>
      </c>
      <c r="D326" s="8">
        <v>3.67</v>
      </c>
      <c r="E326" s="4">
        <v>17</v>
      </c>
      <c r="F326" s="8">
        <v>3.85</v>
      </c>
      <c r="G326" s="4">
        <v>10</v>
      </c>
      <c r="H326" s="8">
        <v>3.58</v>
      </c>
      <c r="I326" s="4">
        <v>0</v>
      </c>
    </row>
    <row r="327" spans="1:9" x14ac:dyDescent="0.2">
      <c r="A327" s="2">
        <v>6</v>
      </c>
      <c r="B327" s="1" t="s">
        <v>58</v>
      </c>
      <c r="C327" s="4">
        <v>27</v>
      </c>
      <c r="D327" s="8">
        <v>3.67</v>
      </c>
      <c r="E327" s="4">
        <v>21</v>
      </c>
      <c r="F327" s="8">
        <v>4.75</v>
      </c>
      <c r="G327" s="4">
        <v>1</v>
      </c>
      <c r="H327" s="8">
        <v>0.36</v>
      </c>
      <c r="I327" s="4">
        <v>0</v>
      </c>
    </row>
    <row r="328" spans="1:9" x14ac:dyDescent="0.2">
      <c r="A328" s="2">
        <v>8</v>
      </c>
      <c r="B328" s="1" t="s">
        <v>50</v>
      </c>
      <c r="C328" s="4">
        <v>26</v>
      </c>
      <c r="D328" s="8">
        <v>3.53</v>
      </c>
      <c r="E328" s="4">
        <v>12</v>
      </c>
      <c r="F328" s="8">
        <v>2.71</v>
      </c>
      <c r="G328" s="4">
        <v>14</v>
      </c>
      <c r="H328" s="8">
        <v>5.0199999999999996</v>
      </c>
      <c r="I328" s="4">
        <v>0</v>
      </c>
    </row>
    <row r="329" spans="1:9" x14ac:dyDescent="0.2">
      <c r="A329" s="2">
        <v>9</v>
      </c>
      <c r="B329" s="1" t="s">
        <v>52</v>
      </c>
      <c r="C329" s="4">
        <v>23</v>
      </c>
      <c r="D329" s="8">
        <v>3.13</v>
      </c>
      <c r="E329" s="4">
        <v>14</v>
      </c>
      <c r="F329" s="8">
        <v>3.17</v>
      </c>
      <c r="G329" s="4">
        <v>9</v>
      </c>
      <c r="H329" s="8">
        <v>3.23</v>
      </c>
      <c r="I329" s="4">
        <v>0</v>
      </c>
    </row>
    <row r="330" spans="1:9" x14ac:dyDescent="0.2">
      <c r="A330" s="2">
        <v>10</v>
      </c>
      <c r="B330" s="1" t="s">
        <v>44</v>
      </c>
      <c r="C330" s="4">
        <v>21</v>
      </c>
      <c r="D330" s="8">
        <v>2.85</v>
      </c>
      <c r="E330" s="4">
        <v>11</v>
      </c>
      <c r="F330" s="8">
        <v>2.4900000000000002</v>
      </c>
      <c r="G330" s="4">
        <v>10</v>
      </c>
      <c r="H330" s="8">
        <v>3.58</v>
      </c>
      <c r="I330" s="4">
        <v>0</v>
      </c>
    </row>
    <row r="331" spans="1:9" x14ac:dyDescent="0.2">
      <c r="A331" s="2">
        <v>10</v>
      </c>
      <c r="B331" s="1" t="s">
        <v>59</v>
      </c>
      <c r="C331" s="4">
        <v>21</v>
      </c>
      <c r="D331" s="8">
        <v>2.85</v>
      </c>
      <c r="E331" s="4">
        <v>19</v>
      </c>
      <c r="F331" s="8">
        <v>4.3</v>
      </c>
      <c r="G331" s="4">
        <v>2</v>
      </c>
      <c r="H331" s="8">
        <v>0.72</v>
      </c>
      <c r="I331" s="4">
        <v>0</v>
      </c>
    </row>
    <row r="332" spans="1:9" x14ac:dyDescent="0.2">
      <c r="A332" s="2">
        <v>10</v>
      </c>
      <c r="B332" s="1" t="s">
        <v>61</v>
      </c>
      <c r="C332" s="4">
        <v>21</v>
      </c>
      <c r="D332" s="8">
        <v>2.85</v>
      </c>
      <c r="E332" s="4">
        <v>20</v>
      </c>
      <c r="F332" s="8">
        <v>4.5199999999999996</v>
      </c>
      <c r="G332" s="4">
        <v>1</v>
      </c>
      <c r="H332" s="8">
        <v>0.36</v>
      </c>
      <c r="I332" s="4">
        <v>0</v>
      </c>
    </row>
    <row r="333" spans="1:9" x14ac:dyDescent="0.2">
      <c r="A333" s="2">
        <v>13</v>
      </c>
      <c r="B333" s="1" t="s">
        <v>66</v>
      </c>
      <c r="C333" s="4">
        <v>15</v>
      </c>
      <c r="D333" s="8">
        <v>2.04</v>
      </c>
      <c r="E333" s="4">
        <v>3</v>
      </c>
      <c r="F333" s="8">
        <v>0.68</v>
      </c>
      <c r="G333" s="4">
        <v>12</v>
      </c>
      <c r="H333" s="8">
        <v>4.3</v>
      </c>
      <c r="I333" s="4">
        <v>0</v>
      </c>
    </row>
    <row r="334" spans="1:9" x14ac:dyDescent="0.2">
      <c r="A334" s="2">
        <v>14</v>
      </c>
      <c r="B334" s="1" t="s">
        <v>45</v>
      </c>
      <c r="C334" s="4">
        <v>14</v>
      </c>
      <c r="D334" s="8">
        <v>1.9</v>
      </c>
      <c r="E334" s="4">
        <v>2</v>
      </c>
      <c r="F334" s="8">
        <v>0.45</v>
      </c>
      <c r="G334" s="4">
        <v>12</v>
      </c>
      <c r="H334" s="8">
        <v>4.3</v>
      </c>
      <c r="I334" s="4">
        <v>0</v>
      </c>
    </row>
    <row r="335" spans="1:9" x14ac:dyDescent="0.2">
      <c r="A335" s="2">
        <v>15</v>
      </c>
      <c r="B335" s="1" t="s">
        <v>48</v>
      </c>
      <c r="C335" s="4">
        <v>12</v>
      </c>
      <c r="D335" s="8">
        <v>1.63</v>
      </c>
      <c r="E335" s="4">
        <v>10</v>
      </c>
      <c r="F335" s="8">
        <v>2.2599999999999998</v>
      </c>
      <c r="G335" s="4">
        <v>2</v>
      </c>
      <c r="H335" s="8">
        <v>0.72</v>
      </c>
      <c r="I335" s="4">
        <v>0</v>
      </c>
    </row>
    <row r="336" spans="1:9" x14ac:dyDescent="0.2">
      <c r="A336" s="2">
        <v>15</v>
      </c>
      <c r="B336" s="1" t="s">
        <v>65</v>
      </c>
      <c r="C336" s="4">
        <v>12</v>
      </c>
      <c r="D336" s="8">
        <v>1.63</v>
      </c>
      <c r="E336" s="4">
        <v>10</v>
      </c>
      <c r="F336" s="8">
        <v>2.2599999999999998</v>
      </c>
      <c r="G336" s="4">
        <v>2</v>
      </c>
      <c r="H336" s="8">
        <v>0.72</v>
      </c>
      <c r="I336" s="4">
        <v>0</v>
      </c>
    </row>
    <row r="337" spans="1:9" x14ac:dyDescent="0.2">
      <c r="A337" s="2">
        <v>15</v>
      </c>
      <c r="B337" s="1" t="s">
        <v>57</v>
      </c>
      <c r="C337" s="4">
        <v>12</v>
      </c>
      <c r="D337" s="8">
        <v>1.63</v>
      </c>
      <c r="E337" s="4">
        <v>8</v>
      </c>
      <c r="F337" s="8">
        <v>1.81</v>
      </c>
      <c r="G337" s="4">
        <v>3</v>
      </c>
      <c r="H337" s="8">
        <v>1.08</v>
      </c>
      <c r="I337" s="4">
        <v>0</v>
      </c>
    </row>
    <row r="338" spans="1:9" x14ac:dyDescent="0.2">
      <c r="A338" s="2">
        <v>15</v>
      </c>
      <c r="B338" s="1" t="s">
        <v>60</v>
      </c>
      <c r="C338" s="4">
        <v>12</v>
      </c>
      <c r="D338" s="8">
        <v>1.63</v>
      </c>
      <c r="E338" s="4">
        <v>1</v>
      </c>
      <c r="F338" s="8">
        <v>0.23</v>
      </c>
      <c r="G338" s="4">
        <v>10</v>
      </c>
      <c r="H338" s="8">
        <v>3.58</v>
      </c>
      <c r="I338" s="4">
        <v>0</v>
      </c>
    </row>
    <row r="339" spans="1:9" x14ac:dyDescent="0.2">
      <c r="A339" s="2">
        <v>19</v>
      </c>
      <c r="B339" s="1" t="s">
        <v>64</v>
      </c>
      <c r="C339" s="4">
        <v>11</v>
      </c>
      <c r="D339" s="8">
        <v>1.49</v>
      </c>
      <c r="E339" s="4">
        <v>5</v>
      </c>
      <c r="F339" s="8">
        <v>1.1299999999999999</v>
      </c>
      <c r="G339" s="4">
        <v>5</v>
      </c>
      <c r="H339" s="8">
        <v>1.79</v>
      </c>
      <c r="I339" s="4">
        <v>0</v>
      </c>
    </row>
    <row r="340" spans="1:9" x14ac:dyDescent="0.2">
      <c r="A340" s="2">
        <v>20</v>
      </c>
      <c r="B340" s="1" t="s">
        <v>63</v>
      </c>
      <c r="C340" s="4">
        <v>10</v>
      </c>
      <c r="D340" s="8">
        <v>1.36</v>
      </c>
      <c r="E340" s="4">
        <v>3</v>
      </c>
      <c r="F340" s="8">
        <v>0.68</v>
      </c>
      <c r="G340" s="4">
        <v>7</v>
      </c>
      <c r="H340" s="8">
        <v>2.5099999999999998</v>
      </c>
      <c r="I340" s="4">
        <v>0</v>
      </c>
    </row>
    <row r="341" spans="1:9" x14ac:dyDescent="0.2">
      <c r="A341" s="2">
        <v>20</v>
      </c>
      <c r="B341" s="1" t="s">
        <v>47</v>
      </c>
      <c r="C341" s="4">
        <v>10</v>
      </c>
      <c r="D341" s="8">
        <v>1.36</v>
      </c>
      <c r="E341" s="4">
        <v>4</v>
      </c>
      <c r="F341" s="8">
        <v>0.9</v>
      </c>
      <c r="G341" s="4">
        <v>6</v>
      </c>
      <c r="H341" s="8">
        <v>2.15</v>
      </c>
      <c r="I341" s="4">
        <v>0</v>
      </c>
    </row>
    <row r="342" spans="1:9" x14ac:dyDescent="0.2">
      <c r="A342" s="2">
        <v>20</v>
      </c>
      <c r="B342" s="1" t="s">
        <v>54</v>
      </c>
      <c r="C342" s="4">
        <v>10</v>
      </c>
      <c r="D342" s="8">
        <v>1.36</v>
      </c>
      <c r="E342" s="4">
        <v>3</v>
      </c>
      <c r="F342" s="8">
        <v>0.68</v>
      </c>
      <c r="G342" s="4">
        <v>7</v>
      </c>
      <c r="H342" s="8">
        <v>2.5099999999999998</v>
      </c>
      <c r="I342" s="4">
        <v>0</v>
      </c>
    </row>
    <row r="343" spans="1:9" x14ac:dyDescent="0.2">
      <c r="A343" s="1"/>
      <c r="C343" s="4"/>
      <c r="D343" s="8"/>
      <c r="E343" s="4"/>
      <c r="F343" s="8"/>
      <c r="G343" s="4"/>
      <c r="H343" s="8"/>
      <c r="I343" s="4"/>
    </row>
    <row r="344" spans="1:9" x14ac:dyDescent="0.2">
      <c r="A344" s="1" t="s">
        <v>15</v>
      </c>
      <c r="C344" s="4"/>
      <c r="D344" s="8"/>
      <c r="E344" s="4"/>
      <c r="F344" s="8"/>
      <c r="G344" s="4"/>
      <c r="H344" s="8"/>
      <c r="I344" s="4"/>
    </row>
    <row r="345" spans="1:9" x14ac:dyDescent="0.2">
      <c r="A345" s="2">
        <v>1</v>
      </c>
      <c r="B345" s="1" t="s">
        <v>51</v>
      </c>
      <c r="C345" s="4">
        <v>13</v>
      </c>
      <c r="D345" s="8">
        <v>15.12</v>
      </c>
      <c r="E345" s="4">
        <v>11</v>
      </c>
      <c r="F345" s="8">
        <v>17.739999999999998</v>
      </c>
      <c r="G345" s="4">
        <v>2</v>
      </c>
      <c r="H345" s="8">
        <v>14.29</v>
      </c>
      <c r="I345" s="4">
        <v>0</v>
      </c>
    </row>
    <row r="346" spans="1:9" x14ac:dyDescent="0.2">
      <c r="A346" s="2">
        <v>2</v>
      </c>
      <c r="B346" s="1" t="s">
        <v>42</v>
      </c>
      <c r="C346" s="4">
        <v>12</v>
      </c>
      <c r="D346" s="8">
        <v>13.95</v>
      </c>
      <c r="E346" s="4">
        <v>9</v>
      </c>
      <c r="F346" s="8">
        <v>14.52</v>
      </c>
      <c r="G346" s="4">
        <v>3</v>
      </c>
      <c r="H346" s="8">
        <v>21.43</v>
      </c>
      <c r="I346" s="4">
        <v>0</v>
      </c>
    </row>
    <row r="347" spans="1:9" x14ac:dyDescent="0.2">
      <c r="A347" s="2">
        <v>2</v>
      </c>
      <c r="B347" s="1" t="s">
        <v>56</v>
      </c>
      <c r="C347" s="4">
        <v>12</v>
      </c>
      <c r="D347" s="8">
        <v>13.95</v>
      </c>
      <c r="E347" s="4">
        <v>11</v>
      </c>
      <c r="F347" s="8">
        <v>17.739999999999998</v>
      </c>
      <c r="G347" s="4">
        <v>0</v>
      </c>
      <c r="H347" s="8">
        <v>0</v>
      </c>
      <c r="I347" s="4">
        <v>0</v>
      </c>
    </row>
    <row r="348" spans="1:9" x14ac:dyDescent="0.2">
      <c r="A348" s="2">
        <v>4</v>
      </c>
      <c r="B348" s="1" t="s">
        <v>49</v>
      </c>
      <c r="C348" s="4">
        <v>9</v>
      </c>
      <c r="D348" s="8">
        <v>10.47</v>
      </c>
      <c r="E348" s="4">
        <v>7</v>
      </c>
      <c r="F348" s="8">
        <v>11.29</v>
      </c>
      <c r="G348" s="4">
        <v>2</v>
      </c>
      <c r="H348" s="8">
        <v>14.29</v>
      </c>
      <c r="I348" s="4">
        <v>0</v>
      </c>
    </row>
    <row r="349" spans="1:9" x14ac:dyDescent="0.2">
      <c r="A349" s="2">
        <v>5</v>
      </c>
      <c r="B349" s="1" t="s">
        <v>55</v>
      </c>
      <c r="C349" s="4">
        <v>6</v>
      </c>
      <c r="D349" s="8">
        <v>6.98</v>
      </c>
      <c r="E349" s="4">
        <v>6</v>
      </c>
      <c r="F349" s="8">
        <v>9.68</v>
      </c>
      <c r="G349" s="4">
        <v>0</v>
      </c>
      <c r="H349" s="8">
        <v>0</v>
      </c>
      <c r="I349" s="4">
        <v>0</v>
      </c>
    </row>
    <row r="350" spans="1:9" x14ac:dyDescent="0.2">
      <c r="A350" s="2">
        <v>6</v>
      </c>
      <c r="B350" s="1" t="s">
        <v>66</v>
      </c>
      <c r="C350" s="4">
        <v>4</v>
      </c>
      <c r="D350" s="8">
        <v>4.6500000000000004</v>
      </c>
      <c r="E350" s="4">
        <v>2</v>
      </c>
      <c r="F350" s="8">
        <v>3.23</v>
      </c>
      <c r="G350" s="4">
        <v>2</v>
      </c>
      <c r="H350" s="8">
        <v>14.29</v>
      </c>
      <c r="I350" s="4">
        <v>0</v>
      </c>
    </row>
    <row r="351" spans="1:9" x14ac:dyDescent="0.2">
      <c r="A351" s="2">
        <v>7</v>
      </c>
      <c r="B351" s="1" t="s">
        <v>43</v>
      </c>
      <c r="C351" s="4">
        <v>3</v>
      </c>
      <c r="D351" s="8">
        <v>3.49</v>
      </c>
      <c r="E351" s="4">
        <v>2</v>
      </c>
      <c r="F351" s="8">
        <v>3.23</v>
      </c>
      <c r="G351" s="4">
        <v>1</v>
      </c>
      <c r="H351" s="8">
        <v>7.14</v>
      </c>
      <c r="I351" s="4">
        <v>0</v>
      </c>
    </row>
    <row r="352" spans="1:9" x14ac:dyDescent="0.2">
      <c r="A352" s="2">
        <v>7</v>
      </c>
      <c r="B352" s="1" t="s">
        <v>60</v>
      </c>
      <c r="C352" s="4">
        <v>3</v>
      </c>
      <c r="D352" s="8">
        <v>3.49</v>
      </c>
      <c r="E352" s="4">
        <v>0</v>
      </c>
      <c r="F352" s="8">
        <v>0</v>
      </c>
      <c r="G352" s="4">
        <v>1</v>
      </c>
      <c r="H352" s="8">
        <v>7.14</v>
      </c>
      <c r="I352" s="4">
        <v>0</v>
      </c>
    </row>
    <row r="353" spans="1:9" x14ac:dyDescent="0.2">
      <c r="A353" s="2">
        <v>9</v>
      </c>
      <c r="B353" s="1" t="s">
        <v>69</v>
      </c>
      <c r="C353" s="4">
        <v>2</v>
      </c>
      <c r="D353" s="8">
        <v>2.33</v>
      </c>
      <c r="E353" s="4">
        <v>1</v>
      </c>
      <c r="F353" s="8">
        <v>1.61</v>
      </c>
      <c r="G353" s="4">
        <v>1</v>
      </c>
      <c r="H353" s="8">
        <v>7.14</v>
      </c>
      <c r="I353" s="4">
        <v>0</v>
      </c>
    </row>
    <row r="354" spans="1:9" x14ac:dyDescent="0.2">
      <c r="A354" s="2">
        <v>9</v>
      </c>
      <c r="B354" s="1" t="s">
        <v>75</v>
      </c>
      <c r="C354" s="4">
        <v>2</v>
      </c>
      <c r="D354" s="8">
        <v>2.33</v>
      </c>
      <c r="E354" s="4">
        <v>0</v>
      </c>
      <c r="F354" s="8">
        <v>0</v>
      </c>
      <c r="G354" s="4">
        <v>0</v>
      </c>
      <c r="H354" s="8">
        <v>0</v>
      </c>
      <c r="I354" s="4">
        <v>0</v>
      </c>
    </row>
    <row r="355" spans="1:9" x14ac:dyDescent="0.2">
      <c r="A355" s="2">
        <v>9</v>
      </c>
      <c r="B355" s="1" t="s">
        <v>64</v>
      </c>
      <c r="C355" s="4">
        <v>2</v>
      </c>
      <c r="D355" s="8">
        <v>2.33</v>
      </c>
      <c r="E355" s="4">
        <v>2</v>
      </c>
      <c r="F355" s="8">
        <v>3.23</v>
      </c>
      <c r="G355" s="4">
        <v>0</v>
      </c>
      <c r="H355" s="8">
        <v>0</v>
      </c>
      <c r="I355" s="4">
        <v>0</v>
      </c>
    </row>
    <row r="356" spans="1:9" x14ac:dyDescent="0.2">
      <c r="A356" s="2">
        <v>9</v>
      </c>
      <c r="B356" s="1" t="s">
        <v>59</v>
      </c>
      <c r="C356" s="4">
        <v>2</v>
      </c>
      <c r="D356" s="8">
        <v>2.33</v>
      </c>
      <c r="E356" s="4">
        <v>2</v>
      </c>
      <c r="F356" s="8">
        <v>3.23</v>
      </c>
      <c r="G356" s="4">
        <v>0</v>
      </c>
      <c r="H356" s="8">
        <v>0</v>
      </c>
      <c r="I356" s="4">
        <v>0</v>
      </c>
    </row>
    <row r="357" spans="1:9" x14ac:dyDescent="0.2">
      <c r="A357" s="2">
        <v>9</v>
      </c>
      <c r="B357" s="1" t="s">
        <v>72</v>
      </c>
      <c r="C357" s="4">
        <v>2</v>
      </c>
      <c r="D357" s="8">
        <v>2.33</v>
      </c>
      <c r="E357" s="4">
        <v>2</v>
      </c>
      <c r="F357" s="8">
        <v>3.23</v>
      </c>
      <c r="G357" s="4">
        <v>0</v>
      </c>
      <c r="H357" s="8">
        <v>0</v>
      </c>
      <c r="I357" s="4">
        <v>0</v>
      </c>
    </row>
    <row r="358" spans="1:9" x14ac:dyDescent="0.2">
      <c r="A358" s="2">
        <v>14</v>
      </c>
      <c r="B358" s="1" t="s">
        <v>44</v>
      </c>
      <c r="C358" s="4">
        <v>1</v>
      </c>
      <c r="D358" s="8">
        <v>1.1599999999999999</v>
      </c>
      <c r="E358" s="4">
        <v>1</v>
      </c>
      <c r="F358" s="8">
        <v>1.61</v>
      </c>
      <c r="G358" s="4">
        <v>0</v>
      </c>
      <c r="H358" s="8">
        <v>0</v>
      </c>
      <c r="I358" s="4">
        <v>0</v>
      </c>
    </row>
    <row r="359" spans="1:9" x14ac:dyDescent="0.2">
      <c r="A359" s="2">
        <v>14</v>
      </c>
      <c r="B359" s="1" t="s">
        <v>76</v>
      </c>
      <c r="C359" s="4">
        <v>1</v>
      </c>
      <c r="D359" s="8">
        <v>1.1599999999999999</v>
      </c>
      <c r="E359" s="4">
        <v>0</v>
      </c>
      <c r="F359" s="8">
        <v>0</v>
      </c>
      <c r="G359" s="4">
        <v>0</v>
      </c>
      <c r="H359" s="8">
        <v>0</v>
      </c>
      <c r="I359" s="4">
        <v>0</v>
      </c>
    </row>
    <row r="360" spans="1:9" x14ac:dyDescent="0.2">
      <c r="A360" s="2">
        <v>14</v>
      </c>
      <c r="B360" s="1" t="s">
        <v>77</v>
      </c>
      <c r="C360" s="4">
        <v>1</v>
      </c>
      <c r="D360" s="8">
        <v>1.1599999999999999</v>
      </c>
      <c r="E360" s="4">
        <v>1</v>
      </c>
      <c r="F360" s="8">
        <v>1.61</v>
      </c>
      <c r="G360" s="4">
        <v>0</v>
      </c>
      <c r="H360" s="8">
        <v>0</v>
      </c>
      <c r="I360" s="4">
        <v>0</v>
      </c>
    </row>
    <row r="361" spans="1:9" x14ac:dyDescent="0.2">
      <c r="A361" s="2">
        <v>14</v>
      </c>
      <c r="B361" s="1" t="s">
        <v>48</v>
      </c>
      <c r="C361" s="4">
        <v>1</v>
      </c>
      <c r="D361" s="8">
        <v>1.1599999999999999</v>
      </c>
      <c r="E361" s="4">
        <v>1</v>
      </c>
      <c r="F361" s="8">
        <v>1.61</v>
      </c>
      <c r="G361" s="4">
        <v>0</v>
      </c>
      <c r="H361" s="8">
        <v>0</v>
      </c>
      <c r="I361" s="4">
        <v>0</v>
      </c>
    </row>
    <row r="362" spans="1:9" x14ac:dyDescent="0.2">
      <c r="A362" s="2">
        <v>14</v>
      </c>
      <c r="B362" s="1" t="s">
        <v>50</v>
      </c>
      <c r="C362" s="4">
        <v>1</v>
      </c>
      <c r="D362" s="8">
        <v>1.1599999999999999</v>
      </c>
      <c r="E362" s="4">
        <v>1</v>
      </c>
      <c r="F362" s="8">
        <v>1.61</v>
      </c>
      <c r="G362" s="4">
        <v>0</v>
      </c>
      <c r="H362" s="8">
        <v>0</v>
      </c>
      <c r="I362" s="4">
        <v>0</v>
      </c>
    </row>
    <row r="363" spans="1:9" x14ac:dyDescent="0.2">
      <c r="A363" s="2">
        <v>14</v>
      </c>
      <c r="B363" s="1" t="s">
        <v>71</v>
      </c>
      <c r="C363" s="4">
        <v>1</v>
      </c>
      <c r="D363" s="8">
        <v>1.1599999999999999</v>
      </c>
      <c r="E363" s="4">
        <v>1</v>
      </c>
      <c r="F363" s="8">
        <v>1.61</v>
      </c>
      <c r="G363" s="4">
        <v>0</v>
      </c>
      <c r="H363" s="8">
        <v>0</v>
      </c>
      <c r="I363" s="4">
        <v>0</v>
      </c>
    </row>
    <row r="364" spans="1:9" x14ac:dyDescent="0.2">
      <c r="A364" s="2">
        <v>14</v>
      </c>
      <c r="B364" s="1" t="s">
        <v>52</v>
      </c>
      <c r="C364" s="4">
        <v>1</v>
      </c>
      <c r="D364" s="8">
        <v>1.1599999999999999</v>
      </c>
      <c r="E364" s="4">
        <v>0</v>
      </c>
      <c r="F364" s="8">
        <v>0</v>
      </c>
      <c r="G364" s="4">
        <v>1</v>
      </c>
      <c r="H364" s="8">
        <v>7.14</v>
      </c>
      <c r="I364" s="4">
        <v>0</v>
      </c>
    </row>
    <row r="365" spans="1:9" x14ac:dyDescent="0.2">
      <c r="A365" s="2">
        <v>14</v>
      </c>
      <c r="B365" s="1" t="s">
        <v>78</v>
      </c>
      <c r="C365" s="4">
        <v>1</v>
      </c>
      <c r="D365" s="8">
        <v>1.1599999999999999</v>
      </c>
      <c r="E365" s="4">
        <v>0</v>
      </c>
      <c r="F365" s="8">
        <v>0</v>
      </c>
      <c r="G365" s="4">
        <v>1</v>
      </c>
      <c r="H365" s="8">
        <v>7.14</v>
      </c>
      <c r="I365" s="4">
        <v>0</v>
      </c>
    </row>
    <row r="366" spans="1:9" x14ac:dyDescent="0.2">
      <c r="A366" s="2">
        <v>14</v>
      </c>
      <c r="B366" s="1" t="s">
        <v>65</v>
      </c>
      <c r="C366" s="4">
        <v>1</v>
      </c>
      <c r="D366" s="8">
        <v>1.1599999999999999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2">
      <c r="A367" s="2">
        <v>14</v>
      </c>
      <c r="B367" s="1" t="s">
        <v>57</v>
      </c>
      <c r="C367" s="4">
        <v>1</v>
      </c>
      <c r="D367" s="8">
        <v>1.1599999999999999</v>
      </c>
      <c r="E367" s="4">
        <v>1</v>
      </c>
      <c r="F367" s="8">
        <v>1.61</v>
      </c>
      <c r="G367" s="4">
        <v>0</v>
      </c>
      <c r="H367" s="8">
        <v>0</v>
      </c>
      <c r="I367" s="4">
        <v>0</v>
      </c>
    </row>
    <row r="368" spans="1:9" x14ac:dyDescent="0.2">
      <c r="A368" s="2">
        <v>14</v>
      </c>
      <c r="B368" s="1" t="s">
        <v>58</v>
      </c>
      <c r="C368" s="4">
        <v>1</v>
      </c>
      <c r="D368" s="8">
        <v>1.1599999999999999</v>
      </c>
      <c r="E368" s="4">
        <v>0</v>
      </c>
      <c r="F368" s="8">
        <v>0</v>
      </c>
      <c r="G368" s="4">
        <v>0</v>
      </c>
      <c r="H368" s="8">
        <v>0</v>
      </c>
      <c r="I368" s="4">
        <v>0</v>
      </c>
    </row>
    <row r="369" spans="1:9" x14ac:dyDescent="0.2">
      <c r="A369" s="2">
        <v>14</v>
      </c>
      <c r="B369" s="1" t="s">
        <v>79</v>
      </c>
      <c r="C369" s="4">
        <v>1</v>
      </c>
      <c r="D369" s="8">
        <v>1.1599999999999999</v>
      </c>
      <c r="E369" s="4">
        <v>0</v>
      </c>
      <c r="F369" s="8">
        <v>0</v>
      </c>
      <c r="G369" s="4">
        <v>0</v>
      </c>
      <c r="H369" s="8">
        <v>0</v>
      </c>
      <c r="I369" s="4">
        <v>0</v>
      </c>
    </row>
    <row r="370" spans="1:9" x14ac:dyDescent="0.2">
      <c r="A370" s="2">
        <v>14</v>
      </c>
      <c r="B370" s="1" t="s">
        <v>61</v>
      </c>
      <c r="C370" s="4">
        <v>1</v>
      </c>
      <c r="D370" s="8">
        <v>1.1599999999999999</v>
      </c>
      <c r="E370" s="4">
        <v>1</v>
      </c>
      <c r="F370" s="8">
        <v>1.61</v>
      </c>
      <c r="G370" s="4">
        <v>0</v>
      </c>
      <c r="H370" s="8">
        <v>0</v>
      </c>
      <c r="I370" s="4">
        <v>0</v>
      </c>
    </row>
    <row r="371" spans="1:9" x14ac:dyDescent="0.2">
      <c r="A371" s="2">
        <v>14</v>
      </c>
      <c r="B371" s="1" t="s">
        <v>80</v>
      </c>
      <c r="C371" s="4">
        <v>1</v>
      </c>
      <c r="D371" s="8">
        <v>1.1599999999999999</v>
      </c>
      <c r="E371" s="4">
        <v>0</v>
      </c>
      <c r="F371" s="8">
        <v>0</v>
      </c>
      <c r="G371" s="4">
        <v>0</v>
      </c>
      <c r="H371" s="8">
        <v>0</v>
      </c>
      <c r="I371" s="4">
        <v>0</v>
      </c>
    </row>
    <row r="372" spans="1:9" x14ac:dyDescent="0.2">
      <c r="A372" s="1"/>
      <c r="C372" s="4"/>
      <c r="D372" s="8"/>
      <c r="E372" s="4"/>
      <c r="F372" s="8"/>
      <c r="G372" s="4"/>
      <c r="H372" s="8"/>
      <c r="I372" s="4"/>
    </row>
    <row r="373" spans="1:9" x14ac:dyDescent="0.2">
      <c r="A373" s="1" t="s">
        <v>16</v>
      </c>
      <c r="C373" s="4"/>
      <c r="D373" s="8"/>
      <c r="E373" s="4"/>
      <c r="F373" s="8"/>
      <c r="G373" s="4"/>
      <c r="H373" s="8"/>
      <c r="I373" s="4"/>
    </row>
    <row r="374" spans="1:9" x14ac:dyDescent="0.2">
      <c r="A374" s="2">
        <v>1</v>
      </c>
      <c r="B374" s="1" t="s">
        <v>56</v>
      </c>
      <c r="C374" s="4">
        <v>61</v>
      </c>
      <c r="D374" s="8">
        <v>10.43</v>
      </c>
      <c r="E374" s="4">
        <v>54</v>
      </c>
      <c r="F374" s="8">
        <v>18.059999999999999</v>
      </c>
      <c r="G374" s="4">
        <v>7</v>
      </c>
      <c r="H374" s="8">
        <v>2.5299999999999998</v>
      </c>
      <c r="I374" s="4">
        <v>0</v>
      </c>
    </row>
    <row r="375" spans="1:9" x14ac:dyDescent="0.2">
      <c r="A375" s="2">
        <v>2</v>
      </c>
      <c r="B375" s="1" t="s">
        <v>51</v>
      </c>
      <c r="C375" s="4">
        <v>48</v>
      </c>
      <c r="D375" s="8">
        <v>8.2100000000000009</v>
      </c>
      <c r="E375" s="4">
        <v>20</v>
      </c>
      <c r="F375" s="8">
        <v>6.69</v>
      </c>
      <c r="G375" s="4">
        <v>28</v>
      </c>
      <c r="H375" s="8">
        <v>10.11</v>
      </c>
      <c r="I375" s="4">
        <v>0</v>
      </c>
    </row>
    <row r="376" spans="1:9" x14ac:dyDescent="0.2">
      <c r="A376" s="2">
        <v>2</v>
      </c>
      <c r="B376" s="1" t="s">
        <v>55</v>
      </c>
      <c r="C376" s="4">
        <v>48</v>
      </c>
      <c r="D376" s="8">
        <v>8.2100000000000009</v>
      </c>
      <c r="E376" s="4">
        <v>36</v>
      </c>
      <c r="F376" s="8">
        <v>12.04</v>
      </c>
      <c r="G376" s="4">
        <v>12</v>
      </c>
      <c r="H376" s="8">
        <v>4.33</v>
      </c>
      <c r="I376" s="4">
        <v>0</v>
      </c>
    </row>
    <row r="377" spans="1:9" x14ac:dyDescent="0.2">
      <c r="A377" s="2">
        <v>4</v>
      </c>
      <c r="B377" s="1" t="s">
        <v>42</v>
      </c>
      <c r="C377" s="4">
        <v>39</v>
      </c>
      <c r="D377" s="8">
        <v>6.67</v>
      </c>
      <c r="E377" s="4">
        <v>9</v>
      </c>
      <c r="F377" s="8">
        <v>3.01</v>
      </c>
      <c r="G377" s="4">
        <v>30</v>
      </c>
      <c r="H377" s="8">
        <v>10.83</v>
      </c>
      <c r="I377" s="4">
        <v>0</v>
      </c>
    </row>
    <row r="378" spans="1:9" x14ac:dyDescent="0.2">
      <c r="A378" s="2">
        <v>5</v>
      </c>
      <c r="B378" s="1" t="s">
        <v>49</v>
      </c>
      <c r="C378" s="4">
        <v>36</v>
      </c>
      <c r="D378" s="8">
        <v>6.15</v>
      </c>
      <c r="E378" s="4">
        <v>23</v>
      </c>
      <c r="F378" s="8">
        <v>7.69</v>
      </c>
      <c r="G378" s="4">
        <v>13</v>
      </c>
      <c r="H378" s="8">
        <v>4.6900000000000004</v>
      </c>
      <c r="I378" s="4">
        <v>0</v>
      </c>
    </row>
    <row r="379" spans="1:9" x14ac:dyDescent="0.2">
      <c r="A379" s="2">
        <v>6</v>
      </c>
      <c r="B379" s="1" t="s">
        <v>43</v>
      </c>
      <c r="C379" s="4">
        <v>24</v>
      </c>
      <c r="D379" s="8">
        <v>4.0999999999999996</v>
      </c>
      <c r="E379" s="4">
        <v>11</v>
      </c>
      <c r="F379" s="8">
        <v>3.68</v>
      </c>
      <c r="G379" s="4">
        <v>13</v>
      </c>
      <c r="H379" s="8">
        <v>4.6900000000000004</v>
      </c>
      <c r="I379" s="4">
        <v>0</v>
      </c>
    </row>
    <row r="380" spans="1:9" x14ac:dyDescent="0.2">
      <c r="A380" s="2">
        <v>7</v>
      </c>
      <c r="B380" s="1" t="s">
        <v>52</v>
      </c>
      <c r="C380" s="4">
        <v>21</v>
      </c>
      <c r="D380" s="8">
        <v>3.59</v>
      </c>
      <c r="E380" s="4">
        <v>11</v>
      </c>
      <c r="F380" s="8">
        <v>3.68</v>
      </c>
      <c r="G380" s="4">
        <v>10</v>
      </c>
      <c r="H380" s="8">
        <v>3.61</v>
      </c>
      <c r="I380" s="4">
        <v>0</v>
      </c>
    </row>
    <row r="381" spans="1:9" x14ac:dyDescent="0.2">
      <c r="A381" s="2">
        <v>8</v>
      </c>
      <c r="B381" s="1" t="s">
        <v>50</v>
      </c>
      <c r="C381" s="4">
        <v>19</v>
      </c>
      <c r="D381" s="8">
        <v>3.25</v>
      </c>
      <c r="E381" s="4">
        <v>12</v>
      </c>
      <c r="F381" s="8">
        <v>4.01</v>
      </c>
      <c r="G381" s="4">
        <v>7</v>
      </c>
      <c r="H381" s="8">
        <v>2.5299999999999998</v>
      </c>
      <c r="I381" s="4">
        <v>0</v>
      </c>
    </row>
    <row r="382" spans="1:9" x14ac:dyDescent="0.2">
      <c r="A382" s="2">
        <v>8</v>
      </c>
      <c r="B382" s="1" t="s">
        <v>58</v>
      </c>
      <c r="C382" s="4">
        <v>19</v>
      </c>
      <c r="D382" s="8">
        <v>3.25</v>
      </c>
      <c r="E382" s="4">
        <v>12</v>
      </c>
      <c r="F382" s="8">
        <v>4.01</v>
      </c>
      <c r="G382" s="4">
        <v>2</v>
      </c>
      <c r="H382" s="8">
        <v>0.72</v>
      </c>
      <c r="I382" s="4">
        <v>0</v>
      </c>
    </row>
    <row r="383" spans="1:9" x14ac:dyDescent="0.2">
      <c r="A383" s="2">
        <v>10</v>
      </c>
      <c r="B383" s="1" t="s">
        <v>54</v>
      </c>
      <c r="C383" s="4">
        <v>18</v>
      </c>
      <c r="D383" s="8">
        <v>3.08</v>
      </c>
      <c r="E383" s="4">
        <v>9</v>
      </c>
      <c r="F383" s="8">
        <v>3.01</v>
      </c>
      <c r="G383" s="4">
        <v>9</v>
      </c>
      <c r="H383" s="8">
        <v>3.25</v>
      </c>
      <c r="I383" s="4">
        <v>0</v>
      </c>
    </row>
    <row r="384" spans="1:9" x14ac:dyDescent="0.2">
      <c r="A384" s="2">
        <v>11</v>
      </c>
      <c r="B384" s="1" t="s">
        <v>44</v>
      </c>
      <c r="C384" s="4">
        <v>16</v>
      </c>
      <c r="D384" s="8">
        <v>2.74</v>
      </c>
      <c r="E384" s="4">
        <v>6</v>
      </c>
      <c r="F384" s="8">
        <v>2.0099999999999998</v>
      </c>
      <c r="G384" s="4">
        <v>10</v>
      </c>
      <c r="H384" s="8">
        <v>3.61</v>
      </c>
      <c r="I384" s="4">
        <v>0</v>
      </c>
    </row>
    <row r="385" spans="1:9" x14ac:dyDescent="0.2">
      <c r="A385" s="2">
        <v>11</v>
      </c>
      <c r="B385" s="1" t="s">
        <v>53</v>
      </c>
      <c r="C385" s="4">
        <v>16</v>
      </c>
      <c r="D385" s="8">
        <v>2.74</v>
      </c>
      <c r="E385" s="4">
        <v>14</v>
      </c>
      <c r="F385" s="8">
        <v>4.68</v>
      </c>
      <c r="G385" s="4">
        <v>2</v>
      </c>
      <c r="H385" s="8">
        <v>0.72</v>
      </c>
      <c r="I385" s="4">
        <v>0</v>
      </c>
    </row>
    <row r="386" spans="1:9" x14ac:dyDescent="0.2">
      <c r="A386" s="2">
        <v>11</v>
      </c>
      <c r="B386" s="1" t="s">
        <v>59</v>
      </c>
      <c r="C386" s="4">
        <v>16</v>
      </c>
      <c r="D386" s="8">
        <v>2.74</v>
      </c>
      <c r="E386" s="4">
        <v>12</v>
      </c>
      <c r="F386" s="8">
        <v>4.01</v>
      </c>
      <c r="G386" s="4">
        <v>4</v>
      </c>
      <c r="H386" s="8">
        <v>1.44</v>
      </c>
      <c r="I386" s="4">
        <v>0</v>
      </c>
    </row>
    <row r="387" spans="1:9" x14ac:dyDescent="0.2">
      <c r="A387" s="2">
        <v>14</v>
      </c>
      <c r="B387" s="1" t="s">
        <v>71</v>
      </c>
      <c r="C387" s="4">
        <v>15</v>
      </c>
      <c r="D387" s="8">
        <v>2.56</v>
      </c>
      <c r="E387" s="4">
        <v>6</v>
      </c>
      <c r="F387" s="8">
        <v>2.0099999999999998</v>
      </c>
      <c r="G387" s="4">
        <v>9</v>
      </c>
      <c r="H387" s="8">
        <v>3.25</v>
      </c>
      <c r="I387" s="4">
        <v>0</v>
      </c>
    </row>
    <row r="388" spans="1:9" x14ac:dyDescent="0.2">
      <c r="A388" s="2">
        <v>15</v>
      </c>
      <c r="B388" s="1" t="s">
        <v>74</v>
      </c>
      <c r="C388" s="4">
        <v>13</v>
      </c>
      <c r="D388" s="8">
        <v>2.2200000000000002</v>
      </c>
      <c r="E388" s="4">
        <v>0</v>
      </c>
      <c r="F388" s="8">
        <v>0</v>
      </c>
      <c r="G388" s="4">
        <v>13</v>
      </c>
      <c r="H388" s="8">
        <v>4.6900000000000004</v>
      </c>
      <c r="I388" s="4">
        <v>0</v>
      </c>
    </row>
    <row r="389" spans="1:9" x14ac:dyDescent="0.2">
      <c r="A389" s="2">
        <v>15</v>
      </c>
      <c r="B389" s="1" t="s">
        <v>60</v>
      </c>
      <c r="C389" s="4">
        <v>13</v>
      </c>
      <c r="D389" s="8">
        <v>2.2200000000000002</v>
      </c>
      <c r="E389" s="4">
        <v>3</v>
      </c>
      <c r="F389" s="8">
        <v>1</v>
      </c>
      <c r="G389" s="4">
        <v>9</v>
      </c>
      <c r="H389" s="8">
        <v>3.25</v>
      </c>
      <c r="I389" s="4">
        <v>1</v>
      </c>
    </row>
    <row r="390" spans="1:9" x14ac:dyDescent="0.2">
      <c r="A390" s="2">
        <v>15</v>
      </c>
      <c r="B390" s="1" t="s">
        <v>61</v>
      </c>
      <c r="C390" s="4">
        <v>13</v>
      </c>
      <c r="D390" s="8">
        <v>2.2200000000000002</v>
      </c>
      <c r="E390" s="4">
        <v>10</v>
      </c>
      <c r="F390" s="8">
        <v>3.34</v>
      </c>
      <c r="G390" s="4">
        <v>3</v>
      </c>
      <c r="H390" s="8">
        <v>1.08</v>
      </c>
      <c r="I390" s="4">
        <v>0</v>
      </c>
    </row>
    <row r="391" spans="1:9" x14ac:dyDescent="0.2">
      <c r="A391" s="2">
        <v>18</v>
      </c>
      <c r="B391" s="1" t="s">
        <v>66</v>
      </c>
      <c r="C391" s="4">
        <v>12</v>
      </c>
      <c r="D391" s="8">
        <v>2.0499999999999998</v>
      </c>
      <c r="E391" s="4">
        <v>3</v>
      </c>
      <c r="F391" s="8">
        <v>1</v>
      </c>
      <c r="G391" s="4">
        <v>9</v>
      </c>
      <c r="H391" s="8">
        <v>3.25</v>
      </c>
      <c r="I391" s="4">
        <v>0</v>
      </c>
    </row>
    <row r="392" spans="1:9" x14ac:dyDescent="0.2">
      <c r="A392" s="2">
        <v>18</v>
      </c>
      <c r="B392" s="1" t="s">
        <v>48</v>
      </c>
      <c r="C392" s="4">
        <v>12</v>
      </c>
      <c r="D392" s="8">
        <v>2.0499999999999998</v>
      </c>
      <c r="E392" s="4">
        <v>7</v>
      </c>
      <c r="F392" s="8">
        <v>2.34</v>
      </c>
      <c r="G392" s="4">
        <v>5</v>
      </c>
      <c r="H392" s="8">
        <v>1.81</v>
      </c>
      <c r="I392" s="4">
        <v>0</v>
      </c>
    </row>
    <row r="393" spans="1:9" x14ac:dyDescent="0.2">
      <c r="A393" s="2">
        <v>20</v>
      </c>
      <c r="B393" s="1" t="s">
        <v>65</v>
      </c>
      <c r="C393" s="4">
        <v>10</v>
      </c>
      <c r="D393" s="8">
        <v>1.71</v>
      </c>
      <c r="E393" s="4">
        <v>6</v>
      </c>
      <c r="F393" s="8">
        <v>2.0099999999999998</v>
      </c>
      <c r="G393" s="4">
        <v>4</v>
      </c>
      <c r="H393" s="8">
        <v>1.44</v>
      </c>
      <c r="I393" s="4">
        <v>0</v>
      </c>
    </row>
    <row r="394" spans="1:9" x14ac:dyDescent="0.2">
      <c r="A394" s="1"/>
      <c r="C394" s="4"/>
      <c r="D394" s="8"/>
      <c r="E394" s="4"/>
      <c r="F394" s="8"/>
      <c r="G394" s="4"/>
      <c r="H394" s="8"/>
      <c r="I394" s="4"/>
    </row>
    <row r="395" spans="1:9" x14ac:dyDescent="0.2">
      <c r="A395" s="1" t="s">
        <v>17</v>
      </c>
      <c r="C395" s="4"/>
      <c r="D395" s="8"/>
      <c r="E395" s="4"/>
      <c r="F395" s="8"/>
      <c r="G395" s="4"/>
      <c r="H395" s="8"/>
      <c r="I395" s="4"/>
    </row>
    <row r="396" spans="1:9" x14ac:dyDescent="0.2">
      <c r="A396" s="2">
        <v>1</v>
      </c>
      <c r="B396" s="1" t="s">
        <v>64</v>
      </c>
      <c r="C396" s="4">
        <v>38</v>
      </c>
      <c r="D396" s="8">
        <v>12.62</v>
      </c>
      <c r="E396" s="4">
        <v>29</v>
      </c>
      <c r="F396" s="8">
        <v>17.16</v>
      </c>
      <c r="G396" s="4">
        <v>8</v>
      </c>
      <c r="H396" s="8">
        <v>6.84</v>
      </c>
      <c r="I396" s="4">
        <v>0</v>
      </c>
    </row>
    <row r="397" spans="1:9" x14ac:dyDescent="0.2">
      <c r="A397" s="2">
        <v>2</v>
      </c>
      <c r="B397" s="1" t="s">
        <v>42</v>
      </c>
      <c r="C397" s="4">
        <v>33</v>
      </c>
      <c r="D397" s="8">
        <v>10.96</v>
      </c>
      <c r="E397" s="4">
        <v>9</v>
      </c>
      <c r="F397" s="8">
        <v>5.33</v>
      </c>
      <c r="G397" s="4">
        <v>24</v>
      </c>
      <c r="H397" s="8">
        <v>20.51</v>
      </c>
      <c r="I397" s="4">
        <v>0</v>
      </c>
    </row>
    <row r="398" spans="1:9" x14ac:dyDescent="0.2">
      <c r="A398" s="2">
        <v>3</v>
      </c>
      <c r="B398" s="1" t="s">
        <v>55</v>
      </c>
      <c r="C398" s="4">
        <v>30</v>
      </c>
      <c r="D398" s="8">
        <v>9.9700000000000006</v>
      </c>
      <c r="E398" s="4">
        <v>28</v>
      </c>
      <c r="F398" s="8">
        <v>16.57</v>
      </c>
      <c r="G398" s="4">
        <v>2</v>
      </c>
      <c r="H398" s="8">
        <v>1.71</v>
      </c>
      <c r="I398" s="4">
        <v>0</v>
      </c>
    </row>
    <row r="399" spans="1:9" x14ac:dyDescent="0.2">
      <c r="A399" s="2">
        <v>4</v>
      </c>
      <c r="B399" s="1" t="s">
        <v>56</v>
      </c>
      <c r="C399" s="4">
        <v>28</v>
      </c>
      <c r="D399" s="8">
        <v>9.3000000000000007</v>
      </c>
      <c r="E399" s="4">
        <v>24</v>
      </c>
      <c r="F399" s="8">
        <v>14.2</v>
      </c>
      <c r="G399" s="4">
        <v>3</v>
      </c>
      <c r="H399" s="8">
        <v>2.56</v>
      </c>
      <c r="I399" s="4">
        <v>1</v>
      </c>
    </row>
    <row r="400" spans="1:9" x14ac:dyDescent="0.2">
      <c r="A400" s="2">
        <v>5</v>
      </c>
      <c r="B400" s="1" t="s">
        <v>49</v>
      </c>
      <c r="C400" s="4">
        <v>22</v>
      </c>
      <c r="D400" s="8">
        <v>7.31</v>
      </c>
      <c r="E400" s="4">
        <v>15</v>
      </c>
      <c r="F400" s="8">
        <v>8.8800000000000008</v>
      </c>
      <c r="G400" s="4">
        <v>7</v>
      </c>
      <c r="H400" s="8">
        <v>5.98</v>
      </c>
      <c r="I400" s="4">
        <v>0</v>
      </c>
    </row>
    <row r="401" spans="1:9" x14ac:dyDescent="0.2">
      <c r="A401" s="2">
        <v>6</v>
      </c>
      <c r="B401" s="1" t="s">
        <v>51</v>
      </c>
      <c r="C401" s="4">
        <v>19</v>
      </c>
      <c r="D401" s="8">
        <v>6.31</v>
      </c>
      <c r="E401" s="4">
        <v>11</v>
      </c>
      <c r="F401" s="8">
        <v>6.51</v>
      </c>
      <c r="G401" s="4">
        <v>7</v>
      </c>
      <c r="H401" s="8">
        <v>5.98</v>
      </c>
      <c r="I401" s="4">
        <v>1</v>
      </c>
    </row>
    <row r="402" spans="1:9" x14ac:dyDescent="0.2">
      <c r="A402" s="2">
        <v>7</v>
      </c>
      <c r="B402" s="1" t="s">
        <v>43</v>
      </c>
      <c r="C402" s="4">
        <v>13</v>
      </c>
      <c r="D402" s="8">
        <v>4.32</v>
      </c>
      <c r="E402" s="4">
        <v>6</v>
      </c>
      <c r="F402" s="8">
        <v>3.55</v>
      </c>
      <c r="G402" s="4">
        <v>7</v>
      </c>
      <c r="H402" s="8">
        <v>5.98</v>
      </c>
      <c r="I402" s="4">
        <v>0</v>
      </c>
    </row>
    <row r="403" spans="1:9" x14ac:dyDescent="0.2">
      <c r="A403" s="2">
        <v>8</v>
      </c>
      <c r="B403" s="1" t="s">
        <v>66</v>
      </c>
      <c r="C403" s="4">
        <v>12</v>
      </c>
      <c r="D403" s="8">
        <v>3.99</v>
      </c>
      <c r="E403" s="4">
        <v>9</v>
      </c>
      <c r="F403" s="8">
        <v>5.33</v>
      </c>
      <c r="G403" s="4">
        <v>3</v>
      </c>
      <c r="H403" s="8">
        <v>2.56</v>
      </c>
      <c r="I403" s="4">
        <v>0</v>
      </c>
    </row>
    <row r="404" spans="1:9" x14ac:dyDescent="0.2">
      <c r="A404" s="2">
        <v>9</v>
      </c>
      <c r="B404" s="1" t="s">
        <v>44</v>
      </c>
      <c r="C404" s="4">
        <v>10</v>
      </c>
      <c r="D404" s="8">
        <v>3.32</v>
      </c>
      <c r="E404" s="4">
        <v>6</v>
      </c>
      <c r="F404" s="8">
        <v>3.55</v>
      </c>
      <c r="G404" s="4">
        <v>4</v>
      </c>
      <c r="H404" s="8">
        <v>3.42</v>
      </c>
      <c r="I404" s="4">
        <v>0</v>
      </c>
    </row>
    <row r="405" spans="1:9" x14ac:dyDescent="0.2">
      <c r="A405" s="2">
        <v>10</v>
      </c>
      <c r="B405" s="1" t="s">
        <v>58</v>
      </c>
      <c r="C405" s="4">
        <v>9</v>
      </c>
      <c r="D405" s="8">
        <v>2.99</v>
      </c>
      <c r="E405" s="4">
        <v>2</v>
      </c>
      <c r="F405" s="8">
        <v>1.18</v>
      </c>
      <c r="G405" s="4">
        <v>2</v>
      </c>
      <c r="H405" s="8">
        <v>1.71</v>
      </c>
      <c r="I405" s="4">
        <v>1</v>
      </c>
    </row>
    <row r="406" spans="1:9" x14ac:dyDescent="0.2">
      <c r="A406" s="2">
        <v>11</v>
      </c>
      <c r="B406" s="1" t="s">
        <v>67</v>
      </c>
      <c r="C406" s="4">
        <v>6</v>
      </c>
      <c r="D406" s="8">
        <v>1.99</v>
      </c>
      <c r="E406" s="4">
        <v>1</v>
      </c>
      <c r="F406" s="8">
        <v>0.59</v>
      </c>
      <c r="G406" s="4">
        <v>5</v>
      </c>
      <c r="H406" s="8">
        <v>4.2699999999999996</v>
      </c>
      <c r="I406" s="4">
        <v>0</v>
      </c>
    </row>
    <row r="407" spans="1:9" x14ac:dyDescent="0.2">
      <c r="A407" s="2">
        <v>11</v>
      </c>
      <c r="B407" s="1" t="s">
        <v>47</v>
      </c>
      <c r="C407" s="4">
        <v>6</v>
      </c>
      <c r="D407" s="8">
        <v>1.99</v>
      </c>
      <c r="E407" s="4">
        <v>1</v>
      </c>
      <c r="F407" s="8">
        <v>0.59</v>
      </c>
      <c r="G407" s="4">
        <v>5</v>
      </c>
      <c r="H407" s="8">
        <v>4.2699999999999996</v>
      </c>
      <c r="I407" s="4">
        <v>0</v>
      </c>
    </row>
    <row r="408" spans="1:9" x14ac:dyDescent="0.2">
      <c r="A408" s="2">
        <v>11</v>
      </c>
      <c r="B408" s="1" t="s">
        <v>52</v>
      </c>
      <c r="C408" s="4">
        <v>6</v>
      </c>
      <c r="D408" s="8">
        <v>1.99</v>
      </c>
      <c r="E408" s="4">
        <v>2</v>
      </c>
      <c r="F408" s="8">
        <v>1.18</v>
      </c>
      <c r="G408" s="4">
        <v>4</v>
      </c>
      <c r="H408" s="8">
        <v>3.42</v>
      </c>
      <c r="I408" s="4">
        <v>0</v>
      </c>
    </row>
    <row r="409" spans="1:9" x14ac:dyDescent="0.2">
      <c r="A409" s="2">
        <v>11</v>
      </c>
      <c r="B409" s="1" t="s">
        <v>59</v>
      </c>
      <c r="C409" s="4">
        <v>6</v>
      </c>
      <c r="D409" s="8">
        <v>1.99</v>
      </c>
      <c r="E409" s="4">
        <v>6</v>
      </c>
      <c r="F409" s="8">
        <v>3.55</v>
      </c>
      <c r="G409" s="4">
        <v>0</v>
      </c>
      <c r="H409" s="8">
        <v>0</v>
      </c>
      <c r="I409" s="4">
        <v>0</v>
      </c>
    </row>
    <row r="410" spans="1:9" x14ac:dyDescent="0.2">
      <c r="A410" s="2">
        <v>15</v>
      </c>
      <c r="B410" s="1" t="s">
        <v>50</v>
      </c>
      <c r="C410" s="4">
        <v>5</v>
      </c>
      <c r="D410" s="8">
        <v>1.66</v>
      </c>
      <c r="E410" s="4">
        <v>3</v>
      </c>
      <c r="F410" s="8">
        <v>1.78</v>
      </c>
      <c r="G410" s="4">
        <v>2</v>
      </c>
      <c r="H410" s="8">
        <v>1.71</v>
      </c>
      <c r="I410" s="4">
        <v>0</v>
      </c>
    </row>
    <row r="411" spans="1:9" x14ac:dyDescent="0.2">
      <c r="A411" s="2">
        <v>15</v>
      </c>
      <c r="B411" s="1" t="s">
        <v>54</v>
      </c>
      <c r="C411" s="4">
        <v>5</v>
      </c>
      <c r="D411" s="8">
        <v>1.66</v>
      </c>
      <c r="E411" s="4">
        <v>2</v>
      </c>
      <c r="F411" s="8">
        <v>1.18</v>
      </c>
      <c r="G411" s="4">
        <v>3</v>
      </c>
      <c r="H411" s="8">
        <v>2.56</v>
      </c>
      <c r="I411" s="4">
        <v>0</v>
      </c>
    </row>
    <row r="412" spans="1:9" x14ac:dyDescent="0.2">
      <c r="A412" s="2">
        <v>15</v>
      </c>
      <c r="B412" s="1" t="s">
        <v>61</v>
      </c>
      <c r="C412" s="4">
        <v>5</v>
      </c>
      <c r="D412" s="8">
        <v>1.66</v>
      </c>
      <c r="E412" s="4">
        <v>2</v>
      </c>
      <c r="F412" s="8">
        <v>1.18</v>
      </c>
      <c r="G412" s="4">
        <v>3</v>
      </c>
      <c r="H412" s="8">
        <v>2.56</v>
      </c>
      <c r="I412" s="4">
        <v>0</v>
      </c>
    </row>
    <row r="413" spans="1:9" x14ac:dyDescent="0.2">
      <c r="A413" s="2">
        <v>18</v>
      </c>
      <c r="B413" s="1" t="s">
        <v>81</v>
      </c>
      <c r="C413" s="4">
        <v>4</v>
      </c>
      <c r="D413" s="8">
        <v>1.33</v>
      </c>
      <c r="E413" s="4">
        <v>0</v>
      </c>
      <c r="F413" s="8">
        <v>0</v>
      </c>
      <c r="G413" s="4">
        <v>4</v>
      </c>
      <c r="H413" s="8">
        <v>3.42</v>
      </c>
      <c r="I413" s="4">
        <v>0</v>
      </c>
    </row>
    <row r="414" spans="1:9" x14ac:dyDescent="0.2">
      <c r="A414" s="2">
        <v>18</v>
      </c>
      <c r="B414" s="1" t="s">
        <v>57</v>
      </c>
      <c r="C414" s="4">
        <v>4</v>
      </c>
      <c r="D414" s="8">
        <v>1.33</v>
      </c>
      <c r="E414" s="4">
        <v>4</v>
      </c>
      <c r="F414" s="8">
        <v>2.37</v>
      </c>
      <c r="G414" s="4">
        <v>0</v>
      </c>
      <c r="H414" s="8">
        <v>0</v>
      </c>
      <c r="I414" s="4">
        <v>0</v>
      </c>
    </row>
    <row r="415" spans="1:9" x14ac:dyDescent="0.2">
      <c r="A415" s="2">
        <v>20</v>
      </c>
      <c r="B415" s="1" t="s">
        <v>63</v>
      </c>
      <c r="C415" s="4">
        <v>3</v>
      </c>
      <c r="D415" s="8">
        <v>1</v>
      </c>
      <c r="E415" s="4">
        <v>2</v>
      </c>
      <c r="F415" s="8">
        <v>1.18</v>
      </c>
      <c r="G415" s="4">
        <v>1</v>
      </c>
      <c r="H415" s="8">
        <v>0.85</v>
      </c>
      <c r="I415" s="4">
        <v>0</v>
      </c>
    </row>
    <row r="416" spans="1:9" x14ac:dyDescent="0.2">
      <c r="A416" s="2">
        <v>20</v>
      </c>
      <c r="B416" s="1" t="s">
        <v>70</v>
      </c>
      <c r="C416" s="4">
        <v>3</v>
      </c>
      <c r="D416" s="8">
        <v>1</v>
      </c>
      <c r="E416" s="4">
        <v>1</v>
      </c>
      <c r="F416" s="8">
        <v>0.59</v>
      </c>
      <c r="G416" s="4">
        <v>1</v>
      </c>
      <c r="H416" s="8">
        <v>0.85</v>
      </c>
      <c r="I416" s="4">
        <v>0</v>
      </c>
    </row>
    <row r="417" spans="1:9" x14ac:dyDescent="0.2">
      <c r="A417" s="1"/>
      <c r="C417" s="4"/>
      <c r="D417" s="8"/>
      <c r="E417" s="4"/>
      <c r="F417" s="8"/>
      <c r="G417" s="4"/>
      <c r="H417" s="8"/>
      <c r="I417" s="4"/>
    </row>
    <row r="418" spans="1:9" x14ac:dyDescent="0.2">
      <c r="A418" s="1" t="s">
        <v>18</v>
      </c>
      <c r="C418" s="4"/>
      <c r="D418" s="8"/>
      <c r="E418" s="4"/>
      <c r="F418" s="8"/>
      <c r="G418" s="4"/>
      <c r="H418" s="8"/>
      <c r="I418" s="4"/>
    </row>
    <row r="419" spans="1:9" x14ac:dyDescent="0.2">
      <c r="A419" s="2">
        <v>1</v>
      </c>
      <c r="B419" s="1" t="s">
        <v>55</v>
      </c>
      <c r="C419" s="4">
        <v>76</v>
      </c>
      <c r="D419" s="8">
        <v>16.14</v>
      </c>
      <c r="E419" s="4">
        <v>70</v>
      </c>
      <c r="F419" s="8">
        <v>25.18</v>
      </c>
      <c r="G419" s="4">
        <v>6</v>
      </c>
      <c r="H419" s="8">
        <v>3.23</v>
      </c>
      <c r="I419" s="4">
        <v>0</v>
      </c>
    </row>
    <row r="420" spans="1:9" x14ac:dyDescent="0.2">
      <c r="A420" s="2">
        <v>2</v>
      </c>
      <c r="B420" s="1" t="s">
        <v>56</v>
      </c>
      <c r="C420" s="4">
        <v>53</v>
      </c>
      <c r="D420" s="8">
        <v>11.25</v>
      </c>
      <c r="E420" s="4">
        <v>47</v>
      </c>
      <c r="F420" s="8">
        <v>16.91</v>
      </c>
      <c r="G420" s="4">
        <v>6</v>
      </c>
      <c r="H420" s="8">
        <v>3.23</v>
      </c>
      <c r="I420" s="4">
        <v>0</v>
      </c>
    </row>
    <row r="421" spans="1:9" x14ac:dyDescent="0.2">
      <c r="A421" s="2">
        <v>3</v>
      </c>
      <c r="B421" s="1" t="s">
        <v>51</v>
      </c>
      <c r="C421" s="4">
        <v>50</v>
      </c>
      <c r="D421" s="8">
        <v>10.62</v>
      </c>
      <c r="E421" s="4">
        <v>23</v>
      </c>
      <c r="F421" s="8">
        <v>8.27</v>
      </c>
      <c r="G421" s="4">
        <v>27</v>
      </c>
      <c r="H421" s="8">
        <v>14.52</v>
      </c>
      <c r="I421" s="4">
        <v>0</v>
      </c>
    </row>
    <row r="422" spans="1:9" x14ac:dyDescent="0.2">
      <c r="A422" s="2">
        <v>4</v>
      </c>
      <c r="B422" s="1" t="s">
        <v>49</v>
      </c>
      <c r="C422" s="4">
        <v>33</v>
      </c>
      <c r="D422" s="8">
        <v>7.01</v>
      </c>
      <c r="E422" s="4">
        <v>24</v>
      </c>
      <c r="F422" s="8">
        <v>8.6300000000000008</v>
      </c>
      <c r="G422" s="4">
        <v>8</v>
      </c>
      <c r="H422" s="8">
        <v>4.3</v>
      </c>
      <c r="I422" s="4">
        <v>1</v>
      </c>
    </row>
    <row r="423" spans="1:9" x14ac:dyDescent="0.2">
      <c r="A423" s="2">
        <v>5</v>
      </c>
      <c r="B423" s="1" t="s">
        <v>42</v>
      </c>
      <c r="C423" s="4">
        <v>23</v>
      </c>
      <c r="D423" s="8">
        <v>4.88</v>
      </c>
      <c r="E423" s="4">
        <v>4</v>
      </c>
      <c r="F423" s="8">
        <v>1.44</v>
      </c>
      <c r="G423" s="4">
        <v>19</v>
      </c>
      <c r="H423" s="8">
        <v>10.220000000000001</v>
      </c>
      <c r="I423" s="4">
        <v>0</v>
      </c>
    </row>
    <row r="424" spans="1:9" x14ac:dyDescent="0.2">
      <c r="A424" s="2">
        <v>5</v>
      </c>
      <c r="B424" s="1" t="s">
        <v>52</v>
      </c>
      <c r="C424" s="4">
        <v>23</v>
      </c>
      <c r="D424" s="8">
        <v>4.88</v>
      </c>
      <c r="E424" s="4">
        <v>18</v>
      </c>
      <c r="F424" s="8">
        <v>6.47</v>
      </c>
      <c r="G424" s="4">
        <v>5</v>
      </c>
      <c r="H424" s="8">
        <v>2.69</v>
      </c>
      <c r="I424" s="4">
        <v>0</v>
      </c>
    </row>
    <row r="425" spans="1:9" x14ac:dyDescent="0.2">
      <c r="A425" s="2">
        <v>7</v>
      </c>
      <c r="B425" s="1" t="s">
        <v>43</v>
      </c>
      <c r="C425" s="4">
        <v>14</v>
      </c>
      <c r="D425" s="8">
        <v>2.97</v>
      </c>
      <c r="E425" s="4">
        <v>9</v>
      </c>
      <c r="F425" s="8">
        <v>3.24</v>
      </c>
      <c r="G425" s="4">
        <v>5</v>
      </c>
      <c r="H425" s="8">
        <v>2.69</v>
      </c>
      <c r="I425" s="4">
        <v>0</v>
      </c>
    </row>
    <row r="426" spans="1:9" x14ac:dyDescent="0.2">
      <c r="A426" s="2">
        <v>8</v>
      </c>
      <c r="B426" s="1" t="s">
        <v>48</v>
      </c>
      <c r="C426" s="4">
        <v>13</v>
      </c>
      <c r="D426" s="8">
        <v>2.76</v>
      </c>
      <c r="E426" s="4">
        <v>7</v>
      </c>
      <c r="F426" s="8">
        <v>2.52</v>
      </c>
      <c r="G426" s="4">
        <v>6</v>
      </c>
      <c r="H426" s="8">
        <v>3.23</v>
      </c>
      <c r="I426" s="4">
        <v>0</v>
      </c>
    </row>
    <row r="427" spans="1:9" x14ac:dyDescent="0.2">
      <c r="A427" s="2">
        <v>8</v>
      </c>
      <c r="B427" s="1" t="s">
        <v>59</v>
      </c>
      <c r="C427" s="4">
        <v>13</v>
      </c>
      <c r="D427" s="8">
        <v>2.76</v>
      </c>
      <c r="E427" s="4">
        <v>12</v>
      </c>
      <c r="F427" s="8">
        <v>4.32</v>
      </c>
      <c r="G427" s="4">
        <v>1</v>
      </c>
      <c r="H427" s="8">
        <v>0.54</v>
      </c>
      <c r="I427" s="4">
        <v>0</v>
      </c>
    </row>
    <row r="428" spans="1:9" x14ac:dyDescent="0.2">
      <c r="A428" s="2">
        <v>10</v>
      </c>
      <c r="B428" s="1" t="s">
        <v>50</v>
      </c>
      <c r="C428" s="4">
        <v>12</v>
      </c>
      <c r="D428" s="8">
        <v>2.5499999999999998</v>
      </c>
      <c r="E428" s="4">
        <v>7</v>
      </c>
      <c r="F428" s="8">
        <v>2.52</v>
      </c>
      <c r="G428" s="4">
        <v>5</v>
      </c>
      <c r="H428" s="8">
        <v>2.69</v>
      </c>
      <c r="I428" s="4">
        <v>0</v>
      </c>
    </row>
    <row r="429" spans="1:9" x14ac:dyDescent="0.2">
      <c r="A429" s="2">
        <v>10</v>
      </c>
      <c r="B429" s="1" t="s">
        <v>54</v>
      </c>
      <c r="C429" s="4">
        <v>12</v>
      </c>
      <c r="D429" s="8">
        <v>2.5499999999999998</v>
      </c>
      <c r="E429" s="4">
        <v>7</v>
      </c>
      <c r="F429" s="8">
        <v>2.52</v>
      </c>
      <c r="G429" s="4">
        <v>5</v>
      </c>
      <c r="H429" s="8">
        <v>2.69</v>
      </c>
      <c r="I429" s="4">
        <v>0</v>
      </c>
    </row>
    <row r="430" spans="1:9" x14ac:dyDescent="0.2">
      <c r="A430" s="2">
        <v>12</v>
      </c>
      <c r="B430" s="1" t="s">
        <v>57</v>
      </c>
      <c r="C430" s="4">
        <v>11</v>
      </c>
      <c r="D430" s="8">
        <v>2.34</v>
      </c>
      <c r="E430" s="4">
        <v>6</v>
      </c>
      <c r="F430" s="8">
        <v>2.16</v>
      </c>
      <c r="G430" s="4">
        <v>5</v>
      </c>
      <c r="H430" s="8">
        <v>2.69</v>
      </c>
      <c r="I430" s="4">
        <v>0</v>
      </c>
    </row>
    <row r="431" spans="1:9" x14ac:dyDescent="0.2">
      <c r="A431" s="2">
        <v>13</v>
      </c>
      <c r="B431" s="1" t="s">
        <v>44</v>
      </c>
      <c r="C431" s="4">
        <v>10</v>
      </c>
      <c r="D431" s="8">
        <v>2.12</v>
      </c>
      <c r="E431" s="4">
        <v>3</v>
      </c>
      <c r="F431" s="8">
        <v>1.08</v>
      </c>
      <c r="G431" s="4">
        <v>7</v>
      </c>
      <c r="H431" s="8">
        <v>3.76</v>
      </c>
      <c r="I431" s="4">
        <v>0</v>
      </c>
    </row>
    <row r="432" spans="1:9" x14ac:dyDescent="0.2">
      <c r="A432" s="2">
        <v>14</v>
      </c>
      <c r="B432" s="1" t="s">
        <v>60</v>
      </c>
      <c r="C432" s="4">
        <v>9</v>
      </c>
      <c r="D432" s="8">
        <v>1.91</v>
      </c>
      <c r="E432" s="4">
        <v>0</v>
      </c>
      <c r="F432" s="8">
        <v>0</v>
      </c>
      <c r="G432" s="4">
        <v>8</v>
      </c>
      <c r="H432" s="8">
        <v>4.3</v>
      </c>
      <c r="I432" s="4">
        <v>0</v>
      </c>
    </row>
    <row r="433" spans="1:9" x14ac:dyDescent="0.2">
      <c r="A433" s="2">
        <v>14</v>
      </c>
      <c r="B433" s="1" t="s">
        <v>61</v>
      </c>
      <c r="C433" s="4">
        <v>9</v>
      </c>
      <c r="D433" s="8">
        <v>1.91</v>
      </c>
      <c r="E433" s="4">
        <v>5</v>
      </c>
      <c r="F433" s="8">
        <v>1.8</v>
      </c>
      <c r="G433" s="4">
        <v>4</v>
      </c>
      <c r="H433" s="8">
        <v>2.15</v>
      </c>
      <c r="I433" s="4">
        <v>0</v>
      </c>
    </row>
    <row r="434" spans="1:9" x14ac:dyDescent="0.2">
      <c r="A434" s="2">
        <v>16</v>
      </c>
      <c r="B434" s="1" t="s">
        <v>63</v>
      </c>
      <c r="C434" s="4">
        <v>7</v>
      </c>
      <c r="D434" s="8">
        <v>1.49</v>
      </c>
      <c r="E434" s="4">
        <v>1</v>
      </c>
      <c r="F434" s="8">
        <v>0.36</v>
      </c>
      <c r="G434" s="4">
        <v>6</v>
      </c>
      <c r="H434" s="8">
        <v>3.23</v>
      </c>
      <c r="I434" s="4">
        <v>0</v>
      </c>
    </row>
    <row r="435" spans="1:9" x14ac:dyDescent="0.2">
      <c r="A435" s="2">
        <v>16</v>
      </c>
      <c r="B435" s="1" t="s">
        <v>45</v>
      </c>
      <c r="C435" s="4">
        <v>7</v>
      </c>
      <c r="D435" s="8">
        <v>1.49</v>
      </c>
      <c r="E435" s="4">
        <v>3</v>
      </c>
      <c r="F435" s="8">
        <v>1.08</v>
      </c>
      <c r="G435" s="4">
        <v>4</v>
      </c>
      <c r="H435" s="8">
        <v>2.15</v>
      </c>
      <c r="I435" s="4">
        <v>0</v>
      </c>
    </row>
    <row r="436" spans="1:9" x14ac:dyDescent="0.2">
      <c r="A436" s="2">
        <v>16</v>
      </c>
      <c r="B436" s="1" t="s">
        <v>71</v>
      </c>
      <c r="C436" s="4">
        <v>7</v>
      </c>
      <c r="D436" s="8">
        <v>1.49</v>
      </c>
      <c r="E436" s="4">
        <v>1</v>
      </c>
      <c r="F436" s="8">
        <v>0.36</v>
      </c>
      <c r="G436" s="4">
        <v>6</v>
      </c>
      <c r="H436" s="8">
        <v>3.23</v>
      </c>
      <c r="I436" s="4">
        <v>0</v>
      </c>
    </row>
    <row r="437" spans="1:9" x14ac:dyDescent="0.2">
      <c r="A437" s="2">
        <v>16</v>
      </c>
      <c r="B437" s="1" t="s">
        <v>53</v>
      </c>
      <c r="C437" s="4">
        <v>7</v>
      </c>
      <c r="D437" s="8">
        <v>1.49</v>
      </c>
      <c r="E437" s="4">
        <v>6</v>
      </c>
      <c r="F437" s="8">
        <v>2.16</v>
      </c>
      <c r="G437" s="4">
        <v>1</v>
      </c>
      <c r="H437" s="8">
        <v>0.54</v>
      </c>
      <c r="I437" s="4">
        <v>0</v>
      </c>
    </row>
    <row r="438" spans="1:9" x14ac:dyDescent="0.2">
      <c r="A438" s="2">
        <v>20</v>
      </c>
      <c r="B438" s="1" t="s">
        <v>47</v>
      </c>
      <c r="C438" s="4">
        <v>6</v>
      </c>
      <c r="D438" s="8">
        <v>1.27</v>
      </c>
      <c r="E438" s="4">
        <v>3</v>
      </c>
      <c r="F438" s="8">
        <v>1.08</v>
      </c>
      <c r="G438" s="4">
        <v>3</v>
      </c>
      <c r="H438" s="8">
        <v>1.61</v>
      </c>
      <c r="I438" s="4">
        <v>0</v>
      </c>
    </row>
    <row r="439" spans="1:9" x14ac:dyDescent="0.2">
      <c r="A439" s="2">
        <v>20</v>
      </c>
      <c r="B439" s="1" t="s">
        <v>64</v>
      </c>
      <c r="C439" s="4">
        <v>6</v>
      </c>
      <c r="D439" s="8">
        <v>1.27</v>
      </c>
      <c r="E439" s="4">
        <v>3</v>
      </c>
      <c r="F439" s="8">
        <v>1.08</v>
      </c>
      <c r="G439" s="4">
        <v>3</v>
      </c>
      <c r="H439" s="8">
        <v>1.61</v>
      </c>
      <c r="I439" s="4">
        <v>0</v>
      </c>
    </row>
    <row r="440" spans="1:9" x14ac:dyDescent="0.2">
      <c r="A440" s="1"/>
      <c r="C440" s="4"/>
      <c r="D440" s="8"/>
      <c r="E440" s="4"/>
      <c r="F440" s="8"/>
      <c r="G440" s="4"/>
      <c r="H440" s="8"/>
      <c r="I44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D12F-27EF-4EEA-AB24-C868BB2CEF13}">
  <sheetPr>
    <pageSetUpPr fitToPage="1"/>
  </sheetPr>
  <dimension ref="A1:I47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82</v>
      </c>
      <c r="B1" s="3" t="s">
        <v>168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41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100</v>
      </c>
      <c r="C3" s="4">
        <v>1711</v>
      </c>
      <c r="D3" s="8">
        <v>5.95</v>
      </c>
      <c r="E3" s="4">
        <v>1544</v>
      </c>
      <c r="F3" s="8">
        <v>10.43</v>
      </c>
      <c r="G3" s="4">
        <v>167</v>
      </c>
      <c r="H3" s="8">
        <v>1.23</v>
      </c>
      <c r="I3" s="4">
        <v>0</v>
      </c>
    </row>
    <row r="4" spans="1:9" x14ac:dyDescent="0.2">
      <c r="A4" s="2">
        <v>2</v>
      </c>
      <c r="B4" s="1" t="s">
        <v>93</v>
      </c>
      <c r="C4" s="4">
        <v>1349</v>
      </c>
      <c r="D4" s="8">
        <v>4.6900000000000004</v>
      </c>
      <c r="E4" s="4">
        <v>846</v>
      </c>
      <c r="F4" s="8">
        <v>5.72</v>
      </c>
      <c r="G4" s="4">
        <v>500</v>
      </c>
      <c r="H4" s="8">
        <v>3.68</v>
      </c>
      <c r="I4" s="4">
        <v>1</v>
      </c>
    </row>
    <row r="5" spans="1:9" x14ac:dyDescent="0.2">
      <c r="A5" s="2">
        <v>3</v>
      </c>
      <c r="B5" s="1" t="s">
        <v>99</v>
      </c>
      <c r="C5" s="4">
        <v>905</v>
      </c>
      <c r="D5" s="8">
        <v>3.15</v>
      </c>
      <c r="E5" s="4">
        <v>871</v>
      </c>
      <c r="F5" s="8">
        <v>5.89</v>
      </c>
      <c r="G5" s="4">
        <v>34</v>
      </c>
      <c r="H5" s="8">
        <v>0.25</v>
      </c>
      <c r="I5" s="4">
        <v>0</v>
      </c>
    </row>
    <row r="6" spans="1:9" x14ac:dyDescent="0.2">
      <c r="A6" s="2">
        <v>4</v>
      </c>
      <c r="B6" s="1" t="s">
        <v>97</v>
      </c>
      <c r="C6" s="4">
        <v>904</v>
      </c>
      <c r="D6" s="8">
        <v>3.14</v>
      </c>
      <c r="E6" s="4">
        <v>857</v>
      </c>
      <c r="F6" s="8">
        <v>5.79</v>
      </c>
      <c r="G6" s="4">
        <v>47</v>
      </c>
      <c r="H6" s="8">
        <v>0.35</v>
      </c>
      <c r="I6" s="4">
        <v>0</v>
      </c>
    </row>
    <row r="7" spans="1:9" x14ac:dyDescent="0.2">
      <c r="A7" s="2">
        <v>5</v>
      </c>
      <c r="B7" s="1" t="s">
        <v>95</v>
      </c>
      <c r="C7" s="4">
        <v>814</v>
      </c>
      <c r="D7" s="8">
        <v>2.83</v>
      </c>
      <c r="E7" s="4">
        <v>634</v>
      </c>
      <c r="F7" s="8">
        <v>4.28</v>
      </c>
      <c r="G7" s="4">
        <v>179</v>
      </c>
      <c r="H7" s="8">
        <v>1.32</v>
      </c>
      <c r="I7" s="4">
        <v>1</v>
      </c>
    </row>
    <row r="8" spans="1:9" x14ac:dyDescent="0.2">
      <c r="A8" s="2">
        <v>6</v>
      </c>
      <c r="B8" s="1" t="s">
        <v>84</v>
      </c>
      <c r="C8" s="4">
        <v>756</v>
      </c>
      <c r="D8" s="8">
        <v>2.63</v>
      </c>
      <c r="E8" s="4">
        <v>48</v>
      </c>
      <c r="F8" s="8">
        <v>0.32</v>
      </c>
      <c r="G8" s="4">
        <v>707</v>
      </c>
      <c r="H8" s="8">
        <v>5.2</v>
      </c>
      <c r="I8" s="4">
        <v>1</v>
      </c>
    </row>
    <row r="9" spans="1:9" x14ac:dyDescent="0.2">
      <c r="A9" s="2">
        <v>7</v>
      </c>
      <c r="B9" s="1" t="s">
        <v>96</v>
      </c>
      <c r="C9" s="4">
        <v>652</v>
      </c>
      <c r="D9" s="8">
        <v>2.27</v>
      </c>
      <c r="E9" s="4">
        <v>568</v>
      </c>
      <c r="F9" s="8">
        <v>3.84</v>
      </c>
      <c r="G9" s="4">
        <v>84</v>
      </c>
      <c r="H9" s="8">
        <v>0.62</v>
      </c>
      <c r="I9" s="4">
        <v>0</v>
      </c>
    </row>
    <row r="10" spans="1:9" x14ac:dyDescent="0.2">
      <c r="A10" s="2">
        <v>8</v>
      </c>
      <c r="B10" s="1" t="s">
        <v>102</v>
      </c>
      <c r="C10" s="4">
        <v>651</v>
      </c>
      <c r="D10" s="8">
        <v>2.2599999999999998</v>
      </c>
      <c r="E10" s="4">
        <v>571</v>
      </c>
      <c r="F10" s="8">
        <v>3.86</v>
      </c>
      <c r="G10" s="4">
        <v>80</v>
      </c>
      <c r="H10" s="8">
        <v>0.59</v>
      </c>
      <c r="I10" s="4">
        <v>0</v>
      </c>
    </row>
    <row r="11" spans="1:9" x14ac:dyDescent="0.2">
      <c r="A11" s="2">
        <v>9</v>
      </c>
      <c r="B11" s="1" t="s">
        <v>89</v>
      </c>
      <c r="C11" s="4">
        <v>622</v>
      </c>
      <c r="D11" s="8">
        <v>2.16</v>
      </c>
      <c r="E11" s="4">
        <v>419</v>
      </c>
      <c r="F11" s="8">
        <v>2.83</v>
      </c>
      <c r="G11" s="4">
        <v>199</v>
      </c>
      <c r="H11" s="8">
        <v>1.46</v>
      </c>
      <c r="I11" s="4">
        <v>4</v>
      </c>
    </row>
    <row r="12" spans="1:9" x14ac:dyDescent="0.2">
      <c r="A12" s="2">
        <v>10</v>
      </c>
      <c r="B12" s="1" t="s">
        <v>92</v>
      </c>
      <c r="C12" s="4">
        <v>605</v>
      </c>
      <c r="D12" s="8">
        <v>2.1</v>
      </c>
      <c r="E12" s="4">
        <v>342</v>
      </c>
      <c r="F12" s="8">
        <v>2.31</v>
      </c>
      <c r="G12" s="4">
        <v>260</v>
      </c>
      <c r="H12" s="8">
        <v>1.91</v>
      </c>
      <c r="I12" s="4">
        <v>3</v>
      </c>
    </row>
    <row r="13" spans="1:9" x14ac:dyDescent="0.2">
      <c r="A13" s="2">
        <v>11</v>
      </c>
      <c r="B13" s="1" t="s">
        <v>90</v>
      </c>
      <c r="C13" s="4">
        <v>542</v>
      </c>
      <c r="D13" s="8">
        <v>1.88</v>
      </c>
      <c r="E13" s="4">
        <v>294</v>
      </c>
      <c r="F13" s="8">
        <v>1.99</v>
      </c>
      <c r="G13" s="4">
        <v>248</v>
      </c>
      <c r="H13" s="8">
        <v>1.82</v>
      </c>
      <c r="I13" s="4">
        <v>0</v>
      </c>
    </row>
    <row r="14" spans="1:9" x14ac:dyDescent="0.2">
      <c r="A14" s="2">
        <v>12</v>
      </c>
      <c r="B14" s="1" t="s">
        <v>103</v>
      </c>
      <c r="C14" s="4">
        <v>493</v>
      </c>
      <c r="D14" s="8">
        <v>1.71</v>
      </c>
      <c r="E14" s="4">
        <v>323</v>
      </c>
      <c r="F14" s="8">
        <v>2.1800000000000002</v>
      </c>
      <c r="G14" s="4">
        <v>170</v>
      </c>
      <c r="H14" s="8">
        <v>1.25</v>
      </c>
      <c r="I14" s="4">
        <v>0</v>
      </c>
    </row>
    <row r="15" spans="1:9" x14ac:dyDescent="0.2">
      <c r="A15" s="2">
        <v>13</v>
      </c>
      <c r="B15" s="1" t="s">
        <v>91</v>
      </c>
      <c r="C15" s="4">
        <v>484</v>
      </c>
      <c r="D15" s="8">
        <v>1.68</v>
      </c>
      <c r="E15" s="4">
        <v>183</v>
      </c>
      <c r="F15" s="8">
        <v>1.24</v>
      </c>
      <c r="G15" s="4">
        <v>301</v>
      </c>
      <c r="H15" s="8">
        <v>2.21</v>
      </c>
      <c r="I15" s="4">
        <v>0</v>
      </c>
    </row>
    <row r="16" spans="1:9" x14ac:dyDescent="0.2">
      <c r="A16" s="2">
        <v>14</v>
      </c>
      <c r="B16" s="1" t="s">
        <v>101</v>
      </c>
      <c r="C16" s="4">
        <v>433</v>
      </c>
      <c r="D16" s="8">
        <v>1.51</v>
      </c>
      <c r="E16" s="4">
        <v>339</v>
      </c>
      <c r="F16" s="8">
        <v>2.29</v>
      </c>
      <c r="G16" s="4">
        <v>89</v>
      </c>
      <c r="H16" s="8">
        <v>0.65</v>
      </c>
      <c r="I16" s="4">
        <v>5</v>
      </c>
    </row>
    <row r="17" spans="1:9" x14ac:dyDescent="0.2">
      <c r="A17" s="2">
        <v>15</v>
      </c>
      <c r="B17" s="1" t="s">
        <v>94</v>
      </c>
      <c r="C17" s="4">
        <v>404</v>
      </c>
      <c r="D17" s="8">
        <v>1.4</v>
      </c>
      <c r="E17" s="4">
        <v>142</v>
      </c>
      <c r="F17" s="8">
        <v>0.96</v>
      </c>
      <c r="G17" s="4">
        <v>252</v>
      </c>
      <c r="H17" s="8">
        <v>1.85</v>
      </c>
      <c r="I17" s="4">
        <v>0</v>
      </c>
    </row>
    <row r="18" spans="1:9" x14ac:dyDescent="0.2">
      <c r="A18" s="2">
        <v>16</v>
      </c>
      <c r="B18" s="1" t="s">
        <v>88</v>
      </c>
      <c r="C18" s="4">
        <v>391</v>
      </c>
      <c r="D18" s="8">
        <v>1.36</v>
      </c>
      <c r="E18" s="4">
        <v>260</v>
      </c>
      <c r="F18" s="8">
        <v>1.76</v>
      </c>
      <c r="G18" s="4">
        <v>129</v>
      </c>
      <c r="H18" s="8">
        <v>0.95</v>
      </c>
      <c r="I18" s="4">
        <v>2</v>
      </c>
    </row>
    <row r="19" spans="1:9" x14ac:dyDescent="0.2">
      <c r="A19" s="2">
        <v>17</v>
      </c>
      <c r="B19" s="1" t="s">
        <v>85</v>
      </c>
      <c r="C19" s="4">
        <v>366</v>
      </c>
      <c r="D19" s="8">
        <v>1.27</v>
      </c>
      <c r="E19" s="4">
        <v>57</v>
      </c>
      <c r="F19" s="8">
        <v>0.39</v>
      </c>
      <c r="G19" s="4">
        <v>309</v>
      </c>
      <c r="H19" s="8">
        <v>2.27</v>
      </c>
      <c r="I19" s="4">
        <v>0</v>
      </c>
    </row>
    <row r="20" spans="1:9" x14ac:dyDescent="0.2">
      <c r="A20" s="2">
        <v>18</v>
      </c>
      <c r="B20" s="1" t="s">
        <v>87</v>
      </c>
      <c r="C20" s="4">
        <v>361</v>
      </c>
      <c r="D20" s="8">
        <v>1.25</v>
      </c>
      <c r="E20" s="4">
        <v>130</v>
      </c>
      <c r="F20" s="8">
        <v>0.88</v>
      </c>
      <c r="G20" s="4">
        <v>231</v>
      </c>
      <c r="H20" s="8">
        <v>1.7</v>
      </c>
      <c r="I20" s="4">
        <v>0</v>
      </c>
    </row>
    <row r="21" spans="1:9" x14ac:dyDescent="0.2">
      <c r="A21" s="2">
        <v>19</v>
      </c>
      <c r="B21" s="1" t="s">
        <v>86</v>
      </c>
      <c r="C21" s="4">
        <v>350</v>
      </c>
      <c r="D21" s="8">
        <v>1.22</v>
      </c>
      <c r="E21" s="4">
        <v>148</v>
      </c>
      <c r="F21" s="8">
        <v>1</v>
      </c>
      <c r="G21" s="4">
        <v>202</v>
      </c>
      <c r="H21" s="8">
        <v>1.49</v>
      </c>
      <c r="I21" s="4">
        <v>0</v>
      </c>
    </row>
    <row r="22" spans="1:9" x14ac:dyDescent="0.2">
      <c r="A22" s="2">
        <v>20</v>
      </c>
      <c r="B22" s="1" t="s">
        <v>98</v>
      </c>
      <c r="C22" s="4">
        <v>339</v>
      </c>
      <c r="D22" s="8">
        <v>1.18</v>
      </c>
      <c r="E22" s="4">
        <v>300</v>
      </c>
      <c r="F22" s="8">
        <v>2.0299999999999998</v>
      </c>
      <c r="G22" s="4">
        <v>35</v>
      </c>
      <c r="H22" s="8">
        <v>0.26</v>
      </c>
      <c r="I22" s="4">
        <v>4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100</v>
      </c>
      <c r="C25" s="4">
        <v>586</v>
      </c>
      <c r="D25" s="8">
        <v>5.75</v>
      </c>
      <c r="E25" s="4">
        <v>488</v>
      </c>
      <c r="F25" s="8">
        <v>11.99</v>
      </c>
      <c r="G25" s="4">
        <v>98</v>
      </c>
      <c r="H25" s="8">
        <v>1.62</v>
      </c>
      <c r="I25" s="4">
        <v>0</v>
      </c>
    </row>
    <row r="26" spans="1:9" x14ac:dyDescent="0.2">
      <c r="A26" s="2">
        <v>2</v>
      </c>
      <c r="B26" s="1" t="s">
        <v>93</v>
      </c>
      <c r="C26" s="4">
        <v>441</v>
      </c>
      <c r="D26" s="8">
        <v>4.33</v>
      </c>
      <c r="E26" s="4">
        <v>176</v>
      </c>
      <c r="F26" s="8">
        <v>4.33</v>
      </c>
      <c r="G26" s="4">
        <v>265</v>
      </c>
      <c r="H26" s="8">
        <v>4.37</v>
      </c>
      <c r="I26" s="4">
        <v>0</v>
      </c>
    </row>
    <row r="27" spans="1:9" x14ac:dyDescent="0.2">
      <c r="A27" s="2">
        <v>3</v>
      </c>
      <c r="B27" s="1" t="s">
        <v>97</v>
      </c>
      <c r="C27" s="4">
        <v>305</v>
      </c>
      <c r="D27" s="8">
        <v>2.99</v>
      </c>
      <c r="E27" s="4">
        <v>281</v>
      </c>
      <c r="F27" s="8">
        <v>6.91</v>
      </c>
      <c r="G27" s="4">
        <v>24</v>
      </c>
      <c r="H27" s="8">
        <v>0.4</v>
      </c>
      <c r="I27" s="4">
        <v>0</v>
      </c>
    </row>
    <row r="28" spans="1:9" x14ac:dyDescent="0.2">
      <c r="A28" s="2">
        <v>4</v>
      </c>
      <c r="B28" s="1" t="s">
        <v>99</v>
      </c>
      <c r="C28" s="4">
        <v>292</v>
      </c>
      <c r="D28" s="8">
        <v>2.87</v>
      </c>
      <c r="E28" s="4">
        <v>270</v>
      </c>
      <c r="F28" s="8">
        <v>6.64</v>
      </c>
      <c r="G28" s="4">
        <v>22</v>
      </c>
      <c r="H28" s="8">
        <v>0.36</v>
      </c>
      <c r="I28" s="4">
        <v>0</v>
      </c>
    </row>
    <row r="29" spans="1:9" x14ac:dyDescent="0.2">
      <c r="A29" s="2">
        <v>5</v>
      </c>
      <c r="B29" s="1" t="s">
        <v>95</v>
      </c>
      <c r="C29" s="4">
        <v>260</v>
      </c>
      <c r="D29" s="8">
        <v>2.5499999999999998</v>
      </c>
      <c r="E29" s="4">
        <v>190</v>
      </c>
      <c r="F29" s="8">
        <v>4.67</v>
      </c>
      <c r="G29" s="4">
        <v>70</v>
      </c>
      <c r="H29" s="8">
        <v>1.1599999999999999</v>
      </c>
      <c r="I29" s="4">
        <v>0</v>
      </c>
    </row>
    <row r="30" spans="1:9" x14ac:dyDescent="0.2">
      <c r="A30" s="2">
        <v>6</v>
      </c>
      <c r="B30" s="1" t="s">
        <v>102</v>
      </c>
      <c r="C30" s="4">
        <v>236</v>
      </c>
      <c r="D30" s="8">
        <v>2.3199999999999998</v>
      </c>
      <c r="E30" s="4">
        <v>197</v>
      </c>
      <c r="F30" s="8">
        <v>4.84</v>
      </c>
      <c r="G30" s="4">
        <v>39</v>
      </c>
      <c r="H30" s="8">
        <v>0.64</v>
      </c>
      <c r="I30" s="4">
        <v>0</v>
      </c>
    </row>
    <row r="31" spans="1:9" x14ac:dyDescent="0.2">
      <c r="A31" s="2">
        <v>7</v>
      </c>
      <c r="B31" s="1" t="s">
        <v>96</v>
      </c>
      <c r="C31" s="4">
        <v>229</v>
      </c>
      <c r="D31" s="8">
        <v>2.25</v>
      </c>
      <c r="E31" s="4">
        <v>189</v>
      </c>
      <c r="F31" s="8">
        <v>4.6399999999999997</v>
      </c>
      <c r="G31" s="4">
        <v>40</v>
      </c>
      <c r="H31" s="8">
        <v>0.66</v>
      </c>
      <c r="I31" s="4">
        <v>0</v>
      </c>
    </row>
    <row r="32" spans="1:9" x14ac:dyDescent="0.2">
      <c r="A32" s="2">
        <v>8</v>
      </c>
      <c r="B32" s="1" t="s">
        <v>84</v>
      </c>
      <c r="C32" s="4">
        <v>204</v>
      </c>
      <c r="D32" s="8">
        <v>2</v>
      </c>
      <c r="E32" s="4">
        <v>9</v>
      </c>
      <c r="F32" s="8">
        <v>0.22</v>
      </c>
      <c r="G32" s="4">
        <v>195</v>
      </c>
      <c r="H32" s="8">
        <v>3.22</v>
      </c>
      <c r="I32" s="4">
        <v>0</v>
      </c>
    </row>
    <row r="33" spans="1:9" x14ac:dyDescent="0.2">
      <c r="A33" s="2">
        <v>9</v>
      </c>
      <c r="B33" s="1" t="s">
        <v>90</v>
      </c>
      <c r="C33" s="4">
        <v>200</v>
      </c>
      <c r="D33" s="8">
        <v>1.96</v>
      </c>
      <c r="E33" s="4">
        <v>88</v>
      </c>
      <c r="F33" s="8">
        <v>2.16</v>
      </c>
      <c r="G33" s="4">
        <v>112</v>
      </c>
      <c r="H33" s="8">
        <v>1.85</v>
      </c>
      <c r="I33" s="4">
        <v>0</v>
      </c>
    </row>
    <row r="34" spans="1:9" x14ac:dyDescent="0.2">
      <c r="A34" s="2">
        <v>10</v>
      </c>
      <c r="B34" s="1" t="s">
        <v>94</v>
      </c>
      <c r="C34" s="4">
        <v>194</v>
      </c>
      <c r="D34" s="8">
        <v>1.9</v>
      </c>
      <c r="E34" s="4">
        <v>53</v>
      </c>
      <c r="F34" s="8">
        <v>1.3</v>
      </c>
      <c r="G34" s="4">
        <v>138</v>
      </c>
      <c r="H34" s="8">
        <v>2.2799999999999998</v>
      </c>
      <c r="I34" s="4">
        <v>0</v>
      </c>
    </row>
    <row r="35" spans="1:9" x14ac:dyDescent="0.2">
      <c r="A35" s="2">
        <v>11</v>
      </c>
      <c r="B35" s="1" t="s">
        <v>92</v>
      </c>
      <c r="C35" s="4">
        <v>184</v>
      </c>
      <c r="D35" s="8">
        <v>1.81</v>
      </c>
      <c r="E35" s="4">
        <v>87</v>
      </c>
      <c r="F35" s="8">
        <v>2.14</v>
      </c>
      <c r="G35" s="4">
        <v>97</v>
      </c>
      <c r="H35" s="8">
        <v>1.6</v>
      </c>
      <c r="I35" s="4">
        <v>0</v>
      </c>
    </row>
    <row r="36" spans="1:9" x14ac:dyDescent="0.2">
      <c r="A36" s="2">
        <v>12</v>
      </c>
      <c r="B36" s="1" t="s">
        <v>101</v>
      </c>
      <c r="C36" s="4">
        <v>179</v>
      </c>
      <c r="D36" s="8">
        <v>1.76</v>
      </c>
      <c r="E36" s="4">
        <v>122</v>
      </c>
      <c r="F36" s="8">
        <v>3</v>
      </c>
      <c r="G36" s="4">
        <v>54</v>
      </c>
      <c r="H36" s="8">
        <v>0.89</v>
      </c>
      <c r="I36" s="4">
        <v>3</v>
      </c>
    </row>
    <row r="37" spans="1:9" x14ac:dyDescent="0.2">
      <c r="A37" s="2">
        <v>13</v>
      </c>
      <c r="B37" s="1" t="s">
        <v>91</v>
      </c>
      <c r="C37" s="4">
        <v>169</v>
      </c>
      <c r="D37" s="8">
        <v>1.66</v>
      </c>
      <c r="E37" s="4">
        <v>60</v>
      </c>
      <c r="F37" s="8">
        <v>1.47</v>
      </c>
      <c r="G37" s="4">
        <v>109</v>
      </c>
      <c r="H37" s="8">
        <v>1.8</v>
      </c>
      <c r="I37" s="4">
        <v>0</v>
      </c>
    </row>
    <row r="38" spans="1:9" x14ac:dyDescent="0.2">
      <c r="A38" s="2">
        <v>14</v>
      </c>
      <c r="B38" s="1" t="s">
        <v>105</v>
      </c>
      <c r="C38" s="4">
        <v>165</v>
      </c>
      <c r="D38" s="8">
        <v>1.62</v>
      </c>
      <c r="E38" s="4">
        <v>24</v>
      </c>
      <c r="F38" s="8">
        <v>0.59</v>
      </c>
      <c r="G38" s="4">
        <v>141</v>
      </c>
      <c r="H38" s="8">
        <v>2.33</v>
      </c>
      <c r="I38" s="4">
        <v>0</v>
      </c>
    </row>
    <row r="39" spans="1:9" x14ac:dyDescent="0.2">
      <c r="A39" s="2">
        <v>15</v>
      </c>
      <c r="B39" s="1" t="s">
        <v>104</v>
      </c>
      <c r="C39" s="4">
        <v>163</v>
      </c>
      <c r="D39" s="8">
        <v>1.6</v>
      </c>
      <c r="E39" s="4">
        <v>19</v>
      </c>
      <c r="F39" s="8">
        <v>0.47</v>
      </c>
      <c r="G39" s="4">
        <v>144</v>
      </c>
      <c r="H39" s="8">
        <v>2.38</v>
      </c>
      <c r="I39" s="4">
        <v>0</v>
      </c>
    </row>
    <row r="40" spans="1:9" x14ac:dyDescent="0.2">
      <c r="A40" s="2">
        <v>16</v>
      </c>
      <c r="B40" s="1" t="s">
        <v>106</v>
      </c>
      <c r="C40" s="4">
        <v>156</v>
      </c>
      <c r="D40" s="8">
        <v>1.53</v>
      </c>
      <c r="E40" s="4">
        <v>20</v>
      </c>
      <c r="F40" s="8">
        <v>0.49</v>
      </c>
      <c r="G40" s="4">
        <v>136</v>
      </c>
      <c r="H40" s="8">
        <v>2.2400000000000002</v>
      </c>
      <c r="I40" s="4">
        <v>0</v>
      </c>
    </row>
    <row r="41" spans="1:9" x14ac:dyDescent="0.2">
      <c r="A41" s="2">
        <v>17</v>
      </c>
      <c r="B41" s="1" t="s">
        <v>85</v>
      </c>
      <c r="C41" s="4">
        <v>147</v>
      </c>
      <c r="D41" s="8">
        <v>1.44</v>
      </c>
      <c r="E41" s="4">
        <v>6</v>
      </c>
      <c r="F41" s="8">
        <v>0.15</v>
      </c>
      <c r="G41" s="4">
        <v>141</v>
      </c>
      <c r="H41" s="8">
        <v>2.33</v>
      </c>
      <c r="I41" s="4">
        <v>0</v>
      </c>
    </row>
    <row r="42" spans="1:9" x14ac:dyDescent="0.2">
      <c r="A42" s="2">
        <v>18</v>
      </c>
      <c r="B42" s="1" t="s">
        <v>103</v>
      </c>
      <c r="C42" s="4">
        <v>146</v>
      </c>
      <c r="D42" s="8">
        <v>1.43</v>
      </c>
      <c r="E42" s="4">
        <v>75</v>
      </c>
      <c r="F42" s="8">
        <v>1.84</v>
      </c>
      <c r="G42" s="4">
        <v>71</v>
      </c>
      <c r="H42" s="8">
        <v>1.17</v>
      </c>
      <c r="I42" s="4">
        <v>0</v>
      </c>
    </row>
    <row r="43" spans="1:9" x14ac:dyDescent="0.2">
      <c r="A43" s="2">
        <v>19</v>
      </c>
      <c r="B43" s="1" t="s">
        <v>87</v>
      </c>
      <c r="C43" s="4">
        <v>141</v>
      </c>
      <c r="D43" s="8">
        <v>1.38</v>
      </c>
      <c r="E43" s="4">
        <v>17</v>
      </c>
      <c r="F43" s="8">
        <v>0.42</v>
      </c>
      <c r="G43" s="4">
        <v>124</v>
      </c>
      <c r="H43" s="8">
        <v>2.0499999999999998</v>
      </c>
      <c r="I43" s="4">
        <v>0</v>
      </c>
    </row>
    <row r="44" spans="1:9" x14ac:dyDescent="0.2">
      <c r="A44" s="2">
        <v>20</v>
      </c>
      <c r="B44" s="1" t="s">
        <v>107</v>
      </c>
      <c r="C44" s="4">
        <v>140</v>
      </c>
      <c r="D44" s="8">
        <v>1.37</v>
      </c>
      <c r="E44" s="4">
        <v>90</v>
      </c>
      <c r="F44" s="8">
        <v>2.21</v>
      </c>
      <c r="G44" s="4">
        <v>50</v>
      </c>
      <c r="H44" s="8">
        <v>0.83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93</v>
      </c>
      <c r="C47" s="4">
        <v>392</v>
      </c>
      <c r="D47" s="8">
        <v>11.88</v>
      </c>
      <c r="E47" s="4">
        <v>303</v>
      </c>
      <c r="F47" s="8">
        <v>16.010000000000002</v>
      </c>
      <c r="G47" s="4">
        <v>89</v>
      </c>
      <c r="H47" s="8">
        <v>6.54</v>
      </c>
      <c r="I47" s="4">
        <v>0</v>
      </c>
    </row>
    <row r="48" spans="1:9" x14ac:dyDescent="0.2">
      <c r="A48" s="2">
        <v>2</v>
      </c>
      <c r="B48" s="1" t="s">
        <v>100</v>
      </c>
      <c r="C48" s="4">
        <v>203</v>
      </c>
      <c r="D48" s="8">
        <v>6.15</v>
      </c>
      <c r="E48" s="4">
        <v>177</v>
      </c>
      <c r="F48" s="8">
        <v>9.36</v>
      </c>
      <c r="G48" s="4">
        <v>26</v>
      </c>
      <c r="H48" s="8">
        <v>1.91</v>
      </c>
      <c r="I48" s="4">
        <v>0</v>
      </c>
    </row>
    <row r="49" spans="1:9" x14ac:dyDescent="0.2">
      <c r="A49" s="2">
        <v>3</v>
      </c>
      <c r="B49" s="1" t="s">
        <v>97</v>
      </c>
      <c r="C49" s="4">
        <v>141</v>
      </c>
      <c r="D49" s="8">
        <v>4.2699999999999996</v>
      </c>
      <c r="E49" s="4">
        <v>129</v>
      </c>
      <c r="F49" s="8">
        <v>6.82</v>
      </c>
      <c r="G49" s="4">
        <v>12</v>
      </c>
      <c r="H49" s="8">
        <v>0.88</v>
      </c>
      <c r="I49" s="4">
        <v>0</v>
      </c>
    </row>
    <row r="50" spans="1:9" x14ac:dyDescent="0.2">
      <c r="A50" s="2">
        <v>4</v>
      </c>
      <c r="B50" s="1" t="s">
        <v>95</v>
      </c>
      <c r="C50" s="4">
        <v>126</v>
      </c>
      <c r="D50" s="8">
        <v>3.82</v>
      </c>
      <c r="E50" s="4">
        <v>99</v>
      </c>
      <c r="F50" s="8">
        <v>5.23</v>
      </c>
      <c r="G50" s="4">
        <v>27</v>
      </c>
      <c r="H50" s="8">
        <v>1.98</v>
      </c>
      <c r="I50" s="4">
        <v>0</v>
      </c>
    </row>
    <row r="51" spans="1:9" x14ac:dyDescent="0.2">
      <c r="A51" s="2">
        <v>5</v>
      </c>
      <c r="B51" s="1" t="s">
        <v>96</v>
      </c>
      <c r="C51" s="4">
        <v>113</v>
      </c>
      <c r="D51" s="8">
        <v>3.42</v>
      </c>
      <c r="E51" s="4">
        <v>96</v>
      </c>
      <c r="F51" s="8">
        <v>5.07</v>
      </c>
      <c r="G51" s="4">
        <v>17</v>
      </c>
      <c r="H51" s="8">
        <v>1.25</v>
      </c>
      <c r="I51" s="4">
        <v>0</v>
      </c>
    </row>
    <row r="52" spans="1:9" x14ac:dyDescent="0.2">
      <c r="A52" s="2">
        <v>6</v>
      </c>
      <c r="B52" s="1" t="s">
        <v>102</v>
      </c>
      <c r="C52" s="4">
        <v>103</v>
      </c>
      <c r="D52" s="8">
        <v>3.12</v>
      </c>
      <c r="E52" s="4">
        <v>86</v>
      </c>
      <c r="F52" s="8">
        <v>4.55</v>
      </c>
      <c r="G52" s="4">
        <v>17</v>
      </c>
      <c r="H52" s="8">
        <v>1.25</v>
      </c>
      <c r="I52" s="4">
        <v>0</v>
      </c>
    </row>
    <row r="53" spans="1:9" x14ac:dyDescent="0.2">
      <c r="A53" s="2">
        <v>7</v>
      </c>
      <c r="B53" s="1" t="s">
        <v>99</v>
      </c>
      <c r="C53" s="4">
        <v>97</v>
      </c>
      <c r="D53" s="8">
        <v>2.94</v>
      </c>
      <c r="E53" s="4">
        <v>93</v>
      </c>
      <c r="F53" s="8">
        <v>4.92</v>
      </c>
      <c r="G53" s="4">
        <v>4</v>
      </c>
      <c r="H53" s="8">
        <v>0.28999999999999998</v>
      </c>
      <c r="I53" s="4">
        <v>0</v>
      </c>
    </row>
    <row r="54" spans="1:9" x14ac:dyDescent="0.2">
      <c r="A54" s="2">
        <v>8</v>
      </c>
      <c r="B54" s="1" t="s">
        <v>89</v>
      </c>
      <c r="C54" s="4">
        <v>67</v>
      </c>
      <c r="D54" s="8">
        <v>2.0299999999999998</v>
      </c>
      <c r="E54" s="4">
        <v>36</v>
      </c>
      <c r="F54" s="8">
        <v>1.9</v>
      </c>
      <c r="G54" s="4">
        <v>31</v>
      </c>
      <c r="H54" s="8">
        <v>2.2799999999999998</v>
      </c>
      <c r="I54" s="4">
        <v>0</v>
      </c>
    </row>
    <row r="55" spans="1:9" x14ac:dyDescent="0.2">
      <c r="A55" s="2">
        <v>9</v>
      </c>
      <c r="B55" s="1" t="s">
        <v>92</v>
      </c>
      <c r="C55" s="4">
        <v>64</v>
      </c>
      <c r="D55" s="8">
        <v>1.94</v>
      </c>
      <c r="E55" s="4">
        <v>36</v>
      </c>
      <c r="F55" s="8">
        <v>1.9</v>
      </c>
      <c r="G55" s="4">
        <v>27</v>
      </c>
      <c r="H55" s="8">
        <v>1.98</v>
      </c>
      <c r="I55" s="4">
        <v>1</v>
      </c>
    </row>
    <row r="56" spans="1:9" x14ac:dyDescent="0.2">
      <c r="A56" s="2">
        <v>10</v>
      </c>
      <c r="B56" s="1" t="s">
        <v>98</v>
      </c>
      <c r="C56" s="4">
        <v>61</v>
      </c>
      <c r="D56" s="8">
        <v>1.85</v>
      </c>
      <c r="E56" s="4">
        <v>51</v>
      </c>
      <c r="F56" s="8">
        <v>2.7</v>
      </c>
      <c r="G56" s="4">
        <v>9</v>
      </c>
      <c r="H56" s="8">
        <v>0.66</v>
      </c>
      <c r="I56" s="4">
        <v>1</v>
      </c>
    </row>
    <row r="57" spans="1:9" x14ac:dyDescent="0.2">
      <c r="A57" s="2">
        <v>11</v>
      </c>
      <c r="B57" s="1" t="s">
        <v>109</v>
      </c>
      <c r="C57" s="4">
        <v>60</v>
      </c>
      <c r="D57" s="8">
        <v>1.82</v>
      </c>
      <c r="E57" s="4">
        <v>51</v>
      </c>
      <c r="F57" s="8">
        <v>2.7</v>
      </c>
      <c r="G57" s="4">
        <v>8</v>
      </c>
      <c r="H57" s="8">
        <v>0.59</v>
      </c>
      <c r="I57" s="4">
        <v>1</v>
      </c>
    </row>
    <row r="58" spans="1:9" x14ac:dyDescent="0.2">
      <c r="A58" s="2">
        <v>12</v>
      </c>
      <c r="B58" s="1" t="s">
        <v>90</v>
      </c>
      <c r="C58" s="4">
        <v>54</v>
      </c>
      <c r="D58" s="8">
        <v>1.64</v>
      </c>
      <c r="E58" s="4">
        <v>35</v>
      </c>
      <c r="F58" s="8">
        <v>1.85</v>
      </c>
      <c r="G58" s="4">
        <v>19</v>
      </c>
      <c r="H58" s="8">
        <v>1.4</v>
      </c>
      <c r="I58" s="4">
        <v>0</v>
      </c>
    </row>
    <row r="59" spans="1:9" x14ac:dyDescent="0.2">
      <c r="A59" s="2">
        <v>13</v>
      </c>
      <c r="B59" s="1" t="s">
        <v>101</v>
      </c>
      <c r="C59" s="4">
        <v>51</v>
      </c>
      <c r="D59" s="8">
        <v>1.54</v>
      </c>
      <c r="E59" s="4">
        <v>39</v>
      </c>
      <c r="F59" s="8">
        <v>2.06</v>
      </c>
      <c r="G59" s="4">
        <v>11</v>
      </c>
      <c r="H59" s="8">
        <v>0.81</v>
      </c>
      <c r="I59" s="4">
        <v>1</v>
      </c>
    </row>
    <row r="60" spans="1:9" x14ac:dyDescent="0.2">
      <c r="A60" s="2">
        <v>14</v>
      </c>
      <c r="B60" s="1" t="s">
        <v>91</v>
      </c>
      <c r="C60" s="4">
        <v>50</v>
      </c>
      <c r="D60" s="8">
        <v>1.51</v>
      </c>
      <c r="E60" s="4">
        <v>8</v>
      </c>
      <c r="F60" s="8">
        <v>0.42</v>
      </c>
      <c r="G60" s="4">
        <v>42</v>
      </c>
      <c r="H60" s="8">
        <v>3.09</v>
      </c>
      <c r="I60" s="4">
        <v>0</v>
      </c>
    </row>
    <row r="61" spans="1:9" x14ac:dyDescent="0.2">
      <c r="A61" s="2">
        <v>15</v>
      </c>
      <c r="B61" s="1" t="s">
        <v>88</v>
      </c>
      <c r="C61" s="4">
        <v>49</v>
      </c>
      <c r="D61" s="8">
        <v>1.48</v>
      </c>
      <c r="E61" s="4">
        <v>32</v>
      </c>
      <c r="F61" s="8">
        <v>1.69</v>
      </c>
      <c r="G61" s="4">
        <v>17</v>
      </c>
      <c r="H61" s="8">
        <v>1.25</v>
      </c>
      <c r="I61" s="4">
        <v>0</v>
      </c>
    </row>
    <row r="62" spans="1:9" x14ac:dyDescent="0.2">
      <c r="A62" s="2">
        <v>16</v>
      </c>
      <c r="B62" s="1" t="s">
        <v>106</v>
      </c>
      <c r="C62" s="4">
        <v>44</v>
      </c>
      <c r="D62" s="8">
        <v>1.33</v>
      </c>
      <c r="E62" s="4">
        <v>19</v>
      </c>
      <c r="F62" s="8">
        <v>1</v>
      </c>
      <c r="G62" s="4">
        <v>25</v>
      </c>
      <c r="H62" s="8">
        <v>1.84</v>
      </c>
      <c r="I62" s="4">
        <v>0</v>
      </c>
    </row>
    <row r="63" spans="1:9" x14ac:dyDescent="0.2">
      <c r="A63" s="2">
        <v>17</v>
      </c>
      <c r="B63" s="1" t="s">
        <v>84</v>
      </c>
      <c r="C63" s="4">
        <v>42</v>
      </c>
      <c r="D63" s="8">
        <v>1.27</v>
      </c>
      <c r="E63" s="4">
        <v>3</v>
      </c>
      <c r="F63" s="8">
        <v>0.16</v>
      </c>
      <c r="G63" s="4">
        <v>39</v>
      </c>
      <c r="H63" s="8">
        <v>2.87</v>
      </c>
      <c r="I63" s="4">
        <v>0</v>
      </c>
    </row>
    <row r="64" spans="1:9" x14ac:dyDescent="0.2">
      <c r="A64" s="2">
        <v>17</v>
      </c>
      <c r="B64" s="1" t="s">
        <v>103</v>
      </c>
      <c r="C64" s="4">
        <v>42</v>
      </c>
      <c r="D64" s="8">
        <v>1.27</v>
      </c>
      <c r="E64" s="4">
        <v>22</v>
      </c>
      <c r="F64" s="8">
        <v>1.1599999999999999</v>
      </c>
      <c r="G64" s="4">
        <v>20</v>
      </c>
      <c r="H64" s="8">
        <v>1.47</v>
      </c>
      <c r="I64" s="4">
        <v>0</v>
      </c>
    </row>
    <row r="65" spans="1:9" x14ac:dyDescent="0.2">
      <c r="A65" s="2">
        <v>19</v>
      </c>
      <c r="B65" s="1" t="s">
        <v>111</v>
      </c>
      <c r="C65" s="4">
        <v>40</v>
      </c>
      <c r="D65" s="8">
        <v>1.21</v>
      </c>
      <c r="E65" s="4">
        <v>27</v>
      </c>
      <c r="F65" s="8">
        <v>1.43</v>
      </c>
      <c r="G65" s="4">
        <v>13</v>
      </c>
      <c r="H65" s="8">
        <v>0.96</v>
      </c>
      <c r="I65" s="4">
        <v>0</v>
      </c>
    </row>
    <row r="66" spans="1:9" x14ac:dyDescent="0.2">
      <c r="A66" s="2">
        <v>20</v>
      </c>
      <c r="B66" s="1" t="s">
        <v>108</v>
      </c>
      <c r="C66" s="4">
        <v>38</v>
      </c>
      <c r="D66" s="8">
        <v>1.1499999999999999</v>
      </c>
      <c r="E66" s="4">
        <v>27</v>
      </c>
      <c r="F66" s="8">
        <v>1.43</v>
      </c>
      <c r="G66" s="4">
        <v>11</v>
      </c>
      <c r="H66" s="8">
        <v>0.81</v>
      </c>
      <c r="I66" s="4">
        <v>0</v>
      </c>
    </row>
    <row r="67" spans="1:9" x14ac:dyDescent="0.2">
      <c r="A67" s="2">
        <v>20</v>
      </c>
      <c r="B67" s="1" t="s">
        <v>110</v>
      </c>
      <c r="C67" s="4">
        <v>38</v>
      </c>
      <c r="D67" s="8">
        <v>1.1499999999999999</v>
      </c>
      <c r="E67" s="4">
        <v>27</v>
      </c>
      <c r="F67" s="8">
        <v>1.43</v>
      </c>
      <c r="G67" s="4">
        <v>11</v>
      </c>
      <c r="H67" s="8">
        <v>0.81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100</v>
      </c>
      <c r="C70" s="4">
        <v>133</v>
      </c>
      <c r="D70" s="8">
        <v>6.09</v>
      </c>
      <c r="E70" s="4">
        <v>125</v>
      </c>
      <c r="F70" s="8">
        <v>10.25</v>
      </c>
      <c r="G70" s="4">
        <v>8</v>
      </c>
      <c r="H70" s="8">
        <v>0.86</v>
      </c>
      <c r="I70" s="4">
        <v>0</v>
      </c>
    </row>
    <row r="71" spans="1:9" x14ac:dyDescent="0.2">
      <c r="A71" s="2">
        <v>2</v>
      </c>
      <c r="B71" s="1" t="s">
        <v>97</v>
      </c>
      <c r="C71" s="4">
        <v>71</v>
      </c>
      <c r="D71" s="8">
        <v>3.25</v>
      </c>
      <c r="E71" s="4">
        <v>70</v>
      </c>
      <c r="F71" s="8">
        <v>5.74</v>
      </c>
      <c r="G71" s="4">
        <v>1</v>
      </c>
      <c r="H71" s="8">
        <v>0.11</v>
      </c>
      <c r="I71" s="4">
        <v>0</v>
      </c>
    </row>
    <row r="72" spans="1:9" x14ac:dyDescent="0.2">
      <c r="A72" s="2">
        <v>3</v>
      </c>
      <c r="B72" s="1" t="s">
        <v>99</v>
      </c>
      <c r="C72" s="4">
        <v>69</v>
      </c>
      <c r="D72" s="8">
        <v>3.16</v>
      </c>
      <c r="E72" s="4">
        <v>67</v>
      </c>
      <c r="F72" s="8">
        <v>5.49</v>
      </c>
      <c r="G72" s="4">
        <v>2</v>
      </c>
      <c r="H72" s="8">
        <v>0.22</v>
      </c>
      <c r="I72" s="4">
        <v>0</v>
      </c>
    </row>
    <row r="73" spans="1:9" x14ac:dyDescent="0.2">
      <c r="A73" s="2">
        <v>4</v>
      </c>
      <c r="B73" s="1" t="s">
        <v>93</v>
      </c>
      <c r="C73" s="4">
        <v>64</v>
      </c>
      <c r="D73" s="8">
        <v>2.93</v>
      </c>
      <c r="E73" s="4">
        <v>34</v>
      </c>
      <c r="F73" s="8">
        <v>2.79</v>
      </c>
      <c r="G73" s="4">
        <v>30</v>
      </c>
      <c r="H73" s="8">
        <v>3.23</v>
      </c>
      <c r="I73" s="4">
        <v>0</v>
      </c>
    </row>
    <row r="74" spans="1:9" x14ac:dyDescent="0.2">
      <c r="A74" s="2">
        <v>4</v>
      </c>
      <c r="B74" s="1" t="s">
        <v>96</v>
      </c>
      <c r="C74" s="4">
        <v>64</v>
      </c>
      <c r="D74" s="8">
        <v>2.93</v>
      </c>
      <c r="E74" s="4">
        <v>56</v>
      </c>
      <c r="F74" s="8">
        <v>4.59</v>
      </c>
      <c r="G74" s="4">
        <v>8</v>
      </c>
      <c r="H74" s="8">
        <v>0.86</v>
      </c>
      <c r="I74" s="4">
        <v>0</v>
      </c>
    </row>
    <row r="75" spans="1:9" x14ac:dyDescent="0.2">
      <c r="A75" s="2">
        <v>4</v>
      </c>
      <c r="B75" s="1" t="s">
        <v>102</v>
      </c>
      <c r="C75" s="4">
        <v>64</v>
      </c>
      <c r="D75" s="8">
        <v>2.93</v>
      </c>
      <c r="E75" s="4">
        <v>62</v>
      </c>
      <c r="F75" s="8">
        <v>5.08</v>
      </c>
      <c r="G75" s="4">
        <v>2</v>
      </c>
      <c r="H75" s="8">
        <v>0.22</v>
      </c>
      <c r="I75" s="4">
        <v>0</v>
      </c>
    </row>
    <row r="76" spans="1:9" x14ac:dyDescent="0.2">
      <c r="A76" s="2">
        <v>7</v>
      </c>
      <c r="B76" s="1" t="s">
        <v>84</v>
      </c>
      <c r="C76" s="4">
        <v>58</v>
      </c>
      <c r="D76" s="8">
        <v>2.66</v>
      </c>
      <c r="E76" s="4">
        <v>3</v>
      </c>
      <c r="F76" s="8">
        <v>0.25</v>
      </c>
      <c r="G76" s="4">
        <v>54</v>
      </c>
      <c r="H76" s="8">
        <v>5.82</v>
      </c>
      <c r="I76" s="4">
        <v>1</v>
      </c>
    </row>
    <row r="77" spans="1:9" x14ac:dyDescent="0.2">
      <c r="A77" s="2">
        <v>8</v>
      </c>
      <c r="B77" s="1" t="s">
        <v>95</v>
      </c>
      <c r="C77" s="4">
        <v>57</v>
      </c>
      <c r="D77" s="8">
        <v>2.61</v>
      </c>
      <c r="E77" s="4">
        <v>45</v>
      </c>
      <c r="F77" s="8">
        <v>3.69</v>
      </c>
      <c r="G77" s="4">
        <v>12</v>
      </c>
      <c r="H77" s="8">
        <v>1.29</v>
      </c>
      <c r="I77" s="4">
        <v>0</v>
      </c>
    </row>
    <row r="78" spans="1:9" x14ac:dyDescent="0.2">
      <c r="A78" s="2">
        <v>9</v>
      </c>
      <c r="B78" s="1" t="s">
        <v>90</v>
      </c>
      <c r="C78" s="4">
        <v>55</v>
      </c>
      <c r="D78" s="8">
        <v>2.52</v>
      </c>
      <c r="E78" s="4">
        <v>31</v>
      </c>
      <c r="F78" s="8">
        <v>2.54</v>
      </c>
      <c r="G78" s="4">
        <v>24</v>
      </c>
      <c r="H78" s="8">
        <v>2.59</v>
      </c>
      <c r="I78" s="4">
        <v>0</v>
      </c>
    </row>
    <row r="79" spans="1:9" x14ac:dyDescent="0.2">
      <c r="A79" s="2">
        <v>10</v>
      </c>
      <c r="B79" s="1" t="s">
        <v>89</v>
      </c>
      <c r="C79" s="4">
        <v>54</v>
      </c>
      <c r="D79" s="8">
        <v>2.4700000000000002</v>
      </c>
      <c r="E79" s="4">
        <v>36</v>
      </c>
      <c r="F79" s="8">
        <v>2.95</v>
      </c>
      <c r="G79" s="4">
        <v>18</v>
      </c>
      <c r="H79" s="8">
        <v>1.94</v>
      </c>
      <c r="I79" s="4">
        <v>0</v>
      </c>
    </row>
    <row r="80" spans="1:9" x14ac:dyDescent="0.2">
      <c r="A80" s="2">
        <v>11</v>
      </c>
      <c r="B80" s="1" t="s">
        <v>86</v>
      </c>
      <c r="C80" s="4">
        <v>43</v>
      </c>
      <c r="D80" s="8">
        <v>1.97</v>
      </c>
      <c r="E80" s="4">
        <v>19</v>
      </c>
      <c r="F80" s="8">
        <v>1.56</v>
      </c>
      <c r="G80" s="4">
        <v>24</v>
      </c>
      <c r="H80" s="8">
        <v>2.59</v>
      </c>
      <c r="I80" s="4">
        <v>0</v>
      </c>
    </row>
    <row r="81" spans="1:9" x14ac:dyDescent="0.2">
      <c r="A81" s="2">
        <v>12</v>
      </c>
      <c r="B81" s="1" t="s">
        <v>92</v>
      </c>
      <c r="C81" s="4">
        <v>40</v>
      </c>
      <c r="D81" s="8">
        <v>1.83</v>
      </c>
      <c r="E81" s="4">
        <v>22</v>
      </c>
      <c r="F81" s="8">
        <v>1.8</v>
      </c>
      <c r="G81" s="4">
        <v>18</v>
      </c>
      <c r="H81" s="8">
        <v>1.94</v>
      </c>
      <c r="I81" s="4">
        <v>0</v>
      </c>
    </row>
    <row r="82" spans="1:9" x14ac:dyDescent="0.2">
      <c r="A82" s="2">
        <v>12</v>
      </c>
      <c r="B82" s="1" t="s">
        <v>101</v>
      </c>
      <c r="C82" s="4">
        <v>40</v>
      </c>
      <c r="D82" s="8">
        <v>1.83</v>
      </c>
      <c r="E82" s="4">
        <v>34</v>
      </c>
      <c r="F82" s="8">
        <v>2.79</v>
      </c>
      <c r="G82" s="4">
        <v>6</v>
      </c>
      <c r="H82" s="8">
        <v>0.65</v>
      </c>
      <c r="I82" s="4">
        <v>0</v>
      </c>
    </row>
    <row r="83" spans="1:9" x14ac:dyDescent="0.2">
      <c r="A83" s="2">
        <v>14</v>
      </c>
      <c r="B83" s="1" t="s">
        <v>108</v>
      </c>
      <c r="C83" s="4">
        <v>39</v>
      </c>
      <c r="D83" s="8">
        <v>1.79</v>
      </c>
      <c r="E83" s="4">
        <v>26</v>
      </c>
      <c r="F83" s="8">
        <v>2.13</v>
      </c>
      <c r="G83" s="4">
        <v>13</v>
      </c>
      <c r="H83" s="8">
        <v>1.4</v>
      </c>
      <c r="I83" s="4">
        <v>0</v>
      </c>
    </row>
    <row r="84" spans="1:9" x14ac:dyDescent="0.2">
      <c r="A84" s="2">
        <v>15</v>
      </c>
      <c r="B84" s="1" t="s">
        <v>103</v>
      </c>
      <c r="C84" s="4">
        <v>38</v>
      </c>
      <c r="D84" s="8">
        <v>1.74</v>
      </c>
      <c r="E84" s="4">
        <v>30</v>
      </c>
      <c r="F84" s="8">
        <v>2.46</v>
      </c>
      <c r="G84" s="4">
        <v>8</v>
      </c>
      <c r="H84" s="8">
        <v>0.86</v>
      </c>
      <c r="I84" s="4">
        <v>0</v>
      </c>
    </row>
    <row r="85" spans="1:9" x14ac:dyDescent="0.2">
      <c r="A85" s="2">
        <v>16</v>
      </c>
      <c r="B85" s="1" t="s">
        <v>112</v>
      </c>
      <c r="C85" s="4">
        <v>33</v>
      </c>
      <c r="D85" s="8">
        <v>1.51</v>
      </c>
      <c r="E85" s="4">
        <v>11</v>
      </c>
      <c r="F85" s="8">
        <v>0.9</v>
      </c>
      <c r="G85" s="4">
        <v>22</v>
      </c>
      <c r="H85" s="8">
        <v>2.37</v>
      </c>
      <c r="I85" s="4">
        <v>0</v>
      </c>
    </row>
    <row r="86" spans="1:9" x14ac:dyDescent="0.2">
      <c r="A86" s="2">
        <v>17</v>
      </c>
      <c r="B86" s="1" t="s">
        <v>98</v>
      </c>
      <c r="C86" s="4">
        <v>32</v>
      </c>
      <c r="D86" s="8">
        <v>1.47</v>
      </c>
      <c r="E86" s="4">
        <v>30</v>
      </c>
      <c r="F86" s="8">
        <v>2.46</v>
      </c>
      <c r="G86" s="4">
        <v>2</v>
      </c>
      <c r="H86" s="8">
        <v>0.22</v>
      </c>
      <c r="I86" s="4">
        <v>0</v>
      </c>
    </row>
    <row r="87" spans="1:9" x14ac:dyDescent="0.2">
      <c r="A87" s="2">
        <v>17</v>
      </c>
      <c r="B87" s="1" t="s">
        <v>107</v>
      </c>
      <c r="C87" s="4">
        <v>32</v>
      </c>
      <c r="D87" s="8">
        <v>1.47</v>
      </c>
      <c r="E87" s="4">
        <v>22</v>
      </c>
      <c r="F87" s="8">
        <v>1.8</v>
      </c>
      <c r="G87" s="4">
        <v>10</v>
      </c>
      <c r="H87" s="8">
        <v>1.08</v>
      </c>
      <c r="I87" s="4">
        <v>0</v>
      </c>
    </row>
    <row r="88" spans="1:9" x14ac:dyDescent="0.2">
      <c r="A88" s="2">
        <v>19</v>
      </c>
      <c r="B88" s="1" t="s">
        <v>91</v>
      </c>
      <c r="C88" s="4">
        <v>31</v>
      </c>
      <c r="D88" s="8">
        <v>1.42</v>
      </c>
      <c r="E88" s="4">
        <v>15</v>
      </c>
      <c r="F88" s="8">
        <v>1.23</v>
      </c>
      <c r="G88" s="4">
        <v>16</v>
      </c>
      <c r="H88" s="8">
        <v>1.72</v>
      </c>
      <c r="I88" s="4">
        <v>0</v>
      </c>
    </row>
    <row r="89" spans="1:9" x14ac:dyDescent="0.2">
      <c r="A89" s="2">
        <v>20</v>
      </c>
      <c r="B89" s="1" t="s">
        <v>88</v>
      </c>
      <c r="C89" s="4">
        <v>30</v>
      </c>
      <c r="D89" s="8">
        <v>1.37</v>
      </c>
      <c r="E89" s="4">
        <v>22</v>
      </c>
      <c r="F89" s="8">
        <v>1.8</v>
      </c>
      <c r="G89" s="4">
        <v>8</v>
      </c>
      <c r="H89" s="8">
        <v>0.86</v>
      </c>
      <c r="I89" s="4">
        <v>0</v>
      </c>
    </row>
    <row r="90" spans="1:9" x14ac:dyDescent="0.2">
      <c r="A90" s="2">
        <v>20</v>
      </c>
      <c r="B90" s="1" t="s">
        <v>94</v>
      </c>
      <c r="C90" s="4">
        <v>30</v>
      </c>
      <c r="D90" s="8">
        <v>1.37</v>
      </c>
      <c r="E90" s="4">
        <v>16</v>
      </c>
      <c r="F90" s="8">
        <v>1.31</v>
      </c>
      <c r="G90" s="4">
        <v>12</v>
      </c>
      <c r="H90" s="8">
        <v>1.29</v>
      </c>
      <c r="I90" s="4">
        <v>0</v>
      </c>
    </row>
    <row r="91" spans="1:9" x14ac:dyDescent="0.2">
      <c r="A91" s="1"/>
      <c r="C91" s="4"/>
      <c r="D91" s="8"/>
      <c r="E91" s="4"/>
      <c r="F91" s="8"/>
      <c r="G91" s="4"/>
      <c r="H91" s="8"/>
      <c r="I91" s="4"/>
    </row>
    <row r="92" spans="1:9" x14ac:dyDescent="0.2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2">
      <c r="A93" s="2">
        <v>1</v>
      </c>
      <c r="B93" s="1" t="s">
        <v>93</v>
      </c>
      <c r="C93" s="4">
        <v>197</v>
      </c>
      <c r="D93" s="8">
        <v>7.97</v>
      </c>
      <c r="E93" s="4">
        <v>175</v>
      </c>
      <c r="F93" s="8">
        <v>10.9</v>
      </c>
      <c r="G93" s="4">
        <v>22</v>
      </c>
      <c r="H93" s="8">
        <v>2.6</v>
      </c>
      <c r="I93" s="4">
        <v>0</v>
      </c>
    </row>
    <row r="94" spans="1:9" x14ac:dyDescent="0.2">
      <c r="A94" s="2">
        <v>2</v>
      </c>
      <c r="B94" s="1" t="s">
        <v>100</v>
      </c>
      <c r="C94" s="4">
        <v>136</v>
      </c>
      <c r="D94" s="8">
        <v>5.5</v>
      </c>
      <c r="E94" s="4">
        <v>132</v>
      </c>
      <c r="F94" s="8">
        <v>8.2200000000000006</v>
      </c>
      <c r="G94" s="4">
        <v>4</v>
      </c>
      <c r="H94" s="8">
        <v>0.47</v>
      </c>
      <c r="I94" s="4">
        <v>0</v>
      </c>
    </row>
    <row r="95" spans="1:9" x14ac:dyDescent="0.2">
      <c r="A95" s="2">
        <v>3</v>
      </c>
      <c r="B95" s="1" t="s">
        <v>97</v>
      </c>
      <c r="C95" s="4">
        <v>72</v>
      </c>
      <c r="D95" s="8">
        <v>2.91</v>
      </c>
      <c r="E95" s="4">
        <v>68</v>
      </c>
      <c r="F95" s="8">
        <v>4.24</v>
      </c>
      <c r="G95" s="4">
        <v>4</v>
      </c>
      <c r="H95" s="8">
        <v>0.47</v>
      </c>
      <c r="I95" s="4">
        <v>0</v>
      </c>
    </row>
    <row r="96" spans="1:9" x14ac:dyDescent="0.2">
      <c r="A96" s="2">
        <v>4</v>
      </c>
      <c r="B96" s="1" t="s">
        <v>89</v>
      </c>
      <c r="C96" s="4">
        <v>65</v>
      </c>
      <c r="D96" s="8">
        <v>2.63</v>
      </c>
      <c r="E96" s="4">
        <v>58</v>
      </c>
      <c r="F96" s="8">
        <v>3.61</v>
      </c>
      <c r="G96" s="4">
        <v>7</v>
      </c>
      <c r="H96" s="8">
        <v>0.83</v>
      </c>
      <c r="I96" s="4">
        <v>0</v>
      </c>
    </row>
    <row r="97" spans="1:9" x14ac:dyDescent="0.2">
      <c r="A97" s="2">
        <v>5</v>
      </c>
      <c r="B97" s="1" t="s">
        <v>95</v>
      </c>
      <c r="C97" s="4">
        <v>64</v>
      </c>
      <c r="D97" s="8">
        <v>2.59</v>
      </c>
      <c r="E97" s="4">
        <v>59</v>
      </c>
      <c r="F97" s="8">
        <v>3.68</v>
      </c>
      <c r="G97" s="4">
        <v>5</v>
      </c>
      <c r="H97" s="8">
        <v>0.59</v>
      </c>
      <c r="I97" s="4">
        <v>0</v>
      </c>
    </row>
    <row r="98" spans="1:9" x14ac:dyDescent="0.2">
      <c r="A98" s="2">
        <v>6</v>
      </c>
      <c r="B98" s="1" t="s">
        <v>113</v>
      </c>
      <c r="C98" s="4">
        <v>57</v>
      </c>
      <c r="D98" s="8">
        <v>2.2999999999999998</v>
      </c>
      <c r="E98" s="4">
        <v>21</v>
      </c>
      <c r="F98" s="8">
        <v>1.31</v>
      </c>
      <c r="G98" s="4">
        <v>36</v>
      </c>
      <c r="H98" s="8">
        <v>4.25</v>
      </c>
      <c r="I98" s="4">
        <v>0</v>
      </c>
    </row>
    <row r="99" spans="1:9" x14ac:dyDescent="0.2">
      <c r="A99" s="2">
        <v>6</v>
      </c>
      <c r="B99" s="1" t="s">
        <v>99</v>
      </c>
      <c r="C99" s="4">
        <v>57</v>
      </c>
      <c r="D99" s="8">
        <v>2.2999999999999998</v>
      </c>
      <c r="E99" s="4">
        <v>56</v>
      </c>
      <c r="F99" s="8">
        <v>3.49</v>
      </c>
      <c r="G99" s="4">
        <v>1</v>
      </c>
      <c r="H99" s="8">
        <v>0.12</v>
      </c>
      <c r="I99" s="4">
        <v>0</v>
      </c>
    </row>
    <row r="100" spans="1:9" x14ac:dyDescent="0.2">
      <c r="A100" s="2">
        <v>8</v>
      </c>
      <c r="B100" s="1" t="s">
        <v>84</v>
      </c>
      <c r="C100" s="4">
        <v>56</v>
      </c>
      <c r="D100" s="8">
        <v>2.2599999999999998</v>
      </c>
      <c r="E100" s="4">
        <v>11</v>
      </c>
      <c r="F100" s="8">
        <v>0.69</v>
      </c>
      <c r="G100" s="4">
        <v>45</v>
      </c>
      <c r="H100" s="8">
        <v>5.31</v>
      </c>
      <c r="I100" s="4">
        <v>0</v>
      </c>
    </row>
    <row r="101" spans="1:9" x14ac:dyDescent="0.2">
      <c r="A101" s="2">
        <v>9</v>
      </c>
      <c r="B101" s="1" t="s">
        <v>96</v>
      </c>
      <c r="C101" s="4">
        <v>55</v>
      </c>
      <c r="D101" s="8">
        <v>2.2200000000000002</v>
      </c>
      <c r="E101" s="4">
        <v>51</v>
      </c>
      <c r="F101" s="8">
        <v>3.18</v>
      </c>
      <c r="G101" s="4">
        <v>4</v>
      </c>
      <c r="H101" s="8">
        <v>0.47</v>
      </c>
      <c r="I101" s="4">
        <v>0</v>
      </c>
    </row>
    <row r="102" spans="1:9" x14ac:dyDescent="0.2">
      <c r="A102" s="2">
        <v>10</v>
      </c>
      <c r="B102" s="1" t="s">
        <v>91</v>
      </c>
      <c r="C102" s="4">
        <v>46</v>
      </c>
      <c r="D102" s="8">
        <v>1.86</v>
      </c>
      <c r="E102" s="4">
        <v>21</v>
      </c>
      <c r="F102" s="8">
        <v>1.31</v>
      </c>
      <c r="G102" s="4">
        <v>25</v>
      </c>
      <c r="H102" s="8">
        <v>2.95</v>
      </c>
      <c r="I102" s="4">
        <v>0</v>
      </c>
    </row>
    <row r="103" spans="1:9" x14ac:dyDescent="0.2">
      <c r="A103" s="2">
        <v>10</v>
      </c>
      <c r="B103" s="1" t="s">
        <v>92</v>
      </c>
      <c r="C103" s="4">
        <v>46</v>
      </c>
      <c r="D103" s="8">
        <v>1.86</v>
      </c>
      <c r="E103" s="4">
        <v>33</v>
      </c>
      <c r="F103" s="8">
        <v>2.06</v>
      </c>
      <c r="G103" s="4">
        <v>13</v>
      </c>
      <c r="H103" s="8">
        <v>1.53</v>
      </c>
      <c r="I103" s="4">
        <v>0</v>
      </c>
    </row>
    <row r="104" spans="1:9" x14ac:dyDescent="0.2">
      <c r="A104" s="2">
        <v>12</v>
      </c>
      <c r="B104" s="1" t="s">
        <v>90</v>
      </c>
      <c r="C104" s="4">
        <v>43</v>
      </c>
      <c r="D104" s="8">
        <v>1.74</v>
      </c>
      <c r="E104" s="4">
        <v>29</v>
      </c>
      <c r="F104" s="8">
        <v>1.81</v>
      </c>
      <c r="G104" s="4">
        <v>14</v>
      </c>
      <c r="H104" s="8">
        <v>1.65</v>
      </c>
      <c r="I104" s="4">
        <v>0</v>
      </c>
    </row>
    <row r="105" spans="1:9" x14ac:dyDescent="0.2">
      <c r="A105" s="2">
        <v>13</v>
      </c>
      <c r="B105" s="1" t="s">
        <v>86</v>
      </c>
      <c r="C105" s="4">
        <v>42</v>
      </c>
      <c r="D105" s="8">
        <v>1.7</v>
      </c>
      <c r="E105" s="4">
        <v>24</v>
      </c>
      <c r="F105" s="8">
        <v>1.5</v>
      </c>
      <c r="G105" s="4">
        <v>18</v>
      </c>
      <c r="H105" s="8">
        <v>2.13</v>
      </c>
      <c r="I105" s="4">
        <v>0</v>
      </c>
    </row>
    <row r="106" spans="1:9" x14ac:dyDescent="0.2">
      <c r="A106" s="2">
        <v>14</v>
      </c>
      <c r="B106" s="1" t="s">
        <v>112</v>
      </c>
      <c r="C106" s="4">
        <v>39</v>
      </c>
      <c r="D106" s="8">
        <v>1.58</v>
      </c>
      <c r="E106" s="4">
        <v>22</v>
      </c>
      <c r="F106" s="8">
        <v>1.37</v>
      </c>
      <c r="G106" s="4">
        <v>17</v>
      </c>
      <c r="H106" s="8">
        <v>2.0099999999999998</v>
      </c>
      <c r="I106" s="4">
        <v>0</v>
      </c>
    </row>
    <row r="107" spans="1:9" x14ac:dyDescent="0.2">
      <c r="A107" s="2">
        <v>14</v>
      </c>
      <c r="B107" s="1" t="s">
        <v>98</v>
      </c>
      <c r="C107" s="4">
        <v>39</v>
      </c>
      <c r="D107" s="8">
        <v>1.58</v>
      </c>
      <c r="E107" s="4">
        <v>37</v>
      </c>
      <c r="F107" s="8">
        <v>2.31</v>
      </c>
      <c r="G107" s="4">
        <v>1</v>
      </c>
      <c r="H107" s="8">
        <v>0.12</v>
      </c>
      <c r="I107" s="4">
        <v>1</v>
      </c>
    </row>
    <row r="108" spans="1:9" x14ac:dyDescent="0.2">
      <c r="A108" s="2">
        <v>16</v>
      </c>
      <c r="B108" s="1" t="s">
        <v>114</v>
      </c>
      <c r="C108" s="4">
        <v>37</v>
      </c>
      <c r="D108" s="8">
        <v>1.5</v>
      </c>
      <c r="E108" s="4">
        <v>26</v>
      </c>
      <c r="F108" s="8">
        <v>1.62</v>
      </c>
      <c r="G108" s="4">
        <v>11</v>
      </c>
      <c r="H108" s="8">
        <v>1.3</v>
      </c>
      <c r="I108" s="4">
        <v>0</v>
      </c>
    </row>
    <row r="109" spans="1:9" x14ac:dyDescent="0.2">
      <c r="A109" s="2">
        <v>16</v>
      </c>
      <c r="B109" s="1" t="s">
        <v>101</v>
      </c>
      <c r="C109" s="4">
        <v>37</v>
      </c>
      <c r="D109" s="8">
        <v>1.5</v>
      </c>
      <c r="E109" s="4">
        <v>33</v>
      </c>
      <c r="F109" s="8">
        <v>2.06</v>
      </c>
      <c r="G109" s="4">
        <v>4</v>
      </c>
      <c r="H109" s="8">
        <v>0.47</v>
      </c>
      <c r="I109" s="4">
        <v>0</v>
      </c>
    </row>
    <row r="110" spans="1:9" x14ac:dyDescent="0.2">
      <c r="A110" s="2">
        <v>18</v>
      </c>
      <c r="B110" s="1" t="s">
        <v>85</v>
      </c>
      <c r="C110" s="4">
        <v>34</v>
      </c>
      <c r="D110" s="8">
        <v>1.37</v>
      </c>
      <c r="E110" s="4">
        <v>14</v>
      </c>
      <c r="F110" s="8">
        <v>0.87</v>
      </c>
      <c r="G110" s="4">
        <v>20</v>
      </c>
      <c r="H110" s="8">
        <v>2.36</v>
      </c>
      <c r="I110" s="4">
        <v>0</v>
      </c>
    </row>
    <row r="111" spans="1:9" x14ac:dyDescent="0.2">
      <c r="A111" s="2">
        <v>18</v>
      </c>
      <c r="B111" s="1" t="s">
        <v>88</v>
      </c>
      <c r="C111" s="4">
        <v>34</v>
      </c>
      <c r="D111" s="8">
        <v>1.37</v>
      </c>
      <c r="E111" s="4">
        <v>26</v>
      </c>
      <c r="F111" s="8">
        <v>1.62</v>
      </c>
      <c r="G111" s="4">
        <v>8</v>
      </c>
      <c r="H111" s="8">
        <v>0.94</v>
      </c>
      <c r="I111" s="4">
        <v>0</v>
      </c>
    </row>
    <row r="112" spans="1:9" x14ac:dyDescent="0.2">
      <c r="A112" s="2">
        <v>20</v>
      </c>
      <c r="B112" s="1" t="s">
        <v>87</v>
      </c>
      <c r="C112" s="4">
        <v>33</v>
      </c>
      <c r="D112" s="8">
        <v>1.33</v>
      </c>
      <c r="E112" s="4">
        <v>21</v>
      </c>
      <c r="F112" s="8">
        <v>1.31</v>
      </c>
      <c r="G112" s="4">
        <v>12</v>
      </c>
      <c r="H112" s="8">
        <v>1.42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100</v>
      </c>
      <c r="C115" s="4">
        <v>161</v>
      </c>
      <c r="D115" s="8">
        <v>7.34</v>
      </c>
      <c r="E115" s="4">
        <v>154</v>
      </c>
      <c r="F115" s="8">
        <v>11.37</v>
      </c>
      <c r="G115" s="4">
        <v>7</v>
      </c>
      <c r="H115" s="8">
        <v>0.88</v>
      </c>
      <c r="I115" s="4">
        <v>0</v>
      </c>
    </row>
    <row r="116" spans="1:9" x14ac:dyDescent="0.2">
      <c r="A116" s="2">
        <v>2</v>
      </c>
      <c r="B116" s="1" t="s">
        <v>97</v>
      </c>
      <c r="C116" s="4">
        <v>98</v>
      </c>
      <c r="D116" s="8">
        <v>4.47</v>
      </c>
      <c r="E116" s="4">
        <v>98</v>
      </c>
      <c r="F116" s="8">
        <v>7.23</v>
      </c>
      <c r="G116" s="4">
        <v>0</v>
      </c>
      <c r="H116" s="8">
        <v>0</v>
      </c>
      <c r="I116" s="4">
        <v>0</v>
      </c>
    </row>
    <row r="117" spans="1:9" x14ac:dyDescent="0.2">
      <c r="A117" s="2">
        <v>3</v>
      </c>
      <c r="B117" s="1" t="s">
        <v>95</v>
      </c>
      <c r="C117" s="4">
        <v>71</v>
      </c>
      <c r="D117" s="8">
        <v>3.24</v>
      </c>
      <c r="E117" s="4">
        <v>61</v>
      </c>
      <c r="F117" s="8">
        <v>4.5</v>
      </c>
      <c r="G117" s="4">
        <v>10</v>
      </c>
      <c r="H117" s="8">
        <v>1.26</v>
      </c>
      <c r="I117" s="4">
        <v>0</v>
      </c>
    </row>
    <row r="118" spans="1:9" x14ac:dyDescent="0.2">
      <c r="A118" s="2">
        <v>4</v>
      </c>
      <c r="B118" s="1" t="s">
        <v>84</v>
      </c>
      <c r="C118" s="4">
        <v>67</v>
      </c>
      <c r="D118" s="8">
        <v>3.06</v>
      </c>
      <c r="E118" s="4">
        <v>4</v>
      </c>
      <c r="F118" s="8">
        <v>0.3</v>
      </c>
      <c r="G118" s="4">
        <v>63</v>
      </c>
      <c r="H118" s="8">
        <v>7.91</v>
      </c>
      <c r="I118" s="4">
        <v>0</v>
      </c>
    </row>
    <row r="119" spans="1:9" x14ac:dyDescent="0.2">
      <c r="A119" s="2">
        <v>5</v>
      </c>
      <c r="B119" s="1" t="s">
        <v>99</v>
      </c>
      <c r="C119" s="4">
        <v>65</v>
      </c>
      <c r="D119" s="8">
        <v>2.96</v>
      </c>
      <c r="E119" s="4">
        <v>64</v>
      </c>
      <c r="F119" s="8">
        <v>4.72</v>
      </c>
      <c r="G119" s="4">
        <v>1</v>
      </c>
      <c r="H119" s="8">
        <v>0.13</v>
      </c>
      <c r="I119" s="4">
        <v>0</v>
      </c>
    </row>
    <row r="120" spans="1:9" x14ac:dyDescent="0.2">
      <c r="A120" s="2">
        <v>6</v>
      </c>
      <c r="B120" s="1" t="s">
        <v>89</v>
      </c>
      <c r="C120" s="4">
        <v>60</v>
      </c>
      <c r="D120" s="8">
        <v>2.74</v>
      </c>
      <c r="E120" s="4">
        <v>45</v>
      </c>
      <c r="F120" s="8">
        <v>3.32</v>
      </c>
      <c r="G120" s="4">
        <v>14</v>
      </c>
      <c r="H120" s="8">
        <v>1.76</v>
      </c>
      <c r="I120" s="4">
        <v>1</v>
      </c>
    </row>
    <row r="121" spans="1:9" x14ac:dyDescent="0.2">
      <c r="A121" s="2">
        <v>7</v>
      </c>
      <c r="B121" s="1" t="s">
        <v>92</v>
      </c>
      <c r="C121" s="4">
        <v>55</v>
      </c>
      <c r="D121" s="8">
        <v>2.5099999999999998</v>
      </c>
      <c r="E121" s="4">
        <v>30</v>
      </c>
      <c r="F121" s="8">
        <v>2.21</v>
      </c>
      <c r="G121" s="4">
        <v>25</v>
      </c>
      <c r="H121" s="8">
        <v>3.14</v>
      </c>
      <c r="I121" s="4">
        <v>0</v>
      </c>
    </row>
    <row r="122" spans="1:9" x14ac:dyDescent="0.2">
      <c r="A122" s="2">
        <v>8</v>
      </c>
      <c r="B122" s="1" t="s">
        <v>102</v>
      </c>
      <c r="C122" s="4">
        <v>50</v>
      </c>
      <c r="D122" s="8">
        <v>2.2799999999999998</v>
      </c>
      <c r="E122" s="4">
        <v>44</v>
      </c>
      <c r="F122" s="8">
        <v>3.25</v>
      </c>
      <c r="G122" s="4">
        <v>6</v>
      </c>
      <c r="H122" s="8">
        <v>0.75</v>
      </c>
      <c r="I122" s="4">
        <v>0</v>
      </c>
    </row>
    <row r="123" spans="1:9" x14ac:dyDescent="0.2">
      <c r="A123" s="2">
        <v>9</v>
      </c>
      <c r="B123" s="1" t="s">
        <v>93</v>
      </c>
      <c r="C123" s="4">
        <v>47</v>
      </c>
      <c r="D123" s="8">
        <v>2.14</v>
      </c>
      <c r="E123" s="4">
        <v>21</v>
      </c>
      <c r="F123" s="8">
        <v>1.55</v>
      </c>
      <c r="G123" s="4">
        <v>25</v>
      </c>
      <c r="H123" s="8">
        <v>3.14</v>
      </c>
      <c r="I123" s="4">
        <v>0</v>
      </c>
    </row>
    <row r="124" spans="1:9" x14ac:dyDescent="0.2">
      <c r="A124" s="2">
        <v>10</v>
      </c>
      <c r="B124" s="1" t="s">
        <v>103</v>
      </c>
      <c r="C124" s="4">
        <v>45</v>
      </c>
      <c r="D124" s="8">
        <v>2.0499999999999998</v>
      </c>
      <c r="E124" s="4">
        <v>34</v>
      </c>
      <c r="F124" s="8">
        <v>2.5099999999999998</v>
      </c>
      <c r="G124" s="4">
        <v>11</v>
      </c>
      <c r="H124" s="8">
        <v>1.38</v>
      </c>
      <c r="I124" s="4">
        <v>0</v>
      </c>
    </row>
    <row r="125" spans="1:9" x14ac:dyDescent="0.2">
      <c r="A125" s="2">
        <v>11</v>
      </c>
      <c r="B125" s="1" t="s">
        <v>96</v>
      </c>
      <c r="C125" s="4">
        <v>41</v>
      </c>
      <c r="D125" s="8">
        <v>1.87</v>
      </c>
      <c r="E125" s="4">
        <v>38</v>
      </c>
      <c r="F125" s="8">
        <v>2.8</v>
      </c>
      <c r="G125" s="4">
        <v>3</v>
      </c>
      <c r="H125" s="8">
        <v>0.38</v>
      </c>
      <c r="I125" s="4">
        <v>0</v>
      </c>
    </row>
    <row r="126" spans="1:9" x14ac:dyDescent="0.2">
      <c r="A126" s="2">
        <v>12</v>
      </c>
      <c r="B126" s="1" t="s">
        <v>90</v>
      </c>
      <c r="C126" s="4">
        <v>38</v>
      </c>
      <c r="D126" s="8">
        <v>1.73</v>
      </c>
      <c r="E126" s="4">
        <v>28</v>
      </c>
      <c r="F126" s="8">
        <v>2.0699999999999998</v>
      </c>
      <c r="G126" s="4">
        <v>10</v>
      </c>
      <c r="H126" s="8">
        <v>1.26</v>
      </c>
      <c r="I126" s="4">
        <v>0</v>
      </c>
    </row>
    <row r="127" spans="1:9" x14ac:dyDescent="0.2">
      <c r="A127" s="2">
        <v>13</v>
      </c>
      <c r="B127" s="1" t="s">
        <v>115</v>
      </c>
      <c r="C127" s="4">
        <v>36</v>
      </c>
      <c r="D127" s="8">
        <v>1.64</v>
      </c>
      <c r="E127" s="4">
        <v>15</v>
      </c>
      <c r="F127" s="8">
        <v>1.1100000000000001</v>
      </c>
      <c r="G127" s="4">
        <v>21</v>
      </c>
      <c r="H127" s="8">
        <v>2.64</v>
      </c>
      <c r="I127" s="4">
        <v>0</v>
      </c>
    </row>
    <row r="128" spans="1:9" x14ac:dyDescent="0.2">
      <c r="A128" s="2">
        <v>13</v>
      </c>
      <c r="B128" s="1" t="s">
        <v>117</v>
      </c>
      <c r="C128" s="4">
        <v>36</v>
      </c>
      <c r="D128" s="8">
        <v>1.64</v>
      </c>
      <c r="E128" s="4">
        <v>13</v>
      </c>
      <c r="F128" s="8">
        <v>0.96</v>
      </c>
      <c r="G128" s="4">
        <v>23</v>
      </c>
      <c r="H128" s="8">
        <v>2.89</v>
      </c>
      <c r="I128" s="4">
        <v>0</v>
      </c>
    </row>
    <row r="129" spans="1:9" x14ac:dyDescent="0.2">
      <c r="A129" s="2">
        <v>13</v>
      </c>
      <c r="B129" s="1" t="s">
        <v>101</v>
      </c>
      <c r="C129" s="4">
        <v>36</v>
      </c>
      <c r="D129" s="8">
        <v>1.64</v>
      </c>
      <c r="E129" s="4">
        <v>35</v>
      </c>
      <c r="F129" s="8">
        <v>2.58</v>
      </c>
      <c r="G129" s="4">
        <v>1</v>
      </c>
      <c r="H129" s="8">
        <v>0.13</v>
      </c>
      <c r="I129" s="4">
        <v>0</v>
      </c>
    </row>
    <row r="130" spans="1:9" x14ac:dyDescent="0.2">
      <c r="A130" s="2">
        <v>16</v>
      </c>
      <c r="B130" s="1" t="s">
        <v>86</v>
      </c>
      <c r="C130" s="4">
        <v>34</v>
      </c>
      <c r="D130" s="8">
        <v>1.55</v>
      </c>
      <c r="E130" s="4">
        <v>23</v>
      </c>
      <c r="F130" s="8">
        <v>1.7</v>
      </c>
      <c r="G130" s="4">
        <v>11</v>
      </c>
      <c r="H130" s="8">
        <v>1.38</v>
      </c>
      <c r="I130" s="4">
        <v>0</v>
      </c>
    </row>
    <row r="131" spans="1:9" x14ac:dyDescent="0.2">
      <c r="A131" s="2">
        <v>17</v>
      </c>
      <c r="B131" s="1" t="s">
        <v>91</v>
      </c>
      <c r="C131" s="4">
        <v>33</v>
      </c>
      <c r="D131" s="8">
        <v>1.5</v>
      </c>
      <c r="E131" s="4">
        <v>19</v>
      </c>
      <c r="F131" s="8">
        <v>1.4</v>
      </c>
      <c r="G131" s="4">
        <v>14</v>
      </c>
      <c r="H131" s="8">
        <v>1.76</v>
      </c>
      <c r="I131" s="4">
        <v>0</v>
      </c>
    </row>
    <row r="132" spans="1:9" x14ac:dyDescent="0.2">
      <c r="A132" s="2">
        <v>18</v>
      </c>
      <c r="B132" s="1" t="s">
        <v>108</v>
      </c>
      <c r="C132" s="4">
        <v>29</v>
      </c>
      <c r="D132" s="8">
        <v>1.32</v>
      </c>
      <c r="E132" s="4">
        <v>20</v>
      </c>
      <c r="F132" s="8">
        <v>1.48</v>
      </c>
      <c r="G132" s="4">
        <v>9</v>
      </c>
      <c r="H132" s="8">
        <v>1.1299999999999999</v>
      </c>
      <c r="I132" s="4">
        <v>0</v>
      </c>
    </row>
    <row r="133" spans="1:9" x14ac:dyDescent="0.2">
      <c r="A133" s="2">
        <v>18</v>
      </c>
      <c r="B133" s="1" t="s">
        <v>118</v>
      </c>
      <c r="C133" s="4">
        <v>29</v>
      </c>
      <c r="D133" s="8">
        <v>1.32</v>
      </c>
      <c r="E133" s="4">
        <v>24</v>
      </c>
      <c r="F133" s="8">
        <v>1.77</v>
      </c>
      <c r="G133" s="4">
        <v>5</v>
      </c>
      <c r="H133" s="8">
        <v>0.63</v>
      </c>
      <c r="I133" s="4">
        <v>0</v>
      </c>
    </row>
    <row r="134" spans="1:9" x14ac:dyDescent="0.2">
      <c r="A134" s="2">
        <v>20</v>
      </c>
      <c r="B134" s="1" t="s">
        <v>116</v>
      </c>
      <c r="C134" s="4">
        <v>28</v>
      </c>
      <c r="D134" s="8">
        <v>1.28</v>
      </c>
      <c r="E134" s="4">
        <v>22</v>
      </c>
      <c r="F134" s="8">
        <v>1.62</v>
      </c>
      <c r="G134" s="4">
        <v>6</v>
      </c>
      <c r="H134" s="8">
        <v>0.75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100</v>
      </c>
      <c r="C137" s="4">
        <v>50</v>
      </c>
      <c r="D137" s="8">
        <v>5.81</v>
      </c>
      <c r="E137" s="4">
        <v>47</v>
      </c>
      <c r="F137" s="8">
        <v>10.54</v>
      </c>
      <c r="G137" s="4">
        <v>3</v>
      </c>
      <c r="H137" s="8">
        <v>0.75</v>
      </c>
      <c r="I137" s="4">
        <v>0</v>
      </c>
    </row>
    <row r="138" spans="1:9" x14ac:dyDescent="0.2">
      <c r="A138" s="2">
        <v>2</v>
      </c>
      <c r="B138" s="1" t="s">
        <v>99</v>
      </c>
      <c r="C138" s="4">
        <v>40</v>
      </c>
      <c r="D138" s="8">
        <v>4.6500000000000004</v>
      </c>
      <c r="E138" s="4">
        <v>40</v>
      </c>
      <c r="F138" s="8">
        <v>8.9700000000000006</v>
      </c>
      <c r="G138" s="4">
        <v>0</v>
      </c>
      <c r="H138" s="8">
        <v>0</v>
      </c>
      <c r="I138" s="4">
        <v>0</v>
      </c>
    </row>
    <row r="139" spans="1:9" x14ac:dyDescent="0.2">
      <c r="A139" s="2">
        <v>3</v>
      </c>
      <c r="B139" s="1" t="s">
        <v>84</v>
      </c>
      <c r="C139" s="4">
        <v>36</v>
      </c>
      <c r="D139" s="8">
        <v>4.1900000000000004</v>
      </c>
      <c r="E139" s="4">
        <v>0</v>
      </c>
      <c r="F139" s="8">
        <v>0</v>
      </c>
      <c r="G139" s="4">
        <v>36</v>
      </c>
      <c r="H139" s="8">
        <v>8.9600000000000009</v>
      </c>
      <c r="I139" s="4">
        <v>0</v>
      </c>
    </row>
    <row r="140" spans="1:9" x14ac:dyDescent="0.2">
      <c r="A140" s="2">
        <v>4</v>
      </c>
      <c r="B140" s="1" t="s">
        <v>97</v>
      </c>
      <c r="C140" s="4">
        <v>34</v>
      </c>
      <c r="D140" s="8">
        <v>3.95</v>
      </c>
      <c r="E140" s="4">
        <v>32</v>
      </c>
      <c r="F140" s="8">
        <v>7.17</v>
      </c>
      <c r="G140" s="4">
        <v>2</v>
      </c>
      <c r="H140" s="8">
        <v>0.5</v>
      </c>
      <c r="I140" s="4">
        <v>0</v>
      </c>
    </row>
    <row r="141" spans="1:9" x14ac:dyDescent="0.2">
      <c r="A141" s="2">
        <v>5</v>
      </c>
      <c r="B141" s="1" t="s">
        <v>92</v>
      </c>
      <c r="C141" s="4">
        <v>29</v>
      </c>
      <c r="D141" s="8">
        <v>3.37</v>
      </c>
      <c r="E141" s="4">
        <v>20</v>
      </c>
      <c r="F141" s="8">
        <v>4.4800000000000004</v>
      </c>
      <c r="G141" s="4">
        <v>9</v>
      </c>
      <c r="H141" s="8">
        <v>2.2400000000000002</v>
      </c>
      <c r="I141" s="4">
        <v>0</v>
      </c>
    </row>
    <row r="142" spans="1:9" x14ac:dyDescent="0.2">
      <c r="A142" s="2">
        <v>6</v>
      </c>
      <c r="B142" s="1" t="s">
        <v>95</v>
      </c>
      <c r="C142" s="4">
        <v>27</v>
      </c>
      <c r="D142" s="8">
        <v>3.14</v>
      </c>
      <c r="E142" s="4">
        <v>16</v>
      </c>
      <c r="F142" s="8">
        <v>3.59</v>
      </c>
      <c r="G142" s="4">
        <v>11</v>
      </c>
      <c r="H142" s="8">
        <v>2.74</v>
      </c>
      <c r="I142" s="4">
        <v>0</v>
      </c>
    </row>
    <row r="143" spans="1:9" x14ac:dyDescent="0.2">
      <c r="A143" s="2">
        <v>7</v>
      </c>
      <c r="B143" s="1" t="s">
        <v>115</v>
      </c>
      <c r="C143" s="4">
        <v>22</v>
      </c>
      <c r="D143" s="8">
        <v>2.56</v>
      </c>
      <c r="E143" s="4">
        <v>0</v>
      </c>
      <c r="F143" s="8">
        <v>0</v>
      </c>
      <c r="G143" s="4">
        <v>22</v>
      </c>
      <c r="H143" s="8">
        <v>5.47</v>
      </c>
      <c r="I143" s="4">
        <v>0</v>
      </c>
    </row>
    <row r="144" spans="1:9" x14ac:dyDescent="0.2">
      <c r="A144" s="2">
        <v>8</v>
      </c>
      <c r="B144" s="1" t="s">
        <v>116</v>
      </c>
      <c r="C144" s="4">
        <v>19</v>
      </c>
      <c r="D144" s="8">
        <v>2.21</v>
      </c>
      <c r="E144" s="4">
        <v>15</v>
      </c>
      <c r="F144" s="8">
        <v>3.36</v>
      </c>
      <c r="G144" s="4">
        <v>4</v>
      </c>
      <c r="H144" s="8">
        <v>1</v>
      </c>
      <c r="I144" s="4">
        <v>0</v>
      </c>
    </row>
    <row r="145" spans="1:9" x14ac:dyDescent="0.2">
      <c r="A145" s="2">
        <v>9</v>
      </c>
      <c r="B145" s="1" t="s">
        <v>93</v>
      </c>
      <c r="C145" s="4">
        <v>17</v>
      </c>
      <c r="D145" s="8">
        <v>1.98</v>
      </c>
      <c r="E145" s="4">
        <v>9</v>
      </c>
      <c r="F145" s="8">
        <v>2.02</v>
      </c>
      <c r="G145" s="4">
        <v>8</v>
      </c>
      <c r="H145" s="8">
        <v>1.99</v>
      </c>
      <c r="I145" s="4">
        <v>0</v>
      </c>
    </row>
    <row r="146" spans="1:9" x14ac:dyDescent="0.2">
      <c r="A146" s="2">
        <v>9</v>
      </c>
      <c r="B146" s="1" t="s">
        <v>103</v>
      </c>
      <c r="C146" s="4">
        <v>17</v>
      </c>
      <c r="D146" s="8">
        <v>1.98</v>
      </c>
      <c r="E146" s="4">
        <v>13</v>
      </c>
      <c r="F146" s="8">
        <v>2.91</v>
      </c>
      <c r="G146" s="4">
        <v>4</v>
      </c>
      <c r="H146" s="8">
        <v>1</v>
      </c>
      <c r="I146" s="4">
        <v>0</v>
      </c>
    </row>
    <row r="147" spans="1:9" x14ac:dyDescent="0.2">
      <c r="A147" s="2">
        <v>11</v>
      </c>
      <c r="B147" s="1" t="s">
        <v>89</v>
      </c>
      <c r="C147" s="4">
        <v>16</v>
      </c>
      <c r="D147" s="8">
        <v>1.86</v>
      </c>
      <c r="E147" s="4">
        <v>11</v>
      </c>
      <c r="F147" s="8">
        <v>2.4700000000000002</v>
      </c>
      <c r="G147" s="4">
        <v>5</v>
      </c>
      <c r="H147" s="8">
        <v>1.24</v>
      </c>
      <c r="I147" s="4">
        <v>0</v>
      </c>
    </row>
    <row r="148" spans="1:9" x14ac:dyDescent="0.2">
      <c r="A148" s="2">
        <v>11</v>
      </c>
      <c r="B148" s="1" t="s">
        <v>108</v>
      </c>
      <c r="C148" s="4">
        <v>16</v>
      </c>
      <c r="D148" s="8">
        <v>1.86</v>
      </c>
      <c r="E148" s="4">
        <v>12</v>
      </c>
      <c r="F148" s="8">
        <v>2.69</v>
      </c>
      <c r="G148" s="4">
        <v>4</v>
      </c>
      <c r="H148" s="8">
        <v>1</v>
      </c>
      <c r="I148" s="4">
        <v>0</v>
      </c>
    </row>
    <row r="149" spans="1:9" x14ac:dyDescent="0.2">
      <c r="A149" s="2">
        <v>13</v>
      </c>
      <c r="B149" s="1" t="s">
        <v>91</v>
      </c>
      <c r="C149" s="4">
        <v>15</v>
      </c>
      <c r="D149" s="8">
        <v>1.74</v>
      </c>
      <c r="E149" s="4">
        <v>10</v>
      </c>
      <c r="F149" s="8">
        <v>2.2400000000000002</v>
      </c>
      <c r="G149" s="4">
        <v>5</v>
      </c>
      <c r="H149" s="8">
        <v>1.24</v>
      </c>
      <c r="I149" s="4">
        <v>0</v>
      </c>
    </row>
    <row r="150" spans="1:9" x14ac:dyDescent="0.2">
      <c r="A150" s="2">
        <v>13</v>
      </c>
      <c r="B150" s="1" t="s">
        <v>94</v>
      </c>
      <c r="C150" s="4">
        <v>15</v>
      </c>
      <c r="D150" s="8">
        <v>1.74</v>
      </c>
      <c r="E150" s="4">
        <v>2</v>
      </c>
      <c r="F150" s="8">
        <v>0.45</v>
      </c>
      <c r="G150" s="4">
        <v>13</v>
      </c>
      <c r="H150" s="8">
        <v>3.23</v>
      </c>
      <c r="I150" s="4">
        <v>0</v>
      </c>
    </row>
    <row r="151" spans="1:9" x14ac:dyDescent="0.2">
      <c r="A151" s="2">
        <v>13</v>
      </c>
      <c r="B151" s="1" t="s">
        <v>96</v>
      </c>
      <c r="C151" s="4">
        <v>15</v>
      </c>
      <c r="D151" s="8">
        <v>1.74</v>
      </c>
      <c r="E151" s="4">
        <v>15</v>
      </c>
      <c r="F151" s="8">
        <v>3.36</v>
      </c>
      <c r="G151" s="4">
        <v>0</v>
      </c>
      <c r="H151" s="8">
        <v>0</v>
      </c>
      <c r="I151" s="4">
        <v>0</v>
      </c>
    </row>
    <row r="152" spans="1:9" x14ac:dyDescent="0.2">
      <c r="A152" s="2">
        <v>16</v>
      </c>
      <c r="B152" s="1" t="s">
        <v>88</v>
      </c>
      <c r="C152" s="4">
        <v>14</v>
      </c>
      <c r="D152" s="8">
        <v>1.63</v>
      </c>
      <c r="E152" s="4">
        <v>10</v>
      </c>
      <c r="F152" s="8">
        <v>2.2400000000000002</v>
      </c>
      <c r="G152" s="4">
        <v>3</v>
      </c>
      <c r="H152" s="8">
        <v>0.75</v>
      </c>
      <c r="I152" s="4">
        <v>1</v>
      </c>
    </row>
    <row r="153" spans="1:9" x14ac:dyDescent="0.2">
      <c r="A153" s="2">
        <v>16</v>
      </c>
      <c r="B153" s="1" t="s">
        <v>117</v>
      </c>
      <c r="C153" s="4">
        <v>14</v>
      </c>
      <c r="D153" s="8">
        <v>1.63</v>
      </c>
      <c r="E153" s="4">
        <v>4</v>
      </c>
      <c r="F153" s="8">
        <v>0.9</v>
      </c>
      <c r="G153" s="4">
        <v>10</v>
      </c>
      <c r="H153" s="8">
        <v>2.4900000000000002</v>
      </c>
      <c r="I153" s="4">
        <v>0</v>
      </c>
    </row>
    <row r="154" spans="1:9" x14ac:dyDescent="0.2">
      <c r="A154" s="2">
        <v>16</v>
      </c>
      <c r="B154" s="1" t="s">
        <v>119</v>
      </c>
      <c r="C154" s="4">
        <v>14</v>
      </c>
      <c r="D154" s="8">
        <v>1.63</v>
      </c>
      <c r="E154" s="4">
        <v>0</v>
      </c>
      <c r="F154" s="8">
        <v>0</v>
      </c>
      <c r="G154" s="4">
        <v>14</v>
      </c>
      <c r="H154" s="8">
        <v>3.48</v>
      </c>
      <c r="I154" s="4">
        <v>0</v>
      </c>
    </row>
    <row r="155" spans="1:9" x14ac:dyDescent="0.2">
      <c r="A155" s="2">
        <v>19</v>
      </c>
      <c r="B155" s="1" t="s">
        <v>85</v>
      </c>
      <c r="C155" s="4">
        <v>13</v>
      </c>
      <c r="D155" s="8">
        <v>1.51</v>
      </c>
      <c r="E155" s="4">
        <v>0</v>
      </c>
      <c r="F155" s="8">
        <v>0</v>
      </c>
      <c r="G155" s="4">
        <v>13</v>
      </c>
      <c r="H155" s="8">
        <v>3.23</v>
      </c>
      <c r="I155" s="4">
        <v>0</v>
      </c>
    </row>
    <row r="156" spans="1:9" x14ac:dyDescent="0.2">
      <c r="A156" s="2">
        <v>19</v>
      </c>
      <c r="B156" s="1" t="s">
        <v>90</v>
      </c>
      <c r="C156" s="4">
        <v>13</v>
      </c>
      <c r="D156" s="8">
        <v>1.51</v>
      </c>
      <c r="E156" s="4">
        <v>9</v>
      </c>
      <c r="F156" s="8">
        <v>2.02</v>
      </c>
      <c r="G156" s="4">
        <v>4</v>
      </c>
      <c r="H156" s="8">
        <v>1</v>
      </c>
      <c r="I156" s="4">
        <v>0</v>
      </c>
    </row>
    <row r="157" spans="1:9" x14ac:dyDescent="0.2">
      <c r="A157" s="2">
        <v>19</v>
      </c>
      <c r="B157" s="1" t="s">
        <v>102</v>
      </c>
      <c r="C157" s="4">
        <v>13</v>
      </c>
      <c r="D157" s="8">
        <v>1.51</v>
      </c>
      <c r="E157" s="4">
        <v>9</v>
      </c>
      <c r="F157" s="8">
        <v>2.02</v>
      </c>
      <c r="G157" s="4">
        <v>4</v>
      </c>
      <c r="H157" s="8">
        <v>1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100</v>
      </c>
      <c r="C160" s="4">
        <v>38</v>
      </c>
      <c r="D160" s="8">
        <v>7.28</v>
      </c>
      <c r="E160" s="4">
        <v>38</v>
      </c>
      <c r="F160" s="8">
        <v>11.48</v>
      </c>
      <c r="G160" s="4">
        <v>0</v>
      </c>
      <c r="H160" s="8">
        <v>0</v>
      </c>
      <c r="I160" s="4">
        <v>0</v>
      </c>
    </row>
    <row r="161" spans="1:9" x14ac:dyDescent="0.2">
      <c r="A161" s="2">
        <v>2</v>
      </c>
      <c r="B161" s="1" t="s">
        <v>93</v>
      </c>
      <c r="C161" s="4">
        <v>32</v>
      </c>
      <c r="D161" s="8">
        <v>6.13</v>
      </c>
      <c r="E161" s="4">
        <v>27</v>
      </c>
      <c r="F161" s="8">
        <v>8.16</v>
      </c>
      <c r="G161" s="4">
        <v>5</v>
      </c>
      <c r="H161" s="8">
        <v>2.7</v>
      </c>
      <c r="I161" s="4">
        <v>0</v>
      </c>
    </row>
    <row r="162" spans="1:9" x14ac:dyDescent="0.2">
      <c r="A162" s="2">
        <v>3</v>
      </c>
      <c r="B162" s="1" t="s">
        <v>97</v>
      </c>
      <c r="C162" s="4">
        <v>29</v>
      </c>
      <c r="D162" s="8">
        <v>5.56</v>
      </c>
      <c r="E162" s="4">
        <v>29</v>
      </c>
      <c r="F162" s="8">
        <v>8.76</v>
      </c>
      <c r="G162" s="4">
        <v>0</v>
      </c>
      <c r="H162" s="8">
        <v>0</v>
      </c>
      <c r="I162" s="4">
        <v>0</v>
      </c>
    </row>
    <row r="163" spans="1:9" x14ac:dyDescent="0.2">
      <c r="A163" s="2">
        <v>4</v>
      </c>
      <c r="B163" s="1" t="s">
        <v>99</v>
      </c>
      <c r="C163" s="4">
        <v>23</v>
      </c>
      <c r="D163" s="8">
        <v>4.41</v>
      </c>
      <c r="E163" s="4">
        <v>23</v>
      </c>
      <c r="F163" s="8">
        <v>6.95</v>
      </c>
      <c r="G163" s="4">
        <v>0</v>
      </c>
      <c r="H163" s="8">
        <v>0</v>
      </c>
      <c r="I163" s="4">
        <v>0</v>
      </c>
    </row>
    <row r="164" spans="1:9" x14ac:dyDescent="0.2">
      <c r="A164" s="2">
        <v>5</v>
      </c>
      <c r="B164" s="1" t="s">
        <v>89</v>
      </c>
      <c r="C164" s="4">
        <v>16</v>
      </c>
      <c r="D164" s="8">
        <v>3.07</v>
      </c>
      <c r="E164" s="4">
        <v>10</v>
      </c>
      <c r="F164" s="8">
        <v>3.02</v>
      </c>
      <c r="G164" s="4">
        <v>5</v>
      </c>
      <c r="H164" s="8">
        <v>2.7</v>
      </c>
      <c r="I164" s="4">
        <v>1</v>
      </c>
    </row>
    <row r="165" spans="1:9" x14ac:dyDescent="0.2">
      <c r="A165" s="2">
        <v>6</v>
      </c>
      <c r="B165" s="1" t="s">
        <v>102</v>
      </c>
      <c r="C165" s="4">
        <v>15</v>
      </c>
      <c r="D165" s="8">
        <v>2.87</v>
      </c>
      <c r="E165" s="4">
        <v>14</v>
      </c>
      <c r="F165" s="8">
        <v>4.2300000000000004</v>
      </c>
      <c r="G165" s="4">
        <v>1</v>
      </c>
      <c r="H165" s="8">
        <v>0.54</v>
      </c>
      <c r="I165" s="4">
        <v>0</v>
      </c>
    </row>
    <row r="166" spans="1:9" x14ac:dyDescent="0.2">
      <c r="A166" s="2">
        <v>7</v>
      </c>
      <c r="B166" s="1" t="s">
        <v>92</v>
      </c>
      <c r="C166" s="4">
        <v>14</v>
      </c>
      <c r="D166" s="8">
        <v>2.68</v>
      </c>
      <c r="E166" s="4">
        <v>11</v>
      </c>
      <c r="F166" s="8">
        <v>3.32</v>
      </c>
      <c r="G166" s="4">
        <v>3</v>
      </c>
      <c r="H166" s="8">
        <v>1.62</v>
      </c>
      <c r="I166" s="4">
        <v>0</v>
      </c>
    </row>
    <row r="167" spans="1:9" x14ac:dyDescent="0.2">
      <c r="A167" s="2">
        <v>8</v>
      </c>
      <c r="B167" s="1" t="s">
        <v>84</v>
      </c>
      <c r="C167" s="4">
        <v>12</v>
      </c>
      <c r="D167" s="8">
        <v>2.2999999999999998</v>
      </c>
      <c r="E167" s="4">
        <v>0</v>
      </c>
      <c r="F167" s="8">
        <v>0</v>
      </c>
      <c r="G167" s="4">
        <v>12</v>
      </c>
      <c r="H167" s="8">
        <v>6.49</v>
      </c>
      <c r="I167" s="4">
        <v>0</v>
      </c>
    </row>
    <row r="168" spans="1:9" x14ac:dyDescent="0.2">
      <c r="A168" s="2">
        <v>8</v>
      </c>
      <c r="B168" s="1" t="s">
        <v>96</v>
      </c>
      <c r="C168" s="4">
        <v>12</v>
      </c>
      <c r="D168" s="8">
        <v>2.2999999999999998</v>
      </c>
      <c r="E168" s="4">
        <v>11</v>
      </c>
      <c r="F168" s="8">
        <v>3.32</v>
      </c>
      <c r="G168" s="4">
        <v>1</v>
      </c>
      <c r="H168" s="8">
        <v>0.54</v>
      </c>
      <c r="I168" s="4">
        <v>0</v>
      </c>
    </row>
    <row r="169" spans="1:9" x14ac:dyDescent="0.2">
      <c r="A169" s="2">
        <v>10</v>
      </c>
      <c r="B169" s="1" t="s">
        <v>88</v>
      </c>
      <c r="C169" s="4">
        <v>10</v>
      </c>
      <c r="D169" s="8">
        <v>1.92</v>
      </c>
      <c r="E169" s="4">
        <v>8</v>
      </c>
      <c r="F169" s="8">
        <v>2.42</v>
      </c>
      <c r="G169" s="4">
        <v>2</v>
      </c>
      <c r="H169" s="8">
        <v>1.08</v>
      </c>
      <c r="I169" s="4">
        <v>0</v>
      </c>
    </row>
    <row r="170" spans="1:9" x14ac:dyDescent="0.2">
      <c r="A170" s="2">
        <v>11</v>
      </c>
      <c r="B170" s="1" t="s">
        <v>104</v>
      </c>
      <c r="C170" s="4">
        <v>9</v>
      </c>
      <c r="D170" s="8">
        <v>1.72</v>
      </c>
      <c r="E170" s="4">
        <v>2</v>
      </c>
      <c r="F170" s="8">
        <v>0.6</v>
      </c>
      <c r="G170" s="4">
        <v>7</v>
      </c>
      <c r="H170" s="8">
        <v>3.78</v>
      </c>
      <c r="I170" s="4">
        <v>0</v>
      </c>
    </row>
    <row r="171" spans="1:9" x14ac:dyDescent="0.2">
      <c r="A171" s="2">
        <v>11</v>
      </c>
      <c r="B171" s="1" t="s">
        <v>116</v>
      </c>
      <c r="C171" s="4">
        <v>9</v>
      </c>
      <c r="D171" s="8">
        <v>1.72</v>
      </c>
      <c r="E171" s="4">
        <v>9</v>
      </c>
      <c r="F171" s="8">
        <v>2.72</v>
      </c>
      <c r="G171" s="4">
        <v>0</v>
      </c>
      <c r="H171" s="8">
        <v>0</v>
      </c>
      <c r="I171" s="4">
        <v>0</v>
      </c>
    </row>
    <row r="172" spans="1:9" x14ac:dyDescent="0.2">
      <c r="A172" s="2">
        <v>11</v>
      </c>
      <c r="B172" s="1" t="s">
        <v>91</v>
      </c>
      <c r="C172" s="4">
        <v>9</v>
      </c>
      <c r="D172" s="8">
        <v>1.72</v>
      </c>
      <c r="E172" s="4">
        <v>2</v>
      </c>
      <c r="F172" s="8">
        <v>0.6</v>
      </c>
      <c r="G172" s="4">
        <v>7</v>
      </c>
      <c r="H172" s="8">
        <v>3.78</v>
      </c>
      <c r="I172" s="4">
        <v>0</v>
      </c>
    </row>
    <row r="173" spans="1:9" x14ac:dyDescent="0.2">
      <c r="A173" s="2">
        <v>14</v>
      </c>
      <c r="B173" s="1" t="s">
        <v>87</v>
      </c>
      <c r="C173" s="4">
        <v>8</v>
      </c>
      <c r="D173" s="8">
        <v>1.53</v>
      </c>
      <c r="E173" s="4">
        <v>4</v>
      </c>
      <c r="F173" s="8">
        <v>1.21</v>
      </c>
      <c r="G173" s="4">
        <v>4</v>
      </c>
      <c r="H173" s="8">
        <v>2.16</v>
      </c>
      <c r="I173" s="4">
        <v>0</v>
      </c>
    </row>
    <row r="174" spans="1:9" x14ac:dyDescent="0.2">
      <c r="A174" s="2">
        <v>14</v>
      </c>
      <c r="B174" s="1" t="s">
        <v>124</v>
      </c>
      <c r="C174" s="4">
        <v>8</v>
      </c>
      <c r="D174" s="8">
        <v>1.53</v>
      </c>
      <c r="E174" s="4">
        <v>2</v>
      </c>
      <c r="F174" s="8">
        <v>0.6</v>
      </c>
      <c r="G174" s="4">
        <v>6</v>
      </c>
      <c r="H174" s="8">
        <v>3.24</v>
      </c>
      <c r="I174" s="4">
        <v>0</v>
      </c>
    </row>
    <row r="175" spans="1:9" x14ac:dyDescent="0.2">
      <c r="A175" s="2">
        <v>16</v>
      </c>
      <c r="B175" s="1" t="s">
        <v>86</v>
      </c>
      <c r="C175" s="4">
        <v>7</v>
      </c>
      <c r="D175" s="8">
        <v>1.34</v>
      </c>
      <c r="E175" s="4">
        <v>5</v>
      </c>
      <c r="F175" s="8">
        <v>1.51</v>
      </c>
      <c r="G175" s="4">
        <v>2</v>
      </c>
      <c r="H175" s="8">
        <v>1.08</v>
      </c>
      <c r="I175" s="4">
        <v>0</v>
      </c>
    </row>
    <row r="176" spans="1:9" x14ac:dyDescent="0.2">
      <c r="A176" s="2">
        <v>16</v>
      </c>
      <c r="B176" s="1" t="s">
        <v>112</v>
      </c>
      <c r="C176" s="4">
        <v>7</v>
      </c>
      <c r="D176" s="8">
        <v>1.34</v>
      </c>
      <c r="E176" s="4">
        <v>2</v>
      </c>
      <c r="F176" s="8">
        <v>0.6</v>
      </c>
      <c r="G176" s="4">
        <v>5</v>
      </c>
      <c r="H176" s="8">
        <v>2.7</v>
      </c>
      <c r="I176" s="4">
        <v>0</v>
      </c>
    </row>
    <row r="177" spans="1:9" x14ac:dyDescent="0.2">
      <c r="A177" s="2">
        <v>16</v>
      </c>
      <c r="B177" s="1" t="s">
        <v>95</v>
      </c>
      <c r="C177" s="4">
        <v>7</v>
      </c>
      <c r="D177" s="8">
        <v>1.34</v>
      </c>
      <c r="E177" s="4">
        <v>5</v>
      </c>
      <c r="F177" s="8">
        <v>1.51</v>
      </c>
      <c r="G177" s="4">
        <v>2</v>
      </c>
      <c r="H177" s="8">
        <v>1.08</v>
      </c>
      <c r="I177" s="4">
        <v>0</v>
      </c>
    </row>
    <row r="178" spans="1:9" x14ac:dyDescent="0.2">
      <c r="A178" s="2">
        <v>19</v>
      </c>
      <c r="B178" s="1" t="s">
        <v>120</v>
      </c>
      <c r="C178" s="4">
        <v>6</v>
      </c>
      <c r="D178" s="8">
        <v>1.1499999999999999</v>
      </c>
      <c r="E178" s="4">
        <v>4</v>
      </c>
      <c r="F178" s="8">
        <v>1.21</v>
      </c>
      <c r="G178" s="4">
        <v>2</v>
      </c>
      <c r="H178" s="8">
        <v>1.08</v>
      </c>
      <c r="I178" s="4">
        <v>0</v>
      </c>
    </row>
    <row r="179" spans="1:9" x14ac:dyDescent="0.2">
      <c r="A179" s="2">
        <v>19</v>
      </c>
      <c r="B179" s="1" t="s">
        <v>121</v>
      </c>
      <c r="C179" s="4">
        <v>6</v>
      </c>
      <c r="D179" s="8">
        <v>1.1499999999999999</v>
      </c>
      <c r="E179" s="4">
        <v>0</v>
      </c>
      <c r="F179" s="8">
        <v>0</v>
      </c>
      <c r="G179" s="4">
        <v>6</v>
      </c>
      <c r="H179" s="8">
        <v>3.24</v>
      </c>
      <c r="I179" s="4">
        <v>0</v>
      </c>
    </row>
    <row r="180" spans="1:9" x14ac:dyDescent="0.2">
      <c r="A180" s="2">
        <v>19</v>
      </c>
      <c r="B180" s="1" t="s">
        <v>122</v>
      </c>
      <c r="C180" s="4">
        <v>6</v>
      </c>
      <c r="D180" s="8">
        <v>1.1499999999999999</v>
      </c>
      <c r="E180" s="4">
        <v>5</v>
      </c>
      <c r="F180" s="8">
        <v>1.51</v>
      </c>
      <c r="G180" s="4">
        <v>1</v>
      </c>
      <c r="H180" s="8">
        <v>0.54</v>
      </c>
      <c r="I180" s="4">
        <v>0</v>
      </c>
    </row>
    <row r="181" spans="1:9" x14ac:dyDescent="0.2">
      <c r="A181" s="2">
        <v>19</v>
      </c>
      <c r="B181" s="1" t="s">
        <v>90</v>
      </c>
      <c r="C181" s="4">
        <v>6</v>
      </c>
      <c r="D181" s="8">
        <v>1.1499999999999999</v>
      </c>
      <c r="E181" s="4">
        <v>5</v>
      </c>
      <c r="F181" s="8">
        <v>1.51</v>
      </c>
      <c r="G181" s="4">
        <v>1</v>
      </c>
      <c r="H181" s="8">
        <v>0.54</v>
      </c>
      <c r="I181" s="4">
        <v>0</v>
      </c>
    </row>
    <row r="182" spans="1:9" x14ac:dyDescent="0.2">
      <c r="A182" s="2">
        <v>19</v>
      </c>
      <c r="B182" s="1" t="s">
        <v>108</v>
      </c>
      <c r="C182" s="4">
        <v>6</v>
      </c>
      <c r="D182" s="8">
        <v>1.1499999999999999</v>
      </c>
      <c r="E182" s="4">
        <v>5</v>
      </c>
      <c r="F182" s="8">
        <v>1.51</v>
      </c>
      <c r="G182" s="4">
        <v>1</v>
      </c>
      <c r="H182" s="8">
        <v>0.54</v>
      </c>
      <c r="I182" s="4">
        <v>0</v>
      </c>
    </row>
    <row r="183" spans="1:9" x14ac:dyDescent="0.2">
      <c r="A183" s="2">
        <v>19</v>
      </c>
      <c r="B183" s="1" t="s">
        <v>117</v>
      </c>
      <c r="C183" s="4">
        <v>6</v>
      </c>
      <c r="D183" s="8">
        <v>1.1499999999999999</v>
      </c>
      <c r="E183" s="4">
        <v>2</v>
      </c>
      <c r="F183" s="8">
        <v>0.6</v>
      </c>
      <c r="G183" s="4">
        <v>4</v>
      </c>
      <c r="H183" s="8">
        <v>2.16</v>
      </c>
      <c r="I183" s="4">
        <v>0</v>
      </c>
    </row>
    <row r="184" spans="1:9" x14ac:dyDescent="0.2">
      <c r="A184" s="2">
        <v>19</v>
      </c>
      <c r="B184" s="1" t="s">
        <v>123</v>
      </c>
      <c r="C184" s="4">
        <v>6</v>
      </c>
      <c r="D184" s="8">
        <v>1.1499999999999999</v>
      </c>
      <c r="E184" s="4">
        <v>6</v>
      </c>
      <c r="F184" s="8">
        <v>1.81</v>
      </c>
      <c r="G184" s="4">
        <v>0</v>
      </c>
      <c r="H184" s="8">
        <v>0</v>
      </c>
      <c r="I184" s="4">
        <v>0</v>
      </c>
    </row>
    <row r="185" spans="1:9" x14ac:dyDescent="0.2">
      <c r="A185" s="2">
        <v>19</v>
      </c>
      <c r="B185" s="1" t="s">
        <v>98</v>
      </c>
      <c r="C185" s="4">
        <v>6</v>
      </c>
      <c r="D185" s="8">
        <v>1.1499999999999999</v>
      </c>
      <c r="E185" s="4">
        <v>6</v>
      </c>
      <c r="F185" s="8">
        <v>1.81</v>
      </c>
      <c r="G185" s="4">
        <v>0</v>
      </c>
      <c r="H185" s="8">
        <v>0</v>
      </c>
      <c r="I185" s="4">
        <v>0</v>
      </c>
    </row>
    <row r="186" spans="1:9" x14ac:dyDescent="0.2">
      <c r="A186" s="2">
        <v>19</v>
      </c>
      <c r="B186" s="1" t="s">
        <v>101</v>
      </c>
      <c r="C186" s="4">
        <v>6</v>
      </c>
      <c r="D186" s="8">
        <v>1.1499999999999999</v>
      </c>
      <c r="E186" s="4">
        <v>6</v>
      </c>
      <c r="F186" s="8">
        <v>1.81</v>
      </c>
      <c r="G186" s="4">
        <v>0</v>
      </c>
      <c r="H186" s="8">
        <v>0</v>
      </c>
      <c r="I186" s="4">
        <v>0</v>
      </c>
    </row>
    <row r="187" spans="1:9" x14ac:dyDescent="0.2">
      <c r="A187" s="1"/>
      <c r="C187" s="4"/>
      <c r="D187" s="8"/>
      <c r="E187" s="4"/>
      <c r="F187" s="8"/>
      <c r="G187" s="4"/>
      <c r="H187" s="8"/>
      <c r="I187" s="4"/>
    </row>
    <row r="188" spans="1:9" x14ac:dyDescent="0.2">
      <c r="A188" s="1" t="s">
        <v>8</v>
      </c>
      <c r="C188" s="4"/>
      <c r="D188" s="8"/>
      <c r="E188" s="4"/>
      <c r="F188" s="8"/>
      <c r="G188" s="4"/>
      <c r="H188" s="8"/>
      <c r="I188" s="4"/>
    </row>
    <row r="189" spans="1:9" x14ac:dyDescent="0.2">
      <c r="A189" s="2">
        <v>1</v>
      </c>
      <c r="B189" s="1" t="s">
        <v>84</v>
      </c>
      <c r="C189" s="4">
        <v>38</v>
      </c>
      <c r="D189" s="8">
        <v>5.38</v>
      </c>
      <c r="E189" s="4">
        <v>3</v>
      </c>
      <c r="F189" s="8">
        <v>0.79</v>
      </c>
      <c r="G189" s="4">
        <v>35</v>
      </c>
      <c r="H189" s="8">
        <v>11.55</v>
      </c>
      <c r="I189" s="4">
        <v>0</v>
      </c>
    </row>
    <row r="190" spans="1:9" x14ac:dyDescent="0.2">
      <c r="A190" s="2">
        <v>2</v>
      </c>
      <c r="B190" s="1" t="s">
        <v>100</v>
      </c>
      <c r="C190" s="4">
        <v>35</v>
      </c>
      <c r="D190" s="8">
        <v>4.96</v>
      </c>
      <c r="E190" s="4">
        <v>34</v>
      </c>
      <c r="F190" s="8">
        <v>8.99</v>
      </c>
      <c r="G190" s="4">
        <v>1</v>
      </c>
      <c r="H190" s="8">
        <v>0.33</v>
      </c>
      <c r="I190" s="4">
        <v>0</v>
      </c>
    </row>
    <row r="191" spans="1:9" x14ac:dyDescent="0.2">
      <c r="A191" s="2">
        <v>3</v>
      </c>
      <c r="B191" s="1" t="s">
        <v>89</v>
      </c>
      <c r="C191" s="4">
        <v>27</v>
      </c>
      <c r="D191" s="8">
        <v>3.82</v>
      </c>
      <c r="E191" s="4">
        <v>23</v>
      </c>
      <c r="F191" s="8">
        <v>6.08</v>
      </c>
      <c r="G191" s="4">
        <v>4</v>
      </c>
      <c r="H191" s="8">
        <v>1.32</v>
      </c>
      <c r="I191" s="4">
        <v>0</v>
      </c>
    </row>
    <row r="192" spans="1:9" x14ac:dyDescent="0.2">
      <c r="A192" s="2">
        <v>3</v>
      </c>
      <c r="B192" s="1" t="s">
        <v>99</v>
      </c>
      <c r="C192" s="4">
        <v>27</v>
      </c>
      <c r="D192" s="8">
        <v>3.82</v>
      </c>
      <c r="E192" s="4">
        <v>27</v>
      </c>
      <c r="F192" s="8">
        <v>7.14</v>
      </c>
      <c r="G192" s="4">
        <v>0</v>
      </c>
      <c r="H192" s="8">
        <v>0</v>
      </c>
      <c r="I192" s="4">
        <v>0</v>
      </c>
    </row>
    <row r="193" spans="1:9" x14ac:dyDescent="0.2">
      <c r="A193" s="2">
        <v>5</v>
      </c>
      <c r="B193" s="1" t="s">
        <v>102</v>
      </c>
      <c r="C193" s="4">
        <v>20</v>
      </c>
      <c r="D193" s="8">
        <v>2.83</v>
      </c>
      <c r="E193" s="4">
        <v>20</v>
      </c>
      <c r="F193" s="8">
        <v>5.29</v>
      </c>
      <c r="G193" s="4">
        <v>0</v>
      </c>
      <c r="H193" s="8">
        <v>0</v>
      </c>
      <c r="I193" s="4">
        <v>0</v>
      </c>
    </row>
    <row r="194" spans="1:9" x14ac:dyDescent="0.2">
      <c r="A194" s="2">
        <v>6</v>
      </c>
      <c r="B194" s="1" t="s">
        <v>123</v>
      </c>
      <c r="C194" s="4">
        <v>19</v>
      </c>
      <c r="D194" s="8">
        <v>2.69</v>
      </c>
      <c r="E194" s="4">
        <v>15</v>
      </c>
      <c r="F194" s="8">
        <v>3.97</v>
      </c>
      <c r="G194" s="4">
        <v>4</v>
      </c>
      <c r="H194" s="8">
        <v>1.32</v>
      </c>
      <c r="I194" s="4">
        <v>0</v>
      </c>
    </row>
    <row r="195" spans="1:9" x14ac:dyDescent="0.2">
      <c r="A195" s="2">
        <v>7</v>
      </c>
      <c r="B195" s="1" t="s">
        <v>126</v>
      </c>
      <c r="C195" s="4">
        <v>17</v>
      </c>
      <c r="D195" s="8">
        <v>2.41</v>
      </c>
      <c r="E195" s="4">
        <v>0</v>
      </c>
      <c r="F195" s="8">
        <v>0</v>
      </c>
      <c r="G195" s="4">
        <v>0</v>
      </c>
      <c r="H195" s="8">
        <v>0</v>
      </c>
      <c r="I195" s="4">
        <v>0</v>
      </c>
    </row>
    <row r="196" spans="1:9" x14ac:dyDescent="0.2">
      <c r="A196" s="2">
        <v>8</v>
      </c>
      <c r="B196" s="1" t="s">
        <v>91</v>
      </c>
      <c r="C196" s="4">
        <v>16</v>
      </c>
      <c r="D196" s="8">
        <v>2.27</v>
      </c>
      <c r="E196" s="4">
        <v>5</v>
      </c>
      <c r="F196" s="8">
        <v>1.32</v>
      </c>
      <c r="G196" s="4">
        <v>11</v>
      </c>
      <c r="H196" s="8">
        <v>3.63</v>
      </c>
      <c r="I196" s="4">
        <v>0</v>
      </c>
    </row>
    <row r="197" spans="1:9" x14ac:dyDescent="0.2">
      <c r="A197" s="2">
        <v>8</v>
      </c>
      <c r="B197" s="1" t="s">
        <v>117</v>
      </c>
      <c r="C197" s="4">
        <v>16</v>
      </c>
      <c r="D197" s="8">
        <v>2.27</v>
      </c>
      <c r="E197" s="4">
        <v>1</v>
      </c>
      <c r="F197" s="8">
        <v>0.26</v>
      </c>
      <c r="G197" s="4">
        <v>15</v>
      </c>
      <c r="H197" s="8">
        <v>4.95</v>
      </c>
      <c r="I197" s="4">
        <v>0</v>
      </c>
    </row>
    <row r="198" spans="1:9" x14ac:dyDescent="0.2">
      <c r="A198" s="2">
        <v>8</v>
      </c>
      <c r="B198" s="1" t="s">
        <v>92</v>
      </c>
      <c r="C198" s="4">
        <v>16</v>
      </c>
      <c r="D198" s="8">
        <v>2.27</v>
      </c>
      <c r="E198" s="4">
        <v>9</v>
      </c>
      <c r="F198" s="8">
        <v>2.38</v>
      </c>
      <c r="G198" s="4">
        <v>7</v>
      </c>
      <c r="H198" s="8">
        <v>2.31</v>
      </c>
      <c r="I198" s="4">
        <v>0</v>
      </c>
    </row>
    <row r="199" spans="1:9" x14ac:dyDescent="0.2">
      <c r="A199" s="2">
        <v>8</v>
      </c>
      <c r="B199" s="1" t="s">
        <v>96</v>
      </c>
      <c r="C199" s="4">
        <v>16</v>
      </c>
      <c r="D199" s="8">
        <v>2.27</v>
      </c>
      <c r="E199" s="4">
        <v>13</v>
      </c>
      <c r="F199" s="8">
        <v>3.44</v>
      </c>
      <c r="G199" s="4">
        <v>3</v>
      </c>
      <c r="H199" s="8">
        <v>0.99</v>
      </c>
      <c r="I199" s="4">
        <v>0</v>
      </c>
    </row>
    <row r="200" spans="1:9" x14ac:dyDescent="0.2">
      <c r="A200" s="2">
        <v>12</v>
      </c>
      <c r="B200" s="1" t="s">
        <v>110</v>
      </c>
      <c r="C200" s="4">
        <v>15</v>
      </c>
      <c r="D200" s="8">
        <v>2.12</v>
      </c>
      <c r="E200" s="4">
        <v>6</v>
      </c>
      <c r="F200" s="8">
        <v>1.59</v>
      </c>
      <c r="G200" s="4">
        <v>9</v>
      </c>
      <c r="H200" s="8">
        <v>2.97</v>
      </c>
      <c r="I200" s="4">
        <v>0</v>
      </c>
    </row>
    <row r="201" spans="1:9" x14ac:dyDescent="0.2">
      <c r="A201" s="2">
        <v>12</v>
      </c>
      <c r="B201" s="1" t="s">
        <v>97</v>
      </c>
      <c r="C201" s="4">
        <v>15</v>
      </c>
      <c r="D201" s="8">
        <v>2.12</v>
      </c>
      <c r="E201" s="4">
        <v>14</v>
      </c>
      <c r="F201" s="8">
        <v>3.7</v>
      </c>
      <c r="G201" s="4">
        <v>1</v>
      </c>
      <c r="H201" s="8">
        <v>0.33</v>
      </c>
      <c r="I201" s="4">
        <v>0</v>
      </c>
    </row>
    <row r="202" spans="1:9" x14ac:dyDescent="0.2">
      <c r="A202" s="2">
        <v>14</v>
      </c>
      <c r="B202" s="1" t="s">
        <v>103</v>
      </c>
      <c r="C202" s="4">
        <v>13</v>
      </c>
      <c r="D202" s="8">
        <v>1.84</v>
      </c>
      <c r="E202" s="4">
        <v>6</v>
      </c>
      <c r="F202" s="8">
        <v>1.59</v>
      </c>
      <c r="G202" s="4">
        <v>7</v>
      </c>
      <c r="H202" s="8">
        <v>2.31</v>
      </c>
      <c r="I202" s="4">
        <v>0</v>
      </c>
    </row>
    <row r="203" spans="1:9" x14ac:dyDescent="0.2">
      <c r="A203" s="2">
        <v>15</v>
      </c>
      <c r="B203" s="1" t="s">
        <v>125</v>
      </c>
      <c r="C203" s="4">
        <v>12</v>
      </c>
      <c r="D203" s="8">
        <v>1.7</v>
      </c>
      <c r="E203" s="4">
        <v>4</v>
      </c>
      <c r="F203" s="8">
        <v>1.06</v>
      </c>
      <c r="G203" s="4">
        <v>8</v>
      </c>
      <c r="H203" s="8">
        <v>2.64</v>
      </c>
      <c r="I203" s="4">
        <v>0</v>
      </c>
    </row>
    <row r="204" spans="1:9" x14ac:dyDescent="0.2">
      <c r="A204" s="2">
        <v>15</v>
      </c>
      <c r="B204" s="1" t="s">
        <v>95</v>
      </c>
      <c r="C204" s="4">
        <v>12</v>
      </c>
      <c r="D204" s="8">
        <v>1.7</v>
      </c>
      <c r="E204" s="4">
        <v>8</v>
      </c>
      <c r="F204" s="8">
        <v>2.12</v>
      </c>
      <c r="G204" s="4">
        <v>4</v>
      </c>
      <c r="H204" s="8">
        <v>1.32</v>
      </c>
      <c r="I204" s="4">
        <v>0</v>
      </c>
    </row>
    <row r="205" spans="1:9" x14ac:dyDescent="0.2">
      <c r="A205" s="2">
        <v>17</v>
      </c>
      <c r="B205" s="1" t="s">
        <v>122</v>
      </c>
      <c r="C205" s="4">
        <v>11</v>
      </c>
      <c r="D205" s="8">
        <v>1.56</v>
      </c>
      <c r="E205" s="4">
        <v>4</v>
      </c>
      <c r="F205" s="8">
        <v>1.06</v>
      </c>
      <c r="G205" s="4">
        <v>5</v>
      </c>
      <c r="H205" s="8">
        <v>1.65</v>
      </c>
      <c r="I205" s="4">
        <v>2</v>
      </c>
    </row>
    <row r="206" spans="1:9" x14ac:dyDescent="0.2">
      <c r="A206" s="2">
        <v>17</v>
      </c>
      <c r="B206" s="1" t="s">
        <v>88</v>
      </c>
      <c r="C206" s="4">
        <v>11</v>
      </c>
      <c r="D206" s="8">
        <v>1.56</v>
      </c>
      <c r="E206" s="4">
        <v>5</v>
      </c>
      <c r="F206" s="8">
        <v>1.32</v>
      </c>
      <c r="G206" s="4">
        <v>6</v>
      </c>
      <c r="H206" s="8">
        <v>1.98</v>
      </c>
      <c r="I206" s="4">
        <v>0</v>
      </c>
    </row>
    <row r="207" spans="1:9" x14ac:dyDescent="0.2">
      <c r="A207" s="2">
        <v>19</v>
      </c>
      <c r="B207" s="1" t="s">
        <v>87</v>
      </c>
      <c r="C207" s="4">
        <v>10</v>
      </c>
      <c r="D207" s="8">
        <v>1.42</v>
      </c>
      <c r="E207" s="4">
        <v>9</v>
      </c>
      <c r="F207" s="8">
        <v>2.38</v>
      </c>
      <c r="G207" s="4">
        <v>1</v>
      </c>
      <c r="H207" s="8">
        <v>0.33</v>
      </c>
      <c r="I207" s="4">
        <v>0</v>
      </c>
    </row>
    <row r="208" spans="1:9" x14ac:dyDescent="0.2">
      <c r="A208" s="2">
        <v>19</v>
      </c>
      <c r="B208" s="1" t="s">
        <v>112</v>
      </c>
      <c r="C208" s="4">
        <v>10</v>
      </c>
      <c r="D208" s="8">
        <v>1.42</v>
      </c>
      <c r="E208" s="4">
        <v>7</v>
      </c>
      <c r="F208" s="8">
        <v>1.85</v>
      </c>
      <c r="G208" s="4">
        <v>3</v>
      </c>
      <c r="H208" s="8">
        <v>0.99</v>
      </c>
      <c r="I208" s="4">
        <v>0</v>
      </c>
    </row>
    <row r="209" spans="1:9" x14ac:dyDescent="0.2">
      <c r="A209" s="2">
        <v>19</v>
      </c>
      <c r="B209" s="1" t="s">
        <v>116</v>
      </c>
      <c r="C209" s="4">
        <v>10</v>
      </c>
      <c r="D209" s="8">
        <v>1.42</v>
      </c>
      <c r="E209" s="4">
        <v>6</v>
      </c>
      <c r="F209" s="8">
        <v>1.59</v>
      </c>
      <c r="G209" s="4">
        <v>4</v>
      </c>
      <c r="H209" s="8">
        <v>1.32</v>
      </c>
      <c r="I209" s="4">
        <v>0</v>
      </c>
    </row>
    <row r="210" spans="1:9" x14ac:dyDescent="0.2">
      <c r="A210" s="2">
        <v>19</v>
      </c>
      <c r="B210" s="1" t="s">
        <v>93</v>
      </c>
      <c r="C210" s="4">
        <v>10</v>
      </c>
      <c r="D210" s="8">
        <v>1.42</v>
      </c>
      <c r="E210" s="4">
        <v>6</v>
      </c>
      <c r="F210" s="8">
        <v>1.59</v>
      </c>
      <c r="G210" s="4">
        <v>3</v>
      </c>
      <c r="H210" s="8">
        <v>0.99</v>
      </c>
      <c r="I210" s="4">
        <v>1</v>
      </c>
    </row>
    <row r="211" spans="1:9" x14ac:dyDescent="0.2">
      <c r="A211" s="1"/>
      <c r="C211" s="4"/>
      <c r="D211" s="8"/>
      <c r="E211" s="4"/>
      <c r="F211" s="8"/>
      <c r="G211" s="4"/>
      <c r="H211" s="8"/>
      <c r="I211" s="4"/>
    </row>
    <row r="212" spans="1:9" x14ac:dyDescent="0.2">
      <c r="A212" s="1" t="s">
        <v>9</v>
      </c>
      <c r="C212" s="4"/>
      <c r="D212" s="8"/>
      <c r="E212" s="4"/>
      <c r="F212" s="8"/>
      <c r="G212" s="4"/>
      <c r="H212" s="8"/>
      <c r="I212" s="4"/>
    </row>
    <row r="213" spans="1:9" x14ac:dyDescent="0.2">
      <c r="A213" s="2">
        <v>1</v>
      </c>
      <c r="B213" s="1" t="s">
        <v>100</v>
      </c>
      <c r="C213" s="4">
        <v>41</v>
      </c>
      <c r="D213" s="8">
        <v>6.83</v>
      </c>
      <c r="E213" s="4">
        <v>39</v>
      </c>
      <c r="F213" s="8">
        <v>10.71</v>
      </c>
      <c r="G213" s="4">
        <v>2</v>
      </c>
      <c r="H213" s="8">
        <v>0.88</v>
      </c>
      <c r="I213" s="4">
        <v>0</v>
      </c>
    </row>
    <row r="214" spans="1:9" x14ac:dyDescent="0.2">
      <c r="A214" s="2">
        <v>2</v>
      </c>
      <c r="B214" s="1" t="s">
        <v>99</v>
      </c>
      <c r="C214" s="4">
        <v>24</v>
      </c>
      <c r="D214" s="8">
        <v>4</v>
      </c>
      <c r="E214" s="4">
        <v>24</v>
      </c>
      <c r="F214" s="8">
        <v>6.59</v>
      </c>
      <c r="G214" s="4">
        <v>0</v>
      </c>
      <c r="H214" s="8">
        <v>0</v>
      </c>
      <c r="I214" s="4">
        <v>0</v>
      </c>
    </row>
    <row r="215" spans="1:9" x14ac:dyDescent="0.2">
      <c r="A215" s="2">
        <v>3</v>
      </c>
      <c r="B215" s="1" t="s">
        <v>84</v>
      </c>
      <c r="C215" s="4">
        <v>22</v>
      </c>
      <c r="D215" s="8">
        <v>3.67</v>
      </c>
      <c r="E215" s="4">
        <v>4</v>
      </c>
      <c r="F215" s="8">
        <v>1.1000000000000001</v>
      </c>
      <c r="G215" s="4">
        <v>18</v>
      </c>
      <c r="H215" s="8">
        <v>7.93</v>
      </c>
      <c r="I215" s="4">
        <v>0</v>
      </c>
    </row>
    <row r="216" spans="1:9" x14ac:dyDescent="0.2">
      <c r="A216" s="2">
        <v>3</v>
      </c>
      <c r="B216" s="1" t="s">
        <v>97</v>
      </c>
      <c r="C216" s="4">
        <v>22</v>
      </c>
      <c r="D216" s="8">
        <v>3.67</v>
      </c>
      <c r="E216" s="4">
        <v>21</v>
      </c>
      <c r="F216" s="8">
        <v>5.77</v>
      </c>
      <c r="G216" s="4">
        <v>1</v>
      </c>
      <c r="H216" s="8">
        <v>0.44</v>
      </c>
      <c r="I216" s="4">
        <v>0</v>
      </c>
    </row>
    <row r="217" spans="1:9" x14ac:dyDescent="0.2">
      <c r="A217" s="2">
        <v>5</v>
      </c>
      <c r="B217" s="1" t="s">
        <v>95</v>
      </c>
      <c r="C217" s="4">
        <v>19</v>
      </c>
      <c r="D217" s="8">
        <v>3.17</v>
      </c>
      <c r="E217" s="4">
        <v>13</v>
      </c>
      <c r="F217" s="8">
        <v>3.57</v>
      </c>
      <c r="G217" s="4">
        <v>5</v>
      </c>
      <c r="H217" s="8">
        <v>2.2000000000000002</v>
      </c>
      <c r="I217" s="4">
        <v>1</v>
      </c>
    </row>
    <row r="218" spans="1:9" x14ac:dyDescent="0.2">
      <c r="A218" s="2">
        <v>6</v>
      </c>
      <c r="B218" s="1" t="s">
        <v>92</v>
      </c>
      <c r="C218" s="4">
        <v>17</v>
      </c>
      <c r="D218" s="8">
        <v>2.83</v>
      </c>
      <c r="E218" s="4">
        <v>10</v>
      </c>
      <c r="F218" s="8">
        <v>2.75</v>
      </c>
      <c r="G218" s="4">
        <v>7</v>
      </c>
      <c r="H218" s="8">
        <v>3.08</v>
      </c>
      <c r="I218" s="4">
        <v>0</v>
      </c>
    </row>
    <row r="219" spans="1:9" x14ac:dyDescent="0.2">
      <c r="A219" s="2">
        <v>6</v>
      </c>
      <c r="B219" s="1" t="s">
        <v>93</v>
      </c>
      <c r="C219" s="4">
        <v>17</v>
      </c>
      <c r="D219" s="8">
        <v>2.83</v>
      </c>
      <c r="E219" s="4">
        <v>12</v>
      </c>
      <c r="F219" s="8">
        <v>3.3</v>
      </c>
      <c r="G219" s="4">
        <v>5</v>
      </c>
      <c r="H219" s="8">
        <v>2.2000000000000002</v>
      </c>
      <c r="I219" s="4">
        <v>0</v>
      </c>
    </row>
    <row r="220" spans="1:9" x14ac:dyDescent="0.2">
      <c r="A220" s="2">
        <v>8</v>
      </c>
      <c r="B220" s="1" t="s">
        <v>116</v>
      </c>
      <c r="C220" s="4">
        <v>14</v>
      </c>
      <c r="D220" s="8">
        <v>2.33</v>
      </c>
      <c r="E220" s="4">
        <v>11</v>
      </c>
      <c r="F220" s="8">
        <v>3.02</v>
      </c>
      <c r="G220" s="4">
        <v>3</v>
      </c>
      <c r="H220" s="8">
        <v>1.32</v>
      </c>
      <c r="I220" s="4">
        <v>0</v>
      </c>
    </row>
    <row r="221" spans="1:9" x14ac:dyDescent="0.2">
      <c r="A221" s="2">
        <v>8</v>
      </c>
      <c r="B221" s="1" t="s">
        <v>90</v>
      </c>
      <c r="C221" s="4">
        <v>14</v>
      </c>
      <c r="D221" s="8">
        <v>2.33</v>
      </c>
      <c r="E221" s="4">
        <v>6</v>
      </c>
      <c r="F221" s="8">
        <v>1.65</v>
      </c>
      <c r="G221" s="4">
        <v>8</v>
      </c>
      <c r="H221" s="8">
        <v>3.52</v>
      </c>
      <c r="I221" s="4">
        <v>0</v>
      </c>
    </row>
    <row r="222" spans="1:9" x14ac:dyDescent="0.2">
      <c r="A222" s="2">
        <v>8</v>
      </c>
      <c r="B222" s="1" t="s">
        <v>117</v>
      </c>
      <c r="C222" s="4">
        <v>14</v>
      </c>
      <c r="D222" s="8">
        <v>2.33</v>
      </c>
      <c r="E222" s="4">
        <v>4</v>
      </c>
      <c r="F222" s="8">
        <v>1.1000000000000001</v>
      </c>
      <c r="G222" s="4">
        <v>10</v>
      </c>
      <c r="H222" s="8">
        <v>4.41</v>
      </c>
      <c r="I222" s="4">
        <v>0</v>
      </c>
    </row>
    <row r="223" spans="1:9" x14ac:dyDescent="0.2">
      <c r="A223" s="2">
        <v>11</v>
      </c>
      <c r="B223" s="1" t="s">
        <v>86</v>
      </c>
      <c r="C223" s="4">
        <v>13</v>
      </c>
      <c r="D223" s="8">
        <v>2.17</v>
      </c>
      <c r="E223" s="4">
        <v>6</v>
      </c>
      <c r="F223" s="8">
        <v>1.65</v>
      </c>
      <c r="G223" s="4">
        <v>7</v>
      </c>
      <c r="H223" s="8">
        <v>3.08</v>
      </c>
      <c r="I223" s="4">
        <v>0</v>
      </c>
    </row>
    <row r="224" spans="1:9" x14ac:dyDescent="0.2">
      <c r="A224" s="2">
        <v>12</v>
      </c>
      <c r="B224" s="1" t="s">
        <v>89</v>
      </c>
      <c r="C224" s="4">
        <v>11</v>
      </c>
      <c r="D224" s="8">
        <v>1.83</v>
      </c>
      <c r="E224" s="4">
        <v>10</v>
      </c>
      <c r="F224" s="8">
        <v>2.75</v>
      </c>
      <c r="G224" s="4">
        <v>1</v>
      </c>
      <c r="H224" s="8">
        <v>0.44</v>
      </c>
      <c r="I224" s="4">
        <v>0</v>
      </c>
    </row>
    <row r="225" spans="1:9" x14ac:dyDescent="0.2">
      <c r="A225" s="2">
        <v>12</v>
      </c>
      <c r="B225" s="1" t="s">
        <v>102</v>
      </c>
      <c r="C225" s="4">
        <v>11</v>
      </c>
      <c r="D225" s="8">
        <v>1.83</v>
      </c>
      <c r="E225" s="4">
        <v>10</v>
      </c>
      <c r="F225" s="8">
        <v>2.75</v>
      </c>
      <c r="G225" s="4">
        <v>1</v>
      </c>
      <c r="H225" s="8">
        <v>0.44</v>
      </c>
      <c r="I225" s="4">
        <v>0</v>
      </c>
    </row>
    <row r="226" spans="1:9" x14ac:dyDescent="0.2">
      <c r="A226" s="2">
        <v>14</v>
      </c>
      <c r="B226" s="1" t="s">
        <v>88</v>
      </c>
      <c r="C226" s="4">
        <v>10</v>
      </c>
      <c r="D226" s="8">
        <v>1.67</v>
      </c>
      <c r="E226" s="4">
        <v>9</v>
      </c>
      <c r="F226" s="8">
        <v>2.4700000000000002</v>
      </c>
      <c r="G226" s="4">
        <v>0</v>
      </c>
      <c r="H226" s="8">
        <v>0</v>
      </c>
      <c r="I226" s="4">
        <v>1</v>
      </c>
    </row>
    <row r="227" spans="1:9" x14ac:dyDescent="0.2">
      <c r="A227" s="2">
        <v>14</v>
      </c>
      <c r="B227" s="1" t="s">
        <v>103</v>
      </c>
      <c r="C227" s="4">
        <v>10</v>
      </c>
      <c r="D227" s="8">
        <v>1.67</v>
      </c>
      <c r="E227" s="4">
        <v>8</v>
      </c>
      <c r="F227" s="8">
        <v>2.2000000000000002</v>
      </c>
      <c r="G227" s="4">
        <v>2</v>
      </c>
      <c r="H227" s="8">
        <v>0.88</v>
      </c>
      <c r="I227" s="4">
        <v>0</v>
      </c>
    </row>
    <row r="228" spans="1:9" x14ac:dyDescent="0.2">
      <c r="A228" s="2">
        <v>16</v>
      </c>
      <c r="B228" s="1" t="s">
        <v>85</v>
      </c>
      <c r="C228" s="4">
        <v>9</v>
      </c>
      <c r="D228" s="8">
        <v>1.5</v>
      </c>
      <c r="E228" s="4">
        <v>3</v>
      </c>
      <c r="F228" s="8">
        <v>0.82</v>
      </c>
      <c r="G228" s="4">
        <v>6</v>
      </c>
      <c r="H228" s="8">
        <v>2.64</v>
      </c>
      <c r="I228" s="4">
        <v>0</v>
      </c>
    </row>
    <row r="229" spans="1:9" x14ac:dyDescent="0.2">
      <c r="A229" s="2">
        <v>16</v>
      </c>
      <c r="B229" s="1" t="s">
        <v>96</v>
      </c>
      <c r="C229" s="4">
        <v>9</v>
      </c>
      <c r="D229" s="8">
        <v>1.5</v>
      </c>
      <c r="E229" s="4">
        <v>9</v>
      </c>
      <c r="F229" s="8">
        <v>2.4700000000000002</v>
      </c>
      <c r="G229" s="4">
        <v>0</v>
      </c>
      <c r="H229" s="8">
        <v>0</v>
      </c>
      <c r="I229" s="4">
        <v>0</v>
      </c>
    </row>
    <row r="230" spans="1:9" x14ac:dyDescent="0.2">
      <c r="A230" s="2">
        <v>16</v>
      </c>
      <c r="B230" s="1" t="s">
        <v>98</v>
      </c>
      <c r="C230" s="4">
        <v>9</v>
      </c>
      <c r="D230" s="8">
        <v>1.5</v>
      </c>
      <c r="E230" s="4">
        <v>8</v>
      </c>
      <c r="F230" s="8">
        <v>2.2000000000000002</v>
      </c>
      <c r="G230" s="4">
        <v>0</v>
      </c>
      <c r="H230" s="8">
        <v>0</v>
      </c>
      <c r="I230" s="4">
        <v>1</v>
      </c>
    </row>
    <row r="231" spans="1:9" x14ac:dyDescent="0.2">
      <c r="A231" s="2">
        <v>16</v>
      </c>
      <c r="B231" s="1" t="s">
        <v>101</v>
      </c>
      <c r="C231" s="4">
        <v>9</v>
      </c>
      <c r="D231" s="8">
        <v>1.5</v>
      </c>
      <c r="E231" s="4">
        <v>9</v>
      </c>
      <c r="F231" s="8">
        <v>2.4700000000000002</v>
      </c>
      <c r="G231" s="4">
        <v>0</v>
      </c>
      <c r="H231" s="8">
        <v>0</v>
      </c>
      <c r="I231" s="4">
        <v>0</v>
      </c>
    </row>
    <row r="232" spans="1:9" x14ac:dyDescent="0.2">
      <c r="A232" s="2">
        <v>20</v>
      </c>
      <c r="B232" s="1" t="s">
        <v>87</v>
      </c>
      <c r="C232" s="4">
        <v>8</v>
      </c>
      <c r="D232" s="8">
        <v>1.33</v>
      </c>
      <c r="E232" s="4">
        <v>6</v>
      </c>
      <c r="F232" s="8">
        <v>1.65</v>
      </c>
      <c r="G232" s="4">
        <v>2</v>
      </c>
      <c r="H232" s="8">
        <v>0.88</v>
      </c>
      <c r="I232" s="4">
        <v>0</v>
      </c>
    </row>
    <row r="233" spans="1:9" x14ac:dyDescent="0.2">
      <c r="A233" s="2">
        <v>20</v>
      </c>
      <c r="B233" s="1" t="s">
        <v>91</v>
      </c>
      <c r="C233" s="4">
        <v>8</v>
      </c>
      <c r="D233" s="8">
        <v>1.33</v>
      </c>
      <c r="E233" s="4">
        <v>4</v>
      </c>
      <c r="F233" s="8">
        <v>1.1000000000000001</v>
      </c>
      <c r="G233" s="4">
        <v>4</v>
      </c>
      <c r="H233" s="8">
        <v>1.76</v>
      </c>
      <c r="I233" s="4">
        <v>0</v>
      </c>
    </row>
    <row r="234" spans="1:9" x14ac:dyDescent="0.2">
      <c r="A234" s="2">
        <v>20</v>
      </c>
      <c r="B234" s="1" t="s">
        <v>94</v>
      </c>
      <c r="C234" s="4">
        <v>8</v>
      </c>
      <c r="D234" s="8">
        <v>1.33</v>
      </c>
      <c r="E234" s="4">
        <v>5</v>
      </c>
      <c r="F234" s="8">
        <v>1.37</v>
      </c>
      <c r="G234" s="4">
        <v>3</v>
      </c>
      <c r="H234" s="8">
        <v>1.32</v>
      </c>
      <c r="I234" s="4">
        <v>0</v>
      </c>
    </row>
    <row r="235" spans="1:9" x14ac:dyDescent="0.2">
      <c r="A235" s="1"/>
      <c r="C235" s="4"/>
      <c r="D235" s="8"/>
      <c r="E235" s="4"/>
      <c r="F235" s="8"/>
      <c r="G235" s="4"/>
      <c r="H235" s="8"/>
      <c r="I235" s="4"/>
    </row>
    <row r="236" spans="1:9" x14ac:dyDescent="0.2">
      <c r="A236" s="1" t="s">
        <v>10</v>
      </c>
      <c r="C236" s="4"/>
      <c r="D236" s="8"/>
      <c r="E236" s="4"/>
      <c r="F236" s="8"/>
      <c r="G236" s="4"/>
      <c r="H236" s="8"/>
      <c r="I236" s="4"/>
    </row>
    <row r="237" spans="1:9" x14ac:dyDescent="0.2">
      <c r="A237" s="2">
        <v>1</v>
      </c>
      <c r="B237" s="1" t="s">
        <v>100</v>
      </c>
      <c r="C237" s="4">
        <v>42</v>
      </c>
      <c r="D237" s="8">
        <v>6.2</v>
      </c>
      <c r="E237" s="4">
        <v>40</v>
      </c>
      <c r="F237" s="8">
        <v>10.99</v>
      </c>
      <c r="G237" s="4">
        <v>2</v>
      </c>
      <c r="H237" s="8">
        <v>0.68</v>
      </c>
      <c r="I237" s="4">
        <v>0</v>
      </c>
    </row>
    <row r="238" spans="1:9" x14ac:dyDescent="0.2">
      <c r="A238" s="2">
        <v>2</v>
      </c>
      <c r="B238" s="1" t="s">
        <v>84</v>
      </c>
      <c r="C238" s="4">
        <v>36</v>
      </c>
      <c r="D238" s="8">
        <v>5.32</v>
      </c>
      <c r="E238" s="4">
        <v>0</v>
      </c>
      <c r="F238" s="8">
        <v>0</v>
      </c>
      <c r="G238" s="4">
        <v>36</v>
      </c>
      <c r="H238" s="8">
        <v>12.16</v>
      </c>
      <c r="I238" s="4">
        <v>0</v>
      </c>
    </row>
    <row r="239" spans="1:9" x14ac:dyDescent="0.2">
      <c r="A239" s="2">
        <v>3</v>
      </c>
      <c r="B239" s="1" t="s">
        <v>93</v>
      </c>
      <c r="C239" s="4">
        <v>33</v>
      </c>
      <c r="D239" s="8">
        <v>4.87</v>
      </c>
      <c r="E239" s="4">
        <v>27</v>
      </c>
      <c r="F239" s="8">
        <v>7.42</v>
      </c>
      <c r="G239" s="4">
        <v>5</v>
      </c>
      <c r="H239" s="8">
        <v>1.69</v>
      </c>
      <c r="I239" s="4">
        <v>0</v>
      </c>
    </row>
    <row r="240" spans="1:9" x14ac:dyDescent="0.2">
      <c r="A240" s="2">
        <v>4</v>
      </c>
      <c r="B240" s="1" t="s">
        <v>99</v>
      </c>
      <c r="C240" s="4">
        <v>26</v>
      </c>
      <c r="D240" s="8">
        <v>3.84</v>
      </c>
      <c r="E240" s="4">
        <v>26</v>
      </c>
      <c r="F240" s="8">
        <v>7.14</v>
      </c>
      <c r="G240" s="4">
        <v>0</v>
      </c>
      <c r="H240" s="8">
        <v>0</v>
      </c>
      <c r="I240" s="4">
        <v>0</v>
      </c>
    </row>
    <row r="241" spans="1:9" x14ac:dyDescent="0.2">
      <c r="A241" s="2">
        <v>5</v>
      </c>
      <c r="B241" s="1" t="s">
        <v>95</v>
      </c>
      <c r="C241" s="4">
        <v>21</v>
      </c>
      <c r="D241" s="8">
        <v>3.1</v>
      </c>
      <c r="E241" s="4">
        <v>18</v>
      </c>
      <c r="F241" s="8">
        <v>4.95</v>
      </c>
      <c r="G241" s="4">
        <v>3</v>
      </c>
      <c r="H241" s="8">
        <v>1.01</v>
      </c>
      <c r="I241" s="4">
        <v>0</v>
      </c>
    </row>
    <row r="242" spans="1:9" x14ac:dyDescent="0.2">
      <c r="A242" s="2">
        <v>6</v>
      </c>
      <c r="B242" s="1" t="s">
        <v>92</v>
      </c>
      <c r="C242" s="4">
        <v>18</v>
      </c>
      <c r="D242" s="8">
        <v>2.66</v>
      </c>
      <c r="E242" s="4">
        <v>13</v>
      </c>
      <c r="F242" s="8">
        <v>3.57</v>
      </c>
      <c r="G242" s="4">
        <v>5</v>
      </c>
      <c r="H242" s="8">
        <v>1.69</v>
      </c>
      <c r="I242" s="4">
        <v>0</v>
      </c>
    </row>
    <row r="243" spans="1:9" x14ac:dyDescent="0.2">
      <c r="A243" s="2">
        <v>6</v>
      </c>
      <c r="B243" s="1" t="s">
        <v>103</v>
      </c>
      <c r="C243" s="4">
        <v>18</v>
      </c>
      <c r="D243" s="8">
        <v>2.66</v>
      </c>
      <c r="E243" s="4">
        <v>12</v>
      </c>
      <c r="F243" s="8">
        <v>3.3</v>
      </c>
      <c r="G243" s="4">
        <v>6</v>
      </c>
      <c r="H243" s="8">
        <v>2.0299999999999998</v>
      </c>
      <c r="I243" s="4">
        <v>0</v>
      </c>
    </row>
    <row r="244" spans="1:9" x14ac:dyDescent="0.2">
      <c r="A244" s="2">
        <v>8</v>
      </c>
      <c r="B244" s="1" t="s">
        <v>117</v>
      </c>
      <c r="C244" s="4">
        <v>15</v>
      </c>
      <c r="D244" s="8">
        <v>2.2200000000000002</v>
      </c>
      <c r="E244" s="4">
        <v>2</v>
      </c>
      <c r="F244" s="8">
        <v>0.55000000000000004</v>
      </c>
      <c r="G244" s="4">
        <v>13</v>
      </c>
      <c r="H244" s="8">
        <v>4.3899999999999997</v>
      </c>
      <c r="I244" s="4">
        <v>0</v>
      </c>
    </row>
    <row r="245" spans="1:9" x14ac:dyDescent="0.2">
      <c r="A245" s="2">
        <v>9</v>
      </c>
      <c r="B245" s="1" t="s">
        <v>90</v>
      </c>
      <c r="C245" s="4">
        <v>14</v>
      </c>
      <c r="D245" s="8">
        <v>2.0699999999999998</v>
      </c>
      <c r="E245" s="4">
        <v>8</v>
      </c>
      <c r="F245" s="8">
        <v>2.2000000000000002</v>
      </c>
      <c r="G245" s="4">
        <v>6</v>
      </c>
      <c r="H245" s="8">
        <v>2.0299999999999998</v>
      </c>
      <c r="I245" s="4">
        <v>0</v>
      </c>
    </row>
    <row r="246" spans="1:9" x14ac:dyDescent="0.2">
      <c r="A246" s="2">
        <v>9</v>
      </c>
      <c r="B246" s="1" t="s">
        <v>91</v>
      </c>
      <c r="C246" s="4">
        <v>14</v>
      </c>
      <c r="D246" s="8">
        <v>2.0699999999999998</v>
      </c>
      <c r="E246" s="4">
        <v>7</v>
      </c>
      <c r="F246" s="8">
        <v>1.92</v>
      </c>
      <c r="G246" s="4">
        <v>7</v>
      </c>
      <c r="H246" s="8">
        <v>2.36</v>
      </c>
      <c r="I246" s="4">
        <v>0</v>
      </c>
    </row>
    <row r="247" spans="1:9" x14ac:dyDescent="0.2">
      <c r="A247" s="2">
        <v>9</v>
      </c>
      <c r="B247" s="1" t="s">
        <v>94</v>
      </c>
      <c r="C247" s="4">
        <v>14</v>
      </c>
      <c r="D247" s="8">
        <v>2.0699999999999998</v>
      </c>
      <c r="E247" s="4">
        <v>4</v>
      </c>
      <c r="F247" s="8">
        <v>1.1000000000000001</v>
      </c>
      <c r="G247" s="4">
        <v>10</v>
      </c>
      <c r="H247" s="8">
        <v>3.38</v>
      </c>
      <c r="I247" s="4">
        <v>0</v>
      </c>
    </row>
    <row r="248" spans="1:9" x14ac:dyDescent="0.2">
      <c r="A248" s="2">
        <v>12</v>
      </c>
      <c r="B248" s="1" t="s">
        <v>85</v>
      </c>
      <c r="C248" s="4">
        <v>13</v>
      </c>
      <c r="D248" s="8">
        <v>1.92</v>
      </c>
      <c r="E248" s="4">
        <v>4</v>
      </c>
      <c r="F248" s="8">
        <v>1.1000000000000001</v>
      </c>
      <c r="G248" s="4">
        <v>9</v>
      </c>
      <c r="H248" s="8">
        <v>3.04</v>
      </c>
      <c r="I248" s="4">
        <v>0</v>
      </c>
    </row>
    <row r="249" spans="1:9" x14ac:dyDescent="0.2">
      <c r="A249" s="2">
        <v>13</v>
      </c>
      <c r="B249" s="1" t="s">
        <v>126</v>
      </c>
      <c r="C249" s="4">
        <v>12</v>
      </c>
      <c r="D249" s="8">
        <v>1.77</v>
      </c>
      <c r="E249" s="4">
        <v>0</v>
      </c>
      <c r="F249" s="8">
        <v>0</v>
      </c>
      <c r="G249" s="4">
        <v>0</v>
      </c>
      <c r="H249" s="8">
        <v>0</v>
      </c>
      <c r="I249" s="4">
        <v>0</v>
      </c>
    </row>
    <row r="250" spans="1:9" x14ac:dyDescent="0.2">
      <c r="A250" s="2">
        <v>13</v>
      </c>
      <c r="B250" s="1" t="s">
        <v>102</v>
      </c>
      <c r="C250" s="4">
        <v>12</v>
      </c>
      <c r="D250" s="8">
        <v>1.77</v>
      </c>
      <c r="E250" s="4">
        <v>12</v>
      </c>
      <c r="F250" s="8">
        <v>3.3</v>
      </c>
      <c r="G250" s="4">
        <v>0</v>
      </c>
      <c r="H250" s="8">
        <v>0</v>
      </c>
      <c r="I250" s="4">
        <v>0</v>
      </c>
    </row>
    <row r="251" spans="1:9" x14ac:dyDescent="0.2">
      <c r="A251" s="2">
        <v>15</v>
      </c>
      <c r="B251" s="1" t="s">
        <v>86</v>
      </c>
      <c r="C251" s="4">
        <v>10</v>
      </c>
      <c r="D251" s="8">
        <v>1.48</v>
      </c>
      <c r="E251" s="4">
        <v>6</v>
      </c>
      <c r="F251" s="8">
        <v>1.65</v>
      </c>
      <c r="G251" s="4">
        <v>4</v>
      </c>
      <c r="H251" s="8">
        <v>1.35</v>
      </c>
      <c r="I251" s="4">
        <v>0</v>
      </c>
    </row>
    <row r="252" spans="1:9" x14ac:dyDescent="0.2">
      <c r="A252" s="2">
        <v>15</v>
      </c>
      <c r="B252" s="1" t="s">
        <v>89</v>
      </c>
      <c r="C252" s="4">
        <v>10</v>
      </c>
      <c r="D252" s="8">
        <v>1.48</v>
      </c>
      <c r="E252" s="4">
        <v>8</v>
      </c>
      <c r="F252" s="8">
        <v>2.2000000000000002</v>
      </c>
      <c r="G252" s="4">
        <v>2</v>
      </c>
      <c r="H252" s="8">
        <v>0.68</v>
      </c>
      <c r="I252" s="4">
        <v>0</v>
      </c>
    </row>
    <row r="253" spans="1:9" x14ac:dyDescent="0.2">
      <c r="A253" s="2">
        <v>15</v>
      </c>
      <c r="B253" s="1" t="s">
        <v>101</v>
      </c>
      <c r="C253" s="4">
        <v>10</v>
      </c>
      <c r="D253" s="8">
        <v>1.48</v>
      </c>
      <c r="E253" s="4">
        <v>9</v>
      </c>
      <c r="F253" s="8">
        <v>2.4700000000000002</v>
      </c>
      <c r="G253" s="4">
        <v>1</v>
      </c>
      <c r="H253" s="8">
        <v>0.34</v>
      </c>
      <c r="I253" s="4">
        <v>0</v>
      </c>
    </row>
    <row r="254" spans="1:9" x14ac:dyDescent="0.2">
      <c r="A254" s="2">
        <v>18</v>
      </c>
      <c r="B254" s="1" t="s">
        <v>87</v>
      </c>
      <c r="C254" s="4">
        <v>9</v>
      </c>
      <c r="D254" s="8">
        <v>1.33</v>
      </c>
      <c r="E254" s="4">
        <v>2</v>
      </c>
      <c r="F254" s="8">
        <v>0.55000000000000004</v>
      </c>
      <c r="G254" s="4">
        <v>7</v>
      </c>
      <c r="H254" s="8">
        <v>2.36</v>
      </c>
      <c r="I254" s="4">
        <v>0</v>
      </c>
    </row>
    <row r="255" spans="1:9" x14ac:dyDescent="0.2">
      <c r="A255" s="2">
        <v>18</v>
      </c>
      <c r="B255" s="1" t="s">
        <v>127</v>
      </c>
      <c r="C255" s="4">
        <v>9</v>
      </c>
      <c r="D255" s="8">
        <v>1.33</v>
      </c>
      <c r="E255" s="4">
        <v>0</v>
      </c>
      <c r="F255" s="8">
        <v>0</v>
      </c>
      <c r="G255" s="4">
        <v>9</v>
      </c>
      <c r="H255" s="8">
        <v>3.04</v>
      </c>
      <c r="I255" s="4">
        <v>0</v>
      </c>
    </row>
    <row r="256" spans="1:9" x14ac:dyDescent="0.2">
      <c r="A256" s="2">
        <v>18</v>
      </c>
      <c r="B256" s="1" t="s">
        <v>128</v>
      </c>
      <c r="C256" s="4">
        <v>9</v>
      </c>
      <c r="D256" s="8">
        <v>1.33</v>
      </c>
      <c r="E256" s="4">
        <v>3</v>
      </c>
      <c r="F256" s="8">
        <v>0.82</v>
      </c>
      <c r="G256" s="4">
        <v>6</v>
      </c>
      <c r="H256" s="8">
        <v>2.0299999999999998</v>
      </c>
      <c r="I256" s="4">
        <v>0</v>
      </c>
    </row>
    <row r="257" spans="1:9" x14ac:dyDescent="0.2">
      <c r="A257" s="2">
        <v>18</v>
      </c>
      <c r="B257" s="1" t="s">
        <v>125</v>
      </c>
      <c r="C257" s="4">
        <v>9</v>
      </c>
      <c r="D257" s="8">
        <v>1.33</v>
      </c>
      <c r="E257" s="4">
        <v>1</v>
      </c>
      <c r="F257" s="8">
        <v>0.27</v>
      </c>
      <c r="G257" s="4">
        <v>8</v>
      </c>
      <c r="H257" s="8">
        <v>2.7</v>
      </c>
      <c r="I257" s="4">
        <v>0</v>
      </c>
    </row>
    <row r="258" spans="1:9" x14ac:dyDescent="0.2">
      <c r="A258" s="2">
        <v>18</v>
      </c>
      <c r="B258" s="1" t="s">
        <v>96</v>
      </c>
      <c r="C258" s="4">
        <v>9</v>
      </c>
      <c r="D258" s="8">
        <v>1.33</v>
      </c>
      <c r="E258" s="4">
        <v>8</v>
      </c>
      <c r="F258" s="8">
        <v>2.2000000000000002</v>
      </c>
      <c r="G258" s="4">
        <v>1</v>
      </c>
      <c r="H258" s="8">
        <v>0.34</v>
      </c>
      <c r="I258" s="4">
        <v>0</v>
      </c>
    </row>
    <row r="259" spans="1:9" x14ac:dyDescent="0.2">
      <c r="A259" s="1"/>
      <c r="C259" s="4"/>
      <c r="D259" s="8"/>
      <c r="E259" s="4"/>
      <c r="F259" s="8"/>
      <c r="G259" s="4"/>
      <c r="H259" s="8"/>
      <c r="I259" s="4"/>
    </row>
    <row r="260" spans="1:9" x14ac:dyDescent="0.2">
      <c r="A260" s="1" t="s">
        <v>11</v>
      </c>
      <c r="C260" s="4"/>
      <c r="D260" s="8"/>
      <c r="E260" s="4"/>
      <c r="F260" s="8"/>
      <c r="G260" s="4"/>
      <c r="H260" s="8"/>
      <c r="I260" s="4"/>
    </row>
    <row r="261" spans="1:9" x14ac:dyDescent="0.2">
      <c r="A261" s="2">
        <v>1</v>
      </c>
      <c r="B261" s="1" t="s">
        <v>100</v>
      </c>
      <c r="C261" s="4">
        <v>84</v>
      </c>
      <c r="D261" s="8">
        <v>6.56</v>
      </c>
      <c r="E261" s="4">
        <v>76</v>
      </c>
      <c r="F261" s="8">
        <v>11.16</v>
      </c>
      <c r="G261" s="4">
        <v>8</v>
      </c>
      <c r="H261" s="8">
        <v>1.37</v>
      </c>
      <c r="I261" s="4">
        <v>0</v>
      </c>
    </row>
    <row r="262" spans="1:9" x14ac:dyDescent="0.2">
      <c r="A262" s="2">
        <v>2</v>
      </c>
      <c r="B262" s="1" t="s">
        <v>99</v>
      </c>
      <c r="C262" s="4">
        <v>46</v>
      </c>
      <c r="D262" s="8">
        <v>3.59</v>
      </c>
      <c r="E262" s="4">
        <v>45</v>
      </c>
      <c r="F262" s="8">
        <v>6.61</v>
      </c>
      <c r="G262" s="4">
        <v>1</v>
      </c>
      <c r="H262" s="8">
        <v>0.17</v>
      </c>
      <c r="I262" s="4">
        <v>0</v>
      </c>
    </row>
    <row r="263" spans="1:9" x14ac:dyDescent="0.2">
      <c r="A263" s="2">
        <v>3</v>
      </c>
      <c r="B263" s="1" t="s">
        <v>95</v>
      </c>
      <c r="C263" s="4">
        <v>39</v>
      </c>
      <c r="D263" s="8">
        <v>3.04</v>
      </c>
      <c r="E263" s="4">
        <v>31</v>
      </c>
      <c r="F263" s="8">
        <v>4.55</v>
      </c>
      <c r="G263" s="4">
        <v>8</v>
      </c>
      <c r="H263" s="8">
        <v>1.37</v>
      </c>
      <c r="I263" s="4">
        <v>0</v>
      </c>
    </row>
    <row r="264" spans="1:9" x14ac:dyDescent="0.2">
      <c r="A264" s="2">
        <v>3</v>
      </c>
      <c r="B264" s="1" t="s">
        <v>103</v>
      </c>
      <c r="C264" s="4">
        <v>39</v>
      </c>
      <c r="D264" s="8">
        <v>3.04</v>
      </c>
      <c r="E264" s="4">
        <v>27</v>
      </c>
      <c r="F264" s="8">
        <v>3.96</v>
      </c>
      <c r="G264" s="4">
        <v>12</v>
      </c>
      <c r="H264" s="8">
        <v>2.06</v>
      </c>
      <c r="I264" s="4">
        <v>0</v>
      </c>
    </row>
    <row r="265" spans="1:9" x14ac:dyDescent="0.2">
      <c r="A265" s="2">
        <v>5</v>
      </c>
      <c r="B265" s="1" t="s">
        <v>84</v>
      </c>
      <c r="C265" s="4">
        <v>36</v>
      </c>
      <c r="D265" s="8">
        <v>2.81</v>
      </c>
      <c r="E265" s="4">
        <v>0</v>
      </c>
      <c r="F265" s="8">
        <v>0</v>
      </c>
      <c r="G265" s="4">
        <v>36</v>
      </c>
      <c r="H265" s="8">
        <v>6.17</v>
      </c>
      <c r="I265" s="4">
        <v>0</v>
      </c>
    </row>
    <row r="266" spans="1:9" x14ac:dyDescent="0.2">
      <c r="A266" s="2">
        <v>6</v>
      </c>
      <c r="B266" s="1" t="s">
        <v>89</v>
      </c>
      <c r="C266" s="4">
        <v>34</v>
      </c>
      <c r="D266" s="8">
        <v>2.65</v>
      </c>
      <c r="E266" s="4">
        <v>27</v>
      </c>
      <c r="F266" s="8">
        <v>3.96</v>
      </c>
      <c r="G266" s="4">
        <v>6</v>
      </c>
      <c r="H266" s="8">
        <v>1.03</v>
      </c>
      <c r="I266" s="4">
        <v>1</v>
      </c>
    </row>
    <row r="267" spans="1:9" x14ac:dyDescent="0.2">
      <c r="A267" s="2">
        <v>6</v>
      </c>
      <c r="B267" s="1" t="s">
        <v>97</v>
      </c>
      <c r="C267" s="4">
        <v>34</v>
      </c>
      <c r="D267" s="8">
        <v>2.65</v>
      </c>
      <c r="E267" s="4">
        <v>33</v>
      </c>
      <c r="F267" s="8">
        <v>4.8499999999999996</v>
      </c>
      <c r="G267" s="4">
        <v>1</v>
      </c>
      <c r="H267" s="8">
        <v>0.17</v>
      </c>
      <c r="I267" s="4">
        <v>0</v>
      </c>
    </row>
    <row r="268" spans="1:9" x14ac:dyDescent="0.2">
      <c r="A268" s="2">
        <v>8</v>
      </c>
      <c r="B268" s="1" t="s">
        <v>90</v>
      </c>
      <c r="C268" s="4">
        <v>32</v>
      </c>
      <c r="D268" s="8">
        <v>2.5</v>
      </c>
      <c r="E268" s="4">
        <v>17</v>
      </c>
      <c r="F268" s="8">
        <v>2.5</v>
      </c>
      <c r="G268" s="4">
        <v>15</v>
      </c>
      <c r="H268" s="8">
        <v>2.57</v>
      </c>
      <c r="I268" s="4">
        <v>0</v>
      </c>
    </row>
    <row r="269" spans="1:9" x14ac:dyDescent="0.2">
      <c r="A269" s="2">
        <v>9</v>
      </c>
      <c r="B269" s="1" t="s">
        <v>92</v>
      </c>
      <c r="C269" s="4">
        <v>30</v>
      </c>
      <c r="D269" s="8">
        <v>2.34</v>
      </c>
      <c r="E269" s="4">
        <v>14</v>
      </c>
      <c r="F269" s="8">
        <v>2.06</v>
      </c>
      <c r="G269" s="4">
        <v>16</v>
      </c>
      <c r="H269" s="8">
        <v>2.74</v>
      </c>
      <c r="I269" s="4">
        <v>0</v>
      </c>
    </row>
    <row r="270" spans="1:9" x14ac:dyDescent="0.2">
      <c r="A270" s="2">
        <v>10</v>
      </c>
      <c r="B270" s="1" t="s">
        <v>91</v>
      </c>
      <c r="C270" s="4">
        <v>28</v>
      </c>
      <c r="D270" s="8">
        <v>2.19</v>
      </c>
      <c r="E270" s="4">
        <v>7</v>
      </c>
      <c r="F270" s="8">
        <v>1.03</v>
      </c>
      <c r="G270" s="4">
        <v>21</v>
      </c>
      <c r="H270" s="8">
        <v>3.6</v>
      </c>
      <c r="I270" s="4">
        <v>0</v>
      </c>
    </row>
    <row r="271" spans="1:9" x14ac:dyDescent="0.2">
      <c r="A271" s="2">
        <v>11</v>
      </c>
      <c r="B271" s="1" t="s">
        <v>117</v>
      </c>
      <c r="C271" s="4">
        <v>27</v>
      </c>
      <c r="D271" s="8">
        <v>2.11</v>
      </c>
      <c r="E271" s="4">
        <v>5</v>
      </c>
      <c r="F271" s="8">
        <v>0.73</v>
      </c>
      <c r="G271" s="4">
        <v>22</v>
      </c>
      <c r="H271" s="8">
        <v>3.77</v>
      </c>
      <c r="I271" s="4">
        <v>0</v>
      </c>
    </row>
    <row r="272" spans="1:9" x14ac:dyDescent="0.2">
      <c r="A272" s="2">
        <v>12</v>
      </c>
      <c r="B272" s="1" t="s">
        <v>88</v>
      </c>
      <c r="C272" s="4">
        <v>26</v>
      </c>
      <c r="D272" s="8">
        <v>2.0299999999999998</v>
      </c>
      <c r="E272" s="4">
        <v>18</v>
      </c>
      <c r="F272" s="8">
        <v>2.64</v>
      </c>
      <c r="G272" s="4">
        <v>8</v>
      </c>
      <c r="H272" s="8">
        <v>1.37</v>
      </c>
      <c r="I272" s="4">
        <v>0</v>
      </c>
    </row>
    <row r="273" spans="1:9" x14ac:dyDescent="0.2">
      <c r="A273" s="2">
        <v>12</v>
      </c>
      <c r="B273" s="1" t="s">
        <v>102</v>
      </c>
      <c r="C273" s="4">
        <v>26</v>
      </c>
      <c r="D273" s="8">
        <v>2.0299999999999998</v>
      </c>
      <c r="E273" s="4">
        <v>22</v>
      </c>
      <c r="F273" s="8">
        <v>3.23</v>
      </c>
      <c r="G273" s="4">
        <v>4</v>
      </c>
      <c r="H273" s="8">
        <v>0.69</v>
      </c>
      <c r="I273" s="4">
        <v>0</v>
      </c>
    </row>
    <row r="274" spans="1:9" x14ac:dyDescent="0.2">
      <c r="A274" s="2">
        <v>14</v>
      </c>
      <c r="B274" s="1" t="s">
        <v>85</v>
      </c>
      <c r="C274" s="4">
        <v>22</v>
      </c>
      <c r="D274" s="8">
        <v>1.72</v>
      </c>
      <c r="E274" s="4">
        <v>2</v>
      </c>
      <c r="F274" s="8">
        <v>0.28999999999999998</v>
      </c>
      <c r="G274" s="4">
        <v>20</v>
      </c>
      <c r="H274" s="8">
        <v>3.43</v>
      </c>
      <c r="I274" s="4">
        <v>0</v>
      </c>
    </row>
    <row r="275" spans="1:9" x14ac:dyDescent="0.2">
      <c r="A275" s="2">
        <v>15</v>
      </c>
      <c r="B275" s="1" t="s">
        <v>86</v>
      </c>
      <c r="C275" s="4">
        <v>20</v>
      </c>
      <c r="D275" s="8">
        <v>1.56</v>
      </c>
      <c r="E275" s="4">
        <v>9</v>
      </c>
      <c r="F275" s="8">
        <v>1.32</v>
      </c>
      <c r="G275" s="4">
        <v>11</v>
      </c>
      <c r="H275" s="8">
        <v>1.89</v>
      </c>
      <c r="I275" s="4">
        <v>0</v>
      </c>
    </row>
    <row r="276" spans="1:9" x14ac:dyDescent="0.2">
      <c r="A276" s="2">
        <v>15</v>
      </c>
      <c r="B276" s="1" t="s">
        <v>98</v>
      </c>
      <c r="C276" s="4">
        <v>20</v>
      </c>
      <c r="D276" s="8">
        <v>1.56</v>
      </c>
      <c r="E276" s="4">
        <v>19</v>
      </c>
      <c r="F276" s="8">
        <v>2.79</v>
      </c>
      <c r="G276" s="4">
        <v>1</v>
      </c>
      <c r="H276" s="8">
        <v>0.17</v>
      </c>
      <c r="I276" s="4">
        <v>0</v>
      </c>
    </row>
    <row r="277" spans="1:9" x14ac:dyDescent="0.2">
      <c r="A277" s="2">
        <v>17</v>
      </c>
      <c r="B277" s="1" t="s">
        <v>87</v>
      </c>
      <c r="C277" s="4">
        <v>18</v>
      </c>
      <c r="D277" s="8">
        <v>1.41</v>
      </c>
      <c r="E277" s="4">
        <v>11</v>
      </c>
      <c r="F277" s="8">
        <v>1.62</v>
      </c>
      <c r="G277" s="4">
        <v>7</v>
      </c>
      <c r="H277" s="8">
        <v>1.2</v>
      </c>
      <c r="I277" s="4">
        <v>0</v>
      </c>
    </row>
    <row r="278" spans="1:9" x14ac:dyDescent="0.2">
      <c r="A278" s="2">
        <v>17</v>
      </c>
      <c r="B278" s="1" t="s">
        <v>93</v>
      </c>
      <c r="C278" s="4">
        <v>18</v>
      </c>
      <c r="D278" s="8">
        <v>1.41</v>
      </c>
      <c r="E278" s="4">
        <v>4</v>
      </c>
      <c r="F278" s="8">
        <v>0.59</v>
      </c>
      <c r="G278" s="4">
        <v>14</v>
      </c>
      <c r="H278" s="8">
        <v>2.4</v>
      </c>
      <c r="I278" s="4">
        <v>0</v>
      </c>
    </row>
    <row r="279" spans="1:9" x14ac:dyDescent="0.2">
      <c r="A279" s="2">
        <v>19</v>
      </c>
      <c r="B279" s="1" t="s">
        <v>123</v>
      </c>
      <c r="C279" s="4">
        <v>16</v>
      </c>
      <c r="D279" s="8">
        <v>1.25</v>
      </c>
      <c r="E279" s="4">
        <v>14</v>
      </c>
      <c r="F279" s="8">
        <v>2.06</v>
      </c>
      <c r="G279" s="4">
        <v>2</v>
      </c>
      <c r="H279" s="8">
        <v>0.34</v>
      </c>
      <c r="I279" s="4">
        <v>0</v>
      </c>
    </row>
    <row r="280" spans="1:9" x14ac:dyDescent="0.2">
      <c r="A280" s="2">
        <v>19</v>
      </c>
      <c r="B280" s="1" t="s">
        <v>129</v>
      </c>
      <c r="C280" s="4">
        <v>16</v>
      </c>
      <c r="D280" s="8">
        <v>1.25</v>
      </c>
      <c r="E280" s="4">
        <v>13</v>
      </c>
      <c r="F280" s="8">
        <v>1.91</v>
      </c>
      <c r="G280" s="4">
        <v>3</v>
      </c>
      <c r="H280" s="8">
        <v>0.51</v>
      </c>
      <c r="I280" s="4">
        <v>0</v>
      </c>
    </row>
    <row r="281" spans="1:9" x14ac:dyDescent="0.2">
      <c r="A281" s="1"/>
      <c r="C281" s="4"/>
      <c r="D281" s="8"/>
      <c r="E281" s="4"/>
      <c r="F281" s="8"/>
      <c r="G281" s="4"/>
      <c r="H281" s="8"/>
      <c r="I281" s="4"/>
    </row>
    <row r="282" spans="1:9" x14ac:dyDescent="0.2">
      <c r="A282" s="1" t="s">
        <v>12</v>
      </c>
      <c r="C282" s="4"/>
      <c r="D282" s="8"/>
      <c r="E282" s="4"/>
      <c r="F282" s="8"/>
      <c r="G282" s="4"/>
      <c r="H282" s="8"/>
      <c r="I282" s="4"/>
    </row>
    <row r="283" spans="1:9" x14ac:dyDescent="0.2">
      <c r="A283" s="2">
        <v>1</v>
      </c>
      <c r="B283" s="1" t="s">
        <v>100</v>
      </c>
      <c r="C283" s="4">
        <v>56</v>
      </c>
      <c r="D283" s="8">
        <v>6.67</v>
      </c>
      <c r="E283" s="4">
        <v>54</v>
      </c>
      <c r="F283" s="8">
        <v>11.16</v>
      </c>
      <c r="G283" s="4">
        <v>2</v>
      </c>
      <c r="H283" s="8">
        <v>0.57999999999999996</v>
      </c>
      <c r="I283" s="4">
        <v>0</v>
      </c>
    </row>
    <row r="284" spans="1:9" x14ac:dyDescent="0.2">
      <c r="A284" s="2">
        <v>2</v>
      </c>
      <c r="B284" s="1" t="s">
        <v>84</v>
      </c>
      <c r="C284" s="4">
        <v>48</v>
      </c>
      <c r="D284" s="8">
        <v>5.71</v>
      </c>
      <c r="E284" s="4">
        <v>2</v>
      </c>
      <c r="F284" s="8">
        <v>0.41</v>
      </c>
      <c r="G284" s="4">
        <v>46</v>
      </c>
      <c r="H284" s="8">
        <v>13.45</v>
      </c>
      <c r="I284" s="4">
        <v>0</v>
      </c>
    </row>
    <row r="285" spans="1:9" x14ac:dyDescent="0.2">
      <c r="A285" s="2">
        <v>3</v>
      </c>
      <c r="B285" s="1" t="s">
        <v>99</v>
      </c>
      <c r="C285" s="4">
        <v>34</v>
      </c>
      <c r="D285" s="8">
        <v>4.05</v>
      </c>
      <c r="E285" s="4">
        <v>34</v>
      </c>
      <c r="F285" s="8">
        <v>7.02</v>
      </c>
      <c r="G285" s="4">
        <v>0</v>
      </c>
      <c r="H285" s="8">
        <v>0</v>
      </c>
      <c r="I285" s="4">
        <v>0</v>
      </c>
    </row>
    <row r="286" spans="1:9" x14ac:dyDescent="0.2">
      <c r="A286" s="2">
        <v>4</v>
      </c>
      <c r="B286" s="1" t="s">
        <v>103</v>
      </c>
      <c r="C286" s="4">
        <v>32</v>
      </c>
      <c r="D286" s="8">
        <v>3.81</v>
      </c>
      <c r="E286" s="4">
        <v>25</v>
      </c>
      <c r="F286" s="8">
        <v>5.17</v>
      </c>
      <c r="G286" s="4">
        <v>7</v>
      </c>
      <c r="H286" s="8">
        <v>2.0499999999999998</v>
      </c>
      <c r="I286" s="4">
        <v>0</v>
      </c>
    </row>
    <row r="287" spans="1:9" x14ac:dyDescent="0.2">
      <c r="A287" s="2">
        <v>5</v>
      </c>
      <c r="B287" s="1" t="s">
        <v>89</v>
      </c>
      <c r="C287" s="4">
        <v>30</v>
      </c>
      <c r="D287" s="8">
        <v>3.57</v>
      </c>
      <c r="E287" s="4">
        <v>25</v>
      </c>
      <c r="F287" s="8">
        <v>5.17</v>
      </c>
      <c r="G287" s="4">
        <v>5</v>
      </c>
      <c r="H287" s="8">
        <v>1.46</v>
      </c>
      <c r="I287" s="4">
        <v>0</v>
      </c>
    </row>
    <row r="288" spans="1:9" x14ac:dyDescent="0.2">
      <c r="A288" s="2">
        <v>6</v>
      </c>
      <c r="B288" s="1" t="s">
        <v>95</v>
      </c>
      <c r="C288" s="4">
        <v>24</v>
      </c>
      <c r="D288" s="8">
        <v>2.86</v>
      </c>
      <c r="E288" s="4">
        <v>22</v>
      </c>
      <c r="F288" s="8">
        <v>4.55</v>
      </c>
      <c r="G288" s="4">
        <v>2</v>
      </c>
      <c r="H288" s="8">
        <v>0.57999999999999996</v>
      </c>
      <c r="I288" s="4">
        <v>0</v>
      </c>
    </row>
    <row r="289" spans="1:9" x14ac:dyDescent="0.2">
      <c r="A289" s="2">
        <v>7</v>
      </c>
      <c r="B289" s="1" t="s">
        <v>90</v>
      </c>
      <c r="C289" s="4">
        <v>22</v>
      </c>
      <c r="D289" s="8">
        <v>2.62</v>
      </c>
      <c r="E289" s="4">
        <v>12</v>
      </c>
      <c r="F289" s="8">
        <v>2.48</v>
      </c>
      <c r="G289" s="4">
        <v>10</v>
      </c>
      <c r="H289" s="8">
        <v>2.92</v>
      </c>
      <c r="I289" s="4">
        <v>0</v>
      </c>
    </row>
    <row r="290" spans="1:9" x14ac:dyDescent="0.2">
      <c r="A290" s="2">
        <v>7</v>
      </c>
      <c r="B290" s="1" t="s">
        <v>97</v>
      </c>
      <c r="C290" s="4">
        <v>22</v>
      </c>
      <c r="D290" s="8">
        <v>2.62</v>
      </c>
      <c r="E290" s="4">
        <v>22</v>
      </c>
      <c r="F290" s="8">
        <v>4.55</v>
      </c>
      <c r="G290" s="4">
        <v>0</v>
      </c>
      <c r="H290" s="8">
        <v>0</v>
      </c>
      <c r="I290" s="4">
        <v>0</v>
      </c>
    </row>
    <row r="291" spans="1:9" x14ac:dyDescent="0.2">
      <c r="A291" s="2">
        <v>9</v>
      </c>
      <c r="B291" s="1" t="s">
        <v>102</v>
      </c>
      <c r="C291" s="4">
        <v>20</v>
      </c>
      <c r="D291" s="8">
        <v>2.38</v>
      </c>
      <c r="E291" s="4">
        <v>17</v>
      </c>
      <c r="F291" s="8">
        <v>3.51</v>
      </c>
      <c r="G291" s="4">
        <v>3</v>
      </c>
      <c r="H291" s="8">
        <v>0.88</v>
      </c>
      <c r="I291" s="4">
        <v>0</v>
      </c>
    </row>
    <row r="292" spans="1:9" x14ac:dyDescent="0.2">
      <c r="A292" s="2">
        <v>10</v>
      </c>
      <c r="B292" s="1" t="s">
        <v>86</v>
      </c>
      <c r="C292" s="4">
        <v>17</v>
      </c>
      <c r="D292" s="8">
        <v>2.02</v>
      </c>
      <c r="E292" s="4">
        <v>13</v>
      </c>
      <c r="F292" s="8">
        <v>2.69</v>
      </c>
      <c r="G292" s="4">
        <v>4</v>
      </c>
      <c r="H292" s="8">
        <v>1.17</v>
      </c>
      <c r="I292" s="4">
        <v>0</v>
      </c>
    </row>
    <row r="293" spans="1:9" x14ac:dyDescent="0.2">
      <c r="A293" s="2">
        <v>10</v>
      </c>
      <c r="B293" s="1" t="s">
        <v>92</v>
      </c>
      <c r="C293" s="4">
        <v>17</v>
      </c>
      <c r="D293" s="8">
        <v>2.02</v>
      </c>
      <c r="E293" s="4">
        <v>14</v>
      </c>
      <c r="F293" s="8">
        <v>2.89</v>
      </c>
      <c r="G293" s="4">
        <v>3</v>
      </c>
      <c r="H293" s="8">
        <v>0.88</v>
      </c>
      <c r="I293" s="4">
        <v>0</v>
      </c>
    </row>
    <row r="294" spans="1:9" x14ac:dyDescent="0.2">
      <c r="A294" s="2">
        <v>12</v>
      </c>
      <c r="B294" s="1" t="s">
        <v>116</v>
      </c>
      <c r="C294" s="4">
        <v>16</v>
      </c>
      <c r="D294" s="8">
        <v>1.9</v>
      </c>
      <c r="E294" s="4">
        <v>11</v>
      </c>
      <c r="F294" s="8">
        <v>2.27</v>
      </c>
      <c r="G294" s="4">
        <v>5</v>
      </c>
      <c r="H294" s="8">
        <v>1.46</v>
      </c>
      <c r="I294" s="4">
        <v>0</v>
      </c>
    </row>
    <row r="295" spans="1:9" x14ac:dyDescent="0.2">
      <c r="A295" s="2">
        <v>13</v>
      </c>
      <c r="B295" s="1" t="s">
        <v>91</v>
      </c>
      <c r="C295" s="4">
        <v>15</v>
      </c>
      <c r="D295" s="8">
        <v>1.79</v>
      </c>
      <c r="E295" s="4">
        <v>5</v>
      </c>
      <c r="F295" s="8">
        <v>1.03</v>
      </c>
      <c r="G295" s="4">
        <v>10</v>
      </c>
      <c r="H295" s="8">
        <v>2.92</v>
      </c>
      <c r="I295" s="4">
        <v>0</v>
      </c>
    </row>
    <row r="296" spans="1:9" x14ac:dyDescent="0.2">
      <c r="A296" s="2">
        <v>13</v>
      </c>
      <c r="B296" s="1" t="s">
        <v>96</v>
      </c>
      <c r="C296" s="4">
        <v>15</v>
      </c>
      <c r="D296" s="8">
        <v>1.79</v>
      </c>
      <c r="E296" s="4">
        <v>14</v>
      </c>
      <c r="F296" s="8">
        <v>2.89</v>
      </c>
      <c r="G296" s="4">
        <v>1</v>
      </c>
      <c r="H296" s="8">
        <v>0.28999999999999998</v>
      </c>
      <c r="I296" s="4">
        <v>0</v>
      </c>
    </row>
    <row r="297" spans="1:9" x14ac:dyDescent="0.2">
      <c r="A297" s="2">
        <v>15</v>
      </c>
      <c r="B297" s="1" t="s">
        <v>114</v>
      </c>
      <c r="C297" s="4">
        <v>14</v>
      </c>
      <c r="D297" s="8">
        <v>1.67</v>
      </c>
      <c r="E297" s="4">
        <v>9</v>
      </c>
      <c r="F297" s="8">
        <v>1.86</v>
      </c>
      <c r="G297" s="4">
        <v>5</v>
      </c>
      <c r="H297" s="8">
        <v>1.46</v>
      </c>
      <c r="I297" s="4">
        <v>0</v>
      </c>
    </row>
    <row r="298" spans="1:9" x14ac:dyDescent="0.2">
      <c r="A298" s="2">
        <v>16</v>
      </c>
      <c r="B298" s="1" t="s">
        <v>108</v>
      </c>
      <c r="C298" s="4">
        <v>13</v>
      </c>
      <c r="D298" s="8">
        <v>1.55</v>
      </c>
      <c r="E298" s="4">
        <v>9</v>
      </c>
      <c r="F298" s="8">
        <v>1.86</v>
      </c>
      <c r="G298" s="4">
        <v>4</v>
      </c>
      <c r="H298" s="8">
        <v>1.17</v>
      </c>
      <c r="I298" s="4">
        <v>0</v>
      </c>
    </row>
    <row r="299" spans="1:9" x14ac:dyDescent="0.2">
      <c r="A299" s="2">
        <v>16</v>
      </c>
      <c r="B299" s="1" t="s">
        <v>117</v>
      </c>
      <c r="C299" s="4">
        <v>13</v>
      </c>
      <c r="D299" s="8">
        <v>1.55</v>
      </c>
      <c r="E299" s="4">
        <v>2</v>
      </c>
      <c r="F299" s="8">
        <v>0.41</v>
      </c>
      <c r="G299" s="4">
        <v>11</v>
      </c>
      <c r="H299" s="8">
        <v>3.22</v>
      </c>
      <c r="I299" s="4">
        <v>0</v>
      </c>
    </row>
    <row r="300" spans="1:9" x14ac:dyDescent="0.2">
      <c r="A300" s="2">
        <v>18</v>
      </c>
      <c r="B300" s="1" t="s">
        <v>87</v>
      </c>
      <c r="C300" s="4">
        <v>12</v>
      </c>
      <c r="D300" s="8">
        <v>1.43</v>
      </c>
      <c r="E300" s="4">
        <v>10</v>
      </c>
      <c r="F300" s="8">
        <v>2.0699999999999998</v>
      </c>
      <c r="G300" s="4">
        <v>2</v>
      </c>
      <c r="H300" s="8">
        <v>0.57999999999999996</v>
      </c>
      <c r="I300" s="4">
        <v>0</v>
      </c>
    </row>
    <row r="301" spans="1:9" x14ac:dyDescent="0.2">
      <c r="A301" s="2">
        <v>18</v>
      </c>
      <c r="B301" s="1" t="s">
        <v>88</v>
      </c>
      <c r="C301" s="4">
        <v>12</v>
      </c>
      <c r="D301" s="8">
        <v>1.43</v>
      </c>
      <c r="E301" s="4">
        <v>9</v>
      </c>
      <c r="F301" s="8">
        <v>1.86</v>
      </c>
      <c r="G301" s="4">
        <v>3</v>
      </c>
      <c r="H301" s="8">
        <v>0.88</v>
      </c>
      <c r="I301" s="4">
        <v>0</v>
      </c>
    </row>
    <row r="302" spans="1:9" x14ac:dyDescent="0.2">
      <c r="A302" s="2">
        <v>18</v>
      </c>
      <c r="B302" s="1" t="s">
        <v>123</v>
      </c>
      <c r="C302" s="4">
        <v>12</v>
      </c>
      <c r="D302" s="8">
        <v>1.43</v>
      </c>
      <c r="E302" s="4">
        <v>8</v>
      </c>
      <c r="F302" s="8">
        <v>1.65</v>
      </c>
      <c r="G302" s="4">
        <v>3</v>
      </c>
      <c r="H302" s="8">
        <v>0.88</v>
      </c>
      <c r="I302" s="4">
        <v>1</v>
      </c>
    </row>
    <row r="303" spans="1:9" x14ac:dyDescent="0.2">
      <c r="A303" s="2">
        <v>18</v>
      </c>
      <c r="B303" s="1" t="s">
        <v>119</v>
      </c>
      <c r="C303" s="4">
        <v>12</v>
      </c>
      <c r="D303" s="8">
        <v>1.43</v>
      </c>
      <c r="E303" s="4">
        <v>0</v>
      </c>
      <c r="F303" s="8">
        <v>0</v>
      </c>
      <c r="G303" s="4">
        <v>12</v>
      </c>
      <c r="H303" s="8">
        <v>3.51</v>
      </c>
      <c r="I303" s="4">
        <v>0</v>
      </c>
    </row>
    <row r="304" spans="1:9" x14ac:dyDescent="0.2">
      <c r="A304" s="1"/>
      <c r="C304" s="4"/>
      <c r="D304" s="8"/>
      <c r="E304" s="4"/>
      <c r="F304" s="8"/>
      <c r="G304" s="4"/>
      <c r="H304" s="8"/>
      <c r="I304" s="4"/>
    </row>
    <row r="305" spans="1:9" x14ac:dyDescent="0.2">
      <c r="A305" s="1" t="s">
        <v>13</v>
      </c>
      <c r="C305" s="4"/>
      <c r="D305" s="8"/>
      <c r="E305" s="4"/>
      <c r="F305" s="8"/>
      <c r="G305" s="4"/>
      <c r="H305" s="8"/>
      <c r="I305" s="4"/>
    </row>
    <row r="306" spans="1:9" x14ac:dyDescent="0.2">
      <c r="A306" s="2">
        <v>1</v>
      </c>
      <c r="B306" s="1" t="s">
        <v>110</v>
      </c>
      <c r="C306" s="4">
        <v>47</v>
      </c>
      <c r="D306" s="8">
        <v>6.15</v>
      </c>
      <c r="E306" s="4">
        <v>29</v>
      </c>
      <c r="F306" s="8">
        <v>8.06</v>
      </c>
      <c r="G306" s="4">
        <v>18</v>
      </c>
      <c r="H306" s="8">
        <v>4.63</v>
      </c>
      <c r="I306" s="4">
        <v>0</v>
      </c>
    </row>
    <row r="307" spans="1:9" x14ac:dyDescent="0.2">
      <c r="A307" s="2">
        <v>2</v>
      </c>
      <c r="B307" s="1" t="s">
        <v>89</v>
      </c>
      <c r="C307" s="4">
        <v>38</v>
      </c>
      <c r="D307" s="8">
        <v>4.97</v>
      </c>
      <c r="E307" s="4">
        <v>13</v>
      </c>
      <c r="F307" s="8">
        <v>3.61</v>
      </c>
      <c r="G307" s="4">
        <v>25</v>
      </c>
      <c r="H307" s="8">
        <v>6.43</v>
      </c>
      <c r="I307" s="4">
        <v>0</v>
      </c>
    </row>
    <row r="308" spans="1:9" x14ac:dyDescent="0.2">
      <c r="A308" s="2">
        <v>3</v>
      </c>
      <c r="B308" s="1" t="s">
        <v>84</v>
      </c>
      <c r="C308" s="4">
        <v>32</v>
      </c>
      <c r="D308" s="8">
        <v>4.1900000000000004</v>
      </c>
      <c r="E308" s="4">
        <v>1</v>
      </c>
      <c r="F308" s="8">
        <v>0.28000000000000003</v>
      </c>
      <c r="G308" s="4">
        <v>31</v>
      </c>
      <c r="H308" s="8">
        <v>7.97</v>
      </c>
      <c r="I308" s="4">
        <v>0</v>
      </c>
    </row>
    <row r="309" spans="1:9" x14ac:dyDescent="0.2">
      <c r="A309" s="2">
        <v>4</v>
      </c>
      <c r="B309" s="1" t="s">
        <v>95</v>
      </c>
      <c r="C309" s="4">
        <v>30</v>
      </c>
      <c r="D309" s="8">
        <v>3.93</v>
      </c>
      <c r="E309" s="4">
        <v>26</v>
      </c>
      <c r="F309" s="8">
        <v>7.22</v>
      </c>
      <c r="G309" s="4">
        <v>4</v>
      </c>
      <c r="H309" s="8">
        <v>1.03</v>
      </c>
      <c r="I309" s="4">
        <v>0</v>
      </c>
    </row>
    <row r="310" spans="1:9" x14ac:dyDescent="0.2">
      <c r="A310" s="2">
        <v>5</v>
      </c>
      <c r="B310" s="1" t="s">
        <v>88</v>
      </c>
      <c r="C310" s="4">
        <v>28</v>
      </c>
      <c r="D310" s="8">
        <v>3.66</v>
      </c>
      <c r="E310" s="4">
        <v>10</v>
      </c>
      <c r="F310" s="8">
        <v>2.78</v>
      </c>
      <c r="G310" s="4">
        <v>18</v>
      </c>
      <c r="H310" s="8">
        <v>4.63</v>
      </c>
      <c r="I310" s="4">
        <v>0</v>
      </c>
    </row>
    <row r="311" spans="1:9" x14ac:dyDescent="0.2">
      <c r="A311" s="2">
        <v>6</v>
      </c>
      <c r="B311" s="1" t="s">
        <v>92</v>
      </c>
      <c r="C311" s="4">
        <v>27</v>
      </c>
      <c r="D311" s="8">
        <v>3.53</v>
      </c>
      <c r="E311" s="4">
        <v>17</v>
      </c>
      <c r="F311" s="8">
        <v>4.72</v>
      </c>
      <c r="G311" s="4">
        <v>10</v>
      </c>
      <c r="H311" s="8">
        <v>2.57</v>
      </c>
      <c r="I311" s="4">
        <v>0</v>
      </c>
    </row>
    <row r="312" spans="1:9" x14ac:dyDescent="0.2">
      <c r="A312" s="2">
        <v>7</v>
      </c>
      <c r="B312" s="1" t="s">
        <v>100</v>
      </c>
      <c r="C312" s="4">
        <v>26</v>
      </c>
      <c r="D312" s="8">
        <v>3.4</v>
      </c>
      <c r="E312" s="4">
        <v>25</v>
      </c>
      <c r="F312" s="8">
        <v>6.94</v>
      </c>
      <c r="G312" s="4">
        <v>1</v>
      </c>
      <c r="H312" s="8">
        <v>0.26</v>
      </c>
      <c r="I312" s="4">
        <v>0</v>
      </c>
    </row>
    <row r="313" spans="1:9" x14ac:dyDescent="0.2">
      <c r="A313" s="2">
        <v>8</v>
      </c>
      <c r="B313" s="1" t="s">
        <v>93</v>
      </c>
      <c r="C313" s="4">
        <v>23</v>
      </c>
      <c r="D313" s="8">
        <v>3.01</v>
      </c>
      <c r="E313" s="4">
        <v>17</v>
      </c>
      <c r="F313" s="8">
        <v>4.72</v>
      </c>
      <c r="G313" s="4">
        <v>6</v>
      </c>
      <c r="H313" s="8">
        <v>1.54</v>
      </c>
      <c r="I313" s="4">
        <v>0</v>
      </c>
    </row>
    <row r="314" spans="1:9" x14ac:dyDescent="0.2">
      <c r="A314" s="2">
        <v>9</v>
      </c>
      <c r="B314" s="1" t="s">
        <v>99</v>
      </c>
      <c r="C314" s="4">
        <v>20</v>
      </c>
      <c r="D314" s="8">
        <v>2.62</v>
      </c>
      <c r="E314" s="4">
        <v>18</v>
      </c>
      <c r="F314" s="8">
        <v>5</v>
      </c>
      <c r="G314" s="4">
        <v>2</v>
      </c>
      <c r="H314" s="8">
        <v>0.51</v>
      </c>
      <c r="I314" s="4">
        <v>0</v>
      </c>
    </row>
    <row r="315" spans="1:9" x14ac:dyDescent="0.2">
      <c r="A315" s="2">
        <v>10</v>
      </c>
      <c r="B315" s="1" t="s">
        <v>131</v>
      </c>
      <c r="C315" s="4">
        <v>17</v>
      </c>
      <c r="D315" s="8">
        <v>2.23</v>
      </c>
      <c r="E315" s="4">
        <v>1</v>
      </c>
      <c r="F315" s="8">
        <v>0.28000000000000003</v>
      </c>
      <c r="G315" s="4">
        <v>16</v>
      </c>
      <c r="H315" s="8">
        <v>4.1100000000000003</v>
      </c>
      <c r="I315" s="4">
        <v>0</v>
      </c>
    </row>
    <row r="316" spans="1:9" x14ac:dyDescent="0.2">
      <c r="A316" s="2">
        <v>10</v>
      </c>
      <c r="B316" s="1" t="s">
        <v>96</v>
      </c>
      <c r="C316" s="4">
        <v>17</v>
      </c>
      <c r="D316" s="8">
        <v>2.23</v>
      </c>
      <c r="E316" s="4">
        <v>16</v>
      </c>
      <c r="F316" s="8">
        <v>4.4400000000000004</v>
      </c>
      <c r="G316" s="4">
        <v>1</v>
      </c>
      <c r="H316" s="8">
        <v>0.26</v>
      </c>
      <c r="I316" s="4">
        <v>0</v>
      </c>
    </row>
    <row r="317" spans="1:9" x14ac:dyDescent="0.2">
      <c r="A317" s="2">
        <v>12</v>
      </c>
      <c r="B317" s="1" t="s">
        <v>91</v>
      </c>
      <c r="C317" s="4">
        <v>16</v>
      </c>
      <c r="D317" s="8">
        <v>2.09</v>
      </c>
      <c r="E317" s="4">
        <v>6</v>
      </c>
      <c r="F317" s="8">
        <v>1.67</v>
      </c>
      <c r="G317" s="4">
        <v>10</v>
      </c>
      <c r="H317" s="8">
        <v>2.57</v>
      </c>
      <c r="I317" s="4">
        <v>0</v>
      </c>
    </row>
    <row r="318" spans="1:9" x14ac:dyDescent="0.2">
      <c r="A318" s="2">
        <v>13</v>
      </c>
      <c r="B318" s="1" t="s">
        <v>97</v>
      </c>
      <c r="C318" s="4">
        <v>15</v>
      </c>
      <c r="D318" s="8">
        <v>1.96</v>
      </c>
      <c r="E318" s="4">
        <v>15</v>
      </c>
      <c r="F318" s="8">
        <v>4.17</v>
      </c>
      <c r="G318" s="4">
        <v>0</v>
      </c>
      <c r="H318" s="8">
        <v>0</v>
      </c>
      <c r="I318" s="4">
        <v>0</v>
      </c>
    </row>
    <row r="319" spans="1:9" x14ac:dyDescent="0.2">
      <c r="A319" s="2">
        <v>14</v>
      </c>
      <c r="B319" s="1" t="s">
        <v>98</v>
      </c>
      <c r="C319" s="4">
        <v>14</v>
      </c>
      <c r="D319" s="8">
        <v>1.83</v>
      </c>
      <c r="E319" s="4">
        <v>9</v>
      </c>
      <c r="F319" s="8">
        <v>2.5</v>
      </c>
      <c r="G319" s="4">
        <v>5</v>
      </c>
      <c r="H319" s="8">
        <v>1.29</v>
      </c>
      <c r="I319" s="4">
        <v>0</v>
      </c>
    </row>
    <row r="320" spans="1:9" x14ac:dyDescent="0.2">
      <c r="A320" s="2">
        <v>15</v>
      </c>
      <c r="B320" s="1" t="s">
        <v>117</v>
      </c>
      <c r="C320" s="4">
        <v>13</v>
      </c>
      <c r="D320" s="8">
        <v>1.7</v>
      </c>
      <c r="E320" s="4">
        <v>0</v>
      </c>
      <c r="F320" s="8">
        <v>0</v>
      </c>
      <c r="G320" s="4">
        <v>13</v>
      </c>
      <c r="H320" s="8">
        <v>3.34</v>
      </c>
      <c r="I320" s="4">
        <v>0</v>
      </c>
    </row>
    <row r="321" spans="1:9" x14ac:dyDescent="0.2">
      <c r="A321" s="2">
        <v>16</v>
      </c>
      <c r="B321" s="1" t="s">
        <v>102</v>
      </c>
      <c r="C321" s="4">
        <v>12</v>
      </c>
      <c r="D321" s="8">
        <v>1.57</v>
      </c>
      <c r="E321" s="4">
        <v>12</v>
      </c>
      <c r="F321" s="8">
        <v>3.33</v>
      </c>
      <c r="G321" s="4">
        <v>0</v>
      </c>
      <c r="H321" s="8">
        <v>0</v>
      </c>
      <c r="I321" s="4">
        <v>0</v>
      </c>
    </row>
    <row r="322" spans="1:9" x14ac:dyDescent="0.2">
      <c r="A322" s="2">
        <v>17</v>
      </c>
      <c r="B322" s="1" t="s">
        <v>112</v>
      </c>
      <c r="C322" s="4">
        <v>11</v>
      </c>
      <c r="D322" s="8">
        <v>1.44</v>
      </c>
      <c r="E322" s="4">
        <v>5</v>
      </c>
      <c r="F322" s="8">
        <v>1.39</v>
      </c>
      <c r="G322" s="4">
        <v>6</v>
      </c>
      <c r="H322" s="8">
        <v>1.54</v>
      </c>
      <c r="I322" s="4">
        <v>0</v>
      </c>
    </row>
    <row r="323" spans="1:9" x14ac:dyDescent="0.2">
      <c r="A323" s="2">
        <v>17</v>
      </c>
      <c r="B323" s="1" t="s">
        <v>132</v>
      </c>
      <c r="C323" s="4">
        <v>11</v>
      </c>
      <c r="D323" s="8">
        <v>1.44</v>
      </c>
      <c r="E323" s="4">
        <v>6</v>
      </c>
      <c r="F323" s="8">
        <v>1.67</v>
      </c>
      <c r="G323" s="4">
        <v>5</v>
      </c>
      <c r="H323" s="8">
        <v>1.29</v>
      </c>
      <c r="I323" s="4">
        <v>0</v>
      </c>
    </row>
    <row r="324" spans="1:9" x14ac:dyDescent="0.2">
      <c r="A324" s="2">
        <v>17</v>
      </c>
      <c r="B324" s="1" t="s">
        <v>123</v>
      </c>
      <c r="C324" s="4">
        <v>11</v>
      </c>
      <c r="D324" s="8">
        <v>1.44</v>
      </c>
      <c r="E324" s="4">
        <v>7</v>
      </c>
      <c r="F324" s="8">
        <v>1.94</v>
      </c>
      <c r="G324" s="4">
        <v>4</v>
      </c>
      <c r="H324" s="8">
        <v>1.03</v>
      </c>
      <c r="I324" s="4">
        <v>0</v>
      </c>
    </row>
    <row r="325" spans="1:9" x14ac:dyDescent="0.2">
      <c r="A325" s="2">
        <v>20</v>
      </c>
      <c r="B325" s="1" t="s">
        <v>130</v>
      </c>
      <c r="C325" s="4">
        <v>10</v>
      </c>
      <c r="D325" s="8">
        <v>1.31</v>
      </c>
      <c r="E325" s="4">
        <v>3</v>
      </c>
      <c r="F325" s="8">
        <v>0.83</v>
      </c>
      <c r="G325" s="4">
        <v>7</v>
      </c>
      <c r="H325" s="8">
        <v>1.8</v>
      </c>
      <c r="I325" s="4">
        <v>0</v>
      </c>
    </row>
    <row r="326" spans="1:9" x14ac:dyDescent="0.2">
      <c r="A326" s="2">
        <v>20</v>
      </c>
      <c r="B326" s="1" t="s">
        <v>116</v>
      </c>
      <c r="C326" s="4">
        <v>10</v>
      </c>
      <c r="D326" s="8">
        <v>1.31</v>
      </c>
      <c r="E326" s="4">
        <v>5</v>
      </c>
      <c r="F326" s="8">
        <v>1.39</v>
      </c>
      <c r="G326" s="4">
        <v>5</v>
      </c>
      <c r="H326" s="8">
        <v>1.29</v>
      </c>
      <c r="I326" s="4">
        <v>0</v>
      </c>
    </row>
    <row r="327" spans="1:9" x14ac:dyDescent="0.2">
      <c r="A327" s="1"/>
      <c r="C327" s="4"/>
      <c r="D327" s="8"/>
      <c r="E327" s="4"/>
      <c r="F327" s="8"/>
      <c r="G327" s="4"/>
      <c r="H327" s="8"/>
      <c r="I327" s="4"/>
    </row>
    <row r="328" spans="1:9" x14ac:dyDescent="0.2">
      <c r="A328" s="1" t="s">
        <v>14</v>
      </c>
      <c r="C328" s="4"/>
      <c r="D328" s="8"/>
      <c r="E328" s="4"/>
      <c r="F328" s="8"/>
      <c r="G328" s="4"/>
      <c r="H328" s="8"/>
      <c r="I328" s="4"/>
    </row>
    <row r="329" spans="1:9" x14ac:dyDescent="0.2">
      <c r="A329" s="2">
        <v>1</v>
      </c>
      <c r="B329" s="1" t="s">
        <v>100</v>
      </c>
      <c r="C329" s="4">
        <v>43</v>
      </c>
      <c r="D329" s="8">
        <v>5.84</v>
      </c>
      <c r="E329" s="4">
        <v>42</v>
      </c>
      <c r="F329" s="8">
        <v>9.5</v>
      </c>
      <c r="G329" s="4">
        <v>1</v>
      </c>
      <c r="H329" s="8">
        <v>0.36</v>
      </c>
      <c r="I329" s="4">
        <v>0</v>
      </c>
    </row>
    <row r="330" spans="1:9" x14ac:dyDescent="0.2">
      <c r="A330" s="2">
        <v>2</v>
      </c>
      <c r="B330" s="1" t="s">
        <v>99</v>
      </c>
      <c r="C330" s="4">
        <v>36</v>
      </c>
      <c r="D330" s="8">
        <v>4.8899999999999997</v>
      </c>
      <c r="E330" s="4">
        <v>36</v>
      </c>
      <c r="F330" s="8">
        <v>8.14</v>
      </c>
      <c r="G330" s="4">
        <v>0</v>
      </c>
      <c r="H330" s="8">
        <v>0</v>
      </c>
      <c r="I330" s="4">
        <v>0</v>
      </c>
    </row>
    <row r="331" spans="1:9" x14ac:dyDescent="0.2">
      <c r="A331" s="2">
        <v>3</v>
      </c>
      <c r="B331" s="1" t="s">
        <v>89</v>
      </c>
      <c r="C331" s="4">
        <v>26</v>
      </c>
      <c r="D331" s="8">
        <v>3.53</v>
      </c>
      <c r="E331" s="4">
        <v>20</v>
      </c>
      <c r="F331" s="8">
        <v>4.5199999999999996</v>
      </c>
      <c r="G331" s="4">
        <v>6</v>
      </c>
      <c r="H331" s="8">
        <v>2.15</v>
      </c>
      <c r="I331" s="4">
        <v>0</v>
      </c>
    </row>
    <row r="332" spans="1:9" x14ac:dyDescent="0.2">
      <c r="A332" s="2">
        <v>4</v>
      </c>
      <c r="B332" s="1" t="s">
        <v>84</v>
      </c>
      <c r="C332" s="4">
        <v>23</v>
      </c>
      <c r="D332" s="8">
        <v>3.13</v>
      </c>
      <c r="E332" s="4">
        <v>3</v>
      </c>
      <c r="F332" s="8">
        <v>0.68</v>
      </c>
      <c r="G332" s="4">
        <v>20</v>
      </c>
      <c r="H332" s="8">
        <v>7.17</v>
      </c>
      <c r="I332" s="4">
        <v>0</v>
      </c>
    </row>
    <row r="333" spans="1:9" x14ac:dyDescent="0.2">
      <c r="A333" s="2">
        <v>5</v>
      </c>
      <c r="B333" s="1" t="s">
        <v>103</v>
      </c>
      <c r="C333" s="4">
        <v>21</v>
      </c>
      <c r="D333" s="8">
        <v>2.85</v>
      </c>
      <c r="E333" s="4">
        <v>20</v>
      </c>
      <c r="F333" s="8">
        <v>4.5199999999999996</v>
      </c>
      <c r="G333" s="4">
        <v>1</v>
      </c>
      <c r="H333" s="8">
        <v>0.36</v>
      </c>
      <c r="I333" s="4">
        <v>0</v>
      </c>
    </row>
    <row r="334" spans="1:9" x14ac:dyDescent="0.2">
      <c r="A334" s="2">
        <v>6</v>
      </c>
      <c r="B334" s="1" t="s">
        <v>95</v>
      </c>
      <c r="C334" s="4">
        <v>20</v>
      </c>
      <c r="D334" s="8">
        <v>2.72</v>
      </c>
      <c r="E334" s="4">
        <v>13</v>
      </c>
      <c r="F334" s="8">
        <v>2.94</v>
      </c>
      <c r="G334" s="4">
        <v>7</v>
      </c>
      <c r="H334" s="8">
        <v>2.5099999999999998</v>
      </c>
      <c r="I334" s="4">
        <v>0</v>
      </c>
    </row>
    <row r="335" spans="1:9" x14ac:dyDescent="0.2">
      <c r="A335" s="2">
        <v>7</v>
      </c>
      <c r="B335" s="1" t="s">
        <v>117</v>
      </c>
      <c r="C335" s="4">
        <v>18</v>
      </c>
      <c r="D335" s="8">
        <v>2.4500000000000002</v>
      </c>
      <c r="E335" s="4">
        <v>5</v>
      </c>
      <c r="F335" s="8">
        <v>1.1299999999999999</v>
      </c>
      <c r="G335" s="4">
        <v>13</v>
      </c>
      <c r="H335" s="8">
        <v>4.66</v>
      </c>
      <c r="I335" s="4">
        <v>0</v>
      </c>
    </row>
    <row r="336" spans="1:9" x14ac:dyDescent="0.2">
      <c r="A336" s="2">
        <v>8</v>
      </c>
      <c r="B336" s="1" t="s">
        <v>90</v>
      </c>
      <c r="C336" s="4">
        <v>17</v>
      </c>
      <c r="D336" s="8">
        <v>2.31</v>
      </c>
      <c r="E336" s="4">
        <v>8</v>
      </c>
      <c r="F336" s="8">
        <v>1.81</v>
      </c>
      <c r="G336" s="4">
        <v>9</v>
      </c>
      <c r="H336" s="8">
        <v>3.23</v>
      </c>
      <c r="I336" s="4">
        <v>0</v>
      </c>
    </row>
    <row r="337" spans="1:9" x14ac:dyDescent="0.2">
      <c r="A337" s="2">
        <v>8</v>
      </c>
      <c r="B337" s="1" t="s">
        <v>101</v>
      </c>
      <c r="C337" s="4">
        <v>17</v>
      </c>
      <c r="D337" s="8">
        <v>2.31</v>
      </c>
      <c r="E337" s="4">
        <v>16</v>
      </c>
      <c r="F337" s="8">
        <v>3.62</v>
      </c>
      <c r="G337" s="4">
        <v>1</v>
      </c>
      <c r="H337" s="8">
        <v>0.36</v>
      </c>
      <c r="I337" s="4">
        <v>0</v>
      </c>
    </row>
    <row r="338" spans="1:9" x14ac:dyDescent="0.2">
      <c r="A338" s="2">
        <v>10</v>
      </c>
      <c r="B338" s="1" t="s">
        <v>116</v>
      </c>
      <c r="C338" s="4">
        <v>14</v>
      </c>
      <c r="D338" s="8">
        <v>1.9</v>
      </c>
      <c r="E338" s="4">
        <v>13</v>
      </c>
      <c r="F338" s="8">
        <v>2.94</v>
      </c>
      <c r="G338" s="4">
        <v>1</v>
      </c>
      <c r="H338" s="8">
        <v>0.36</v>
      </c>
      <c r="I338" s="4">
        <v>0</v>
      </c>
    </row>
    <row r="339" spans="1:9" x14ac:dyDescent="0.2">
      <c r="A339" s="2">
        <v>10</v>
      </c>
      <c r="B339" s="1" t="s">
        <v>88</v>
      </c>
      <c r="C339" s="4">
        <v>14</v>
      </c>
      <c r="D339" s="8">
        <v>1.9</v>
      </c>
      <c r="E339" s="4">
        <v>6</v>
      </c>
      <c r="F339" s="8">
        <v>1.36</v>
      </c>
      <c r="G339" s="4">
        <v>8</v>
      </c>
      <c r="H339" s="8">
        <v>2.87</v>
      </c>
      <c r="I339" s="4">
        <v>0</v>
      </c>
    </row>
    <row r="340" spans="1:9" x14ac:dyDescent="0.2">
      <c r="A340" s="2">
        <v>10</v>
      </c>
      <c r="B340" s="1" t="s">
        <v>91</v>
      </c>
      <c r="C340" s="4">
        <v>14</v>
      </c>
      <c r="D340" s="8">
        <v>1.9</v>
      </c>
      <c r="E340" s="4">
        <v>7</v>
      </c>
      <c r="F340" s="8">
        <v>1.58</v>
      </c>
      <c r="G340" s="4">
        <v>7</v>
      </c>
      <c r="H340" s="8">
        <v>2.5099999999999998</v>
      </c>
      <c r="I340" s="4">
        <v>0</v>
      </c>
    </row>
    <row r="341" spans="1:9" x14ac:dyDescent="0.2">
      <c r="A341" s="2">
        <v>13</v>
      </c>
      <c r="B341" s="1" t="s">
        <v>102</v>
      </c>
      <c r="C341" s="4">
        <v>13</v>
      </c>
      <c r="D341" s="8">
        <v>1.77</v>
      </c>
      <c r="E341" s="4">
        <v>12</v>
      </c>
      <c r="F341" s="8">
        <v>2.71</v>
      </c>
      <c r="G341" s="4">
        <v>1</v>
      </c>
      <c r="H341" s="8">
        <v>0.36</v>
      </c>
      <c r="I341" s="4">
        <v>0</v>
      </c>
    </row>
    <row r="342" spans="1:9" x14ac:dyDescent="0.2">
      <c r="A342" s="2">
        <v>14</v>
      </c>
      <c r="B342" s="1" t="s">
        <v>92</v>
      </c>
      <c r="C342" s="4">
        <v>12</v>
      </c>
      <c r="D342" s="8">
        <v>1.63</v>
      </c>
      <c r="E342" s="4">
        <v>8</v>
      </c>
      <c r="F342" s="8">
        <v>1.81</v>
      </c>
      <c r="G342" s="4">
        <v>3</v>
      </c>
      <c r="H342" s="8">
        <v>1.08</v>
      </c>
      <c r="I342" s="4">
        <v>1</v>
      </c>
    </row>
    <row r="343" spans="1:9" x14ac:dyDescent="0.2">
      <c r="A343" s="2">
        <v>14</v>
      </c>
      <c r="B343" s="1" t="s">
        <v>96</v>
      </c>
      <c r="C343" s="4">
        <v>12</v>
      </c>
      <c r="D343" s="8">
        <v>1.63</v>
      </c>
      <c r="E343" s="4">
        <v>9</v>
      </c>
      <c r="F343" s="8">
        <v>2.04</v>
      </c>
      <c r="G343" s="4">
        <v>3</v>
      </c>
      <c r="H343" s="8">
        <v>1.08</v>
      </c>
      <c r="I343" s="4">
        <v>0</v>
      </c>
    </row>
    <row r="344" spans="1:9" x14ac:dyDescent="0.2">
      <c r="A344" s="2">
        <v>16</v>
      </c>
      <c r="B344" s="1" t="s">
        <v>85</v>
      </c>
      <c r="C344" s="4">
        <v>11</v>
      </c>
      <c r="D344" s="8">
        <v>1.49</v>
      </c>
      <c r="E344" s="4">
        <v>2</v>
      </c>
      <c r="F344" s="8">
        <v>0.45</v>
      </c>
      <c r="G344" s="4">
        <v>9</v>
      </c>
      <c r="H344" s="8">
        <v>3.23</v>
      </c>
      <c r="I344" s="4">
        <v>0</v>
      </c>
    </row>
    <row r="345" spans="1:9" x14ac:dyDescent="0.2">
      <c r="A345" s="2">
        <v>16</v>
      </c>
      <c r="B345" s="1" t="s">
        <v>87</v>
      </c>
      <c r="C345" s="4">
        <v>11</v>
      </c>
      <c r="D345" s="8">
        <v>1.49</v>
      </c>
      <c r="E345" s="4">
        <v>5</v>
      </c>
      <c r="F345" s="8">
        <v>1.1299999999999999</v>
      </c>
      <c r="G345" s="4">
        <v>6</v>
      </c>
      <c r="H345" s="8">
        <v>2.15</v>
      </c>
      <c r="I345" s="4">
        <v>0</v>
      </c>
    </row>
    <row r="346" spans="1:9" x14ac:dyDescent="0.2">
      <c r="A346" s="2">
        <v>18</v>
      </c>
      <c r="B346" s="1" t="s">
        <v>112</v>
      </c>
      <c r="C346" s="4">
        <v>10</v>
      </c>
      <c r="D346" s="8">
        <v>1.36</v>
      </c>
      <c r="E346" s="4">
        <v>8</v>
      </c>
      <c r="F346" s="8">
        <v>1.81</v>
      </c>
      <c r="G346" s="4">
        <v>2</v>
      </c>
      <c r="H346" s="8">
        <v>0.72</v>
      </c>
      <c r="I346" s="4">
        <v>0</v>
      </c>
    </row>
    <row r="347" spans="1:9" x14ac:dyDescent="0.2">
      <c r="A347" s="2">
        <v>18</v>
      </c>
      <c r="B347" s="1" t="s">
        <v>133</v>
      </c>
      <c r="C347" s="4">
        <v>10</v>
      </c>
      <c r="D347" s="8">
        <v>1.36</v>
      </c>
      <c r="E347" s="4">
        <v>7</v>
      </c>
      <c r="F347" s="8">
        <v>1.58</v>
      </c>
      <c r="G347" s="4">
        <v>3</v>
      </c>
      <c r="H347" s="8">
        <v>1.08</v>
      </c>
      <c r="I347" s="4">
        <v>0</v>
      </c>
    </row>
    <row r="348" spans="1:9" x14ac:dyDescent="0.2">
      <c r="A348" s="2">
        <v>18</v>
      </c>
      <c r="B348" s="1" t="s">
        <v>109</v>
      </c>
      <c r="C348" s="4">
        <v>10</v>
      </c>
      <c r="D348" s="8">
        <v>1.36</v>
      </c>
      <c r="E348" s="4">
        <v>7</v>
      </c>
      <c r="F348" s="8">
        <v>1.58</v>
      </c>
      <c r="G348" s="4">
        <v>3</v>
      </c>
      <c r="H348" s="8">
        <v>1.08</v>
      </c>
      <c r="I348" s="4">
        <v>0</v>
      </c>
    </row>
    <row r="349" spans="1:9" x14ac:dyDescent="0.2">
      <c r="A349" s="2">
        <v>18</v>
      </c>
      <c r="B349" s="1" t="s">
        <v>97</v>
      </c>
      <c r="C349" s="4">
        <v>10</v>
      </c>
      <c r="D349" s="8">
        <v>1.36</v>
      </c>
      <c r="E349" s="4">
        <v>10</v>
      </c>
      <c r="F349" s="8">
        <v>2.2599999999999998</v>
      </c>
      <c r="G349" s="4">
        <v>0</v>
      </c>
      <c r="H349" s="8">
        <v>0</v>
      </c>
      <c r="I349" s="4">
        <v>0</v>
      </c>
    </row>
    <row r="350" spans="1:9" x14ac:dyDescent="0.2">
      <c r="A350" s="1"/>
      <c r="C350" s="4"/>
      <c r="D350" s="8"/>
      <c r="E350" s="4"/>
      <c r="F350" s="8"/>
      <c r="G350" s="4"/>
      <c r="H350" s="8"/>
      <c r="I350" s="4"/>
    </row>
    <row r="351" spans="1:9" x14ac:dyDescent="0.2">
      <c r="A351" s="1" t="s">
        <v>15</v>
      </c>
      <c r="C351" s="4"/>
      <c r="D351" s="8"/>
      <c r="E351" s="4"/>
      <c r="F351" s="8"/>
      <c r="G351" s="4"/>
      <c r="H351" s="8"/>
      <c r="I351" s="4"/>
    </row>
    <row r="352" spans="1:9" x14ac:dyDescent="0.2">
      <c r="A352" s="2">
        <v>1</v>
      </c>
      <c r="B352" s="1" t="s">
        <v>92</v>
      </c>
      <c r="C352" s="4">
        <v>7</v>
      </c>
      <c r="D352" s="8">
        <v>8.14</v>
      </c>
      <c r="E352" s="4">
        <v>5</v>
      </c>
      <c r="F352" s="8">
        <v>8.06</v>
      </c>
      <c r="G352" s="4">
        <v>2</v>
      </c>
      <c r="H352" s="8">
        <v>14.29</v>
      </c>
      <c r="I352" s="4">
        <v>0</v>
      </c>
    </row>
    <row r="353" spans="1:9" x14ac:dyDescent="0.2">
      <c r="A353" s="2">
        <v>2</v>
      </c>
      <c r="B353" s="1" t="s">
        <v>100</v>
      </c>
      <c r="C353" s="4">
        <v>6</v>
      </c>
      <c r="D353" s="8">
        <v>6.98</v>
      </c>
      <c r="E353" s="4">
        <v>6</v>
      </c>
      <c r="F353" s="8">
        <v>9.68</v>
      </c>
      <c r="G353" s="4">
        <v>0</v>
      </c>
      <c r="H353" s="8">
        <v>0</v>
      </c>
      <c r="I353" s="4">
        <v>0</v>
      </c>
    </row>
    <row r="354" spans="1:9" x14ac:dyDescent="0.2">
      <c r="A354" s="2">
        <v>3</v>
      </c>
      <c r="B354" s="1" t="s">
        <v>99</v>
      </c>
      <c r="C354" s="4">
        <v>5</v>
      </c>
      <c r="D354" s="8">
        <v>5.81</v>
      </c>
      <c r="E354" s="4">
        <v>5</v>
      </c>
      <c r="F354" s="8">
        <v>8.06</v>
      </c>
      <c r="G354" s="4">
        <v>0</v>
      </c>
      <c r="H354" s="8">
        <v>0</v>
      </c>
      <c r="I354" s="4">
        <v>0</v>
      </c>
    </row>
    <row r="355" spans="1:9" x14ac:dyDescent="0.2">
      <c r="A355" s="2">
        <v>4</v>
      </c>
      <c r="B355" s="1" t="s">
        <v>84</v>
      </c>
      <c r="C355" s="4">
        <v>4</v>
      </c>
      <c r="D355" s="8">
        <v>4.6500000000000004</v>
      </c>
      <c r="E355" s="4">
        <v>1</v>
      </c>
      <c r="F355" s="8">
        <v>1.61</v>
      </c>
      <c r="G355" s="4">
        <v>3</v>
      </c>
      <c r="H355" s="8">
        <v>21.43</v>
      </c>
      <c r="I355" s="4">
        <v>0</v>
      </c>
    </row>
    <row r="356" spans="1:9" x14ac:dyDescent="0.2">
      <c r="A356" s="2">
        <v>4</v>
      </c>
      <c r="B356" s="1" t="s">
        <v>85</v>
      </c>
      <c r="C356" s="4">
        <v>4</v>
      </c>
      <c r="D356" s="8">
        <v>4.6500000000000004</v>
      </c>
      <c r="E356" s="4">
        <v>4</v>
      </c>
      <c r="F356" s="8">
        <v>6.45</v>
      </c>
      <c r="G356" s="4">
        <v>0</v>
      </c>
      <c r="H356" s="8">
        <v>0</v>
      </c>
      <c r="I356" s="4">
        <v>0</v>
      </c>
    </row>
    <row r="357" spans="1:9" x14ac:dyDescent="0.2">
      <c r="A357" s="2">
        <v>4</v>
      </c>
      <c r="B357" s="1" t="s">
        <v>86</v>
      </c>
      <c r="C357" s="4">
        <v>4</v>
      </c>
      <c r="D357" s="8">
        <v>4.6500000000000004</v>
      </c>
      <c r="E357" s="4">
        <v>4</v>
      </c>
      <c r="F357" s="8">
        <v>6.45</v>
      </c>
      <c r="G357" s="4">
        <v>0</v>
      </c>
      <c r="H357" s="8">
        <v>0</v>
      </c>
      <c r="I357" s="4">
        <v>0</v>
      </c>
    </row>
    <row r="358" spans="1:9" x14ac:dyDescent="0.2">
      <c r="A358" s="2">
        <v>4</v>
      </c>
      <c r="B358" s="1" t="s">
        <v>89</v>
      </c>
      <c r="C358" s="4">
        <v>4</v>
      </c>
      <c r="D358" s="8">
        <v>4.6500000000000004</v>
      </c>
      <c r="E358" s="4">
        <v>2</v>
      </c>
      <c r="F358" s="8">
        <v>3.23</v>
      </c>
      <c r="G358" s="4">
        <v>2</v>
      </c>
      <c r="H358" s="8">
        <v>14.29</v>
      </c>
      <c r="I358" s="4">
        <v>0</v>
      </c>
    </row>
    <row r="359" spans="1:9" x14ac:dyDescent="0.2">
      <c r="A359" s="2">
        <v>8</v>
      </c>
      <c r="B359" s="1" t="s">
        <v>138</v>
      </c>
      <c r="C359" s="4">
        <v>3</v>
      </c>
      <c r="D359" s="8">
        <v>3.49</v>
      </c>
      <c r="E359" s="4">
        <v>2</v>
      </c>
      <c r="F359" s="8">
        <v>3.23</v>
      </c>
      <c r="G359" s="4">
        <v>1</v>
      </c>
      <c r="H359" s="8">
        <v>7.14</v>
      </c>
      <c r="I359" s="4">
        <v>0</v>
      </c>
    </row>
    <row r="360" spans="1:9" x14ac:dyDescent="0.2">
      <c r="A360" s="2">
        <v>8</v>
      </c>
      <c r="B360" s="1" t="s">
        <v>88</v>
      </c>
      <c r="C360" s="4">
        <v>3</v>
      </c>
      <c r="D360" s="8">
        <v>3.49</v>
      </c>
      <c r="E360" s="4">
        <v>3</v>
      </c>
      <c r="F360" s="8">
        <v>4.84</v>
      </c>
      <c r="G360" s="4">
        <v>0</v>
      </c>
      <c r="H360" s="8">
        <v>0</v>
      </c>
      <c r="I360" s="4">
        <v>0</v>
      </c>
    </row>
    <row r="361" spans="1:9" x14ac:dyDescent="0.2">
      <c r="A361" s="2">
        <v>8</v>
      </c>
      <c r="B361" s="1" t="s">
        <v>117</v>
      </c>
      <c r="C361" s="4">
        <v>3</v>
      </c>
      <c r="D361" s="8">
        <v>3.49</v>
      </c>
      <c r="E361" s="4">
        <v>3</v>
      </c>
      <c r="F361" s="8">
        <v>4.84</v>
      </c>
      <c r="G361" s="4">
        <v>0</v>
      </c>
      <c r="H361" s="8">
        <v>0</v>
      </c>
      <c r="I361" s="4">
        <v>0</v>
      </c>
    </row>
    <row r="362" spans="1:9" x14ac:dyDescent="0.2">
      <c r="A362" s="2">
        <v>11</v>
      </c>
      <c r="B362" s="1" t="s">
        <v>110</v>
      </c>
      <c r="C362" s="4">
        <v>2</v>
      </c>
      <c r="D362" s="8">
        <v>2.33</v>
      </c>
      <c r="E362" s="4">
        <v>2</v>
      </c>
      <c r="F362" s="8">
        <v>3.23</v>
      </c>
      <c r="G362" s="4">
        <v>0</v>
      </c>
      <c r="H362" s="8">
        <v>0</v>
      </c>
      <c r="I362" s="4">
        <v>0</v>
      </c>
    </row>
    <row r="363" spans="1:9" x14ac:dyDescent="0.2">
      <c r="A363" s="2">
        <v>11</v>
      </c>
      <c r="B363" s="1" t="s">
        <v>95</v>
      </c>
      <c r="C363" s="4">
        <v>2</v>
      </c>
      <c r="D363" s="8">
        <v>2.33</v>
      </c>
      <c r="E363" s="4">
        <v>2</v>
      </c>
      <c r="F363" s="8">
        <v>3.23</v>
      </c>
      <c r="G363" s="4">
        <v>0</v>
      </c>
      <c r="H363" s="8">
        <v>0</v>
      </c>
      <c r="I363" s="4">
        <v>0</v>
      </c>
    </row>
    <row r="364" spans="1:9" x14ac:dyDescent="0.2">
      <c r="A364" s="2">
        <v>11</v>
      </c>
      <c r="B364" s="1" t="s">
        <v>97</v>
      </c>
      <c r="C364" s="4">
        <v>2</v>
      </c>
      <c r="D364" s="8">
        <v>2.33</v>
      </c>
      <c r="E364" s="4">
        <v>2</v>
      </c>
      <c r="F364" s="8">
        <v>3.23</v>
      </c>
      <c r="G364" s="4">
        <v>0</v>
      </c>
      <c r="H364" s="8">
        <v>0</v>
      </c>
      <c r="I364" s="4">
        <v>0</v>
      </c>
    </row>
    <row r="365" spans="1:9" x14ac:dyDescent="0.2">
      <c r="A365" s="2">
        <v>11</v>
      </c>
      <c r="B365" s="1" t="s">
        <v>102</v>
      </c>
      <c r="C365" s="4">
        <v>2</v>
      </c>
      <c r="D365" s="8">
        <v>2.33</v>
      </c>
      <c r="E365" s="4">
        <v>2</v>
      </c>
      <c r="F365" s="8">
        <v>3.23</v>
      </c>
      <c r="G365" s="4">
        <v>0</v>
      </c>
      <c r="H365" s="8">
        <v>0</v>
      </c>
      <c r="I365" s="4">
        <v>0</v>
      </c>
    </row>
    <row r="366" spans="1:9" x14ac:dyDescent="0.2">
      <c r="A366" s="2">
        <v>11</v>
      </c>
      <c r="B366" s="1" t="s">
        <v>119</v>
      </c>
      <c r="C366" s="4">
        <v>2</v>
      </c>
      <c r="D366" s="8">
        <v>2.33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2">
      <c r="A367" s="2">
        <v>16</v>
      </c>
      <c r="B367" s="1" t="s">
        <v>134</v>
      </c>
      <c r="C367" s="4">
        <v>1</v>
      </c>
      <c r="D367" s="8">
        <v>1.1599999999999999</v>
      </c>
      <c r="E367" s="4">
        <v>0</v>
      </c>
      <c r="F367" s="8">
        <v>0</v>
      </c>
      <c r="G367" s="4">
        <v>1</v>
      </c>
      <c r="H367" s="8">
        <v>7.14</v>
      </c>
      <c r="I367" s="4">
        <v>0</v>
      </c>
    </row>
    <row r="368" spans="1:9" x14ac:dyDescent="0.2">
      <c r="A368" s="2">
        <v>16</v>
      </c>
      <c r="B368" s="1" t="s">
        <v>135</v>
      </c>
      <c r="C368" s="4">
        <v>1</v>
      </c>
      <c r="D368" s="8">
        <v>1.1599999999999999</v>
      </c>
      <c r="E368" s="4">
        <v>1</v>
      </c>
      <c r="F368" s="8">
        <v>1.61</v>
      </c>
      <c r="G368" s="4">
        <v>0</v>
      </c>
      <c r="H368" s="8">
        <v>0</v>
      </c>
      <c r="I368" s="4">
        <v>0</v>
      </c>
    </row>
    <row r="369" spans="1:9" x14ac:dyDescent="0.2">
      <c r="A369" s="2">
        <v>16</v>
      </c>
      <c r="B369" s="1" t="s">
        <v>136</v>
      </c>
      <c r="C369" s="4">
        <v>1</v>
      </c>
      <c r="D369" s="8">
        <v>1.1599999999999999</v>
      </c>
      <c r="E369" s="4">
        <v>1</v>
      </c>
      <c r="F369" s="8">
        <v>1.61</v>
      </c>
      <c r="G369" s="4">
        <v>0</v>
      </c>
      <c r="H369" s="8">
        <v>0</v>
      </c>
      <c r="I369" s="4">
        <v>0</v>
      </c>
    </row>
    <row r="370" spans="1:9" x14ac:dyDescent="0.2">
      <c r="A370" s="2">
        <v>16</v>
      </c>
      <c r="B370" s="1" t="s">
        <v>87</v>
      </c>
      <c r="C370" s="4">
        <v>1</v>
      </c>
      <c r="D370" s="8">
        <v>1.1599999999999999</v>
      </c>
      <c r="E370" s="4">
        <v>1</v>
      </c>
      <c r="F370" s="8">
        <v>1.61</v>
      </c>
      <c r="G370" s="4">
        <v>0</v>
      </c>
      <c r="H370" s="8">
        <v>0</v>
      </c>
      <c r="I370" s="4">
        <v>0</v>
      </c>
    </row>
    <row r="371" spans="1:9" x14ac:dyDescent="0.2">
      <c r="A371" s="2">
        <v>16</v>
      </c>
      <c r="B371" s="1" t="s">
        <v>137</v>
      </c>
      <c r="C371" s="4">
        <v>1</v>
      </c>
      <c r="D371" s="8">
        <v>1.1599999999999999</v>
      </c>
      <c r="E371" s="4">
        <v>0</v>
      </c>
      <c r="F371" s="8">
        <v>0</v>
      </c>
      <c r="G371" s="4">
        <v>1</v>
      </c>
      <c r="H371" s="8">
        <v>7.14</v>
      </c>
      <c r="I371" s="4">
        <v>0</v>
      </c>
    </row>
    <row r="372" spans="1:9" x14ac:dyDescent="0.2">
      <c r="A372" s="2">
        <v>16</v>
      </c>
      <c r="B372" s="1" t="s">
        <v>139</v>
      </c>
      <c r="C372" s="4">
        <v>1</v>
      </c>
      <c r="D372" s="8">
        <v>1.1599999999999999</v>
      </c>
      <c r="E372" s="4">
        <v>0</v>
      </c>
      <c r="F372" s="8">
        <v>0</v>
      </c>
      <c r="G372" s="4">
        <v>1</v>
      </c>
      <c r="H372" s="8">
        <v>7.14</v>
      </c>
      <c r="I372" s="4">
        <v>0</v>
      </c>
    </row>
    <row r="373" spans="1:9" x14ac:dyDescent="0.2">
      <c r="A373" s="2">
        <v>16</v>
      </c>
      <c r="B373" s="1" t="s">
        <v>115</v>
      </c>
      <c r="C373" s="4">
        <v>1</v>
      </c>
      <c r="D373" s="8">
        <v>1.1599999999999999</v>
      </c>
      <c r="E373" s="4">
        <v>1</v>
      </c>
      <c r="F373" s="8">
        <v>1.61</v>
      </c>
      <c r="G373" s="4">
        <v>0</v>
      </c>
      <c r="H373" s="8">
        <v>0</v>
      </c>
      <c r="I373" s="4">
        <v>0</v>
      </c>
    </row>
    <row r="374" spans="1:9" x14ac:dyDescent="0.2">
      <c r="A374" s="2">
        <v>16</v>
      </c>
      <c r="B374" s="1" t="s">
        <v>140</v>
      </c>
      <c r="C374" s="4">
        <v>1</v>
      </c>
      <c r="D374" s="8">
        <v>1.1599999999999999</v>
      </c>
      <c r="E374" s="4">
        <v>0</v>
      </c>
      <c r="F374" s="8">
        <v>0</v>
      </c>
      <c r="G374" s="4">
        <v>0</v>
      </c>
      <c r="H374" s="8">
        <v>0</v>
      </c>
      <c r="I374" s="4">
        <v>0</v>
      </c>
    </row>
    <row r="375" spans="1:9" x14ac:dyDescent="0.2">
      <c r="A375" s="2">
        <v>16</v>
      </c>
      <c r="B375" s="1" t="s">
        <v>141</v>
      </c>
      <c r="C375" s="4">
        <v>1</v>
      </c>
      <c r="D375" s="8">
        <v>1.1599999999999999</v>
      </c>
      <c r="E375" s="4">
        <v>0</v>
      </c>
      <c r="F375" s="8">
        <v>0</v>
      </c>
      <c r="G375" s="4">
        <v>0</v>
      </c>
      <c r="H375" s="8">
        <v>0</v>
      </c>
      <c r="I375" s="4">
        <v>0</v>
      </c>
    </row>
    <row r="376" spans="1:9" x14ac:dyDescent="0.2">
      <c r="A376" s="2">
        <v>16</v>
      </c>
      <c r="B376" s="1" t="s">
        <v>142</v>
      </c>
      <c r="C376" s="4">
        <v>1</v>
      </c>
      <c r="D376" s="8">
        <v>1.1599999999999999</v>
      </c>
      <c r="E376" s="4">
        <v>0</v>
      </c>
      <c r="F376" s="8">
        <v>0</v>
      </c>
      <c r="G376" s="4">
        <v>0</v>
      </c>
      <c r="H376" s="8">
        <v>0</v>
      </c>
      <c r="I376" s="4">
        <v>0</v>
      </c>
    </row>
    <row r="377" spans="1:9" x14ac:dyDescent="0.2">
      <c r="A377" s="2">
        <v>16</v>
      </c>
      <c r="B377" s="1" t="s">
        <v>143</v>
      </c>
      <c r="C377" s="4">
        <v>1</v>
      </c>
      <c r="D377" s="8">
        <v>1.1599999999999999</v>
      </c>
      <c r="E377" s="4">
        <v>1</v>
      </c>
      <c r="F377" s="8">
        <v>1.61</v>
      </c>
      <c r="G377" s="4">
        <v>0</v>
      </c>
      <c r="H377" s="8">
        <v>0</v>
      </c>
      <c r="I377" s="4">
        <v>0</v>
      </c>
    </row>
    <row r="378" spans="1:9" x14ac:dyDescent="0.2">
      <c r="A378" s="2">
        <v>16</v>
      </c>
      <c r="B378" s="1" t="s">
        <v>112</v>
      </c>
      <c r="C378" s="4">
        <v>1</v>
      </c>
      <c r="D378" s="8">
        <v>1.1599999999999999</v>
      </c>
      <c r="E378" s="4">
        <v>1</v>
      </c>
      <c r="F378" s="8">
        <v>1.61</v>
      </c>
      <c r="G378" s="4">
        <v>0</v>
      </c>
      <c r="H378" s="8">
        <v>0</v>
      </c>
      <c r="I378" s="4">
        <v>0</v>
      </c>
    </row>
    <row r="379" spans="1:9" x14ac:dyDescent="0.2">
      <c r="A379" s="2">
        <v>16</v>
      </c>
      <c r="B379" s="1" t="s">
        <v>144</v>
      </c>
      <c r="C379" s="4">
        <v>1</v>
      </c>
      <c r="D379" s="8">
        <v>1.1599999999999999</v>
      </c>
      <c r="E379" s="4">
        <v>1</v>
      </c>
      <c r="F379" s="8">
        <v>1.61</v>
      </c>
      <c r="G379" s="4">
        <v>0</v>
      </c>
      <c r="H379" s="8">
        <v>0</v>
      </c>
      <c r="I379" s="4">
        <v>0</v>
      </c>
    </row>
    <row r="380" spans="1:9" x14ac:dyDescent="0.2">
      <c r="A380" s="2">
        <v>16</v>
      </c>
      <c r="B380" s="1" t="s">
        <v>116</v>
      </c>
      <c r="C380" s="4">
        <v>1</v>
      </c>
      <c r="D380" s="8">
        <v>1.1599999999999999</v>
      </c>
      <c r="E380" s="4">
        <v>1</v>
      </c>
      <c r="F380" s="8">
        <v>1.61</v>
      </c>
      <c r="G380" s="4">
        <v>0</v>
      </c>
      <c r="H380" s="8">
        <v>0</v>
      </c>
      <c r="I380" s="4">
        <v>0</v>
      </c>
    </row>
    <row r="381" spans="1:9" x14ac:dyDescent="0.2">
      <c r="A381" s="2">
        <v>16</v>
      </c>
      <c r="B381" s="1" t="s">
        <v>108</v>
      </c>
      <c r="C381" s="4">
        <v>1</v>
      </c>
      <c r="D381" s="8">
        <v>1.1599999999999999</v>
      </c>
      <c r="E381" s="4">
        <v>1</v>
      </c>
      <c r="F381" s="8">
        <v>1.61</v>
      </c>
      <c r="G381" s="4">
        <v>0</v>
      </c>
      <c r="H381" s="8">
        <v>0</v>
      </c>
      <c r="I381" s="4">
        <v>0</v>
      </c>
    </row>
    <row r="382" spans="1:9" x14ac:dyDescent="0.2">
      <c r="A382" s="2">
        <v>16</v>
      </c>
      <c r="B382" s="1" t="s">
        <v>132</v>
      </c>
      <c r="C382" s="4">
        <v>1</v>
      </c>
      <c r="D382" s="8">
        <v>1.1599999999999999</v>
      </c>
      <c r="E382" s="4">
        <v>1</v>
      </c>
      <c r="F382" s="8">
        <v>1.61</v>
      </c>
      <c r="G382" s="4">
        <v>0</v>
      </c>
      <c r="H382" s="8">
        <v>0</v>
      </c>
      <c r="I382" s="4">
        <v>0</v>
      </c>
    </row>
    <row r="383" spans="1:9" x14ac:dyDescent="0.2">
      <c r="A383" s="2">
        <v>16</v>
      </c>
      <c r="B383" s="1" t="s">
        <v>145</v>
      </c>
      <c r="C383" s="4">
        <v>1</v>
      </c>
      <c r="D383" s="8">
        <v>1.1599999999999999</v>
      </c>
      <c r="E383" s="4">
        <v>1</v>
      </c>
      <c r="F383" s="8">
        <v>1.61</v>
      </c>
      <c r="G383" s="4">
        <v>0</v>
      </c>
      <c r="H383" s="8">
        <v>0</v>
      </c>
      <c r="I383" s="4">
        <v>0</v>
      </c>
    </row>
    <row r="384" spans="1:9" x14ac:dyDescent="0.2">
      <c r="A384" s="2">
        <v>16</v>
      </c>
      <c r="B384" s="1" t="s">
        <v>146</v>
      </c>
      <c r="C384" s="4">
        <v>1</v>
      </c>
      <c r="D384" s="8">
        <v>1.1599999999999999</v>
      </c>
      <c r="E384" s="4">
        <v>1</v>
      </c>
      <c r="F384" s="8">
        <v>1.61</v>
      </c>
      <c r="G384" s="4">
        <v>0</v>
      </c>
      <c r="H384" s="8">
        <v>0</v>
      </c>
      <c r="I384" s="4">
        <v>0</v>
      </c>
    </row>
    <row r="385" spans="1:9" x14ac:dyDescent="0.2">
      <c r="A385" s="2">
        <v>16</v>
      </c>
      <c r="B385" s="1" t="s">
        <v>147</v>
      </c>
      <c r="C385" s="4">
        <v>1</v>
      </c>
      <c r="D385" s="8">
        <v>1.1599999999999999</v>
      </c>
      <c r="E385" s="4">
        <v>1</v>
      </c>
      <c r="F385" s="8">
        <v>1.61</v>
      </c>
      <c r="G385" s="4">
        <v>0</v>
      </c>
      <c r="H385" s="8">
        <v>0</v>
      </c>
      <c r="I385" s="4">
        <v>0</v>
      </c>
    </row>
    <row r="386" spans="1:9" x14ac:dyDescent="0.2">
      <c r="A386" s="2">
        <v>16</v>
      </c>
      <c r="B386" s="1" t="s">
        <v>93</v>
      </c>
      <c r="C386" s="4">
        <v>1</v>
      </c>
      <c r="D386" s="8">
        <v>1.1599999999999999</v>
      </c>
      <c r="E386" s="4">
        <v>0</v>
      </c>
      <c r="F386" s="8">
        <v>0</v>
      </c>
      <c r="G386" s="4">
        <v>1</v>
      </c>
      <c r="H386" s="8">
        <v>7.14</v>
      </c>
      <c r="I386" s="4">
        <v>0</v>
      </c>
    </row>
    <row r="387" spans="1:9" x14ac:dyDescent="0.2">
      <c r="A387" s="2">
        <v>16</v>
      </c>
      <c r="B387" s="1" t="s">
        <v>148</v>
      </c>
      <c r="C387" s="4">
        <v>1</v>
      </c>
      <c r="D387" s="8">
        <v>1.1599999999999999</v>
      </c>
      <c r="E387" s="4">
        <v>0</v>
      </c>
      <c r="F387" s="8">
        <v>0</v>
      </c>
      <c r="G387" s="4">
        <v>1</v>
      </c>
      <c r="H387" s="8">
        <v>7.14</v>
      </c>
      <c r="I387" s="4">
        <v>0</v>
      </c>
    </row>
    <row r="388" spans="1:9" x14ac:dyDescent="0.2">
      <c r="A388" s="2">
        <v>16</v>
      </c>
      <c r="B388" s="1" t="s">
        <v>123</v>
      </c>
      <c r="C388" s="4">
        <v>1</v>
      </c>
      <c r="D388" s="8">
        <v>1.1599999999999999</v>
      </c>
      <c r="E388" s="4">
        <v>1</v>
      </c>
      <c r="F388" s="8">
        <v>1.61</v>
      </c>
      <c r="G388" s="4">
        <v>0</v>
      </c>
      <c r="H388" s="8">
        <v>0</v>
      </c>
      <c r="I388" s="4">
        <v>0</v>
      </c>
    </row>
    <row r="389" spans="1:9" x14ac:dyDescent="0.2">
      <c r="A389" s="2">
        <v>16</v>
      </c>
      <c r="B389" s="1" t="s">
        <v>149</v>
      </c>
      <c r="C389" s="4">
        <v>1</v>
      </c>
      <c r="D389" s="8">
        <v>1.1599999999999999</v>
      </c>
      <c r="E389" s="4">
        <v>1</v>
      </c>
      <c r="F389" s="8">
        <v>1.61</v>
      </c>
      <c r="G389" s="4">
        <v>0</v>
      </c>
      <c r="H389" s="8">
        <v>0</v>
      </c>
      <c r="I389" s="4">
        <v>0</v>
      </c>
    </row>
    <row r="390" spans="1:9" x14ac:dyDescent="0.2">
      <c r="A390" s="2">
        <v>16</v>
      </c>
      <c r="B390" s="1" t="s">
        <v>124</v>
      </c>
      <c r="C390" s="4">
        <v>1</v>
      </c>
      <c r="D390" s="8">
        <v>1.1599999999999999</v>
      </c>
      <c r="E390" s="4">
        <v>0</v>
      </c>
      <c r="F390" s="8">
        <v>0</v>
      </c>
      <c r="G390" s="4">
        <v>0</v>
      </c>
      <c r="H390" s="8">
        <v>0</v>
      </c>
      <c r="I390" s="4">
        <v>0</v>
      </c>
    </row>
    <row r="391" spans="1:9" x14ac:dyDescent="0.2">
      <c r="A391" s="2">
        <v>16</v>
      </c>
      <c r="B391" s="1" t="s">
        <v>150</v>
      </c>
      <c r="C391" s="4">
        <v>1</v>
      </c>
      <c r="D391" s="8">
        <v>1.1599999999999999</v>
      </c>
      <c r="E391" s="4">
        <v>0</v>
      </c>
      <c r="F391" s="8">
        <v>0</v>
      </c>
      <c r="G391" s="4">
        <v>0</v>
      </c>
      <c r="H391" s="8">
        <v>0</v>
      </c>
      <c r="I391" s="4">
        <v>0</v>
      </c>
    </row>
    <row r="392" spans="1:9" x14ac:dyDescent="0.2">
      <c r="A392" s="2">
        <v>16</v>
      </c>
      <c r="B392" s="1" t="s">
        <v>151</v>
      </c>
      <c r="C392" s="4">
        <v>1</v>
      </c>
      <c r="D392" s="8">
        <v>1.1599999999999999</v>
      </c>
      <c r="E392" s="4">
        <v>1</v>
      </c>
      <c r="F392" s="8">
        <v>1.61</v>
      </c>
      <c r="G392" s="4">
        <v>0</v>
      </c>
      <c r="H392" s="8">
        <v>0</v>
      </c>
      <c r="I392" s="4">
        <v>0</v>
      </c>
    </row>
    <row r="393" spans="1:9" x14ac:dyDescent="0.2">
      <c r="A393" s="2">
        <v>16</v>
      </c>
      <c r="B393" s="1" t="s">
        <v>126</v>
      </c>
      <c r="C393" s="4">
        <v>1</v>
      </c>
      <c r="D393" s="8">
        <v>1.1599999999999999</v>
      </c>
      <c r="E393" s="4">
        <v>0</v>
      </c>
      <c r="F393" s="8">
        <v>0</v>
      </c>
      <c r="G393" s="4">
        <v>0</v>
      </c>
      <c r="H393" s="8">
        <v>0</v>
      </c>
      <c r="I393" s="4">
        <v>0</v>
      </c>
    </row>
    <row r="394" spans="1:9" x14ac:dyDescent="0.2">
      <c r="A394" s="2">
        <v>16</v>
      </c>
      <c r="B394" s="1" t="s">
        <v>152</v>
      </c>
      <c r="C394" s="4">
        <v>1</v>
      </c>
      <c r="D394" s="8">
        <v>1.1599999999999999</v>
      </c>
      <c r="E394" s="4">
        <v>0</v>
      </c>
      <c r="F394" s="8">
        <v>0</v>
      </c>
      <c r="G394" s="4">
        <v>1</v>
      </c>
      <c r="H394" s="8">
        <v>7.14</v>
      </c>
      <c r="I394" s="4">
        <v>0</v>
      </c>
    </row>
    <row r="395" spans="1:9" x14ac:dyDescent="0.2">
      <c r="A395" s="2">
        <v>16</v>
      </c>
      <c r="B395" s="1" t="s">
        <v>153</v>
      </c>
      <c r="C395" s="4">
        <v>1</v>
      </c>
      <c r="D395" s="8">
        <v>1.1599999999999999</v>
      </c>
      <c r="E395" s="4">
        <v>0</v>
      </c>
      <c r="F395" s="8">
        <v>0</v>
      </c>
      <c r="G395" s="4">
        <v>0</v>
      </c>
      <c r="H395" s="8">
        <v>0</v>
      </c>
      <c r="I395" s="4">
        <v>0</v>
      </c>
    </row>
    <row r="396" spans="1:9" x14ac:dyDescent="0.2">
      <c r="A396" s="2">
        <v>16</v>
      </c>
      <c r="B396" s="1" t="s">
        <v>103</v>
      </c>
      <c r="C396" s="4">
        <v>1</v>
      </c>
      <c r="D396" s="8">
        <v>1.1599999999999999</v>
      </c>
      <c r="E396" s="4">
        <v>1</v>
      </c>
      <c r="F396" s="8">
        <v>1.61</v>
      </c>
      <c r="G396" s="4">
        <v>0</v>
      </c>
      <c r="H396" s="8">
        <v>0</v>
      </c>
      <c r="I396" s="4">
        <v>0</v>
      </c>
    </row>
    <row r="397" spans="1:9" x14ac:dyDescent="0.2">
      <c r="A397" s="2">
        <v>16</v>
      </c>
      <c r="B397" s="1" t="s">
        <v>154</v>
      </c>
      <c r="C397" s="4">
        <v>1</v>
      </c>
      <c r="D397" s="8">
        <v>1.1599999999999999</v>
      </c>
      <c r="E397" s="4">
        <v>1</v>
      </c>
      <c r="F397" s="8">
        <v>1.61</v>
      </c>
      <c r="G397" s="4">
        <v>0</v>
      </c>
      <c r="H397" s="8">
        <v>0</v>
      </c>
      <c r="I397" s="4">
        <v>0</v>
      </c>
    </row>
    <row r="398" spans="1:9" x14ac:dyDescent="0.2">
      <c r="A398" s="2">
        <v>16</v>
      </c>
      <c r="B398" s="1" t="s">
        <v>155</v>
      </c>
      <c r="C398" s="4">
        <v>1</v>
      </c>
      <c r="D398" s="8">
        <v>1.1599999999999999</v>
      </c>
      <c r="E398" s="4">
        <v>1</v>
      </c>
      <c r="F398" s="8">
        <v>1.61</v>
      </c>
      <c r="G398" s="4">
        <v>0</v>
      </c>
      <c r="H398" s="8">
        <v>0</v>
      </c>
      <c r="I398" s="4">
        <v>0</v>
      </c>
    </row>
    <row r="399" spans="1:9" x14ac:dyDescent="0.2">
      <c r="A399" s="2">
        <v>16</v>
      </c>
      <c r="B399" s="1" t="s">
        <v>156</v>
      </c>
      <c r="C399" s="4">
        <v>1</v>
      </c>
      <c r="D399" s="8">
        <v>1.1599999999999999</v>
      </c>
      <c r="E399" s="4">
        <v>0</v>
      </c>
      <c r="F399" s="8">
        <v>0</v>
      </c>
      <c r="G399" s="4">
        <v>0</v>
      </c>
      <c r="H399" s="8">
        <v>0</v>
      </c>
      <c r="I399" s="4">
        <v>0</v>
      </c>
    </row>
    <row r="400" spans="1:9" x14ac:dyDescent="0.2">
      <c r="A400" s="1"/>
      <c r="C400" s="4"/>
      <c r="D400" s="8"/>
      <c r="E400" s="4"/>
      <c r="F400" s="8"/>
      <c r="G400" s="4"/>
      <c r="H400" s="8"/>
      <c r="I400" s="4"/>
    </row>
    <row r="401" spans="1:9" x14ac:dyDescent="0.2">
      <c r="A401" s="1" t="s">
        <v>16</v>
      </c>
      <c r="C401" s="4"/>
      <c r="D401" s="8"/>
      <c r="E401" s="4"/>
      <c r="F401" s="8"/>
      <c r="G401" s="4"/>
      <c r="H401" s="8"/>
      <c r="I401" s="4"/>
    </row>
    <row r="402" spans="1:9" x14ac:dyDescent="0.2">
      <c r="A402" s="2">
        <v>1</v>
      </c>
      <c r="B402" s="1" t="s">
        <v>100</v>
      </c>
      <c r="C402" s="4">
        <v>29</v>
      </c>
      <c r="D402" s="8">
        <v>4.96</v>
      </c>
      <c r="E402" s="4">
        <v>27</v>
      </c>
      <c r="F402" s="8">
        <v>9.0299999999999994</v>
      </c>
      <c r="G402" s="4">
        <v>2</v>
      </c>
      <c r="H402" s="8">
        <v>0.72</v>
      </c>
      <c r="I402" s="4">
        <v>0</v>
      </c>
    </row>
    <row r="403" spans="1:9" x14ac:dyDescent="0.2">
      <c r="A403" s="2">
        <v>2</v>
      </c>
      <c r="B403" s="1" t="s">
        <v>99</v>
      </c>
      <c r="C403" s="4">
        <v>25</v>
      </c>
      <c r="D403" s="8">
        <v>4.2699999999999996</v>
      </c>
      <c r="E403" s="4">
        <v>24</v>
      </c>
      <c r="F403" s="8">
        <v>8.0299999999999994</v>
      </c>
      <c r="G403" s="4">
        <v>1</v>
      </c>
      <c r="H403" s="8">
        <v>0.36</v>
      </c>
      <c r="I403" s="4">
        <v>0</v>
      </c>
    </row>
    <row r="404" spans="1:9" x14ac:dyDescent="0.2">
      <c r="A404" s="2">
        <v>3</v>
      </c>
      <c r="B404" s="1" t="s">
        <v>84</v>
      </c>
      <c r="C404" s="4">
        <v>17</v>
      </c>
      <c r="D404" s="8">
        <v>2.91</v>
      </c>
      <c r="E404" s="4">
        <v>1</v>
      </c>
      <c r="F404" s="8">
        <v>0.33</v>
      </c>
      <c r="G404" s="4">
        <v>16</v>
      </c>
      <c r="H404" s="8">
        <v>5.78</v>
      </c>
      <c r="I404" s="4">
        <v>0</v>
      </c>
    </row>
    <row r="405" spans="1:9" x14ac:dyDescent="0.2">
      <c r="A405" s="2">
        <v>4</v>
      </c>
      <c r="B405" s="1" t="s">
        <v>93</v>
      </c>
      <c r="C405" s="4">
        <v>15</v>
      </c>
      <c r="D405" s="8">
        <v>2.56</v>
      </c>
      <c r="E405" s="4">
        <v>8</v>
      </c>
      <c r="F405" s="8">
        <v>2.68</v>
      </c>
      <c r="G405" s="4">
        <v>7</v>
      </c>
      <c r="H405" s="8">
        <v>2.5299999999999998</v>
      </c>
      <c r="I405" s="4">
        <v>0</v>
      </c>
    </row>
    <row r="406" spans="1:9" x14ac:dyDescent="0.2">
      <c r="A406" s="2">
        <v>5</v>
      </c>
      <c r="B406" s="1" t="s">
        <v>147</v>
      </c>
      <c r="C406" s="4">
        <v>14</v>
      </c>
      <c r="D406" s="8">
        <v>2.39</v>
      </c>
      <c r="E406" s="4">
        <v>6</v>
      </c>
      <c r="F406" s="8">
        <v>2.0099999999999998</v>
      </c>
      <c r="G406" s="4">
        <v>8</v>
      </c>
      <c r="H406" s="8">
        <v>2.89</v>
      </c>
      <c r="I406" s="4">
        <v>0</v>
      </c>
    </row>
    <row r="407" spans="1:9" x14ac:dyDescent="0.2">
      <c r="A407" s="2">
        <v>6</v>
      </c>
      <c r="B407" s="1" t="s">
        <v>127</v>
      </c>
      <c r="C407" s="4">
        <v>13</v>
      </c>
      <c r="D407" s="8">
        <v>2.2200000000000002</v>
      </c>
      <c r="E407" s="4">
        <v>0</v>
      </c>
      <c r="F407" s="8">
        <v>0</v>
      </c>
      <c r="G407" s="4">
        <v>13</v>
      </c>
      <c r="H407" s="8">
        <v>4.6900000000000004</v>
      </c>
      <c r="I407" s="4">
        <v>0</v>
      </c>
    </row>
    <row r="408" spans="1:9" x14ac:dyDescent="0.2">
      <c r="A408" s="2">
        <v>6</v>
      </c>
      <c r="B408" s="1" t="s">
        <v>90</v>
      </c>
      <c r="C408" s="4">
        <v>13</v>
      </c>
      <c r="D408" s="8">
        <v>2.2200000000000002</v>
      </c>
      <c r="E408" s="4">
        <v>8</v>
      </c>
      <c r="F408" s="8">
        <v>2.68</v>
      </c>
      <c r="G408" s="4">
        <v>5</v>
      </c>
      <c r="H408" s="8">
        <v>1.81</v>
      </c>
      <c r="I408" s="4">
        <v>0</v>
      </c>
    </row>
    <row r="409" spans="1:9" x14ac:dyDescent="0.2">
      <c r="A409" s="2">
        <v>6</v>
      </c>
      <c r="B409" s="1" t="s">
        <v>95</v>
      </c>
      <c r="C409" s="4">
        <v>13</v>
      </c>
      <c r="D409" s="8">
        <v>2.2200000000000002</v>
      </c>
      <c r="E409" s="4">
        <v>9</v>
      </c>
      <c r="F409" s="8">
        <v>3.01</v>
      </c>
      <c r="G409" s="4">
        <v>4</v>
      </c>
      <c r="H409" s="8">
        <v>1.44</v>
      </c>
      <c r="I409" s="4">
        <v>0</v>
      </c>
    </row>
    <row r="410" spans="1:9" x14ac:dyDescent="0.2">
      <c r="A410" s="2">
        <v>6</v>
      </c>
      <c r="B410" s="1" t="s">
        <v>103</v>
      </c>
      <c r="C410" s="4">
        <v>13</v>
      </c>
      <c r="D410" s="8">
        <v>2.2200000000000002</v>
      </c>
      <c r="E410" s="4">
        <v>10</v>
      </c>
      <c r="F410" s="8">
        <v>3.34</v>
      </c>
      <c r="G410" s="4">
        <v>3</v>
      </c>
      <c r="H410" s="8">
        <v>1.08</v>
      </c>
      <c r="I410" s="4">
        <v>0</v>
      </c>
    </row>
    <row r="411" spans="1:9" x14ac:dyDescent="0.2">
      <c r="A411" s="2">
        <v>10</v>
      </c>
      <c r="B411" s="1" t="s">
        <v>86</v>
      </c>
      <c r="C411" s="4">
        <v>12</v>
      </c>
      <c r="D411" s="8">
        <v>2.0499999999999998</v>
      </c>
      <c r="E411" s="4">
        <v>6</v>
      </c>
      <c r="F411" s="8">
        <v>2.0099999999999998</v>
      </c>
      <c r="G411" s="4">
        <v>6</v>
      </c>
      <c r="H411" s="8">
        <v>2.17</v>
      </c>
      <c r="I411" s="4">
        <v>0</v>
      </c>
    </row>
    <row r="412" spans="1:9" x14ac:dyDescent="0.2">
      <c r="A412" s="2">
        <v>11</v>
      </c>
      <c r="B412" s="1" t="s">
        <v>89</v>
      </c>
      <c r="C412" s="4">
        <v>11</v>
      </c>
      <c r="D412" s="8">
        <v>1.88</v>
      </c>
      <c r="E412" s="4">
        <v>8</v>
      </c>
      <c r="F412" s="8">
        <v>2.68</v>
      </c>
      <c r="G412" s="4">
        <v>3</v>
      </c>
      <c r="H412" s="8">
        <v>1.08</v>
      </c>
      <c r="I412" s="4">
        <v>0</v>
      </c>
    </row>
    <row r="413" spans="1:9" x14ac:dyDescent="0.2">
      <c r="A413" s="2">
        <v>11</v>
      </c>
      <c r="B413" s="1" t="s">
        <v>98</v>
      </c>
      <c r="C413" s="4">
        <v>11</v>
      </c>
      <c r="D413" s="8">
        <v>1.88</v>
      </c>
      <c r="E413" s="4">
        <v>11</v>
      </c>
      <c r="F413" s="8">
        <v>3.68</v>
      </c>
      <c r="G413" s="4">
        <v>0</v>
      </c>
      <c r="H413" s="8">
        <v>0</v>
      </c>
      <c r="I413" s="4">
        <v>0</v>
      </c>
    </row>
    <row r="414" spans="1:9" x14ac:dyDescent="0.2">
      <c r="A414" s="2">
        <v>13</v>
      </c>
      <c r="B414" s="1" t="s">
        <v>91</v>
      </c>
      <c r="C414" s="4">
        <v>10</v>
      </c>
      <c r="D414" s="8">
        <v>1.71</v>
      </c>
      <c r="E414" s="4">
        <v>1</v>
      </c>
      <c r="F414" s="8">
        <v>0.33</v>
      </c>
      <c r="G414" s="4">
        <v>9</v>
      </c>
      <c r="H414" s="8">
        <v>3.25</v>
      </c>
      <c r="I414" s="4">
        <v>0</v>
      </c>
    </row>
    <row r="415" spans="1:9" x14ac:dyDescent="0.2">
      <c r="A415" s="2">
        <v>13</v>
      </c>
      <c r="B415" s="1" t="s">
        <v>102</v>
      </c>
      <c r="C415" s="4">
        <v>10</v>
      </c>
      <c r="D415" s="8">
        <v>1.71</v>
      </c>
      <c r="E415" s="4">
        <v>9</v>
      </c>
      <c r="F415" s="8">
        <v>3.01</v>
      </c>
      <c r="G415" s="4">
        <v>1</v>
      </c>
      <c r="H415" s="8">
        <v>0.36</v>
      </c>
      <c r="I415" s="4">
        <v>0</v>
      </c>
    </row>
    <row r="416" spans="1:9" x14ac:dyDescent="0.2">
      <c r="A416" s="2">
        <v>15</v>
      </c>
      <c r="B416" s="1" t="s">
        <v>92</v>
      </c>
      <c r="C416" s="4">
        <v>9</v>
      </c>
      <c r="D416" s="8">
        <v>1.54</v>
      </c>
      <c r="E416" s="4">
        <v>4</v>
      </c>
      <c r="F416" s="8">
        <v>1.34</v>
      </c>
      <c r="G416" s="4">
        <v>5</v>
      </c>
      <c r="H416" s="8">
        <v>1.81</v>
      </c>
      <c r="I416" s="4">
        <v>0</v>
      </c>
    </row>
    <row r="417" spans="1:9" x14ac:dyDescent="0.2">
      <c r="A417" s="2">
        <v>16</v>
      </c>
      <c r="B417" s="1" t="s">
        <v>87</v>
      </c>
      <c r="C417" s="4">
        <v>8</v>
      </c>
      <c r="D417" s="8">
        <v>1.37</v>
      </c>
      <c r="E417" s="4">
        <v>3</v>
      </c>
      <c r="F417" s="8">
        <v>1</v>
      </c>
      <c r="G417" s="4">
        <v>5</v>
      </c>
      <c r="H417" s="8">
        <v>1.81</v>
      </c>
      <c r="I417" s="4">
        <v>0</v>
      </c>
    </row>
    <row r="418" spans="1:9" x14ac:dyDescent="0.2">
      <c r="A418" s="2">
        <v>16</v>
      </c>
      <c r="B418" s="1" t="s">
        <v>94</v>
      </c>
      <c r="C418" s="4">
        <v>8</v>
      </c>
      <c r="D418" s="8">
        <v>1.37</v>
      </c>
      <c r="E418" s="4">
        <v>4</v>
      </c>
      <c r="F418" s="8">
        <v>1.34</v>
      </c>
      <c r="G418" s="4">
        <v>4</v>
      </c>
      <c r="H418" s="8">
        <v>1.44</v>
      </c>
      <c r="I418" s="4">
        <v>0</v>
      </c>
    </row>
    <row r="419" spans="1:9" x14ac:dyDescent="0.2">
      <c r="A419" s="2">
        <v>16</v>
      </c>
      <c r="B419" s="1" t="s">
        <v>96</v>
      </c>
      <c r="C419" s="4">
        <v>8</v>
      </c>
      <c r="D419" s="8">
        <v>1.37</v>
      </c>
      <c r="E419" s="4">
        <v>6</v>
      </c>
      <c r="F419" s="8">
        <v>2.0099999999999998</v>
      </c>
      <c r="G419" s="4">
        <v>2</v>
      </c>
      <c r="H419" s="8">
        <v>0.72</v>
      </c>
      <c r="I419" s="4">
        <v>0</v>
      </c>
    </row>
    <row r="420" spans="1:9" x14ac:dyDescent="0.2">
      <c r="A420" s="2">
        <v>16</v>
      </c>
      <c r="B420" s="1" t="s">
        <v>107</v>
      </c>
      <c r="C420" s="4">
        <v>8</v>
      </c>
      <c r="D420" s="8">
        <v>1.37</v>
      </c>
      <c r="E420" s="4">
        <v>7</v>
      </c>
      <c r="F420" s="8">
        <v>2.34</v>
      </c>
      <c r="G420" s="4">
        <v>1</v>
      </c>
      <c r="H420" s="8">
        <v>0.36</v>
      </c>
      <c r="I420" s="4">
        <v>0</v>
      </c>
    </row>
    <row r="421" spans="1:9" x14ac:dyDescent="0.2">
      <c r="A421" s="2">
        <v>20</v>
      </c>
      <c r="B421" s="1" t="s">
        <v>157</v>
      </c>
      <c r="C421" s="4">
        <v>7</v>
      </c>
      <c r="D421" s="8">
        <v>1.2</v>
      </c>
      <c r="E421" s="4">
        <v>6</v>
      </c>
      <c r="F421" s="8">
        <v>2.0099999999999998</v>
      </c>
      <c r="G421" s="4">
        <v>1</v>
      </c>
      <c r="H421" s="8">
        <v>0.36</v>
      </c>
      <c r="I421" s="4">
        <v>0</v>
      </c>
    </row>
    <row r="422" spans="1:9" x14ac:dyDescent="0.2">
      <c r="A422" s="2">
        <v>20</v>
      </c>
      <c r="B422" s="1" t="s">
        <v>158</v>
      </c>
      <c r="C422" s="4">
        <v>7</v>
      </c>
      <c r="D422" s="8">
        <v>1.2</v>
      </c>
      <c r="E422" s="4">
        <v>2</v>
      </c>
      <c r="F422" s="8">
        <v>0.67</v>
      </c>
      <c r="G422" s="4">
        <v>5</v>
      </c>
      <c r="H422" s="8">
        <v>1.81</v>
      </c>
      <c r="I422" s="4">
        <v>0</v>
      </c>
    </row>
    <row r="423" spans="1:9" x14ac:dyDescent="0.2">
      <c r="A423" s="2">
        <v>20</v>
      </c>
      <c r="B423" s="1" t="s">
        <v>159</v>
      </c>
      <c r="C423" s="4">
        <v>7</v>
      </c>
      <c r="D423" s="8">
        <v>1.2</v>
      </c>
      <c r="E423" s="4">
        <v>7</v>
      </c>
      <c r="F423" s="8">
        <v>2.34</v>
      </c>
      <c r="G423" s="4">
        <v>0</v>
      </c>
      <c r="H423" s="8">
        <v>0</v>
      </c>
      <c r="I423" s="4">
        <v>0</v>
      </c>
    </row>
    <row r="424" spans="1:9" x14ac:dyDescent="0.2">
      <c r="A424" s="2">
        <v>20</v>
      </c>
      <c r="B424" s="1" t="s">
        <v>129</v>
      </c>
      <c r="C424" s="4">
        <v>7</v>
      </c>
      <c r="D424" s="8">
        <v>1.2</v>
      </c>
      <c r="E424" s="4">
        <v>6</v>
      </c>
      <c r="F424" s="8">
        <v>2.0099999999999998</v>
      </c>
      <c r="G424" s="4">
        <v>1</v>
      </c>
      <c r="H424" s="8">
        <v>0.36</v>
      </c>
      <c r="I424" s="4">
        <v>0</v>
      </c>
    </row>
    <row r="425" spans="1:9" x14ac:dyDescent="0.2">
      <c r="A425" s="1"/>
      <c r="C425" s="4"/>
      <c r="D425" s="8"/>
      <c r="E425" s="4"/>
      <c r="F425" s="8"/>
      <c r="G425" s="4"/>
      <c r="H425" s="8"/>
      <c r="I425" s="4"/>
    </row>
    <row r="426" spans="1:9" x14ac:dyDescent="0.2">
      <c r="A426" s="1" t="s">
        <v>17</v>
      </c>
      <c r="C426" s="4"/>
      <c r="D426" s="8"/>
      <c r="E426" s="4"/>
      <c r="F426" s="8"/>
      <c r="G426" s="4"/>
      <c r="H426" s="8"/>
      <c r="I426" s="4"/>
    </row>
    <row r="427" spans="1:9" x14ac:dyDescent="0.2">
      <c r="A427" s="2">
        <v>1</v>
      </c>
      <c r="B427" s="1" t="s">
        <v>110</v>
      </c>
      <c r="C427" s="4">
        <v>28</v>
      </c>
      <c r="D427" s="8">
        <v>9.3000000000000007</v>
      </c>
      <c r="E427" s="4">
        <v>22</v>
      </c>
      <c r="F427" s="8">
        <v>13.02</v>
      </c>
      <c r="G427" s="4">
        <v>6</v>
      </c>
      <c r="H427" s="8">
        <v>5.13</v>
      </c>
      <c r="I427" s="4">
        <v>0</v>
      </c>
    </row>
    <row r="428" spans="1:9" x14ac:dyDescent="0.2">
      <c r="A428" s="2">
        <v>2</v>
      </c>
      <c r="B428" s="1" t="s">
        <v>84</v>
      </c>
      <c r="C428" s="4">
        <v>15</v>
      </c>
      <c r="D428" s="8">
        <v>4.9800000000000004</v>
      </c>
      <c r="E428" s="4">
        <v>3</v>
      </c>
      <c r="F428" s="8">
        <v>1.78</v>
      </c>
      <c r="G428" s="4">
        <v>12</v>
      </c>
      <c r="H428" s="8">
        <v>10.26</v>
      </c>
      <c r="I428" s="4">
        <v>0</v>
      </c>
    </row>
    <row r="429" spans="1:9" x14ac:dyDescent="0.2">
      <c r="A429" s="2">
        <v>3</v>
      </c>
      <c r="B429" s="1" t="s">
        <v>100</v>
      </c>
      <c r="C429" s="4">
        <v>14</v>
      </c>
      <c r="D429" s="8">
        <v>4.6500000000000004</v>
      </c>
      <c r="E429" s="4">
        <v>14</v>
      </c>
      <c r="F429" s="8">
        <v>8.2799999999999994</v>
      </c>
      <c r="G429" s="4">
        <v>0</v>
      </c>
      <c r="H429" s="8">
        <v>0</v>
      </c>
      <c r="I429" s="4">
        <v>0</v>
      </c>
    </row>
    <row r="430" spans="1:9" x14ac:dyDescent="0.2">
      <c r="A430" s="2">
        <v>4</v>
      </c>
      <c r="B430" s="1" t="s">
        <v>123</v>
      </c>
      <c r="C430" s="4">
        <v>10</v>
      </c>
      <c r="D430" s="8">
        <v>3.32</v>
      </c>
      <c r="E430" s="4">
        <v>9</v>
      </c>
      <c r="F430" s="8">
        <v>5.33</v>
      </c>
      <c r="G430" s="4">
        <v>1</v>
      </c>
      <c r="H430" s="8">
        <v>0.85</v>
      </c>
      <c r="I430" s="4">
        <v>0</v>
      </c>
    </row>
    <row r="431" spans="1:9" x14ac:dyDescent="0.2">
      <c r="A431" s="2">
        <v>5</v>
      </c>
      <c r="B431" s="1" t="s">
        <v>85</v>
      </c>
      <c r="C431" s="4">
        <v>7</v>
      </c>
      <c r="D431" s="8">
        <v>2.33</v>
      </c>
      <c r="E431" s="4">
        <v>2</v>
      </c>
      <c r="F431" s="8">
        <v>1.18</v>
      </c>
      <c r="G431" s="4">
        <v>5</v>
      </c>
      <c r="H431" s="8">
        <v>4.2699999999999996</v>
      </c>
      <c r="I431" s="4">
        <v>0</v>
      </c>
    </row>
    <row r="432" spans="1:9" x14ac:dyDescent="0.2">
      <c r="A432" s="2">
        <v>5</v>
      </c>
      <c r="B432" s="1" t="s">
        <v>92</v>
      </c>
      <c r="C432" s="4">
        <v>7</v>
      </c>
      <c r="D432" s="8">
        <v>2.33</v>
      </c>
      <c r="E432" s="4">
        <v>4</v>
      </c>
      <c r="F432" s="8">
        <v>2.37</v>
      </c>
      <c r="G432" s="4">
        <v>2</v>
      </c>
      <c r="H432" s="8">
        <v>1.71</v>
      </c>
      <c r="I432" s="4">
        <v>1</v>
      </c>
    </row>
    <row r="433" spans="1:9" x14ac:dyDescent="0.2">
      <c r="A433" s="2">
        <v>5</v>
      </c>
      <c r="B433" s="1" t="s">
        <v>95</v>
      </c>
      <c r="C433" s="4">
        <v>7</v>
      </c>
      <c r="D433" s="8">
        <v>2.33</v>
      </c>
      <c r="E433" s="4">
        <v>7</v>
      </c>
      <c r="F433" s="8">
        <v>4.1399999999999997</v>
      </c>
      <c r="G433" s="4">
        <v>0</v>
      </c>
      <c r="H433" s="8">
        <v>0</v>
      </c>
      <c r="I433" s="4">
        <v>0</v>
      </c>
    </row>
    <row r="434" spans="1:9" x14ac:dyDescent="0.2">
      <c r="A434" s="2">
        <v>5</v>
      </c>
      <c r="B434" s="1" t="s">
        <v>126</v>
      </c>
      <c r="C434" s="4">
        <v>7</v>
      </c>
      <c r="D434" s="8">
        <v>2.33</v>
      </c>
      <c r="E434" s="4">
        <v>0</v>
      </c>
      <c r="F434" s="8">
        <v>0</v>
      </c>
      <c r="G434" s="4">
        <v>2</v>
      </c>
      <c r="H434" s="8">
        <v>1.71</v>
      </c>
      <c r="I434" s="4">
        <v>1</v>
      </c>
    </row>
    <row r="435" spans="1:9" x14ac:dyDescent="0.2">
      <c r="A435" s="2">
        <v>9</v>
      </c>
      <c r="B435" s="1" t="s">
        <v>89</v>
      </c>
      <c r="C435" s="4">
        <v>6</v>
      </c>
      <c r="D435" s="8">
        <v>1.99</v>
      </c>
      <c r="E435" s="4">
        <v>5</v>
      </c>
      <c r="F435" s="8">
        <v>2.96</v>
      </c>
      <c r="G435" s="4">
        <v>1</v>
      </c>
      <c r="H435" s="8">
        <v>0.85</v>
      </c>
      <c r="I435" s="4">
        <v>0</v>
      </c>
    </row>
    <row r="436" spans="1:9" x14ac:dyDescent="0.2">
      <c r="A436" s="2">
        <v>10</v>
      </c>
      <c r="B436" s="1" t="s">
        <v>86</v>
      </c>
      <c r="C436" s="4">
        <v>5</v>
      </c>
      <c r="D436" s="8">
        <v>1.66</v>
      </c>
      <c r="E436" s="4">
        <v>3</v>
      </c>
      <c r="F436" s="8">
        <v>1.78</v>
      </c>
      <c r="G436" s="4">
        <v>2</v>
      </c>
      <c r="H436" s="8">
        <v>1.71</v>
      </c>
      <c r="I436" s="4">
        <v>0</v>
      </c>
    </row>
    <row r="437" spans="1:9" x14ac:dyDescent="0.2">
      <c r="A437" s="2">
        <v>10</v>
      </c>
      <c r="B437" s="1" t="s">
        <v>88</v>
      </c>
      <c r="C437" s="4">
        <v>5</v>
      </c>
      <c r="D437" s="8">
        <v>1.66</v>
      </c>
      <c r="E437" s="4">
        <v>5</v>
      </c>
      <c r="F437" s="8">
        <v>2.96</v>
      </c>
      <c r="G437" s="4">
        <v>0</v>
      </c>
      <c r="H437" s="8">
        <v>0</v>
      </c>
      <c r="I437" s="4">
        <v>0</v>
      </c>
    </row>
    <row r="438" spans="1:9" x14ac:dyDescent="0.2">
      <c r="A438" s="2">
        <v>10</v>
      </c>
      <c r="B438" s="1" t="s">
        <v>93</v>
      </c>
      <c r="C438" s="4">
        <v>5</v>
      </c>
      <c r="D438" s="8">
        <v>1.66</v>
      </c>
      <c r="E438" s="4">
        <v>2</v>
      </c>
      <c r="F438" s="8">
        <v>1.18</v>
      </c>
      <c r="G438" s="4">
        <v>3</v>
      </c>
      <c r="H438" s="8">
        <v>2.56</v>
      </c>
      <c r="I438" s="4">
        <v>0</v>
      </c>
    </row>
    <row r="439" spans="1:9" x14ac:dyDescent="0.2">
      <c r="A439" s="2">
        <v>10</v>
      </c>
      <c r="B439" s="1" t="s">
        <v>163</v>
      </c>
      <c r="C439" s="4">
        <v>5</v>
      </c>
      <c r="D439" s="8">
        <v>1.66</v>
      </c>
      <c r="E439" s="4">
        <v>4</v>
      </c>
      <c r="F439" s="8">
        <v>2.37</v>
      </c>
      <c r="G439" s="4">
        <v>1</v>
      </c>
      <c r="H439" s="8">
        <v>0.85</v>
      </c>
      <c r="I439" s="4">
        <v>0</v>
      </c>
    </row>
    <row r="440" spans="1:9" x14ac:dyDescent="0.2">
      <c r="A440" s="2">
        <v>10</v>
      </c>
      <c r="B440" s="1" t="s">
        <v>164</v>
      </c>
      <c r="C440" s="4">
        <v>5</v>
      </c>
      <c r="D440" s="8">
        <v>1.66</v>
      </c>
      <c r="E440" s="4">
        <v>3</v>
      </c>
      <c r="F440" s="8">
        <v>1.78</v>
      </c>
      <c r="G440" s="4">
        <v>1</v>
      </c>
      <c r="H440" s="8">
        <v>0.85</v>
      </c>
      <c r="I440" s="4">
        <v>0</v>
      </c>
    </row>
    <row r="441" spans="1:9" x14ac:dyDescent="0.2">
      <c r="A441" s="2">
        <v>10</v>
      </c>
      <c r="B441" s="1" t="s">
        <v>99</v>
      </c>
      <c r="C441" s="4">
        <v>5</v>
      </c>
      <c r="D441" s="8">
        <v>1.66</v>
      </c>
      <c r="E441" s="4">
        <v>5</v>
      </c>
      <c r="F441" s="8">
        <v>2.96</v>
      </c>
      <c r="G441" s="4">
        <v>0</v>
      </c>
      <c r="H441" s="8">
        <v>0</v>
      </c>
      <c r="I441" s="4">
        <v>0</v>
      </c>
    </row>
    <row r="442" spans="1:9" x14ac:dyDescent="0.2">
      <c r="A442" s="2">
        <v>10</v>
      </c>
      <c r="B442" s="1" t="s">
        <v>166</v>
      </c>
      <c r="C442" s="4">
        <v>5</v>
      </c>
      <c r="D442" s="8">
        <v>1.66</v>
      </c>
      <c r="E442" s="4">
        <v>2</v>
      </c>
      <c r="F442" s="8">
        <v>1.18</v>
      </c>
      <c r="G442" s="4">
        <v>2</v>
      </c>
      <c r="H442" s="8">
        <v>1.71</v>
      </c>
      <c r="I442" s="4">
        <v>1</v>
      </c>
    </row>
    <row r="443" spans="1:9" x14ac:dyDescent="0.2">
      <c r="A443" s="2">
        <v>10</v>
      </c>
      <c r="B443" s="1" t="s">
        <v>103</v>
      </c>
      <c r="C443" s="4">
        <v>5</v>
      </c>
      <c r="D443" s="8">
        <v>1.66</v>
      </c>
      <c r="E443" s="4">
        <v>2</v>
      </c>
      <c r="F443" s="8">
        <v>1.18</v>
      </c>
      <c r="G443" s="4">
        <v>3</v>
      </c>
      <c r="H443" s="8">
        <v>2.56</v>
      </c>
      <c r="I443" s="4">
        <v>0</v>
      </c>
    </row>
    <row r="444" spans="1:9" x14ac:dyDescent="0.2">
      <c r="A444" s="2">
        <v>18</v>
      </c>
      <c r="B444" s="1" t="s">
        <v>87</v>
      </c>
      <c r="C444" s="4">
        <v>4</v>
      </c>
      <c r="D444" s="8">
        <v>1.33</v>
      </c>
      <c r="E444" s="4">
        <v>3</v>
      </c>
      <c r="F444" s="8">
        <v>1.78</v>
      </c>
      <c r="G444" s="4">
        <v>1</v>
      </c>
      <c r="H444" s="8">
        <v>0.85</v>
      </c>
      <c r="I444" s="4">
        <v>0</v>
      </c>
    </row>
    <row r="445" spans="1:9" x14ac:dyDescent="0.2">
      <c r="A445" s="2">
        <v>18</v>
      </c>
      <c r="B445" s="1" t="s">
        <v>104</v>
      </c>
      <c r="C445" s="4">
        <v>4</v>
      </c>
      <c r="D445" s="8">
        <v>1.33</v>
      </c>
      <c r="E445" s="4">
        <v>2</v>
      </c>
      <c r="F445" s="8">
        <v>1.18</v>
      </c>
      <c r="G445" s="4">
        <v>2</v>
      </c>
      <c r="H445" s="8">
        <v>1.71</v>
      </c>
      <c r="I445" s="4">
        <v>0</v>
      </c>
    </row>
    <row r="446" spans="1:9" x14ac:dyDescent="0.2">
      <c r="A446" s="2">
        <v>18</v>
      </c>
      <c r="B446" s="1" t="s">
        <v>160</v>
      </c>
      <c r="C446" s="4">
        <v>4</v>
      </c>
      <c r="D446" s="8">
        <v>1.33</v>
      </c>
      <c r="E446" s="4">
        <v>4</v>
      </c>
      <c r="F446" s="8">
        <v>2.37</v>
      </c>
      <c r="G446" s="4">
        <v>0</v>
      </c>
      <c r="H446" s="8">
        <v>0</v>
      </c>
      <c r="I446" s="4">
        <v>0</v>
      </c>
    </row>
    <row r="447" spans="1:9" x14ac:dyDescent="0.2">
      <c r="A447" s="2">
        <v>18</v>
      </c>
      <c r="B447" s="1" t="s">
        <v>113</v>
      </c>
      <c r="C447" s="4">
        <v>4</v>
      </c>
      <c r="D447" s="8">
        <v>1.33</v>
      </c>
      <c r="E447" s="4">
        <v>0</v>
      </c>
      <c r="F447" s="8">
        <v>0</v>
      </c>
      <c r="G447" s="4">
        <v>4</v>
      </c>
      <c r="H447" s="8">
        <v>3.42</v>
      </c>
      <c r="I447" s="4">
        <v>0</v>
      </c>
    </row>
    <row r="448" spans="1:9" x14ac:dyDescent="0.2">
      <c r="A448" s="2">
        <v>18</v>
      </c>
      <c r="B448" s="1" t="s">
        <v>161</v>
      </c>
      <c r="C448" s="4">
        <v>4</v>
      </c>
      <c r="D448" s="8">
        <v>1.33</v>
      </c>
      <c r="E448" s="4">
        <v>0</v>
      </c>
      <c r="F448" s="8">
        <v>0</v>
      </c>
      <c r="G448" s="4">
        <v>4</v>
      </c>
      <c r="H448" s="8">
        <v>3.42</v>
      </c>
      <c r="I448" s="4">
        <v>0</v>
      </c>
    </row>
    <row r="449" spans="1:9" x14ac:dyDescent="0.2">
      <c r="A449" s="2">
        <v>18</v>
      </c>
      <c r="B449" s="1" t="s">
        <v>162</v>
      </c>
      <c r="C449" s="4">
        <v>4</v>
      </c>
      <c r="D449" s="8">
        <v>1.33</v>
      </c>
      <c r="E449" s="4">
        <v>0</v>
      </c>
      <c r="F449" s="8">
        <v>0</v>
      </c>
      <c r="G449" s="4">
        <v>4</v>
      </c>
      <c r="H449" s="8">
        <v>3.42</v>
      </c>
      <c r="I449" s="4">
        <v>0</v>
      </c>
    </row>
    <row r="450" spans="1:9" x14ac:dyDescent="0.2">
      <c r="A450" s="2">
        <v>18</v>
      </c>
      <c r="B450" s="1" t="s">
        <v>116</v>
      </c>
      <c r="C450" s="4">
        <v>4</v>
      </c>
      <c r="D450" s="8">
        <v>1.33</v>
      </c>
      <c r="E450" s="4">
        <v>1</v>
      </c>
      <c r="F450" s="8">
        <v>0.59</v>
      </c>
      <c r="G450" s="4">
        <v>3</v>
      </c>
      <c r="H450" s="8">
        <v>2.56</v>
      </c>
      <c r="I450" s="4">
        <v>0</v>
      </c>
    </row>
    <row r="451" spans="1:9" x14ac:dyDescent="0.2">
      <c r="A451" s="2">
        <v>18</v>
      </c>
      <c r="B451" s="1" t="s">
        <v>90</v>
      </c>
      <c r="C451" s="4">
        <v>4</v>
      </c>
      <c r="D451" s="8">
        <v>1.33</v>
      </c>
      <c r="E451" s="4">
        <v>3</v>
      </c>
      <c r="F451" s="8">
        <v>1.78</v>
      </c>
      <c r="G451" s="4">
        <v>1</v>
      </c>
      <c r="H451" s="8">
        <v>0.85</v>
      </c>
      <c r="I451" s="4">
        <v>0</v>
      </c>
    </row>
    <row r="452" spans="1:9" x14ac:dyDescent="0.2">
      <c r="A452" s="2">
        <v>18</v>
      </c>
      <c r="B452" s="1" t="s">
        <v>165</v>
      </c>
      <c r="C452" s="4">
        <v>4</v>
      </c>
      <c r="D452" s="8">
        <v>1.33</v>
      </c>
      <c r="E452" s="4">
        <v>3</v>
      </c>
      <c r="F452" s="8">
        <v>1.78</v>
      </c>
      <c r="G452" s="4">
        <v>1</v>
      </c>
      <c r="H452" s="8">
        <v>0.85</v>
      </c>
      <c r="I452" s="4">
        <v>0</v>
      </c>
    </row>
    <row r="453" spans="1:9" x14ac:dyDescent="0.2">
      <c r="A453" s="2">
        <v>18</v>
      </c>
      <c r="B453" s="1" t="s">
        <v>114</v>
      </c>
      <c r="C453" s="4">
        <v>4</v>
      </c>
      <c r="D453" s="8">
        <v>1.33</v>
      </c>
      <c r="E453" s="4">
        <v>3</v>
      </c>
      <c r="F453" s="8">
        <v>1.78</v>
      </c>
      <c r="G453" s="4">
        <v>1</v>
      </c>
      <c r="H453" s="8">
        <v>0.85</v>
      </c>
      <c r="I453" s="4">
        <v>0</v>
      </c>
    </row>
    <row r="454" spans="1:9" x14ac:dyDescent="0.2">
      <c r="A454" s="2">
        <v>18</v>
      </c>
      <c r="B454" s="1" t="s">
        <v>167</v>
      </c>
      <c r="C454" s="4">
        <v>4</v>
      </c>
      <c r="D454" s="8">
        <v>1.33</v>
      </c>
      <c r="E454" s="4">
        <v>4</v>
      </c>
      <c r="F454" s="8">
        <v>2.37</v>
      </c>
      <c r="G454" s="4">
        <v>0</v>
      </c>
      <c r="H454" s="8">
        <v>0</v>
      </c>
      <c r="I454" s="4">
        <v>0</v>
      </c>
    </row>
    <row r="455" spans="1:9" x14ac:dyDescent="0.2">
      <c r="A455" s="2">
        <v>18</v>
      </c>
      <c r="B455" s="1" t="s">
        <v>102</v>
      </c>
      <c r="C455" s="4">
        <v>4</v>
      </c>
      <c r="D455" s="8">
        <v>1.33</v>
      </c>
      <c r="E455" s="4">
        <v>4</v>
      </c>
      <c r="F455" s="8">
        <v>2.37</v>
      </c>
      <c r="G455" s="4">
        <v>0</v>
      </c>
      <c r="H455" s="8">
        <v>0</v>
      </c>
      <c r="I455" s="4">
        <v>0</v>
      </c>
    </row>
    <row r="456" spans="1:9" x14ac:dyDescent="0.2">
      <c r="A456" s="1"/>
      <c r="C456" s="4"/>
      <c r="D456" s="8"/>
      <c r="E456" s="4"/>
      <c r="F456" s="8"/>
      <c r="G456" s="4"/>
      <c r="H456" s="8"/>
      <c r="I456" s="4"/>
    </row>
    <row r="457" spans="1:9" x14ac:dyDescent="0.2">
      <c r="A457" s="1" t="s">
        <v>18</v>
      </c>
      <c r="C457" s="4"/>
      <c r="D457" s="8"/>
      <c r="E457" s="4"/>
      <c r="F457" s="8"/>
      <c r="G457" s="4"/>
      <c r="H457" s="8"/>
      <c r="I457" s="4"/>
    </row>
    <row r="458" spans="1:9" x14ac:dyDescent="0.2">
      <c r="A458" s="2">
        <v>1</v>
      </c>
      <c r="B458" s="1" t="s">
        <v>100</v>
      </c>
      <c r="C458" s="4">
        <v>28</v>
      </c>
      <c r="D458" s="8">
        <v>5.94</v>
      </c>
      <c r="E458" s="4">
        <v>26</v>
      </c>
      <c r="F458" s="8">
        <v>9.35</v>
      </c>
      <c r="G458" s="4">
        <v>2</v>
      </c>
      <c r="H458" s="8">
        <v>1.08</v>
      </c>
      <c r="I458" s="4">
        <v>0</v>
      </c>
    </row>
    <row r="459" spans="1:9" x14ac:dyDescent="0.2">
      <c r="A459" s="2">
        <v>2</v>
      </c>
      <c r="B459" s="1" t="s">
        <v>93</v>
      </c>
      <c r="C459" s="4">
        <v>21</v>
      </c>
      <c r="D459" s="8">
        <v>4.46</v>
      </c>
      <c r="E459" s="4">
        <v>16</v>
      </c>
      <c r="F459" s="8">
        <v>5.76</v>
      </c>
      <c r="G459" s="4">
        <v>5</v>
      </c>
      <c r="H459" s="8">
        <v>2.69</v>
      </c>
      <c r="I459" s="4">
        <v>0</v>
      </c>
    </row>
    <row r="460" spans="1:9" x14ac:dyDescent="0.2">
      <c r="A460" s="2">
        <v>2</v>
      </c>
      <c r="B460" s="1" t="s">
        <v>97</v>
      </c>
      <c r="C460" s="4">
        <v>21</v>
      </c>
      <c r="D460" s="8">
        <v>4.46</v>
      </c>
      <c r="E460" s="4">
        <v>21</v>
      </c>
      <c r="F460" s="8">
        <v>7.55</v>
      </c>
      <c r="G460" s="4">
        <v>0</v>
      </c>
      <c r="H460" s="8">
        <v>0</v>
      </c>
      <c r="I460" s="4">
        <v>0</v>
      </c>
    </row>
    <row r="461" spans="1:9" x14ac:dyDescent="0.2">
      <c r="A461" s="2">
        <v>4</v>
      </c>
      <c r="B461" s="1" t="s">
        <v>96</v>
      </c>
      <c r="C461" s="4">
        <v>19</v>
      </c>
      <c r="D461" s="8">
        <v>4.03</v>
      </c>
      <c r="E461" s="4">
        <v>19</v>
      </c>
      <c r="F461" s="8">
        <v>6.83</v>
      </c>
      <c r="G461" s="4">
        <v>0</v>
      </c>
      <c r="H461" s="8">
        <v>0</v>
      </c>
      <c r="I461" s="4">
        <v>0</v>
      </c>
    </row>
    <row r="462" spans="1:9" x14ac:dyDescent="0.2">
      <c r="A462" s="2">
        <v>5</v>
      </c>
      <c r="B462" s="1" t="s">
        <v>95</v>
      </c>
      <c r="C462" s="4">
        <v>15</v>
      </c>
      <c r="D462" s="8">
        <v>3.18</v>
      </c>
      <c r="E462" s="4">
        <v>10</v>
      </c>
      <c r="F462" s="8">
        <v>3.6</v>
      </c>
      <c r="G462" s="4">
        <v>5</v>
      </c>
      <c r="H462" s="8">
        <v>2.69</v>
      </c>
      <c r="I462" s="4">
        <v>0</v>
      </c>
    </row>
    <row r="463" spans="1:9" x14ac:dyDescent="0.2">
      <c r="A463" s="2">
        <v>6</v>
      </c>
      <c r="B463" s="1" t="s">
        <v>99</v>
      </c>
      <c r="C463" s="4">
        <v>14</v>
      </c>
      <c r="D463" s="8">
        <v>2.97</v>
      </c>
      <c r="E463" s="4">
        <v>14</v>
      </c>
      <c r="F463" s="8">
        <v>5.04</v>
      </c>
      <c r="G463" s="4">
        <v>0</v>
      </c>
      <c r="H463" s="8">
        <v>0</v>
      </c>
      <c r="I463" s="4">
        <v>0</v>
      </c>
    </row>
    <row r="464" spans="1:9" x14ac:dyDescent="0.2">
      <c r="A464" s="2">
        <v>7</v>
      </c>
      <c r="B464" s="1" t="s">
        <v>92</v>
      </c>
      <c r="C464" s="4">
        <v>13</v>
      </c>
      <c r="D464" s="8">
        <v>2.76</v>
      </c>
      <c r="E464" s="4">
        <v>5</v>
      </c>
      <c r="F464" s="8">
        <v>1.8</v>
      </c>
      <c r="G464" s="4">
        <v>8</v>
      </c>
      <c r="H464" s="8">
        <v>4.3</v>
      </c>
      <c r="I464" s="4">
        <v>0</v>
      </c>
    </row>
    <row r="465" spans="1:9" x14ac:dyDescent="0.2">
      <c r="A465" s="2">
        <v>8</v>
      </c>
      <c r="B465" s="1" t="s">
        <v>84</v>
      </c>
      <c r="C465" s="4">
        <v>10</v>
      </c>
      <c r="D465" s="8">
        <v>2.12</v>
      </c>
      <c r="E465" s="4">
        <v>0</v>
      </c>
      <c r="F465" s="8">
        <v>0</v>
      </c>
      <c r="G465" s="4">
        <v>10</v>
      </c>
      <c r="H465" s="8">
        <v>5.38</v>
      </c>
      <c r="I465" s="4">
        <v>0</v>
      </c>
    </row>
    <row r="466" spans="1:9" x14ac:dyDescent="0.2">
      <c r="A466" s="2">
        <v>8</v>
      </c>
      <c r="B466" s="1" t="s">
        <v>89</v>
      </c>
      <c r="C466" s="4">
        <v>10</v>
      </c>
      <c r="D466" s="8">
        <v>2.12</v>
      </c>
      <c r="E466" s="4">
        <v>5</v>
      </c>
      <c r="F466" s="8">
        <v>1.8</v>
      </c>
      <c r="G466" s="4">
        <v>4</v>
      </c>
      <c r="H466" s="8">
        <v>2.15</v>
      </c>
      <c r="I466" s="4">
        <v>1</v>
      </c>
    </row>
    <row r="467" spans="1:9" x14ac:dyDescent="0.2">
      <c r="A467" s="2">
        <v>10</v>
      </c>
      <c r="B467" s="1" t="s">
        <v>102</v>
      </c>
      <c r="C467" s="4">
        <v>9</v>
      </c>
      <c r="D467" s="8">
        <v>1.91</v>
      </c>
      <c r="E467" s="4">
        <v>8</v>
      </c>
      <c r="F467" s="8">
        <v>2.88</v>
      </c>
      <c r="G467" s="4">
        <v>1</v>
      </c>
      <c r="H467" s="8">
        <v>0.54</v>
      </c>
      <c r="I467" s="4">
        <v>0</v>
      </c>
    </row>
    <row r="468" spans="1:9" x14ac:dyDescent="0.2">
      <c r="A468" s="2">
        <v>10</v>
      </c>
      <c r="B468" s="1" t="s">
        <v>103</v>
      </c>
      <c r="C468" s="4">
        <v>9</v>
      </c>
      <c r="D468" s="8">
        <v>1.91</v>
      </c>
      <c r="E468" s="4">
        <v>5</v>
      </c>
      <c r="F468" s="8">
        <v>1.8</v>
      </c>
      <c r="G468" s="4">
        <v>4</v>
      </c>
      <c r="H468" s="8">
        <v>2.15</v>
      </c>
      <c r="I468" s="4">
        <v>0</v>
      </c>
    </row>
    <row r="469" spans="1:9" x14ac:dyDescent="0.2">
      <c r="A469" s="2">
        <v>12</v>
      </c>
      <c r="B469" s="1" t="s">
        <v>112</v>
      </c>
      <c r="C469" s="4">
        <v>8</v>
      </c>
      <c r="D469" s="8">
        <v>1.7</v>
      </c>
      <c r="E469" s="4">
        <v>5</v>
      </c>
      <c r="F469" s="8">
        <v>1.8</v>
      </c>
      <c r="G469" s="4">
        <v>3</v>
      </c>
      <c r="H469" s="8">
        <v>1.61</v>
      </c>
      <c r="I469" s="4">
        <v>0</v>
      </c>
    </row>
    <row r="470" spans="1:9" x14ac:dyDescent="0.2">
      <c r="A470" s="2">
        <v>12</v>
      </c>
      <c r="B470" s="1" t="s">
        <v>91</v>
      </c>
      <c r="C470" s="4">
        <v>8</v>
      </c>
      <c r="D470" s="8">
        <v>1.7</v>
      </c>
      <c r="E470" s="4">
        <v>5</v>
      </c>
      <c r="F470" s="8">
        <v>1.8</v>
      </c>
      <c r="G470" s="4">
        <v>3</v>
      </c>
      <c r="H470" s="8">
        <v>1.61</v>
      </c>
      <c r="I470" s="4">
        <v>0</v>
      </c>
    </row>
    <row r="471" spans="1:9" x14ac:dyDescent="0.2">
      <c r="A471" s="2">
        <v>12</v>
      </c>
      <c r="B471" s="1" t="s">
        <v>98</v>
      </c>
      <c r="C471" s="4">
        <v>8</v>
      </c>
      <c r="D471" s="8">
        <v>1.7</v>
      </c>
      <c r="E471" s="4">
        <v>8</v>
      </c>
      <c r="F471" s="8">
        <v>2.88</v>
      </c>
      <c r="G471" s="4">
        <v>0</v>
      </c>
      <c r="H471" s="8">
        <v>0</v>
      </c>
      <c r="I471" s="4">
        <v>0</v>
      </c>
    </row>
    <row r="472" spans="1:9" x14ac:dyDescent="0.2">
      <c r="A472" s="2">
        <v>15</v>
      </c>
      <c r="B472" s="1" t="s">
        <v>133</v>
      </c>
      <c r="C472" s="4">
        <v>7</v>
      </c>
      <c r="D472" s="8">
        <v>1.49</v>
      </c>
      <c r="E472" s="4">
        <v>4</v>
      </c>
      <c r="F472" s="8">
        <v>1.44</v>
      </c>
      <c r="G472" s="4">
        <v>3</v>
      </c>
      <c r="H472" s="8">
        <v>1.61</v>
      </c>
      <c r="I472" s="4">
        <v>0</v>
      </c>
    </row>
    <row r="473" spans="1:9" x14ac:dyDescent="0.2">
      <c r="A473" s="2">
        <v>15</v>
      </c>
      <c r="B473" s="1" t="s">
        <v>94</v>
      </c>
      <c r="C473" s="4">
        <v>7</v>
      </c>
      <c r="D473" s="8">
        <v>1.49</v>
      </c>
      <c r="E473" s="4">
        <v>4</v>
      </c>
      <c r="F473" s="8">
        <v>1.44</v>
      </c>
      <c r="G473" s="4">
        <v>3</v>
      </c>
      <c r="H473" s="8">
        <v>1.61</v>
      </c>
      <c r="I473" s="4">
        <v>0</v>
      </c>
    </row>
    <row r="474" spans="1:9" x14ac:dyDescent="0.2">
      <c r="A474" s="2">
        <v>15</v>
      </c>
      <c r="B474" s="1" t="s">
        <v>123</v>
      </c>
      <c r="C474" s="4">
        <v>7</v>
      </c>
      <c r="D474" s="8">
        <v>1.49</v>
      </c>
      <c r="E474" s="4">
        <v>7</v>
      </c>
      <c r="F474" s="8">
        <v>2.52</v>
      </c>
      <c r="G474" s="4">
        <v>0</v>
      </c>
      <c r="H474" s="8">
        <v>0</v>
      </c>
      <c r="I474" s="4">
        <v>0</v>
      </c>
    </row>
    <row r="475" spans="1:9" x14ac:dyDescent="0.2">
      <c r="A475" s="2">
        <v>15</v>
      </c>
      <c r="B475" s="1" t="s">
        <v>167</v>
      </c>
      <c r="C475" s="4">
        <v>7</v>
      </c>
      <c r="D475" s="8">
        <v>1.49</v>
      </c>
      <c r="E475" s="4">
        <v>5</v>
      </c>
      <c r="F475" s="8">
        <v>1.8</v>
      </c>
      <c r="G475" s="4">
        <v>2</v>
      </c>
      <c r="H475" s="8">
        <v>1.08</v>
      </c>
      <c r="I475" s="4">
        <v>0</v>
      </c>
    </row>
    <row r="476" spans="1:9" x14ac:dyDescent="0.2">
      <c r="A476" s="2">
        <v>19</v>
      </c>
      <c r="B476" s="1" t="s">
        <v>104</v>
      </c>
      <c r="C476" s="4">
        <v>6</v>
      </c>
      <c r="D476" s="8">
        <v>1.27</v>
      </c>
      <c r="E476" s="4">
        <v>2</v>
      </c>
      <c r="F476" s="8">
        <v>0.72</v>
      </c>
      <c r="G476" s="4">
        <v>4</v>
      </c>
      <c r="H476" s="8">
        <v>2.15</v>
      </c>
      <c r="I476" s="4">
        <v>0</v>
      </c>
    </row>
    <row r="477" spans="1:9" x14ac:dyDescent="0.2">
      <c r="A477" s="2">
        <v>19</v>
      </c>
      <c r="B477" s="1" t="s">
        <v>88</v>
      </c>
      <c r="C477" s="4">
        <v>6</v>
      </c>
      <c r="D477" s="8">
        <v>1.27</v>
      </c>
      <c r="E477" s="4">
        <v>5</v>
      </c>
      <c r="F477" s="8">
        <v>1.8</v>
      </c>
      <c r="G477" s="4">
        <v>1</v>
      </c>
      <c r="H477" s="8">
        <v>0.54</v>
      </c>
      <c r="I477" s="4">
        <v>0</v>
      </c>
    </row>
    <row r="478" spans="1:9" x14ac:dyDescent="0.2">
      <c r="A478" s="2">
        <v>19</v>
      </c>
      <c r="B478" s="1" t="s">
        <v>117</v>
      </c>
      <c r="C478" s="4">
        <v>6</v>
      </c>
      <c r="D478" s="8">
        <v>1.27</v>
      </c>
      <c r="E478" s="4">
        <v>1</v>
      </c>
      <c r="F478" s="8">
        <v>0.36</v>
      </c>
      <c r="G478" s="4">
        <v>5</v>
      </c>
      <c r="H478" s="8">
        <v>2.69</v>
      </c>
      <c r="I478" s="4">
        <v>0</v>
      </c>
    </row>
    <row r="479" spans="1:9" x14ac:dyDescent="0.2">
      <c r="A479" s="1"/>
      <c r="C479" s="4"/>
      <c r="D479" s="8"/>
      <c r="E479" s="4"/>
      <c r="F479" s="8"/>
      <c r="G479" s="4"/>
      <c r="H479" s="8"/>
      <c r="I47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A1B7-5232-4261-9B71-A782AD36FEA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169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7</v>
      </c>
      <c r="D5" s="8">
        <v>0.02</v>
      </c>
      <c r="E5" s="12">
        <v>0</v>
      </c>
      <c r="F5" s="8">
        <v>0</v>
      </c>
      <c r="G5" s="12">
        <v>7</v>
      </c>
      <c r="H5" s="8">
        <v>0.05</v>
      </c>
      <c r="I5" s="12">
        <v>0</v>
      </c>
    </row>
    <row r="6" spans="2:9" ht="15" customHeight="1" x14ac:dyDescent="0.2">
      <c r="B6" t="s">
        <v>20</v>
      </c>
      <c r="C6" s="12">
        <v>3767</v>
      </c>
      <c r="D6" s="8">
        <v>13.09</v>
      </c>
      <c r="E6" s="12">
        <v>944</v>
      </c>
      <c r="F6" s="8">
        <v>6.38</v>
      </c>
      <c r="G6" s="12">
        <v>2822</v>
      </c>
      <c r="H6" s="8">
        <v>20.76</v>
      </c>
      <c r="I6" s="12">
        <v>1</v>
      </c>
    </row>
    <row r="7" spans="2:9" ht="15" customHeight="1" x14ac:dyDescent="0.2">
      <c r="B7" t="s">
        <v>21</v>
      </c>
      <c r="C7" s="12">
        <v>1728</v>
      </c>
      <c r="D7" s="8">
        <v>6.01</v>
      </c>
      <c r="E7" s="12">
        <v>623</v>
      </c>
      <c r="F7" s="8">
        <v>4.21</v>
      </c>
      <c r="G7" s="12">
        <v>1102</v>
      </c>
      <c r="H7" s="8">
        <v>8.11</v>
      </c>
      <c r="I7" s="12">
        <v>3</v>
      </c>
    </row>
    <row r="8" spans="2:9" ht="15" customHeight="1" x14ac:dyDescent="0.2">
      <c r="B8" t="s">
        <v>22</v>
      </c>
      <c r="C8" s="12">
        <v>129</v>
      </c>
      <c r="D8" s="8">
        <v>0.45</v>
      </c>
      <c r="E8" s="12">
        <v>2</v>
      </c>
      <c r="F8" s="8">
        <v>0.01</v>
      </c>
      <c r="G8" s="12">
        <v>112</v>
      </c>
      <c r="H8" s="8">
        <v>0.82</v>
      </c>
      <c r="I8" s="12">
        <v>1</v>
      </c>
    </row>
    <row r="9" spans="2:9" ht="15" customHeight="1" x14ac:dyDescent="0.2">
      <c r="B9" t="s">
        <v>23</v>
      </c>
      <c r="C9" s="12">
        <v>202</v>
      </c>
      <c r="D9" s="8">
        <v>0.7</v>
      </c>
      <c r="E9" s="12">
        <v>13</v>
      </c>
      <c r="F9" s="8">
        <v>0.09</v>
      </c>
      <c r="G9" s="12">
        <v>186</v>
      </c>
      <c r="H9" s="8">
        <v>1.37</v>
      </c>
      <c r="I9" s="12">
        <v>1</v>
      </c>
    </row>
    <row r="10" spans="2:9" ht="15" customHeight="1" x14ac:dyDescent="0.2">
      <c r="B10" t="s">
        <v>24</v>
      </c>
      <c r="C10" s="12">
        <v>266</v>
      </c>
      <c r="D10" s="8">
        <v>0.92</v>
      </c>
      <c r="E10" s="12">
        <v>69</v>
      </c>
      <c r="F10" s="8">
        <v>0.47</v>
      </c>
      <c r="G10" s="12">
        <v>190</v>
      </c>
      <c r="H10" s="8">
        <v>1.4</v>
      </c>
      <c r="I10" s="12">
        <v>3</v>
      </c>
    </row>
    <row r="11" spans="2:9" ht="15" customHeight="1" x14ac:dyDescent="0.2">
      <c r="B11" t="s">
        <v>25</v>
      </c>
      <c r="C11" s="12">
        <v>7272</v>
      </c>
      <c r="D11" s="8">
        <v>25.28</v>
      </c>
      <c r="E11" s="12">
        <v>3278</v>
      </c>
      <c r="F11" s="8">
        <v>22.15</v>
      </c>
      <c r="G11" s="12">
        <v>3977</v>
      </c>
      <c r="H11" s="8">
        <v>29.26</v>
      </c>
      <c r="I11" s="12">
        <v>17</v>
      </c>
    </row>
    <row r="12" spans="2:9" ht="15" customHeight="1" x14ac:dyDescent="0.2">
      <c r="B12" t="s">
        <v>26</v>
      </c>
      <c r="C12" s="12">
        <v>236</v>
      </c>
      <c r="D12" s="8">
        <v>0.82</v>
      </c>
      <c r="E12" s="12">
        <v>33</v>
      </c>
      <c r="F12" s="8">
        <v>0.22</v>
      </c>
      <c r="G12" s="12">
        <v>202</v>
      </c>
      <c r="H12" s="8">
        <v>1.49</v>
      </c>
      <c r="I12" s="12">
        <v>1</v>
      </c>
    </row>
    <row r="13" spans="2:9" ht="15" customHeight="1" x14ac:dyDescent="0.2">
      <c r="B13" t="s">
        <v>27</v>
      </c>
      <c r="C13" s="12">
        <v>2438</v>
      </c>
      <c r="D13" s="8">
        <v>8.4700000000000006</v>
      </c>
      <c r="E13" s="12">
        <v>1091</v>
      </c>
      <c r="F13" s="8">
        <v>7.37</v>
      </c>
      <c r="G13" s="12">
        <v>1342</v>
      </c>
      <c r="H13" s="8">
        <v>9.8699999999999992</v>
      </c>
      <c r="I13" s="12">
        <v>3</v>
      </c>
    </row>
    <row r="14" spans="2:9" ht="15" customHeight="1" x14ac:dyDescent="0.2">
      <c r="B14" t="s">
        <v>28</v>
      </c>
      <c r="C14" s="12">
        <v>1478</v>
      </c>
      <c r="D14" s="8">
        <v>5.14</v>
      </c>
      <c r="E14" s="12">
        <v>798</v>
      </c>
      <c r="F14" s="8">
        <v>5.39</v>
      </c>
      <c r="G14" s="12">
        <v>664</v>
      </c>
      <c r="H14" s="8">
        <v>4.8899999999999997</v>
      </c>
      <c r="I14" s="12">
        <v>4</v>
      </c>
    </row>
    <row r="15" spans="2:9" ht="15" customHeight="1" x14ac:dyDescent="0.2">
      <c r="B15" t="s">
        <v>29</v>
      </c>
      <c r="C15" s="12">
        <v>3959</v>
      </c>
      <c r="D15" s="8">
        <v>13.76</v>
      </c>
      <c r="E15" s="12">
        <v>3136</v>
      </c>
      <c r="F15" s="8">
        <v>21.19</v>
      </c>
      <c r="G15" s="12">
        <v>797</v>
      </c>
      <c r="H15" s="8">
        <v>5.86</v>
      </c>
      <c r="I15" s="12">
        <v>9</v>
      </c>
    </row>
    <row r="16" spans="2:9" ht="15" customHeight="1" x14ac:dyDescent="0.2">
      <c r="B16" t="s">
        <v>30</v>
      </c>
      <c r="C16" s="12">
        <v>3836</v>
      </c>
      <c r="D16" s="8">
        <v>13.33</v>
      </c>
      <c r="E16" s="12">
        <v>3028</v>
      </c>
      <c r="F16" s="8">
        <v>20.46</v>
      </c>
      <c r="G16" s="12">
        <v>753</v>
      </c>
      <c r="H16" s="8">
        <v>5.54</v>
      </c>
      <c r="I16" s="12">
        <v>30</v>
      </c>
    </row>
    <row r="17" spans="2:9" ht="15" customHeight="1" x14ac:dyDescent="0.2">
      <c r="B17" t="s">
        <v>31</v>
      </c>
      <c r="C17" s="12">
        <v>945</v>
      </c>
      <c r="D17" s="8">
        <v>3.28</v>
      </c>
      <c r="E17" s="12">
        <v>570</v>
      </c>
      <c r="F17" s="8">
        <v>3.85</v>
      </c>
      <c r="G17" s="12">
        <v>234</v>
      </c>
      <c r="H17" s="8">
        <v>1.72</v>
      </c>
      <c r="I17" s="12">
        <v>25</v>
      </c>
    </row>
    <row r="18" spans="2:9" ht="15" customHeight="1" x14ac:dyDescent="0.2">
      <c r="B18" t="s">
        <v>32</v>
      </c>
      <c r="C18" s="12">
        <v>1348</v>
      </c>
      <c r="D18" s="8">
        <v>4.6900000000000004</v>
      </c>
      <c r="E18" s="12">
        <v>761</v>
      </c>
      <c r="F18" s="8">
        <v>5.14</v>
      </c>
      <c r="G18" s="12">
        <v>544</v>
      </c>
      <c r="H18" s="8">
        <v>4</v>
      </c>
      <c r="I18" s="12">
        <v>17</v>
      </c>
    </row>
    <row r="19" spans="2:9" ht="15" customHeight="1" x14ac:dyDescent="0.2">
      <c r="B19" t="s">
        <v>33</v>
      </c>
      <c r="C19" s="12">
        <v>1159</v>
      </c>
      <c r="D19" s="8">
        <v>4.03</v>
      </c>
      <c r="E19" s="12">
        <v>453</v>
      </c>
      <c r="F19" s="8">
        <v>3.06</v>
      </c>
      <c r="G19" s="12">
        <v>660</v>
      </c>
      <c r="H19" s="8">
        <v>4.8600000000000003</v>
      </c>
      <c r="I19" s="12">
        <v>18</v>
      </c>
    </row>
    <row r="20" spans="2:9" ht="15" customHeight="1" x14ac:dyDescent="0.2">
      <c r="B20" s="9" t="s">
        <v>171</v>
      </c>
      <c r="C20" s="12">
        <f>SUM(LTBL_44000[総数／事業所数])</f>
        <v>28770</v>
      </c>
      <c r="E20" s="12">
        <f>SUBTOTAL(109,LTBL_44000[個人／事業所数])</f>
        <v>14799</v>
      </c>
      <c r="G20" s="12">
        <f>SUBTOTAL(109,LTBL_44000[法人／事業所数])</f>
        <v>13592</v>
      </c>
      <c r="I20" s="12">
        <f>SUBTOTAL(109,LTBL_44000[法人以外の団体／事業所数])</f>
        <v>133</v>
      </c>
    </row>
    <row r="21" spans="2:9" ht="15" customHeight="1" x14ac:dyDescent="0.2">
      <c r="E21" s="11">
        <f>LTBL_44000[[#Totals],[個人／事業所数]]/LTBL_44000[[#Totals],[総数／事業所数]]</f>
        <v>0.51438998957247128</v>
      </c>
      <c r="G21" s="11">
        <f>LTBL_44000[[#Totals],[法人／事業所数]]/LTBL_44000[[#Totals],[総数／事業所数]]</f>
        <v>0.47243656586722282</v>
      </c>
      <c r="I21" s="11">
        <f>LTBL_44000[[#Totals],[法人以外の団体／事業所数]]/LTBL_44000[[#Totals],[総数／事業所数]]</f>
        <v>4.6228710462287107E-3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3286</v>
      </c>
      <c r="D24" s="8">
        <v>11.42</v>
      </c>
      <c r="E24" s="12">
        <v>2784</v>
      </c>
      <c r="F24" s="8">
        <v>18.809999999999999</v>
      </c>
      <c r="G24" s="12">
        <v>496</v>
      </c>
      <c r="H24" s="8">
        <v>3.65</v>
      </c>
      <c r="I24" s="12">
        <v>6</v>
      </c>
    </row>
    <row r="25" spans="2:9" ht="15" customHeight="1" x14ac:dyDescent="0.2">
      <c r="B25" t="s">
        <v>56</v>
      </c>
      <c r="C25" s="12">
        <v>3211</v>
      </c>
      <c r="D25" s="8">
        <v>11.16</v>
      </c>
      <c r="E25" s="12">
        <v>2731</v>
      </c>
      <c r="F25" s="8">
        <v>18.45</v>
      </c>
      <c r="G25" s="12">
        <v>454</v>
      </c>
      <c r="H25" s="8">
        <v>3.34</v>
      </c>
      <c r="I25" s="12">
        <v>25</v>
      </c>
    </row>
    <row r="26" spans="2:9" ht="15" customHeight="1" x14ac:dyDescent="0.2">
      <c r="B26" t="s">
        <v>51</v>
      </c>
      <c r="C26" s="12">
        <v>2243</v>
      </c>
      <c r="D26" s="8">
        <v>7.8</v>
      </c>
      <c r="E26" s="12">
        <v>997</v>
      </c>
      <c r="F26" s="8">
        <v>6.74</v>
      </c>
      <c r="G26" s="12">
        <v>1243</v>
      </c>
      <c r="H26" s="8">
        <v>9.15</v>
      </c>
      <c r="I26" s="12">
        <v>3</v>
      </c>
    </row>
    <row r="27" spans="2:9" ht="15" customHeight="1" x14ac:dyDescent="0.2">
      <c r="B27" t="s">
        <v>52</v>
      </c>
      <c r="C27" s="12">
        <v>1917</v>
      </c>
      <c r="D27" s="8">
        <v>6.66</v>
      </c>
      <c r="E27" s="12">
        <v>1016</v>
      </c>
      <c r="F27" s="8">
        <v>6.87</v>
      </c>
      <c r="G27" s="12">
        <v>896</v>
      </c>
      <c r="H27" s="8">
        <v>6.59</v>
      </c>
      <c r="I27" s="12">
        <v>3</v>
      </c>
    </row>
    <row r="28" spans="2:9" ht="15" customHeight="1" x14ac:dyDescent="0.2">
      <c r="B28" t="s">
        <v>42</v>
      </c>
      <c r="C28" s="12">
        <v>1747</v>
      </c>
      <c r="D28" s="8">
        <v>6.07</v>
      </c>
      <c r="E28" s="12">
        <v>296</v>
      </c>
      <c r="F28" s="8">
        <v>2</v>
      </c>
      <c r="G28" s="12">
        <v>1450</v>
      </c>
      <c r="H28" s="8">
        <v>10.67</v>
      </c>
      <c r="I28" s="12">
        <v>1</v>
      </c>
    </row>
    <row r="29" spans="2:9" ht="15" customHeight="1" x14ac:dyDescent="0.2">
      <c r="B29" t="s">
        <v>49</v>
      </c>
      <c r="C29" s="12">
        <v>1677</v>
      </c>
      <c r="D29" s="8">
        <v>5.83</v>
      </c>
      <c r="E29" s="12">
        <v>1136</v>
      </c>
      <c r="F29" s="8">
        <v>7.68</v>
      </c>
      <c r="G29" s="12">
        <v>529</v>
      </c>
      <c r="H29" s="8">
        <v>3.89</v>
      </c>
      <c r="I29" s="12">
        <v>12</v>
      </c>
    </row>
    <row r="30" spans="2:9" ht="15" customHeight="1" x14ac:dyDescent="0.2">
      <c r="B30" t="s">
        <v>43</v>
      </c>
      <c r="C30" s="12">
        <v>1119</v>
      </c>
      <c r="D30" s="8">
        <v>3.89</v>
      </c>
      <c r="E30" s="12">
        <v>411</v>
      </c>
      <c r="F30" s="8">
        <v>2.78</v>
      </c>
      <c r="G30" s="12">
        <v>708</v>
      </c>
      <c r="H30" s="8">
        <v>5.21</v>
      </c>
      <c r="I30" s="12">
        <v>0</v>
      </c>
    </row>
    <row r="31" spans="2:9" ht="15" customHeight="1" x14ac:dyDescent="0.2">
      <c r="B31" t="s">
        <v>58</v>
      </c>
      <c r="C31" s="12">
        <v>945</v>
      </c>
      <c r="D31" s="8">
        <v>3.28</v>
      </c>
      <c r="E31" s="12">
        <v>570</v>
      </c>
      <c r="F31" s="8">
        <v>3.85</v>
      </c>
      <c r="G31" s="12">
        <v>234</v>
      </c>
      <c r="H31" s="8">
        <v>1.72</v>
      </c>
      <c r="I31" s="12">
        <v>25</v>
      </c>
    </row>
    <row r="32" spans="2:9" ht="15" customHeight="1" x14ac:dyDescent="0.2">
      <c r="B32" t="s">
        <v>50</v>
      </c>
      <c r="C32" s="12">
        <v>913</v>
      </c>
      <c r="D32" s="8">
        <v>3.17</v>
      </c>
      <c r="E32" s="12">
        <v>546</v>
      </c>
      <c r="F32" s="8">
        <v>3.69</v>
      </c>
      <c r="G32" s="12">
        <v>367</v>
      </c>
      <c r="H32" s="8">
        <v>2.7</v>
      </c>
      <c r="I32" s="12">
        <v>0</v>
      </c>
    </row>
    <row r="33" spans="2:9" ht="15" customHeight="1" x14ac:dyDescent="0.2">
      <c r="B33" t="s">
        <v>44</v>
      </c>
      <c r="C33" s="12">
        <v>901</v>
      </c>
      <c r="D33" s="8">
        <v>3.13</v>
      </c>
      <c r="E33" s="12">
        <v>237</v>
      </c>
      <c r="F33" s="8">
        <v>1.6</v>
      </c>
      <c r="G33" s="12">
        <v>664</v>
      </c>
      <c r="H33" s="8">
        <v>4.8899999999999997</v>
      </c>
      <c r="I33" s="12">
        <v>0</v>
      </c>
    </row>
    <row r="34" spans="2:9" ht="15" customHeight="1" x14ac:dyDescent="0.2">
      <c r="B34" t="s">
        <v>59</v>
      </c>
      <c r="C34" s="12">
        <v>881</v>
      </c>
      <c r="D34" s="8">
        <v>3.06</v>
      </c>
      <c r="E34" s="12">
        <v>747</v>
      </c>
      <c r="F34" s="8">
        <v>5.05</v>
      </c>
      <c r="G34" s="12">
        <v>134</v>
      </c>
      <c r="H34" s="8">
        <v>0.99</v>
      </c>
      <c r="I34" s="12">
        <v>0</v>
      </c>
    </row>
    <row r="35" spans="2:9" ht="15" customHeight="1" x14ac:dyDescent="0.2">
      <c r="B35" t="s">
        <v>53</v>
      </c>
      <c r="C35" s="12">
        <v>766</v>
      </c>
      <c r="D35" s="8">
        <v>2.66</v>
      </c>
      <c r="E35" s="12">
        <v>553</v>
      </c>
      <c r="F35" s="8">
        <v>3.74</v>
      </c>
      <c r="G35" s="12">
        <v>211</v>
      </c>
      <c r="H35" s="8">
        <v>1.55</v>
      </c>
      <c r="I35" s="12">
        <v>2</v>
      </c>
    </row>
    <row r="36" spans="2:9" ht="15" customHeight="1" x14ac:dyDescent="0.2">
      <c r="B36" t="s">
        <v>54</v>
      </c>
      <c r="C36" s="12">
        <v>651</v>
      </c>
      <c r="D36" s="8">
        <v>2.2599999999999998</v>
      </c>
      <c r="E36" s="12">
        <v>240</v>
      </c>
      <c r="F36" s="8">
        <v>1.62</v>
      </c>
      <c r="G36" s="12">
        <v>398</v>
      </c>
      <c r="H36" s="8">
        <v>2.93</v>
      </c>
      <c r="I36" s="12">
        <v>2</v>
      </c>
    </row>
    <row r="37" spans="2:9" ht="15" customHeight="1" x14ac:dyDescent="0.2">
      <c r="B37" t="s">
        <v>48</v>
      </c>
      <c r="C37" s="12">
        <v>631</v>
      </c>
      <c r="D37" s="8">
        <v>2.19</v>
      </c>
      <c r="E37" s="12">
        <v>261</v>
      </c>
      <c r="F37" s="8">
        <v>1.76</v>
      </c>
      <c r="G37" s="12">
        <v>370</v>
      </c>
      <c r="H37" s="8">
        <v>2.72</v>
      </c>
      <c r="I37" s="12">
        <v>0</v>
      </c>
    </row>
    <row r="38" spans="2:9" ht="15" customHeight="1" x14ac:dyDescent="0.2">
      <c r="B38" t="s">
        <v>61</v>
      </c>
      <c r="C38" s="12">
        <v>493</v>
      </c>
      <c r="D38" s="8">
        <v>1.71</v>
      </c>
      <c r="E38" s="12">
        <v>323</v>
      </c>
      <c r="F38" s="8">
        <v>2.1800000000000002</v>
      </c>
      <c r="G38" s="12">
        <v>170</v>
      </c>
      <c r="H38" s="8">
        <v>1.25</v>
      </c>
      <c r="I38" s="12">
        <v>0</v>
      </c>
    </row>
    <row r="39" spans="2:9" ht="15" customHeight="1" x14ac:dyDescent="0.2">
      <c r="B39" t="s">
        <v>60</v>
      </c>
      <c r="C39" s="12">
        <v>467</v>
      </c>
      <c r="D39" s="8">
        <v>1.62</v>
      </c>
      <c r="E39" s="12">
        <v>14</v>
      </c>
      <c r="F39" s="8">
        <v>0.09</v>
      </c>
      <c r="G39" s="12">
        <v>410</v>
      </c>
      <c r="H39" s="8">
        <v>3.02</v>
      </c>
      <c r="I39" s="12">
        <v>17</v>
      </c>
    </row>
    <row r="40" spans="2:9" ht="15" customHeight="1" x14ac:dyDescent="0.2">
      <c r="B40" t="s">
        <v>46</v>
      </c>
      <c r="C40" s="12">
        <v>385</v>
      </c>
      <c r="D40" s="8">
        <v>1.34</v>
      </c>
      <c r="E40" s="12">
        <v>40</v>
      </c>
      <c r="F40" s="8">
        <v>0.27</v>
      </c>
      <c r="G40" s="12">
        <v>345</v>
      </c>
      <c r="H40" s="8">
        <v>2.54</v>
      </c>
      <c r="I40" s="12">
        <v>0</v>
      </c>
    </row>
    <row r="41" spans="2:9" ht="15" customHeight="1" x14ac:dyDescent="0.2">
      <c r="B41" t="s">
        <v>45</v>
      </c>
      <c r="C41" s="12">
        <v>382</v>
      </c>
      <c r="D41" s="8">
        <v>1.33</v>
      </c>
      <c r="E41" s="12">
        <v>45</v>
      </c>
      <c r="F41" s="8">
        <v>0.3</v>
      </c>
      <c r="G41" s="12">
        <v>337</v>
      </c>
      <c r="H41" s="8">
        <v>2.48</v>
      </c>
      <c r="I41" s="12">
        <v>0</v>
      </c>
    </row>
    <row r="42" spans="2:9" ht="15" customHeight="1" x14ac:dyDescent="0.2">
      <c r="B42" t="s">
        <v>57</v>
      </c>
      <c r="C42" s="12">
        <v>382</v>
      </c>
      <c r="D42" s="8">
        <v>1.33</v>
      </c>
      <c r="E42" s="12">
        <v>180</v>
      </c>
      <c r="F42" s="8">
        <v>1.22</v>
      </c>
      <c r="G42" s="12">
        <v>194</v>
      </c>
      <c r="H42" s="8">
        <v>1.43</v>
      </c>
      <c r="I42" s="12">
        <v>2</v>
      </c>
    </row>
    <row r="43" spans="2:9" ht="15" customHeight="1" x14ac:dyDescent="0.2">
      <c r="B43" t="s">
        <v>47</v>
      </c>
      <c r="C43" s="12">
        <v>372</v>
      </c>
      <c r="D43" s="8">
        <v>1.29</v>
      </c>
      <c r="E43" s="12">
        <v>73</v>
      </c>
      <c r="F43" s="8">
        <v>0.49</v>
      </c>
      <c r="G43" s="12">
        <v>299</v>
      </c>
      <c r="H43" s="8">
        <v>2.2000000000000002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1711</v>
      </c>
      <c r="D47" s="8">
        <v>5.95</v>
      </c>
      <c r="E47" s="12">
        <v>1544</v>
      </c>
      <c r="F47" s="8">
        <v>10.43</v>
      </c>
      <c r="G47" s="12">
        <v>167</v>
      </c>
      <c r="H47" s="8">
        <v>1.23</v>
      </c>
      <c r="I47" s="12">
        <v>0</v>
      </c>
    </row>
    <row r="48" spans="2:9" ht="15" customHeight="1" x14ac:dyDescent="0.2">
      <c r="B48" t="s">
        <v>93</v>
      </c>
      <c r="C48" s="12">
        <v>1349</v>
      </c>
      <c r="D48" s="8">
        <v>4.6900000000000004</v>
      </c>
      <c r="E48" s="12">
        <v>846</v>
      </c>
      <c r="F48" s="8">
        <v>5.72</v>
      </c>
      <c r="G48" s="12">
        <v>500</v>
      </c>
      <c r="H48" s="8">
        <v>3.68</v>
      </c>
      <c r="I48" s="12">
        <v>1</v>
      </c>
    </row>
    <row r="49" spans="2:9" ht="15" customHeight="1" x14ac:dyDescent="0.2">
      <c r="B49" t="s">
        <v>99</v>
      </c>
      <c r="C49" s="12">
        <v>905</v>
      </c>
      <c r="D49" s="8">
        <v>3.15</v>
      </c>
      <c r="E49" s="12">
        <v>871</v>
      </c>
      <c r="F49" s="8">
        <v>5.89</v>
      </c>
      <c r="G49" s="12">
        <v>34</v>
      </c>
      <c r="H49" s="8">
        <v>0.25</v>
      </c>
      <c r="I49" s="12">
        <v>0</v>
      </c>
    </row>
    <row r="50" spans="2:9" ht="15" customHeight="1" x14ac:dyDescent="0.2">
      <c r="B50" t="s">
        <v>97</v>
      </c>
      <c r="C50" s="12">
        <v>904</v>
      </c>
      <c r="D50" s="8">
        <v>3.14</v>
      </c>
      <c r="E50" s="12">
        <v>857</v>
      </c>
      <c r="F50" s="8">
        <v>5.79</v>
      </c>
      <c r="G50" s="12">
        <v>47</v>
      </c>
      <c r="H50" s="8">
        <v>0.35</v>
      </c>
      <c r="I50" s="12">
        <v>0</v>
      </c>
    </row>
    <row r="51" spans="2:9" ht="15" customHeight="1" x14ac:dyDescent="0.2">
      <c r="B51" t="s">
        <v>95</v>
      </c>
      <c r="C51" s="12">
        <v>814</v>
      </c>
      <c r="D51" s="8">
        <v>2.83</v>
      </c>
      <c r="E51" s="12">
        <v>634</v>
      </c>
      <c r="F51" s="8">
        <v>4.28</v>
      </c>
      <c r="G51" s="12">
        <v>179</v>
      </c>
      <c r="H51" s="8">
        <v>1.32</v>
      </c>
      <c r="I51" s="12">
        <v>1</v>
      </c>
    </row>
    <row r="52" spans="2:9" ht="15" customHeight="1" x14ac:dyDescent="0.2">
      <c r="B52" t="s">
        <v>84</v>
      </c>
      <c r="C52" s="12">
        <v>756</v>
      </c>
      <c r="D52" s="8">
        <v>2.63</v>
      </c>
      <c r="E52" s="12">
        <v>48</v>
      </c>
      <c r="F52" s="8">
        <v>0.32</v>
      </c>
      <c r="G52" s="12">
        <v>707</v>
      </c>
      <c r="H52" s="8">
        <v>5.2</v>
      </c>
      <c r="I52" s="12">
        <v>1</v>
      </c>
    </row>
    <row r="53" spans="2:9" ht="15" customHeight="1" x14ac:dyDescent="0.2">
      <c r="B53" t="s">
        <v>96</v>
      </c>
      <c r="C53" s="12">
        <v>652</v>
      </c>
      <c r="D53" s="8">
        <v>2.27</v>
      </c>
      <c r="E53" s="12">
        <v>568</v>
      </c>
      <c r="F53" s="8">
        <v>3.84</v>
      </c>
      <c r="G53" s="12">
        <v>84</v>
      </c>
      <c r="H53" s="8">
        <v>0.62</v>
      </c>
      <c r="I53" s="12">
        <v>0</v>
      </c>
    </row>
    <row r="54" spans="2:9" ht="15" customHeight="1" x14ac:dyDescent="0.2">
      <c r="B54" t="s">
        <v>102</v>
      </c>
      <c r="C54" s="12">
        <v>651</v>
      </c>
      <c r="D54" s="8">
        <v>2.2599999999999998</v>
      </c>
      <c r="E54" s="12">
        <v>571</v>
      </c>
      <c r="F54" s="8">
        <v>3.86</v>
      </c>
      <c r="G54" s="12">
        <v>80</v>
      </c>
      <c r="H54" s="8">
        <v>0.59</v>
      </c>
      <c r="I54" s="12">
        <v>0</v>
      </c>
    </row>
    <row r="55" spans="2:9" ht="15" customHeight="1" x14ac:dyDescent="0.2">
      <c r="B55" t="s">
        <v>89</v>
      </c>
      <c r="C55" s="12">
        <v>622</v>
      </c>
      <c r="D55" s="8">
        <v>2.16</v>
      </c>
      <c r="E55" s="12">
        <v>419</v>
      </c>
      <c r="F55" s="8">
        <v>2.83</v>
      </c>
      <c r="G55" s="12">
        <v>199</v>
      </c>
      <c r="H55" s="8">
        <v>1.46</v>
      </c>
      <c r="I55" s="12">
        <v>4</v>
      </c>
    </row>
    <row r="56" spans="2:9" ht="15" customHeight="1" x14ac:dyDescent="0.2">
      <c r="B56" t="s">
        <v>92</v>
      </c>
      <c r="C56" s="12">
        <v>605</v>
      </c>
      <c r="D56" s="8">
        <v>2.1</v>
      </c>
      <c r="E56" s="12">
        <v>342</v>
      </c>
      <c r="F56" s="8">
        <v>2.31</v>
      </c>
      <c r="G56" s="12">
        <v>260</v>
      </c>
      <c r="H56" s="8">
        <v>1.91</v>
      </c>
      <c r="I56" s="12">
        <v>3</v>
      </c>
    </row>
    <row r="57" spans="2:9" ht="15" customHeight="1" x14ac:dyDescent="0.2">
      <c r="B57" t="s">
        <v>90</v>
      </c>
      <c r="C57" s="12">
        <v>542</v>
      </c>
      <c r="D57" s="8">
        <v>1.88</v>
      </c>
      <c r="E57" s="12">
        <v>294</v>
      </c>
      <c r="F57" s="8">
        <v>1.99</v>
      </c>
      <c r="G57" s="12">
        <v>248</v>
      </c>
      <c r="H57" s="8">
        <v>1.82</v>
      </c>
      <c r="I57" s="12">
        <v>0</v>
      </c>
    </row>
    <row r="58" spans="2:9" ht="15" customHeight="1" x14ac:dyDescent="0.2">
      <c r="B58" t="s">
        <v>103</v>
      </c>
      <c r="C58" s="12">
        <v>493</v>
      </c>
      <c r="D58" s="8">
        <v>1.71</v>
      </c>
      <c r="E58" s="12">
        <v>323</v>
      </c>
      <c r="F58" s="8">
        <v>2.1800000000000002</v>
      </c>
      <c r="G58" s="12">
        <v>170</v>
      </c>
      <c r="H58" s="8">
        <v>1.25</v>
      </c>
      <c r="I58" s="12">
        <v>0</v>
      </c>
    </row>
    <row r="59" spans="2:9" ht="15" customHeight="1" x14ac:dyDescent="0.2">
      <c r="B59" t="s">
        <v>91</v>
      </c>
      <c r="C59" s="12">
        <v>484</v>
      </c>
      <c r="D59" s="8">
        <v>1.68</v>
      </c>
      <c r="E59" s="12">
        <v>183</v>
      </c>
      <c r="F59" s="8">
        <v>1.24</v>
      </c>
      <c r="G59" s="12">
        <v>301</v>
      </c>
      <c r="H59" s="8">
        <v>2.21</v>
      </c>
      <c r="I59" s="12">
        <v>0</v>
      </c>
    </row>
    <row r="60" spans="2:9" ht="15" customHeight="1" x14ac:dyDescent="0.2">
      <c r="B60" t="s">
        <v>101</v>
      </c>
      <c r="C60" s="12">
        <v>433</v>
      </c>
      <c r="D60" s="8">
        <v>1.51</v>
      </c>
      <c r="E60" s="12">
        <v>339</v>
      </c>
      <c r="F60" s="8">
        <v>2.29</v>
      </c>
      <c r="G60" s="12">
        <v>89</v>
      </c>
      <c r="H60" s="8">
        <v>0.65</v>
      </c>
      <c r="I60" s="12">
        <v>5</v>
      </c>
    </row>
    <row r="61" spans="2:9" ht="15" customHeight="1" x14ac:dyDescent="0.2">
      <c r="B61" t="s">
        <v>94</v>
      </c>
      <c r="C61" s="12">
        <v>404</v>
      </c>
      <c r="D61" s="8">
        <v>1.4</v>
      </c>
      <c r="E61" s="12">
        <v>142</v>
      </c>
      <c r="F61" s="8">
        <v>0.96</v>
      </c>
      <c r="G61" s="12">
        <v>252</v>
      </c>
      <c r="H61" s="8">
        <v>1.85</v>
      </c>
      <c r="I61" s="12">
        <v>0</v>
      </c>
    </row>
    <row r="62" spans="2:9" ht="15" customHeight="1" x14ac:dyDescent="0.2">
      <c r="B62" t="s">
        <v>88</v>
      </c>
      <c r="C62" s="12">
        <v>391</v>
      </c>
      <c r="D62" s="8">
        <v>1.36</v>
      </c>
      <c r="E62" s="12">
        <v>260</v>
      </c>
      <c r="F62" s="8">
        <v>1.76</v>
      </c>
      <c r="G62" s="12">
        <v>129</v>
      </c>
      <c r="H62" s="8">
        <v>0.95</v>
      </c>
      <c r="I62" s="12">
        <v>2</v>
      </c>
    </row>
    <row r="63" spans="2:9" ht="15" customHeight="1" x14ac:dyDescent="0.2">
      <c r="B63" t="s">
        <v>85</v>
      </c>
      <c r="C63" s="12">
        <v>366</v>
      </c>
      <c r="D63" s="8">
        <v>1.27</v>
      </c>
      <c r="E63" s="12">
        <v>57</v>
      </c>
      <c r="F63" s="8">
        <v>0.39</v>
      </c>
      <c r="G63" s="12">
        <v>309</v>
      </c>
      <c r="H63" s="8">
        <v>2.27</v>
      </c>
      <c r="I63" s="12">
        <v>0</v>
      </c>
    </row>
    <row r="64" spans="2:9" ht="15" customHeight="1" x14ac:dyDescent="0.2">
      <c r="B64" t="s">
        <v>87</v>
      </c>
      <c r="C64" s="12">
        <v>361</v>
      </c>
      <c r="D64" s="8">
        <v>1.25</v>
      </c>
      <c r="E64" s="12">
        <v>130</v>
      </c>
      <c r="F64" s="8">
        <v>0.88</v>
      </c>
      <c r="G64" s="12">
        <v>231</v>
      </c>
      <c r="H64" s="8">
        <v>1.7</v>
      </c>
      <c r="I64" s="12">
        <v>0</v>
      </c>
    </row>
    <row r="65" spans="2:9" ht="15" customHeight="1" x14ac:dyDescent="0.2">
      <c r="B65" t="s">
        <v>86</v>
      </c>
      <c r="C65" s="12">
        <v>350</v>
      </c>
      <c r="D65" s="8">
        <v>1.22</v>
      </c>
      <c r="E65" s="12">
        <v>148</v>
      </c>
      <c r="F65" s="8">
        <v>1</v>
      </c>
      <c r="G65" s="12">
        <v>202</v>
      </c>
      <c r="H65" s="8">
        <v>1.49</v>
      </c>
      <c r="I65" s="12">
        <v>0</v>
      </c>
    </row>
    <row r="66" spans="2:9" ht="15" customHeight="1" x14ac:dyDescent="0.2">
      <c r="B66" t="s">
        <v>98</v>
      </c>
      <c r="C66" s="12">
        <v>339</v>
      </c>
      <c r="D66" s="8">
        <v>1.18</v>
      </c>
      <c r="E66" s="12">
        <v>300</v>
      </c>
      <c r="F66" s="8">
        <v>2.0299999999999998</v>
      </c>
      <c r="G66" s="12">
        <v>35</v>
      </c>
      <c r="H66" s="8">
        <v>0.26</v>
      </c>
      <c r="I66" s="12">
        <v>4</v>
      </c>
    </row>
    <row r="68" spans="2:9" ht="15" customHeight="1" x14ac:dyDescent="0.2">
      <c r="B6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18C7-B4A4-4B91-9D6F-D54E1CD000A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175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0.03</v>
      </c>
      <c r="I5" s="12">
        <v>0</v>
      </c>
    </row>
    <row r="6" spans="2:9" ht="15" customHeight="1" x14ac:dyDescent="0.2">
      <c r="B6" t="s">
        <v>20</v>
      </c>
      <c r="C6" s="12">
        <v>1472</v>
      </c>
      <c r="D6" s="8">
        <v>14.44</v>
      </c>
      <c r="E6" s="12">
        <v>156</v>
      </c>
      <c r="F6" s="8">
        <v>3.83</v>
      </c>
      <c r="G6" s="12">
        <v>1316</v>
      </c>
      <c r="H6" s="8">
        <v>21.72</v>
      </c>
      <c r="I6" s="12">
        <v>0</v>
      </c>
    </row>
    <row r="7" spans="2:9" ht="15" customHeight="1" x14ac:dyDescent="0.2">
      <c r="B7" t="s">
        <v>21</v>
      </c>
      <c r="C7" s="12">
        <v>435</v>
      </c>
      <c r="D7" s="8">
        <v>4.2699999999999996</v>
      </c>
      <c r="E7" s="12">
        <v>79</v>
      </c>
      <c r="F7" s="8">
        <v>1.94</v>
      </c>
      <c r="G7" s="12">
        <v>354</v>
      </c>
      <c r="H7" s="8">
        <v>5.84</v>
      </c>
      <c r="I7" s="12">
        <v>2</v>
      </c>
    </row>
    <row r="8" spans="2:9" ht="15" customHeight="1" x14ac:dyDescent="0.2">
      <c r="B8" t="s">
        <v>22</v>
      </c>
      <c r="C8" s="12">
        <v>27</v>
      </c>
      <c r="D8" s="8">
        <v>0.26</v>
      </c>
      <c r="E8" s="12">
        <v>1</v>
      </c>
      <c r="F8" s="8">
        <v>0.02</v>
      </c>
      <c r="G8" s="12">
        <v>26</v>
      </c>
      <c r="H8" s="8">
        <v>0.43</v>
      </c>
      <c r="I8" s="12">
        <v>0</v>
      </c>
    </row>
    <row r="9" spans="2:9" ht="15" customHeight="1" x14ac:dyDescent="0.2">
      <c r="B9" t="s">
        <v>23</v>
      </c>
      <c r="C9" s="12">
        <v>129</v>
      </c>
      <c r="D9" s="8">
        <v>1.27</v>
      </c>
      <c r="E9" s="12">
        <v>7</v>
      </c>
      <c r="F9" s="8">
        <v>0.17</v>
      </c>
      <c r="G9" s="12">
        <v>121</v>
      </c>
      <c r="H9" s="8">
        <v>2</v>
      </c>
      <c r="I9" s="12">
        <v>1</v>
      </c>
    </row>
    <row r="10" spans="2:9" ht="15" customHeight="1" x14ac:dyDescent="0.2">
      <c r="B10" t="s">
        <v>24</v>
      </c>
      <c r="C10" s="12">
        <v>92</v>
      </c>
      <c r="D10" s="8">
        <v>0.9</v>
      </c>
      <c r="E10" s="12">
        <v>19</v>
      </c>
      <c r="F10" s="8">
        <v>0.47</v>
      </c>
      <c r="G10" s="12">
        <v>73</v>
      </c>
      <c r="H10" s="8">
        <v>1.2</v>
      </c>
      <c r="I10" s="12">
        <v>0</v>
      </c>
    </row>
    <row r="11" spans="2:9" ht="15" customHeight="1" x14ac:dyDescent="0.2">
      <c r="B11" t="s">
        <v>25</v>
      </c>
      <c r="C11" s="12">
        <v>2360</v>
      </c>
      <c r="D11" s="8">
        <v>23.16</v>
      </c>
      <c r="E11" s="12">
        <v>739</v>
      </c>
      <c r="F11" s="8">
        <v>18.16</v>
      </c>
      <c r="G11" s="12">
        <v>1619</v>
      </c>
      <c r="H11" s="8">
        <v>26.72</v>
      </c>
      <c r="I11" s="12">
        <v>2</v>
      </c>
    </row>
    <row r="12" spans="2:9" ht="15" customHeight="1" x14ac:dyDescent="0.2">
      <c r="B12" t="s">
        <v>26</v>
      </c>
      <c r="C12" s="12">
        <v>121</v>
      </c>
      <c r="D12" s="8">
        <v>1.19</v>
      </c>
      <c r="E12" s="12">
        <v>11</v>
      </c>
      <c r="F12" s="8">
        <v>0.27</v>
      </c>
      <c r="G12" s="12">
        <v>109</v>
      </c>
      <c r="H12" s="8">
        <v>1.8</v>
      </c>
      <c r="I12" s="12">
        <v>1</v>
      </c>
    </row>
    <row r="13" spans="2:9" ht="15" customHeight="1" x14ac:dyDescent="0.2">
      <c r="B13" t="s">
        <v>27</v>
      </c>
      <c r="C13" s="12">
        <v>999</v>
      </c>
      <c r="D13" s="8">
        <v>9.8000000000000007</v>
      </c>
      <c r="E13" s="12">
        <v>250</v>
      </c>
      <c r="F13" s="8">
        <v>6.14</v>
      </c>
      <c r="G13" s="12">
        <v>749</v>
      </c>
      <c r="H13" s="8">
        <v>12.36</v>
      </c>
      <c r="I13" s="12">
        <v>0</v>
      </c>
    </row>
    <row r="14" spans="2:9" ht="15" customHeight="1" x14ac:dyDescent="0.2">
      <c r="B14" t="s">
        <v>28</v>
      </c>
      <c r="C14" s="12">
        <v>739</v>
      </c>
      <c r="D14" s="8">
        <v>7.25</v>
      </c>
      <c r="E14" s="12">
        <v>364</v>
      </c>
      <c r="F14" s="8">
        <v>8.9499999999999993</v>
      </c>
      <c r="G14" s="12">
        <v>367</v>
      </c>
      <c r="H14" s="8">
        <v>6.06</v>
      </c>
      <c r="I14" s="12">
        <v>4</v>
      </c>
    </row>
    <row r="15" spans="2:9" ht="15" customHeight="1" x14ac:dyDescent="0.2">
      <c r="B15" t="s">
        <v>29</v>
      </c>
      <c r="C15" s="12">
        <v>1184</v>
      </c>
      <c r="D15" s="8">
        <v>11.62</v>
      </c>
      <c r="E15" s="12">
        <v>877</v>
      </c>
      <c r="F15" s="8">
        <v>21.55</v>
      </c>
      <c r="G15" s="12">
        <v>306</v>
      </c>
      <c r="H15" s="8">
        <v>5.05</v>
      </c>
      <c r="I15" s="12">
        <v>1</v>
      </c>
    </row>
    <row r="16" spans="2:9" ht="15" customHeight="1" x14ac:dyDescent="0.2">
      <c r="B16" t="s">
        <v>30</v>
      </c>
      <c r="C16" s="12">
        <v>1324</v>
      </c>
      <c r="D16" s="8">
        <v>12.99</v>
      </c>
      <c r="E16" s="12">
        <v>957</v>
      </c>
      <c r="F16" s="8">
        <v>23.52</v>
      </c>
      <c r="G16" s="12">
        <v>363</v>
      </c>
      <c r="H16" s="8">
        <v>5.99</v>
      </c>
      <c r="I16" s="12">
        <v>2</v>
      </c>
    </row>
    <row r="17" spans="2:9" ht="15" customHeight="1" x14ac:dyDescent="0.2">
      <c r="B17" t="s">
        <v>31</v>
      </c>
      <c r="C17" s="12">
        <v>359</v>
      </c>
      <c r="D17" s="8">
        <v>3.52</v>
      </c>
      <c r="E17" s="12">
        <v>216</v>
      </c>
      <c r="F17" s="8">
        <v>5.31</v>
      </c>
      <c r="G17" s="12">
        <v>123</v>
      </c>
      <c r="H17" s="8">
        <v>2.0299999999999998</v>
      </c>
      <c r="I17" s="12">
        <v>16</v>
      </c>
    </row>
    <row r="18" spans="2:9" ht="15" customHeight="1" x14ac:dyDescent="0.2">
      <c r="B18" t="s">
        <v>32</v>
      </c>
      <c r="C18" s="12">
        <v>496</v>
      </c>
      <c r="D18" s="8">
        <v>4.87</v>
      </c>
      <c r="E18" s="12">
        <v>270</v>
      </c>
      <c r="F18" s="8">
        <v>6.64</v>
      </c>
      <c r="G18" s="12">
        <v>211</v>
      </c>
      <c r="H18" s="8">
        <v>3.48</v>
      </c>
      <c r="I18" s="12">
        <v>4</v>
      </c>
    </row>
    <row r="19" spans="2:9" ht="15" customHeight="1" x14ac:dyDescent="0.2">
      <c r="B19" t="s">
        <v>33</v>
      </c>
      <c r="C19" s="12">
        <v>452</v>
      </c>
      <c r="D19" s="8">
        <v>4.4400000000000004</v>
      </c>
      <c r="E19" s="12">
        <v>123</v>
      </c>
      <c r="F19" s="8">
        <v>3.02</v>
      </c>
      <c r="G19" s="12">
        <v>321</v>
      </c>
      <c r="H19" s="8">
        <v>5.3</v>
      </c>
      <c r="I19" s="12">
        <v>7</v>
      </c>
    </row>
    <row r="20" spans="2:9" ht="15" customHeight="1" x14ac:dyDescent="0.2">
      <c r="B20" s="9" t="s">
        <v>171</v>
      </c>
      <c r="C20" s="12">
        <f>SUM(LTBL_44201[総数／事業所数])</f>
        <v>10191</v>
      </c>
      <c r="E20" s="12">
        <f>SUBTOTAL(109,LTBL_44201[個人／事業所数])</f>
        <v>4069</v>
      </c>
      <c r="G20" s="12">
        <f>SUBTOTAL(109,LTBL_44201[法人／事業所数])</f>
        <v>6060</v>
      </c>
      <c r="I20" s="12">
        <f>SUBTOTAL(109,LTBL_44201[法人以外の団体／事業所数])</f>
        <v>40</v>
      </c>
    </row>
    <row r="21" spans="2:9" ht="15" customHeight="1" x14ac:dyDescent="0.2">
      <c r="E21" s="11">
        <f>LTBL_44201[[#Totals],[個人／事業所数]]/LTBL_44201[[#Totals],[総数／事業所数]]</f>
        <v>0.39927386910018642</v>
      </c>
      <c r="G21" s="11">
        <f>LTBL_44201[[#Totals],[法人／事業所数]]/LTBL_44201[[#Totals],[総数／事業所数]]</f>
        <v>0.59464233146894319</v>
      </c>
      <c r="I21" s="11">
        <f>LTBL_44201[[#Totals],[法人以外の団体／事業所数]]/LTBL_44201[[#Totals],[総数／事業所数]]</f>
        <v>3.9250318908841137E-3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56</v>
      </c>
      <c r="C24" s="12">
        <v>1095</v>
      </c>
      <c r="D24" s="8">
        <v>10.74</v>
      </c>
      <c r="E24" s="12">
        <v>859</v>
      </c>
      <c r="F24" s="8">
        <v>21.11</v>
      </c>
      <c r="G24" s="12">
        <v>236</v>
      </c>
      <c r="H24" s="8">
        <v>3.89</v>
      </c>
      <c r="I24" s="12">
        <v>0</v>
      </c>
    </row>
    <row r="25" spans="2:9" ht="15" customHeight="1" x14ac:dyDescent="0.2">
      <c r="B25" t="s">
        <v>55</v>
      </c>
      <c r="C25" s="12">
        <v>1035</v>
      </c>
      <c r="D25" s="8">
        <v>10.16</v>
      </c>
      <c r="E25" s="12">
        <v>826</v>
      </c>
      <c r="F25" s="8">
        <v>20.3</v>
      </c>
      <c r="G25" s="12">
        <v>208</v>
      </c>
      <c r="H25" s="8">
        <v>3.43</v>
      </c>
      <c r="I25" s="12">
        <v>1</v>
      </c>
    </row>
    <row r="26" spans="2:9" ht="15" customHeight="1" x14ac:dyDescent="0.2">
      <c r="B26" t="s">
        <v>52</v>
      </c>
      <c r="C26" s="12">
        <v>717</v>
      </c>
      <c r="D26" s="8">
        <v>7.04</v>
      </c>
      <c r="E26" s="12">
        <v>220</v>
      </c>
      <c r="F26" s="8">
        <v>5.41</v>
      </c>
      <c r="G26" s="12">
        <v>497</v>
      </c>
      <c r="H26" s="8">
        <v>8.1999999999999993</v>
      </c>
      <c r="I26" s="12">
        <v>0</v>
      </c>
    </row>
    <row r="27" spans="2:9" ht="15" customHeight="1" x14ac:dyDescent="0.2">
      <c r="B27" t="s">
        <v>51</v>
      </c>
      <c r="C27" s="12">
        <v>632</v>
      </c>
      <c r="D27" s="8">
        <v>6.2</v>
      </c>
      <c r="E27" s="12">
        <v>225</v>
      </c>
      <c r="F27" s="8">
        <v>5.53</v>
      </c>
      <c r="G27" s="12">
        <v>407</v>
      </c>
      <c r="H27" s="8">
        <v>6.72</v>
      </c>
      <c r="I27" s="12">
        <v>0</v>
      </c>
    </row>
    <row r="28" spans="2:9" ht="15" customHeight="1" x14ac:dyDescent="0.2">
      <c r="B28" t="s">
        <v>42</v>
      </c>
      <c r="C28" s="12">
        <v>576</v>
      </c>
      <c r="D28" s="8">
        <v>5.65</v>
      </c>
      <c r="E28" s="12">
        <v>35</v>
      </c>
      <c r="F28" s="8">
        <v>0.86</v>
      </c>
      <c r="G28" s="12">
        <v>541</v>
      </c>
      <c r="H28" s="8">
        <v>8.93</v>
      </c>
      <c r="I28" s="12">
        <v>0</v>
      </c>
    </row>
    <row r="29" spans="2:9" ht="15" customHeight="1" x14ac:dyDescent="0.2">
      <c r="B29" t="s">
        <v>43</v>
      </c>
      <c r="C29" s="12">
        <v>459</v>
      </c>
      <c r="D29" s="8">
        <v>4.5</v>
      </c>
      <c r="E29" s="12">
        <v>76</v>
      </c>
      <c r="F29" s="8">
        <v>1.87</v>
      </c>
      <c r="G29" s="12">
        <v>383</v>
      </c>
      <c r="H29" s="8">
        <v>6.32</v>
      </c>
      <c r="I29" s="12">
        <v>0</v>
      </c>
    </row>
    <row r="30" spans="2:9" ht="15" customHeight="1" x14ac:dyDescent="0.2">
      <c r="B30" t="s">
        <v>44</v>
      </c>
      <c r="C30" s="12">
        <v>437</v>
      </c>
      <c r="D30" s="8">
        <v>4.29</v>
      </c>
      <c r="E30" s="12">
        <v>45</v>
      </c>
      <c r="F30" s="8">
        <v>1.1100000000000001</v>
      </c>
      <c r="G30" s="12">
        <v>392</v>
      </c>
      <c r="H30" s="8">
        <v>6.47</v>
      </c>
      <c r="I30" s="12">
        <v>0</v>
      </c>
    </row>
    <row r="31" spans="2:9" ht="15" customHeight="1" x14ac:dyDescent="0.2">
      <c r="B31" t="s">
        <v>53</v>
      </c>
      <c r="C31" s="12">
        <v>397</v>
      </c>
      <c r="D31" s="8">
        <v>3.9</v>
      </c>
      <c r="E31" s="12">
        <v>272</v>
      </c>
      <c r="F31" s="8">
        <v>6.68</v>
      </c>
      <c r="G31" s="12">
        <v>123</v>
      </c>
      <c r="H31" s="8">
        <v>2.0299999999999998</v>
      </c>
      <c r="I31" s="12">
        <v>2</v>
      </c>
    </row>
    <row r="32" spans="2:9" ht="15" customHeight="1" x14ac:dyDescent="0.2">
      <c r="B32" t="s">
        <v>58</v>
      </c>
      <c r="C32" s="12">
        <v>359</v>
      </c>
      <c r="D32" s="8">
        <v>3.52</v>
      </c>
      <c r="E32" s="12">
        <v>216</v>
      </c>
      <c r="F32" s="8">
        <v>5.31</v>
      </c>
      <c r="G32" s="12">
        <v>123</v>
      </c>
      <c r="H32" s="8">
        <v>2.0299999999999998</v>
      </c>
      <c r="I32" s="12">
        <v>16</v>
      </c>
    </row>
    <row r="33" spans="2:9" ht="15" customHeight="1" x14ac:dyDescent="0.2">
      <c r="B33" t="s">
        <v>49</v>
      </c>
      <c r="C33" s="12">
        <v>352</v>
      </c>
      <c r="D33" s="8">
        <v>3.45</v>
      </c>
      <c r="E33" s="12">
        <v>210</v>
      </c>
      <c r="F33" s="8">
        <v>5.16</v>
      </c>
      <c r="G33" s="12">
        <v>141</v>
      </c>
      <c r="H33" s="8">
        <v>2.33</v>
      </c>
      <c r="I33" s="12">
        <v>1</v>
      </c>
    </row>
    <row r="34" spans="2:9" ht="15" customHeight="1" x14ac:dyDescent="0.2">
      <c r="B34" t="s">
        <v>59</v>
      </c>
      <c r="C34" s="12">
        <v>329</v>
      </c>
      <c r="D34" s="8">
        <v>3.23</v>
      </c>
      <c r="E34" s="12">
        <v>265</v>
      </c>
      <c r="F34" s="8">
        <v>6.51</v>
      </c>
      <c r="G34" s="12">
        <v>64</v>
      </c>
      <c r="H34" s="8">
        <v>1.06</v>
      </c>
      <c r="I34" s="12">
        <v>0</v>
      </c>
    </row>
    <row r="35" spans="2:9" ht="15" customHeight="1" x14ac:dyDescent="0.2">
      <c r="B35" t="s">
        <v>50</v>
      </c>
      <c r="C35" s="12">
        <v>311</v>
      </c>
      <c r="D35" s="8">
        <v>3.05</v>
      </c>
      <c r="E35" s="12">
        <v>149</v>
      </c>
      <c r="F35" s="8">
        <v>3.66</v>
      </c>
      <c r="G35" s="12">
        <v>162</v>
      </c>
      <c r="H35" s="8">
        <v>2.67</v>
      </c>
      <c r="I35" s="12">
        <v>0</v>
      </c>
    </row>
    <row r="36" spans="2:9" ht="15" customHeight="1" x14ac:dyDescent="0.2">
      <c r="B36" t="s">
        <v>54</v>
      </c>
      <c r="C36" s="12">
        <v>304</v>
      </c>
      <c r="D36" s="8">
        <v>2.98</v>
      </c>
      <c r="E36" s="12">
        <v>88</v>
      </c>
      <c r="F36" s="8">
        <v>2.16</v>
      </c>
      <c r="G36" s="12">
        <v>210</v>
      </c>
      <c r="H36" s="8">
        <v>3.47</v>
      </c>
      <c r="I36" s="12">
        <v>2</v>
      </c>
    </row>
    <row r="37" spans="2:9" ht="15" customHeight="1" x14ac:dyDescent="0.2">
      <c r="B37" t="s">
        <v>46</v>
      </c>
      <c r="C37" s="12">
        <v>239</v>
      </c>
      <c r="D37" s="8">
        <v>2.35</v>
      </c>
      <c r="E37" s="12">
        <v>12</v>
      </c>
      <c r="F37" s="8">
        <v>0.28999999999999998</v>
      </c>
      <c r="G37" s="12">
        <v>227</v>
      </c>
      <c r="H37" s="8">
        <v>3.75</v>
      </c>
      <c r="I37" s="12">
        <v>0</v>
      </c>
    </row>
    <row r="38" spans="2:9" ht="15" customHeight="1" x14ac:dyDescent="0.2">
      <c r="B38" t="s">
        <v>48</v>
      </c>
      <c r="C38" s="12">
        <v>216</v>
      </c>
      <c r="D38" s="8">
        <v>2.12</v>
      </c>
      <c r="E38" s="12">
        <v>62</v>
      </c>
      <c r="F38" s="8">
        <v>1.52</v>
      </c>
      <c r="G38" s="12">
        <v>154</v>
      </c>
      <c r="H38" s="8">
        <v>2.54</v>
      </c>
      <c r="I38" s="12">
        <v>0</v>
      </c>
    </row>
    <row r="39" spans="2:9" ht="15" customHeight="1" x14ac:dyDescent="0.2">
      <c r="B39" t="s">
        <v>62</v>
      </c>
      <c r="C39" s="12">
        <v>213</v>
      </c>
      <c r="D39" s="8">
        <v>2.09</v>
      </c>
      <c r="E39" s="12">
        <v>25</v>
      </c>
      <c r="F39" s="8">
        <v>0.61</v>
      </c>
      <c r="G39" s="12">
        <v>188</v>
      </c>
      <c r="H39" s="8">
        <v>3.1</v>
      </c>
      <c r="I39" s="12">
        <v>0</v>
      </c>
    </row>
    <row r="40" spans="2:9" ht="15" customHeight="1" x14ac:dyDescent="0.2">
      <c r="B40" t="s">
        <v>45</v>
      </c>
      <c r="C40" s="12">
        <v>183</v>
      </c>
      <c r="D40" s="8">
        <v>1.8</v>
      </c>
      <c r="E40" s="12">
        <v>12</v>
      </c>
      <c r="F40" s="8">
        <v>0.28999999999999998</v>
      </c>
      <c r="G40" s="12">
        <v>171</v>
      </c>
      <c r="H40" s="8">
        <v>2.82</v>
      </c>
      <c r="I40" s="12">
        <v>0</v>
      </c>
    </row>
    <row r="41" spans="2:9" ht="15" customHeight="1" x14ac:dyDescent="0.2">
      <c r="B41" t="s">
        <v>60</v>
      </c>
      <c r="C41" s="12">
        <v>167</v>
      </c>
      <c r="D41" s="8">
        <v>1.64</v>
      </c>
      <c r="E41" s="12">
        <v>5</v>
      </c>
      <c r="F41" s="8">
        <v>0.12</v>
      </c>
      <c r="G41" s="12">
        <v>147</v>
      </c>
      <c r="H41" s="8">
        <v>2.4300000000000002</v>
      </c>
      <c r="I41" s="12">
        <v>4</v>
      </c>
    </row>
    <row r="42" spans="2:9" ht="15" customHeight="1" x14ac:dyDescent="0.2">
      <c r="B42" t="s">
        <v>47</v>
      </c>
      <c r="C42" s="12">
        <v>161</v>
      </c>
      <c r="D42" s="8">
        <v>1.58</v>
      </c>
      <c r="E42" s="12">
        <v>22</v>
      </c>
      <c r="F42" s="8">
        <v>0.54</v>
      </c>
      <c r="G42" s="12">
        <v>139</v>
      </c>
      <c r="H42" s="8">
        <v>2.29</v>
      </c>
      <c r="I42" s="12">
        <v>0</v>
      </c>
    </row>
    <row r="43" spans="2:9" ht="15" customHeight="1" x14ac:dyDescent="0.2">
      <c r="B43" t="s">
        <v>61</v>
      </c>
      <c r="C43" s="12">
        <v>146</v>
      </c>
      <c r="D43" s="8">
        <v>1.43</v>
      </c>
      <c r="E43" s="12">
        <v>75</v>
      </c>
      <c r="F43" s="8">
        <v>1.84</v>
      </c>
      <c r="G43" s="12">
        <v>71</v>
      </c>
      <c r="H43" s="8">
        <v>1.17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586</v>
      </c>
      <c r="D47" s="8">
        <v>5.75</v>
      </c>
      <c r="E47" s="12">
        <v>488</v>
      </c>
      <c r="F47" s="8">
        <v>11.99</v>
      </c>
      <c r="G47" s="12">
        <v>98</v>
      </c>
      <c r="H47" s="8">
        <v>1.62</v>
      </c>
      <c r="I47" s="12">
        <v>0</v>
      </c>
    </row>
    <row r="48" spans="2:9" ht="15" customHeight="1" x14ac:dyDescent="0.2">
      <c r="B48" t="s">
        <v>93</v>
      </c>
      <c r="C48" s="12">
        <v>441</v>
      </c>
      <c r="D48" s="8">
        <v>4.33</v>
      </c>
      <c r="E48" s="12">
        <v>176</v>
      </c>
      <c r="F48" s="8">
        <v>4.33</v>
      </c>
      <c r="G48" s="12">
        <v>265</v>
      </c>
      <c r="H48" s="8">
        <v>4.37</v>
      </c>
      <c r="I48" s="12">
        <v>0</v>
      </c>
    </row>
    <row r="49" spans="2:9" ht="15" customHeight="1" x14ac:dyDescent="0.2">
      <c r="B49" t="s">
        <v>97</v>
      </c>
      <c r="C49" s="12">
        <v>305</v>
      </c>
      <c r="D49" s="8">
        <v>2.99</v>
      </c>
      <c r="E49" s="12">
        <v>281</v>
      </c>
      <c r="F49" s="8">
        <v>6.91</v>
      </c>
      <c r="G49" s="12">
        <v>24</v>
      </c>
      <c r="H49" s="8">
        <v>0.4</v>
      </c>
      <c r="I49" s="12">
        <v>0</v>
      </c>
    </row>
    <row r="50" spans="2:9" ht="15" customHeight="1" x14ac:dyDescent="0.2">
      <c r="B50" t="s">
        <v>99</v>
      </c>
      <c r="C50" s="12">
        <v>292</v>
      </c>
      <c r="D50" s="8">
        <v>2.87</v>
      </c>
      <c r="E50" s="12">
        <v>270</v>
      </c>
      <c r="F50" s="8">
        <v>6.64</v>
      </c>
      <c r="G50" s="12">
        <v>22</v>
      </c>
      <c r="H50" s="8">
        <v>0.36</v>
      </c>
      <c r="I50" s="12">
        <v>0</v>
      </c>
    </row>
    <row r="51" spans="2:9" ht="15" customHeight="1" x14ac:dyDescent="0.2">
      <c r="B51" t="s">
        <v>95</v>
      </c>
      <c r="C51" s="12">
        <v>260</v>
      </c>
      <c r="D51" s="8">
        <v>2.5499999999999998</v>
      </c>
      <c r="E51" s="12">
        <v>190</v>
      </c>
      <c r="F51" s="8">
        <v>4.67</v>
      </c>
      <c r="G51" s="12">
        <v>70</v>
      </c>
      <c r="H51" s="8">
        <v>1.1599999999999999</v>
      </c>
      <c r="I51" s="12">
        <v>0</v>
      </c>
    </row>
    <row r="52" spans="2:9" ht="15" customHeight="1" x14ac:dyDescent="0.2">
      <c r="B52" t="s">
        <v>102</v>
      </c>
      <c r="C52" s="12">
        <v>236</v>
      </c>
      <c r="D52" s="8">
        <v>2.3199999999999998</v>
      </c>
      <c r="E52" s="12">
        <v>197</v>
      </c>
      <c r="F52" s="8">
        <v>4.84</v>
      </c>
      <c r="G52" s="12">
        <v>39</v>
      </c>
      <c r="H52" s="8">
        <v>0.64</v>
      </c>
      <c r="I52" s="12">
        <v>0</v>
      </c>
    </row>
    <row r="53" spans="2:9" ht="15" customHeight="1" x14ac:dyDescent="0.2">
      <c r="B53" t="s">
        <v>96</v>
      </c>
      <c r="C53" s="12">
        <v>229</v>
      </c>
      <c r="D53" s="8">
        <v>2.25</v>
      </c>
      <c r="E53" s="12">
        <v>189</v>
      </c>
      <c r="F53" s="8">
        <v>4.6399999999999997</v>
      </c>
      <c r="G53" s="12">
        <v>40</v>
      </c>
      <c r="H53" s="8">
        <v>0.66</v>
      </c>
      <c r="I53" s="12">
        <v>0</v>
      </c>
    </row>
    <row r="54" spans="2:9" ht="15" customHeight="1" x14ac:dyDescent="0.2">
      <c r="B54" t="s">
        <v>84</v>
      </c>
      <c r="C54" s="12">
        <v>204</v>
      </c>
      <c r="D54" s="8">
        <v>2</v>
      </c>
      <c r="E54" s="12">
        <v>9</v>
      </c>
      <c r="F54" s="8">
        <v>0.22</v>
      </c>
      <c r="G54" s="12">
        <v>195</v>
      </c>
      <c r="H54" s="8">
        <v>3.22</v>
      </c>
      <c r="I54" s="12">
        <v>0</v>
      </c>
    </row>
    <row r="55" spans="2:9" ht="15" customHeight="1" x14ac:dyDescent="0.2">
      <c r="B55" t="s">
        <v>90</v>
      </c>
      <c r="C55" s="12">
        <v>200</v>
      </c>
      <c r="D55" s="8">
        <v>1.96</v>
      </c>
      <c r="E55" s="12">
        <v>88</v>
      </c>
      <c r="F55" s="8">
        <v>2.16</v>
      </c>
      <c r="G55" s="12">
        <v>112</v>
      </c>
      <c r="H55" s="8">
        <v>1.85</v>
      </c>
      <c r="I55" s="12">
        <v>0</v>
      </c>
    </row>
    <row r="56" spans="2:9" ht="15" customHeight="1" x14ac:dyDescent="0.2">
      <c r="B56" t="s">
        <v>94</v>
      </c>
      <c r="C56" s="12">
        <v>194</v>
      </c>
      <c r="D56" s="8">
        <v>1.9</v>
      </c>
      <c r="E56" s="12">
        <v>53</v>
      </c>
      <c r="F56" s="8">
        <v>1.3</v>
      </c>
      <c r="G56" s="12">
        <v>138</v>
      </c>
      <c r="H56" s="8">
        <v>2.2799999999999998</v>
      </c>
      <c r="I56" s="12">
        <v>0</v>
      </c>
    </row>
    <row r="57" spans="2:9" ht="15" customHeight="1" x14ac:dyDescent="0.2">
      <c r="B57" t="s">
        <v>92</v>
      </c>
      <c r="C57" s="12">
        <v>184</v>
      </c>
      <c r="D57" s="8">
        <v>1.81</v>
      </c>
      <c r="E57" s="12">
        <v>87</v>
      </c>
      <c r="F57" s="8">
        <v>2.14</v>
      </c>
      <c r="G57" s="12">
        <v>97</v>
      </c>
      <c r="H57" s="8">
        <v>1.6</v>
      </c>
      <c r="I57" s="12">
        <v>0</v>
      </c>
    </row>
    <row r="58" spans="2:9" ht="15" customHeight="1" x14ac:dyDescent="0.2">
      <c r="B58" t="s">
        <v>101</v>
      </c>
      <c r="C58" s="12">
        <v>179</v>
      </c>
      <c r="D58" s="8">
        <v>1.76</v>
      </c>
      <c r="E58" s="12">
        <v>122</v>
      </c>
      <c r="F58" s="8">
        <v>3</v>
      </c>
      <c r="G58" s="12">
        <v>54</v>
      </c>
      <c r="H58" s="8">
        <v>0.89</v>
      </c>
      <c r="I58" s="12">
        <v>3</v>
      </c>
    </row>
    <row r="59" spans="2:9" ht="15" customHeight="1" x14ac:dyDescent="0.2">
      <c r="B59" t="s">
        <v>91</v>
      </c>
      <c r="C59" s="12">
        <v>169</v>
      </c>
      <c r="D59" s="8">
        <v>1.66</v>
      </c>
      <c r="E59" s="12">
        <v>60</v>
      </c>
      <c r="F59" s="8">
        <v>1.47</v>
      </c>
      <c r="G59" s="12">
        <v>109</v>
      </c>
      <c r="H59" s="8">
        <v>1.8</v>
      </c>
      <c r="I59" s="12">
        <v>0</v>
      </c>
    </row>
    <row r="60" spans="2:9" ht="15" customHeight="1" x14ac:dyDescent="0.2">
      <c r="B60" t="s">
        <v>105</v>
      </c>
      <c r="C60" s="12">
        <v>165</v>
      </c>
      <c r="D60" s="8">
        <v>1.62</v>
      </c>
      <c r="E60" s="12">
        <v>24</v>
      </c>
      <c r="F60" s="8">
        <v>0.59</v>
      </c>
      <c r="G60" s="12">
        <v>141</v>
      </c>
      <c r="H60" s="8">
        <v>2.33</v>
      </c>
      <c r="I60" s="12">
        <v>0</v>
      </c>
    </row>
    <row r="61" spans="2:9" ht="15" customHeight="1" x14ac:dyDescent="0.2">
      <c r="B61" t="s">
        <v>104</v>
      </c>
      <c r="C61" s="12">
        <v>163</v>
      </c>
      <c r="D61" s="8">
        <v>1.6</v>
      </c>
      <c r="E61" s="12">
        <v>19</v>
      </c>
      <c r="F61" s="8">
        <v>0.47</v>
      </c>
      <c r="G61" s="12">
        <v>144</v>
      </c>
      <c r="H61" s="8">
        <v>2.38</v>
      </c>
      <c r="I61" s="12">
        <v>0</v>
      </c>
    </row>
    <row r="62" spans="2:9" ht="15" customHeight="1" x14ac:dyDescent="0.2">
      <c r="B62" t="s">
        <v>106</v>
      </c>
      <c r="C62" s="12">
        <v>156</v>
      </c>
      <c r="D62" s="8">
        <v>1.53</v>
      </c>
      <c r="E62" s="12">
        <v>20</v>
      </c>
      <c r="F62" s="8">
        <v>0.49</v>
      </c>
      <c r="G62" s="12">
        <v>136</v>
      </c>
      <c r="H62" s="8">
        <v>2.2400000000000002</v>
      </c>
      <c r="I62" s="12">
        <v>0</v>
      </c>
    </row>
    <row r="63" spans="2:9" ht="15" customHeight="1" x14ac:dyDescent="0.2">
      <c r="B63" t="s">
        <v>85</v>
      </c>
      <c r="C63" s="12">
        <v>147</v>
      </c>
      <c r="D63" s="8">
        <v>1.44</v>
      </c>
      <c r="E63" s="12">
        <v>6</v>
      </c>
      <c r="F63" s="8">
        <v>0.15</v>
      </c>
      <c r="G63" s="12">
        <v>141</v>
      </c>
      <c r="H63" s="8">
        <v>2.33</v>
      </c>
      <c r="I63" s="12">
        <v>0</v>
      </c>
    </row>
    <row r="64" spans="2:9" ht="15" customHeight="1" x14ac:dyDescent="0.2">
      <c r="B64" t="s">
        <v>103</v>
      </c>
      <c r="C64" s="12">
        <v>146</v>
      </c>
      <c r="D64" s="8">
        <v>1.43</v>
      </c>
      <c r="E64" s="12">
        <v>75</v>
      </c>
      <c r="F64" s="8">
        <v>1.84</v>
      </c>
      <c r="G64" s="12">
        <v>71</v>
      </c>
      <c r="H64" s="8">
        <v>1.17</v>
      </c>
      <c r="I64" s="12">
        <v>0</v>
      </c>
    </row>
    <row r="65" spans="2:9" ht="15" customHeight="1" x14ac:dyDescent="0.2">
      <c r="B65" t="s">
        <v>87</v>
      </c>
      <c r="C65" s="12">
        <v>141</v>
      </c>
      <c r="D65" s="8">
        <v>1.38</v>
      </c>
      <c r="E65" s="12">
        <v>17</v>
      </c>
      <c r="F65" s="8">
        <v>0.42</v>
      </c>
      <c r="G65" s="12">
        <v>124</v>
      </c>
      <c r="H65" s="8">
        <v>2.0499999999999998</v>
      </c>
      <c r="I65" s="12">
        <v>0</v>
      </c>
    </row>
    <row r="66" spans="2:9" ht="15" customHeight="1" x14ac:dyDescent="0.2">
      <c r="B66" t="s">
        <v>107</v>
      </c>
      <c r="C66" s="12">
        <v>140</v>
      </c>
      <c r="D66" s="8">
        <v>1.37</v>
      </c>
      <c r="E66" s="12">
        <v>90</v>
      </c>
      <c r="F66" s="8">
        <v>2.21</v>
      </c>
      <c r="G66" s="12">
        <v>50</v>
      </c>
      <c r="H66" s="8">
        <v>0.83</v>
      </c>
      <c r="I66" s="12">
        <v>0</v>
      </c>
    </row>
    <row r="68" spans="2:9" ht="15" customHeight="1" x14ac:dyDescent="0.2">
      <c r="B6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3F34-7246-4D24-A4A1-8AF061C48C8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176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279</v>
      </c>
      <c r="D6" s="8">
        <v>8.4499999999999993</v>
      </c>
      <c r="E6" s="12">
        <v>53</v>
      </c>
      <c r="F6" s="8">
        <v>2.8</v>
      </c>
      <c r="G6" s="12">
        <v>226</v>
      </c>
      <c r="H6" s="8">
        <v>16.61</v>
      </c>
      <c r="I6" s="12">
        <v>0</v>
      </c>
    </row>
    <row r="7" spans="2:9" ht="15" customHeight="1" x14ac:dyDescent="0.2">
      <c r="B7" t="s">
        <v>21</v>
      </c>
      <c r="C7" s="12">
        <v>125</v>
      </c>
      <c r="D7" s="8">
        <v>3.79</v>
      </c>
      <c r="E7" s="12">
        <v>42</v>
      </c>
      <c r="F7" s="8">
        <v>2.2200000000000002</v>
      </c>
      <c r="G7" s="12">
        <v>83</v>
      </c>
      <c r="H7" s="8">
        <v>6.1</v>
      </c>
      <c r="I7" s="12">
        <v>0</v>
      </c>
    </row>
    <row r="8" spans="2:9" ht="15" customHeight="1" x14ac:dyDescent="0.2">
      <c r="B8" t="s">
        <v>22</v>
      </c>
      <c r="C8" s="12">
        <v>9</v>
      </c>
      <c r="D8" s="8">
        <v>0.27</v>
      </c>
      <c r="E8" s="12">
        <v>0</v>
      </c>
      <c r="F8" s="8">
        <v>0</v>
      </c>
      <c r="G8" s="12">
        <v>8</v>
      </c>
      <c r="H8" s="8">
        <v>0.59</v>
      </c>
      <c r="I8" s="12">
        <v>0</v>
      </c>
    </row>
    <row r="9" spans="2:9" ht="15" customHeight="1" x14ac:dyDescent="0.2">
      <c r="B9" t="s">
        <v>23</v>
      </c>
      <c r="C9" s="12">
        <v>17</v>
      </c>
      <c r="D9" s="8">
        <v>0.51</v>
      </c>
      <c r="E9" s="12">
        <v>1</v>
      </c>
      <c r="F9" s="8">
        <v>0.05</v>
      </c>
      <c r="G9" s="12">
        <v>16</v>
      </c>
      <c r="H9" s="8">
        <v>1.18</v>
      </c>
      <c r="I9" s="12">
        <v>0</v>
      </c>
    </row>
    <row r="10" spans="2:9" ht="15" customHeight="1" x14ac:dyDescent="0.2">
      <c r="B10" t="s">
        <v>24</v>
      </c>
      <c r="C10" s="12">
        <v>27</v>
      </c>
      <c r="D10" s="8">
        <v>0.82</v>
      </c>
      <c r="E10" s="12">
        <v>19</v>
      </c>
      <c r="F10" s="8">
        <v>1</v>
      </c>
      <c r="G10" s="12">
        <v>8</v>
      </c>
      <c r="H10" s="8">
        <v>0.59</v>
      </c>
      <c r="I10" s="12">
        <v>0</v>
      </c>
    </row>
    <row r="11" spans="2:9" ht="15" customHeight="1" x14ac:dyDescent="0.2">
      <c r="B11" t="s">
        <v>25</v>
      </c>
      <c r="C11" s="12">
        <v>686</v>
      </c>
      <c r="D11" s="8">
        <v>20.78</v>
      </c>
      <c r="E11" s="12">
        <v>294</v>
      </c>
      <c r="F11" s="8">
        <v>15.54</v>
      </c>
      <c r="G11" s="12">
        <v>391</v>
      </c>
      <c r="H11" s="8">
        <v>28.73</v>
      </c>
      <c r="I11" s="12">
        <v>1</v>
      </c>
    </row>
    <row r="12" spans="2:9" ht="15" customHeight="1" x14ac:dyDescent="0.2">
      <c r="B12" t="s">
        <v>26</v>
      </c>
      <c r="C12" s="12">
        <v>19</v>
      </c>
      <c r="D12" s="8">
        <v>0.57999999999999996</v>
      </c>
      <c r="E12" s="12">
        <v>3</v>
      </c>
      <c r="F12" s="8">
        <v>0.16</v>
      </c>
      <c r="G12" s="12">
        <v>16</v>
      </c>
      <c r="H12" s="8">
        <v>1.18</v>
      </c>
      <c r="I12" s="12">
        <v>0</v>
      </c>
    </row>
    <row r="13" spans="2:9" ht="15" customHeight="1" x14ac:dyDescent="0.2">
      <c r="B13" t="s">
        <v>27</v>
      </c>
      <c r="C13" s="12">
        <v>571</v>
      </c>
      <c r="D13" s="8">
        <v>17.3</v>
      </c>
      <c r="E13" s="12">
        <v>380</v>
      </c>
      <c r="F13" s="8">
        <v>20.079999999999998</v>
      </c>
      <c r="G13" s="12">
        <v>190</v>
      </c>
      <c r="H13" s="8">
        <v>13.96</v>
      </c>
      <c r="I13" s="12">
        <v>1</v>
      </c>
    </row>
    <row r="14" spans="2:9" ht="15" customHeight="1" x14ac:dyDescent="0.2">
      <c r="B14" t="s">
        <v>28</v>
      </c>
      <c r="C14" s="12">
        <v>112</v>
      </c>
      <c r="D14" s="8">
        <v>3.39</v>
      </c>
      <c r="E14" s="12">
        <v>68</v>
      </c>
      <c r="F14" s="8">
        <v>3.59</v>
      </c>
      <c r="G14" s="12">
        <v>44</v>
      </c>
      <c r="H14" s="8">
        <v>3.23</v>
      </c>
      <c r="I14" s="12">
        <v>0</v>
      </c>
    </row>
    <row r="15" spans="2:9" ht="15" customHeight="1" x14ac:dyDescent="0.2">
      <c r="B15" t="s">
        <v>29</v>
      </c>
      <c r="C15" s="12">
        <v>615</v>
      </c>
      <c r="D15" s="8">
        <v>18.63</v>
      </c>
      <c r="E15" s="12">
        <v>490</v>
      </c>
      <c r="F15" s="8">
        <v>25.9</v>
      </c>
      <c r="G15" s="12">
        <v>124</v>
      </c>
      <c r="H15" s="8">
        <v>9.11</v>
      </c>
      <c r="I15" s="12">
        <v>1</v>
      </c>
    </row>
    <row r="16" spans="2:9" ht="15" customHeight="1" x14ac:dyDescent="0.2">
      <c r="B16" t="s">
        <v>30</v>
      </c>
      <c r="C16" s="12">
        <v>468</v>
      </c>
      <c r="D16" s="8">
        <v>14.18</v>
      </c>
      <c r="E16" s="12">
        <v>340</v>
      </c>
      <c r="F16" s="8">
        <v>17.97</v>
      </c>
      <c r="G16" s="12">
        <v>105</v>
      </c>
      <c r="H16" s="8">
        <v>7.71</v>
      </c>
      <c r="I16" s="12">
        <v>23</v>
      </c>
    </row>
    <row r="17" spans="2:9" ht="15" customHeight="1" x14ac:dyDescent="0.2">
      <c r="B17" t="s">
        <v>31</v>
      </c>
      <c r="C17" s="12">
        <v>94</v>
      </c>
      <c r="D17" s="8">
        <v>2.85</v>
      </c>
      <c r="E17" s="12">
        <v>67</v>
      </c>
      <c r="F17" s="8">
        <v>3.54</v>
      </c>
      <c r="G17" s="12">
        <v>21</v>
      </c>
      <c r="H17" s="8">
        <v>1.54</v>
      </c>
      <c r="I17" s="12">
        <v>4</v>
      </c>
    </row>
    <row r="18" spans="2:9" ht="15" customHeight="1" x14ac:dyDescent="0.2">
      <c r="B18" t="s">
        <v>32</v>
      </c>
      <c r="C18" s="12">
        <v>187</v>
      </c>
      <c r="D18" s="8">
        <v>5.66</v>
      </c>
      <c r="E18" s="12">
        <v>104</v>
      </c>
      <c r="F18" s="8">
        <v>5.5</v>
      </c>
      <c r="G18" s="12">
        <v>74</v>
      </c>
      <c r="H18" s="8">
        <v>5.44</v>
      </c>
      <c r="I18" s="12">
        <v>9</v>
      </c>
    </row>
    <row r="19" spans="2:9" ht="15" customHeight="1" x14ac:dyDescent="0.2">
      <c r="B19" t="s">
        <v>33</v>
      </c>
      <c r="C19" s="12">
        <v>92</v>
      </c>
      <c r="D19" s="8">
        <v>2.79</v>
      </c>
      <c r="E19" s="12">
        <v>31</v>
      </c>
      <c r="F19" s="8">
        <v>1.64</v>
      </c>
      <c r="G19" s="12">
        <v>55</v>
      </c>
      <c r="H19" s="8">
        <v>4.04</v>
      </c>
      <c r="I19" s="12">
        <v>1</v>
      </c>
    </row>
    <row r="20" spans="2:9" ht="15" customHeight="1" x14ac:dyDescent="0.2">
      <c r="B20" s="9" t="s">
        <v>171</v>
      </c>
      <c r="C20" s="12">
        <f>SUM(LTBL_44202[総数／事業所数])</f>
        <v>3301</v>
      </c>
      <c r="E20" s="12">
        <f>SUBTOTAL(109,LTBL_44202[個人／事業所数])</f>
        <v>1892</v>
      </c>
      <c r="G20" s="12">
        <f>SUBTOTAL(109,LTBL_44202[法人／事業所数])</f>
        <v>1361</v>
      </c>
      <c r="I20" s="12">
        <f>SUBTOTAL(109,LTBL_44202[法人以外の団体／事業所数])</f>
        <v>40</v>
      </c>
    </row>
    <row r="21" spans="2:9" ht="15" customHeight="1" x14ac:dyDescent="0.2">
      <c r="E21" s="11">
        <f>LTBL_44202[[#Totals],[個人／事業所数]]/LTBL_44202[[#Totals],[総数／事業所数]]</f>
        <v>0.57315964859133595</v>
      </c>
      <c r="G21" s="11">
        <f>LTBL_44202[[#Totals],[法人／事業所数]]/LTBL_44202[[#Totals],[総数／事業所数]]</f>
        <v>0.41229930324144198</v>
      </c>
      <c r="I21" s="11">
        <f>LTBL_44202[[#Totals],[法人以外の団体／事業所数]]/LTBL_44202[[#Totals],[総数／事業所数]]</f>
        <v>1.2117540139351712E-2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519</v>
      </c>
      <c r="D24" s="8">
        <v>15.72</v>
      </c>
      <c r="E24" s="12">
        <v>431</v>
      </c>
      <c r="F24" s="8">
        <v>22.78</v>
      </c>
      <c r="G24" s="12">
        <v>87</v>
      </c>
      <c r="H24" s="8">
        <v>6.39</v>
      </c>
      <c r="I24" s="12">
        <v>1</v>
      </c>
    </row>
    <row r="25" spans="2:9" ht="15" customHeight="1" x14ac:dyDescent="0.2">
      <c r="B25" t="s">
        <v>52</v>
      </c>
      <c r="C25" s="12">
        <v>506</v>
      </c>
      <c r="D25" s="8">
        <v>15.33</v>
      </c>
      <c r="E25" s="12">
        <v>373</v>
      </c>
      <c r="F25" s="8">
        <v>19.71</v>
      </c>
      <c r="G25" s="12">
        <v>132</v>
      </c>
      <c r="H25" s="8">
        <v>9.6999999999999993</v>
      </c>
      <c r="I25" s="12">
        <v>1</v>
      </c>
    </row>
    <row r="26" spans="2:9" ht="15" customHeight="1" x14ac:dyDescent="0.2">
      <c r="B26" t="s">
        <v>56</v>
      </c>
      <c r="C26" s="12">
        <v>397</v>
      </c>
      <c r="D26" s="8">
        <v>12.03</v>
      </c>
      <c r="E26" s="12">
        <v>313</v>
      </c>
      <c r="F26" s="8">
        <v>16.54</v>
      </c>
      <c r="G26" s="12">
        <v>61</v>
      </c>
      <c r="H26" s="8">
        <v>4.4800000000000004</v>
      </c>
      <c r="I26" s="12">
        <v>23</v>
      </c>
    </row>
    <row r="27" spans="2:9" ht="15" customHeight="1" x14ac:dyDescent="0.2">
      <c r="B27" t="s">
        <v>51</v>
      </c>
      <c r="C27" s="12">
        <v>218</v>
      </c>
      <c r="D27" s="8">
        <v>6.6</v>
      </c>
      <c r="E27" s="12">
        <v>80</v>
      </c>
      <c r="F27" s="8">
        <v>4.2300000000000004</v>
      </c>
      <c r="G27" s="12">
        <v>137</v>
      </c>
      <c r="H27" s="8">
        <v>10.07</v>
      </c>
      <c r="I27" s="12">
        <v>1</v>
      </c>
    </row>
    <row r="28" spans="2:9" ht="15" customHeight="1" x14ac:dyDescent="0.2">
      <c r="B28" t="s">
        <v>49</v>
      </c>
      <c r="C28" s="12">
        <v>178</v>
      </c>
      <c r="D28" s="8">
        <v>5.39</v>
      </c>
      <c r="E28" s="12">
        <v>103</v>
      </c>
      <c r="F28" s="8">
        <v>5.44</v>
      </c>
      <c r="G28" s="12">
        <v>75</v>
      </c>
      <c r="H28" s="8">
        <v>5.51</v>
      </c>
      <c r="I28" s="12">
        <v>0</v>
      </c>
    </row>
    <row r="29" spans="2:9" ht="15" customHeight="1" x14ac:dyDescent="0.2">
      <c r="B29" t="s">
        <v>59</v>
      </c>
      <c r="C29" s="12">
        <v>126</v>
      </c>
      <c r="D29" s="8">
        <v>3.82</v>
      </c>
      <c r="E29" s="12">
        <v>100</v>
      </c>
      <c r="F29" s="8">
        <v>5.29</v>
      </c>
      <c r="G29" s="12">
        <v>26</v>
      </c>
      <c r="H29" s="8">
        <v>1.91</v>
      </c>
      <c r="I29" s="12">
        <v>0</v>
      </c>
    </row>
    <row r="30" spans="2:9" ht="15" customHeight="1" x14ac:dyDescent="0.2">
      <c r="B30" t="s">
        <v>42</v>
      </c>
      <c r="C30" s="12">
        <v>119</v>
      </c>
      <c r="D30" s="8">
        <v>3.6</v>
      </c>
      <c r="E30" s="12">
        <v>16</v>
      </c>
      <c r="F30" s="8">
        <v>0.85</v>
      </c>
      <c r="G30" s="12">
        <v>103</v>
      </c>
      <c r="H30" s="8">
        <v>7.57</v>
      </c>
      <c r="I30" s="12">
        <v>0</v>
      </c>
    </row>
    <row r="31" spans="2:9" ht="15" customHeight="1" x14ac:dyDescent="0.2">
      <c r="B31" t="s">
        <v>43</v>
      </c>
      <c r="C31" s="12">
        <v>99</v>
      </c>
      <c r="D31" s="8">
        <v>3</v>
      </c>
      <c r="E31" s="12">
        <v>27</v>
      </c>
      <c r="F31" s="8">
        <v>1.43</v>
      </c>
      <c r="G31" s="12">
        <v>72</v>
      </c>
      <c r="H31" s="8">
        <v>5.29</v>
      </c>
      <c r="I31" s="12">
        <v>0</v>
      </c>
    </row>
    <row r="32" spans="2:9" ht="15" customHeight="1" x14ac:dyDescent="0.2">
      <c r="B32" t="s">
        <v>50</v>
      </c>
      <c r="C32" s="12">
        <v>95</v>
      </c>
      <c r="D32" s="8">
        <v>2.88</v>
      </c>
      <c r="E32" s="12">
        <v>64</v>
      </c>
      <c r="F32" s="8">
        <v>3.38</v>
      </c>
      <c r="G32" s="12">
        <v>31</v>
      </c>
      <c r="H32" s="8">
        <v>2.2799999999999998</v>
      </c>
      <c r="I32" s="12">
        <v>0</v>
      </c>
    </row>
    <row r="33" spans="2:9" ht="15" customHeight="1" x14ac:dyDescent="0.2">
      <c r="B33" t="s">
        <v>58</v>
      </c>
      <c r="C33" s="12">
        <v>94</v>
      </c>
      <c r="D33" s="8">
        <v>2.85</v>
      </c>
      <c r="E33" s="12">
        <v>67</v>
      </c>
      <c r="F33" s="8">
        <v>3.54</v>
      </c>
      <c r="G33" s="12">
        <v>21</v>
      </c>
      <c r="H33" s="8">
        <v>1.54</v>
      </c>
      <c r="I33" s="12">
        <v>4</v>
      </c>
    </row>
    <row r="34" spans="2:9" ht="15" customHeight="1" x14ac:dyDescent="0.2">
      <c r="B34" t="s">
        <v>53</v>
      </c>
      <c r="C34" s="12">
        <v>66</v>
      </c>
      <c r="D34" s="8">
        <v>2</v>
      </c>
      <c r="E34" s="12">
        <v>48</v>
      </c>
      <c r="F34" s="8">
        <v>2.54</v>
      </c>
      <c r="G34" s="12">
        <v>18</v>
      </c>
      <c r="H34" s="8">
        <v>1.32</v>
      </c>
      <c r="I34" s="12">
        <v>0</v>
      </c>
    </row>
    <row r="35" spans="2:9" ht="15" customHeight="1" x14ac:dyDescent="0.2">
      <c r="B35" t="s">
        <v>44</v>
      </c>
      <c r="C35" s="12">
        <v>61</v>
      </c>
      <c r="D35" s="8">
        <v>1.85</v>
      </c>
      <c r="E35" s="12">
        <v>10</v>
      </c>
      <c r="F35" s="8">
        <v>0.53</v>
      </c>
      <c r="G35" s="12">
        <v>51</v>
      </c>
      <c r="H35" s="8">
        <v>3.75</v>
      </c>
      <c r="I35" s="12">
        <v>0</v>
      </c>
    </row>
    <row r="36" spans="2:9" ht="15" customHeight="1" x14ac:dyDescent="0.2">
      <c r="B36" t="s">
        <v>60</v>
      </c>
      <c r="C36" s="12">
        <v>61</v>
      </c>
      <c r="D36" s="8">
        <v>1.85</v>
      </c>
      <c r="E36" s="12">
        <v>4</v>
      </c>
      <c r="F36" s="8">
        <v>0.21</v>
      </c>
      <c r="G36" s="12">
        <v>48</v>
      </c>
      <c r="H36" s="8">
        <v>3.53</v>
      </c>
      <c r="I36" s="12">
        <v>9</v>
      </c>
    </row>
    <row r="37" spans="2:9" ht="15" customHeight="1" x14ac:dyDescent="0.2">
      <c r="B37" t="s">
        <v>64</v>
      </c>
      <c r="C37" s="12">
        <v>55</v>
      </c>
      <c r="D37" s="8">
        <v>1.67</v>
      </c>
      <c r="E37" s="12">
        <v>36</v>
      </c>
      <c r="F37" s="8">
        <v>1.9</v>
      </c>
      <c r="G37" s="12">
        <v>19</v>
      </c>
      <c r="H37" s="8">
        <v>1.4</v>
      </c>
      <c r="I37" s="12">
        <v>0</v>
      </c>
    </row>
    <row r="38" spans="2:9" ht="15" customHeight="1" x14ac:dyDescent="0.2">
      <c r="B38" t="s">
        <v>48</v>
      </c>
      <c r="C38" s="12">
        <v>53</v>
      </c>
      <c r="D38" s="8">
        <v>1.61</v>
      </c>
      <c r="E38" s="12">
        <v>20</v>
      </c>
      <c r="F38" s="8">
        <v>1.06</v>
      </c>
      <c r="G38" s="12">
        <v>33</v>
      </c>
      <c r="H38" s="8">
        <v>2.42</v>
      </c>
      <c r="I38" s="12">
        <v>0</v>
      </c>
    </row>
    <row r="39" spans="2:9" ht="15" customHeight="1" x14ac:dyDescent="0.2">
      <c r="B39" t="s">
        <v>62</v>
      </c>
      <c r="C39" s="12">
        <v>46</v>
      </c>
      <c r="D39" s="8">
        <v>1.39</v>
      </c>
      <c r="E39" s="12">
        <v>4</v>
      </c>
      <c r="F39" s="8">
        <v>0.21</v>
      </c>
      <c r="G39" s="12">
        <v>42</v>
      </c>
      <c r="H39" s="8">
        <v>3.09</v>
      </c>
      <c r="I39" s="12">
        <v>0</v>
      </c>
    </row>
    <row r="40" spans="2:9" ht="15" customHeight="1" x14ac:dyDescent="0.2">
      <c r="B40" t="s">
        <v>63</v>
      </c>
      <c r="C40" s="12">
        <v>42</v>
      </c>
      <c r="D40" s="8">
        <v>1.27</v>
      </c>
      <c r="E40" s="12">
        <v>12</v>
      </c>
      <c r="F40" s="8">
        <v>0.63</v>
      </c>
      <c r="G40" s="12">
        <v>30</v>
      </c>
      <c r="H40" s="8">
        <v>2.2000000000000002</v>
      </c>
      <c r="I40" s="12">
        <v>0</v>
      </c>
    </row>
    <row r="41" spans="2:9" ht="15" customHeight="1" x14ac:dyDescent="0.2">
      <c r="B41" t="s">
        <v>61</v>
      </c>
      <c r="C41" s="12">
        <v>42</v>
      </c>
      <c r="D41" s="8">
        <v>1.27</v>
      </c>
      <c r="E41" s="12">
        <v>22</v>
      </c>
      <c r="F41" s="8">
        <v>1.1599999999999999</v>
      </c>
      <c r="G41" s="12">
        <v>20</v>
      </c>
      <c r="H41" s="8">
        <v>1.47</v>
      </c>
      <c r="I41" s="12">
        <v>0</v>
      </c>
    </row>
    <row r="42" spans="2:9" ht="15" customHeight="1" x14ac:dyDescent="0.2">
      <c r="B42" t="s">
        <v>65</v>
      </c>
      <c r="C42" s="12">
        <v>41</v>
      </c>
      <c r="D42" s="8">
        <v>1.24</v>
      </c>
      <c r="E42" s="12">
        <v>23</v>
      </c>
      <c r="F42" s="8">
        <v>1.22</v>
      </c>
      <c r="G42" s="12">
        <v>18</v>
      </c>
      <c r="H42" s="8">
        <v>1.32</v>
      </c>
      <c r="I42" s="12">
        <v>0</v>
      </c>
    </row>
    <row r="43" spans="2:9" ht="15" customHeight="1" x14ac:dyDescent="0.2">
      <c r="B43" t="s">
        <v>54</v>
      </c>
      <c r="C43" s="12">
        <v>40</v>
      </c>
      <c r="D43" s="8">
        <v>1.21</v>
      </c>
      <c r="E43" s="12">
        <v>20</v>
      </c>
      <c r="F43" s="8">
        <v>1.06</v>
      </c>
      <c r="G43" s="12">
        <v>20</v>
      </c>
      <c r="H43" s="8">
        <v>1.47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93</v>
      </c>
      <c r="C47" s="12">
        <v>392</v>
      </c>
      <c r="D47" s="8">
        <v>11.88</v>
      </c>
      <c r="E47" s="12">
        <v>303</v>
      </c>
      <c r="F47" s="8">
        <v>16.010000000000002</v>
      </c>
      <c r="G47" s="12">
        <v>89</v>
      </c>
      <c r="H47" s="8">
        <v>6.54</v>
      </c>
      <c r="I47" s="12">
        <v>0</v>
      </c>
    </row>
    <row r="48" spans="2:9" ht="15" customHeight="1" x14ac:dyDescent="0.2">
      <c r="B48" t="s">
        <v>100</v>
      </c>
      <c r="C48" s="12">
        <v>203</v>
      </c>
      <c r="D48" s="8">
        <v>6.15</v>
      </c>
      <c r="E48" s="12">
        <v>177</v>
      </c>
      <c r="F48" s="8">
        <v>9.36</v>
      </c>
      <c r="G48" s="12">
        <v>26</v>
      </c>
      <c r="H48" s="8">
        <v>1.91</v>
      </c>
      <c r="I48" s="12">
        <v>0</v>
      </c>
    </row>
    <row r="49" spans="2:9" ht="15" customHeight="1" x14ac:dyDescent="0.2">
      <c r="B49" t="s">
        <v>97</v>
      </c>
      <c r="C49" s="12">
        <v>141</v>
      </c>
      <c r="D49" s="8">
        <v>4.2699999999999996</v>
      </c>
      <c r="E49" s="12">
        <v>129</v>
      </c>
      <c r="F49" s="8">
        <v>6.82</v>
      </c>
      <c r="G49" s="12">
        <v>12</v>
      </c>
      <c r="H49" s="8">
        <v>0.88</v>
      </c>
      <c r="I49" s="12">
        <v>0</v>
      </c>
    </row>
    <row r="50" spans="2:9" ht="15" customHeight="1" x14ac:dyDescent="0.2">
      <c r="B50" t="s">
        <v>95</v>
      </c>
      <c r="C50" s="12">
        <v>126</v>
      </c>
      <c r="D50" s="8">
        <v>3.82</v>
      </c>
      <c r="E50" s="12">
        <v>99</v>
      </c>
      <c r="F50" s="8">
        <v>5.23</v>
      </c>
      <c r="G50" s="12">
        <v>27</v>
      </c>
      <c r="H50" s="8">
        <v>1.98</v>
      </c>
      <c r="I50" s="12">
        <v>0</v>
      </c>
    </row>
    <row r="51" spans="2:9" ht="15" customHeight="1" x14ac:dyDescent="0.2">
      <c r="B51" t="s">
        <v>96</v>
      </c>
      <c r="C51" s="12">
        <v>113</v>
      </c>
      <c r="D51" s="8">
        <v>3.42</v>
      </c>
      <c r="E51" s="12">
        <v>96</v>
      </c>
      <c r="F51" s="8">
        <v>5.07</v>
      </c>
      <c r="G51" s="12">
        <v>17</v>
      </c>
      <c r="H51" s="8">
        <v>1.25</v>
      </c>
      <c r="I51" s="12">
        <v>0</v>
      </c>
    </row>
    <row r="52" spans="2:9" ht="15" customHeight="1" x14ac:dyDescent="0.2">
      <c r="B52" t="s">
        <v>102</v>
      </c>
      <c r="C52" s="12">
        <v>103</v>
      </c>
      <c r="D52" s="8">
        <v>3.12</v>
      </c>
      <c r="E52" s="12">
        <v>86</v>
      </c>
      <c r="F52" s="8">
        <v>4.55</v>
      </c>
      <c r="G52" s="12">
        <v>17</v>
      </c>
      <c r="H52" s="8">
        <v>1.25</v>
      </c>
      <c r="I52" s="12">
        <v>0</v>
      </c>
    </row>
    <row r="53" spans="2:9" ht="15" customHeight="1" x14ac:dyDescent="0.2">
      <c r="B53" t="s">
        <v>99</v>
      </c>
      <c r="C53" s="12">
        <v>97</v>
      </c>
      <c r="D53" s="8">
        <v>2.94</v>
      </c>
      <c r="E53" s="12">
        <v>93</v>
      </c>
      <c r="F53" s="8">
        <v>4.92</v>
      </c>
      <c r="G53" s="12">
        <v>4</v>
      </c>
      <c r="H53" s="8">
        <v>0.28999999999999998</v>
      </c>
      <c r="I53" s="12">
        <v>0</v>
      </c>
    </row>
    <row r="54" spans="2:9" ht="15" customHeight="1" x14ac:dyDescent="0.2">
      <c r="B54" t="s">
        <v>89</v>
      </c>
      <c r="C54" s="12">
        <v>67</v>
      </c>
      <c r="D54" s="8">
        <v>2.0299999999999998</v>
      </c>
      <c r="E54" s="12">
        <v>36</v>
      </c>
      <c r="F54" s="8">
        <v>1.9</v>
      </c>
      <c r="G54" s="12">
        <v>31</v>
      </c>
      <c r="H54" s="8">
        <v>2.2799999999999998</v>
      </c>
      <c r="I54" s="12">
        <v>0</v>
      </c>
    </row>
    <row r="55" spans="2:9" ht="15" customHeight="1" x14ac:dyDescent="0.2">
      <c r="B55" t="s">
        <v>92</v>
      </c>
      <c r="C55" s="12">
        <v>64</v>
      </c>
      <c r="D55" s="8">
        <v>1.94</v>
      </c>
      <c r="E55" s="12">
        <v>36</v>
      </c>
      <c r="F55" s="8">
        <v>1.9</v>
      </c>
      <c r="G55" s="12">
        <v>27</v>
      </c>
      <c r="H55" s="8">
        <v>1.98</v>
      </c>
      <c r="I55" s="12">
        <v>1</v>
      </c>
    </row>
    <row r="56" spans="2:9" ht="15" customHeight="1" x14ac:dyDescent="0.2">
      <c r="B56" t="s">
        <v>98</v>
      </c>
      <c r="C56" s="12">
        <v>61</v>
      </c>
      <c r="D56" s="8">
        <v>1.85</v>
      </c>
      <c r="E56" s="12">
        <v>51</v>
      </c>
      <c r="F56" s="8">
        <v>2.7</v>
      </c>
      <c r="G56" s="12">
        <v>9</v>
      </c>
      <c r="H56" s="8">
        <v>0.66</v>
      </c>
      <c r="I56" s="12">
        <v>1</v>
      </c>
    </row>
    <row r="57" spans="2:9" ht="15" customHeight="1" x14ac:dyDescent="0.2">
      <c r="B57" t="s">
        <v>109</v>
      </c>
      <c r="C57" s="12">
        <v>60</v>
      </c>
      <c r="D57" s="8">
        <v>1.82</v>
      </c>
      <c r="E57" s="12">
        <v>51</v>
      </c>
      <c r="F57" s="8">
        <v>2.7</v>
      </c>
      <c r="G57" s="12">
        <v>8</v>
      </c>
      <c r="H57" s="8">
        <v>0.59</v>
      </c>
      <c r="I57" s="12">
        <v>1</v>
      </c>
    </row>
    <row r="58" spans="2:9" ht="15" customHeight="1" x14ac:dyDescent="0.2">
      <c r="B58" t="s">
        <v>90</v>
      </c>
      <c r="C58" s="12">
        <v>54</v>
      </c>
      <c r="D58" s="8">
        <v>1.64</v>
      </c>
      <c r="E58" s="12">
        <v>35</v>
      </c>
      <c r="F58" s="8">
        <v>1.85</v>
      </c>
      <c r="G58" s="12">
        <v>19</v>
      </c>
      <c r="H58" s="8">
        <v>1.4</v>
      </c>
      <c r="I58" s="12">
        <v>0</v>
      </c>
    </row>
    <row r="59" spans="2:9" ht="15" customHeight="1" x14ac:dyDescent="0.2">
      <c r="B59" t="s">
        <v>101</v>
      </c>
      <c r="C59" s="12">
        <v>51</v>
      </c>
      <c r="D59" s="8">
        <v>1.54</v>
      </c>
      <c r="E59" s="12">
        <v>39</v>
      </c>
      <c r="F59" s="8">
        <v>2.06</v>
      </c>
      <c r="G59" s="12">
        <v>11</v>
      </c>
      <c r="H59" s="8">
        <v>0.81</v>
      </c>
      <c r="I59" s="12">
        <v>1</v>
      </c>
    </row>
    <row r="60" spans="2:9" ht="15" customHeight="1" x14ac:dyDescent="0.2">
      <c r="B60" t="s">
        <v>91</v>
      </c>
      <c r="C60" s="12">
        <v>50</v>
      </c>
      <c r="D60" s="8">
        <v>1.51</v>
      </c>
      <c r="E60" s="12">
        <v>8</v>
      </c>
      <c r="F60" s="8">
        <v>0.42</v>
      </c>
      <c r="G60" s="12">
        <v>42</v>
      </c>
      <c r="H60" s="8">
        <v>3.09</v>
      </c>
      <c r="I60" s="12">
        <v>0</v>
      </c>
    </row>
    <row r="61" spans="2:9" ht="15" customHeight="1" x14ac:dyDescent="0.2">
      <c r="B61" t="s">
        <v>88</v>
      </c>
      <c r="C61" s="12">
        <v>49</v>
      </c>
      <c r="D61" s="8">
        <v>1.48</v>
      </c>
      <c r="E61" s="12">
        <v>32</v>
      </c>
      <c r="F61" s="8">
        <v>1.69</v>
      </c>
      <c r="G61" s="12">
        <v>17</v>
      </c>
      <c r="H61" s="8">
        <v>1.25</v>
      </c>
      <c r="I61" s="12">
        <v>0</v>
      </c>
    </row>
    <row r="62" spans="2:9" ht="15" customHeight="1" x14ac:dyDescent="0.2">
      <c r="B62" t="s">
        <v>106</v>
      </c>
      <c r="C62" s="12">
        <v>44</v>
      </c>
      <c r="D62" s="8">
        <v>1.33</v>
      </c>
      <c r="E62" s="12">
        <v>19</v>
      </c>
      <c r="F62" s="8">
        <v>1</v>
      </c>
      <c r="G62" s="12">
        <v>25</v>
      </c>
      <c r="H62" s="8">
        <v>1.84</v>
      </c>
      <c r="I62" s="12">
        <v>0</v>
      </c>
    </row>
    <row r="63" spans="2:9" ht="15" customHeight="1" x14ac:dyDescent="0.2">
      <c r="B63" t="s">
        <v>84</v>
      </c>
      <c r="C63" s="12">
        <v>42</v>
      </c>
      <c r="D63" s="8">
        <v>1.27</v>
      </c>
      <c r="E63" s="12">
        <v>3</v>
      </c>
      <c r="F63" s="8">
        <v>0.16</v>
      </c>
      <c r="G63" s="12">
        <v>39</v>
      </c>
      <c r="H63" s="8">
        <v>2.87</v>
      </c>
      <c r="I63" s="12">
        <v>0</v>
      </c>
    </row>
    <row r="64" spans="2:9" ht="15" customHeight="1" x14ac:dyDescent="0.2">
      <c r="B64" t="s">
        <v>103</v>
      </c>
      <c r="C64" s="12">
        <v>42</v>
      </c>
      <c r="D64" s="8">
        <v>1.27</v>
      </c>
      <c r="E64" s="12">
        <v>22</v>
      </c>
      <c r="F64" s="8">
        <v>1.1599999999999999</v>
      </c>
      <c r="G64" s="12">
        <v>20</v>
      </c>
      <c r="H64" s="8">
        <v>1.47</v>
      </c>
      <c r="I64" s="12">
        <v>0</v>
      </c>
    </row>
    <row r="65" spans="2:9" ht="15" customHeight="1" x14ac:dyDescent="0.2">
      <c r="B65" t="s">
        <v>111</v>
      </c>
      <c r="C65" s="12">
        <v>40</v>
      </c>
      <c r="D65" s="8">
        <v>1.21</v>
      </c>
      <c r="E65" s="12">
        <v>27</v>
      </c>
      <c r="F65" s="8">
        <v>1.43</v>
      </c>
      <c r="G65" s="12">
        <v>13</v>
      </c>
      <c r="H65" s="8">
        <v>0.96</v>
      </c>
      <c r="I65" s="12">
        <v>0</v>
      </c>
    </row>
    <row r="66" spans="2:9" ht="15" customHeight="1" x14ac:dyDescent="0.2">
      <c r="B66" t="s">
        <v>108</v>
      </c>
      <c r="C66" s="12">
        <v>38</v>
      </c>
      <c r="D66" s="8">
        <v>1.1499999999999999</v>
      </c>
      <c r="E66" s="12">
        <v>27</v>
      </c>
      <c r="F66" s="8">
        <v>1.43</v>
      </c>
      <c r="G66" s="12">
        <v>11</v>
      </c>
      <c r="H66" s="8">
        <v>0.81</v>
      </c>
      <c r="I66" s="12">
        <v>0</v>
      </c>
    </row>
    <row r="67" spans="2:9" ht="15" customHeight="1" x14ac:dyDescent="0.2">
      <c r="B67" t="s">
        <v>110</v>
      </c>
      <c r="C67" s="12">
        <v>38</v>
      </c>
      <c r="D67" s="8">
        <v>1.1499999999999999</v>
      </c>
      <c r="E67" s="12">
        <v>27</v>
      </c>
      <c r="F67" s="8">
        <v>1.43</v>
      </c>
      <c r="G67" s="12">
        <v>11</v>
      </c>
      <c r="H67" s="8">
        <v>0.81</v>
      </c>
      <c r="I67" s="12">
        <v>0</v>
      </c>
    </row>
    <row r="69" spans="2:9" ht="15" customHeight="1" x14ac:dyDescent="0.2">
      <c r="B6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5A3CE-1A5D-4DF9-9B02-755978DB2C8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177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275</v>
      </c>
      <c r="D6" s="8">
        <v>12.6</v>
      </c>
      <c r="E6" s="12">
        <v>84</v>
      </c>
      <c r="F6" s="8">
        <v>6.89</v>
      </c>
      <c r="G6" s="12">
        <v>190</v>
      </c>
      <c r="H6" s="8">
        <v>20.47</v>
      </c>
      <c r="I6" s="12">
        <v>1</v>
      </c>
    </row>
    <row r="7" spans="2:9" ht="15" customHeight="1" x14ac:dyDescent="0.2">
      <c r="B7" t="s">
        <v>21</v>
      </c>
      <c r="C7" s="12">
        <v>127</v>
      </c>
      <c r="D7" s="8">
        <v>5.82</v>
      </c>
      <c r="E7" s="12">
        <v>46</v>
      </c>
      <c r="F7" s="8">
        <v>3.77</v>
      </c>
      <c r="G7" s="12">
        <v>81</v>
      </c>
      <c r="H7" s="8">
        <v>8.73</v>
      </c>
      <c r="I7" s="12">
        <v>0</v>
      </c>
    </row>
    <row r="8" spans="2:9" ht="15" customHeight="1" x14ac:dyDescent="0.2">
      <c r="B8" t="s">
        <v>22</v>
      </c>
      <c r="C8" s="12">
        <v>7</v>
      </c>
      <c r="D8" s="8">
        <v>0.32</v>
      </c>
      <c r="E8" s="12">
        <v>0</v>
      </c>
      <c r="F8" s="8">
        <v>0</v>
      </c>
      <c r="G8" s="12">
        <v>7</v>
      </c>
      <c r="H8" s="8">
        <v>0.75</v>
      </c>
      <c r="I8" s="12">
        <v>0</v>
      </c>
    </row>
    <row r="9" spans="2:9" ht="15" customHeight="1" x14ac:dyDescent="0.2">
      <c r="B9" t="s">
        <v>23</v>
      </c>
      <c r="C9" s="12">
        <v>10</v>
      </c>
      <c r="D9" s="8">
        <v>0.46</v>
      </c>
      <c r="E9" s="12">
        <v>1</v>
      </c>
      <c r="F9" s="8">
        <v>0.08</v>
      </c>
      <c r="G9" s="12">
        <v>9</v>
      </c>
      <c r="H9" s="8">
        <v>0.97</v>
      </c>
      <c r="I9" s="12">
        <v>0</v>
      </c>
    </row>
    <row r="10" spans="2:9" ht="15" customHeight="1" x14ac:dyDescent="0.2">
      <c r="B10" t="s">
        <v>24</v>
      </c>
      <c r="C10" s="12">
        <v>13</v>
      </c>
      <c r="D10" s="8">
        <v>0.6</v>
      </c>
      <c r="E10" s="12">
        <v>4</v>
      </c>
      <c r="F10" s="8">
        <v>0.33</v>
      </c>
      <c r="G10" s="12">
        <v>9</v>
      </c>
      <c r="H10" s="8">
        <v>0.97</v>
      </c>
      <c r="I10" s="12">
        <v>0</v>
      </c>
    </row>
    <row r="11" spans="2:9" ht="15" customHeight="1" x14ac:dyDescent="0.2">
      <c r="B11" t="s">
        <v>25</v>
      </c>
      <c r="C11" s="12">
        <v>602</v>
      </c>
      <c r="D11" s="8">
        <v>27.58</v>
      </c>
      <c r="E11" s="12">
        <v>301</v>
      </c>
      <c r="F11" s="8">
        <v>24.67</v>
      </c>
      <c r="G11" s="12">
        <v>301</v>
      </c>
      <c r="H11" s="8">
        <v>32.44</v>
      </c>
      <c r="I11" s="12">
        <v>0</v>
      </c>
    </row>
    <row r="12" spans="2:9" ht="15" customHeight="1" x14ac:dyDescent="0.2">
      <c r="B12" t="s">
        <v>26</v>
      </c>
      <c r="C12" s="12">
        <v>20</v>
      </c>
      <c r="D12" s="8">
        <v>0.92</v>
      </c>
      <c r="E12" s="12">
        <v>7</v>
      </c>
      <c r="F12" s="8">
        <v>0.56999999999999995</v>
      </c>
      <c r="G12" s="12">
        <v>13</v>
      </c>
      <c r="H12" s="8">
        <v>1.4</v>
      </c>
      <c r="I12" s="12">
        <v>0</v>
      </c>
    </row>
    <row r="13" spans="2:9" ht="15" customHeight="1" x14ac:dyDescent="0.2">
      <c r="B13" t="s">
        <v>27</v>
      </c>
      <c r="C13" s="12">
        <v>121</v>
      </c>
      <c r="D13" s="8">
        <v>5.54</v>
      </c>
      <c r="E13" s="12">
        <v>42</v>
      </c>
      <c r="F13" s="8">
        <v>3.44</v>
      </c>
      <c r="G13" s="12">
        <v>78</v>
      </c>
      <c r="H13" s="8">
        <v>8.41</v>
      </c>
      <c r="I13" s="12">
        <v>1</v>
      </c>
    </row>
    <row r="14" spans="2:9" ht="15" customHeight="1" x14ac:dyDescent="0.2">
      <c r="B14" t="s">
        <v>28</v>
      </c>
      <c r="C14" s="12">
        <v>115</v>
      </c>
      <c r="D14" s="8">
        <v>5.27</v>
      </c>
      <c r="E14" s="12">
        <v>67</v>
      </c>
      <c r="F14" s="8">
        <v>5.49</v>
      </c>
      <c r="G14" s="12">
        <v>46</v>
      </c>
      <c r="H14" s="8">
        <v>4.96</v>
      </c>
      <c r="I14" s="12">
        <v>0</v>
      </c>
    </row>
    <row r="15" spans="2:9" ht="15" customHeight="1" x14ac:dyDescent="0.2">
      <c r="B15" t="s">
        <v>29</v>
      </c>
      <c r="C15" s="12">
        <v>310</v>
      </c>
      <c r="D15" s="8">
        <v>14.2</v>
      </c>
      <c r="E15" s="12">
        <v>266</v>
      </c>
      <c r="F15" s="8">
        <v>21.8</v>
      </c>
      <c r="G15" s="12">
        <v>41</v>
      </c>
      <c r="H15" s="8">
        <v>4.42</v>
      </c>
      <c r="I15" s="12">
        <v>1</v>
      </c>
    </row>
    <row r="16" spans="2:9" ht="15" customHeight="1" x14ac:dyDescent="0.2">
      <c r="B16" t="s">
        <v>30</v>
      </c>
      <c r="C16" s="12">
        <v>284</v>
      </c>
      <c r="D16" s="8">
        <v>13.01</v>
      </c>
      <c r="E16" s="12">
        <v>233</v>
      </c>
      <c r="F16" s="8">
        <v>19.100000000000001</v>
      </c>
      <c r="G16" s="12">
        <v>46</v>
      </c>
      <c r="H16" s="8">
        <v>4.96</v>
      </c>
      <c r="I16" s="12">
        <v>0</v>
      </c>
    </row>
    <row r="17" spans="2:9" ht="15" customHeight="1" x14ac:dyDescent="0.2">
      <c r="B17" t="s">
        <v>31</v>
      </c>
      <c r="C17" s="12">
        <v>98</v>
      </c>
      <c r="D17" s="8">
        <v>4.49</v>
      </c>
      <c r="E17" s="12">
        <v>56</v>
      </c>
      <c r="F17" s="8">
        <v>4.59</v>
      </c>
      <c r="G17" s="12">
        <v>23</v>
      </c>
      <c r="H17" s="8">
        <v>2.48</v>
      </c>
      <c r="I17" s="12">
        <v>0</v>
      </c>
    </row>
    <row r="18" spans="2:9" ht="15" customHeight="1" x14ac:dyDescent="0.2">
      <c r="B18" t="s">
        <v>32</v>
      </c>
      <c r="C18" s="12">
        <v>116</v>
      </c>
      <c r="D18" s="8">
        <v>5.31</v>
      </c>
      <c r="E18" s="12">
        <v>75</v>
      </c>
      <c r="F18" s="8">
        <v>6.15</v>
      </c>
      <c r="G18" s="12">
        <v>39</v>
      </c>
      <c r="H18" s="8">
        <v>4.2</v>
      </c>
      <c r="I18" s="12">
        <v>0</v>
      </c>
    </row>
    <row r="19" spans="2:9" ht="15" customHeight="1" x14ac:dyDescent="0.2">
      <c r="B19" t="s">
        <v>33</v>
      </c>
      <c r="C19" s="12">
        <v>85</v>
      </c>
      <c r="D19" s="8">
        <v>3.89</v>
      </c>
      <c r="E19" s="12">
        <v>38</v>
      </c>
      <c r="F19" s="8">
        <v>3.11</v>
      </c>
      <c r="G19" s="12">
        <v>45</v>
      </c>
      <c r="H19" s="8">
        <v>4.8499999999999996</v>
      </c>
      <c r="I19" s="12">
        <v>0</v>
      </c>
    </row>
    <row r="20" spans="2:9" ht="15" customHeight="1" x14ac:dyDescent="0.2">
      <c r="B20" s="9" t="s">
        <v>171</v>
      </c>
      <c r="C20" s="12">
        <f>SUM(LTBL_44203[総数／事業所数])</f>
        <v>2183</v>
      </c>
      <c r="E20" s="12">
        <f>SUBTOTAL(109,LTBL_44203[個人／事業所数])</f>
        <v>1220</v>
      </c>
      <c r="G20" s="12">
        <f>SUBTOTAL(109,LTBL_44203[法人／事業所数])</f>
        <v>928</v>
      </c>
      <c r="I20" s="12">
        <f>SUBTOTAL(109,LTBL_44203[法人以外の団体／事業所数])</f>
        <v>3</v>
      </c>
    </row>
    <row r="21" spans="2:9" ht="15" customHeight="1" x14ac:dyDescent="0.2">
      <c r="E21" s="11">
        <f>LTBL_44203[[#Totals],[個人／事業所数]]/LTBL_44203[[#Totals],[総数／事業所数]]</f>
        <v>0.55886394869445721</v>
      </c>
      <c r="G21" s="11">
        <f>LTBL_44203[[#Totals],[法人／事業所数]]/LTBL_44203[[#Totals],[総数／事業所数]]</f>
        <v>0.42510306917086577</v>
      </c>
      <c r="I21" s="11">
        <f>LTBL_44203[[#Totals],[法人以外の団体／事業所数]]/LTBL_44203[[#Totals],[総数／事業所数]]</f>
        <v>1.3742556115437471E-3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277</v>
      </c>
      <c r="D24" s="8">
        <v>12.69</v>
      </c>
      <c r="E24" s="12">
        <v>249</v>
      </c>
      <c r="F24" s="8">
        <v>20.41</v>
      </c>
      <c r="G24" s="12">
        <v>28</v>
      </c>
      <c r="H24" s="8">
        <v>3.02</v>
      </c>
      <c r="I24" s="12">
        <v>0</v>
      </c>
    </row>
    <row r="25" spans="2:9" ht="15" customHeight="1" x14ac:dyDescent="0.2">
      <c r="B25" t="s">
        <v>56</v>
      </c>
      <c r="C25" s="12">
        <v>243</v>
      </c>
      <c r="D25" s="8">
        <v>11.13</v>
      </c>
      <c r="E25" s="12">
        <v>217</v>
      </c>
      <c r="F25" s="8">
        <v>17.79</v>
      </c>
      <c r="G25" s="12">
        <v>26</v>
      </c>
      <c r="H25" s="8">
        <v>2.8</v>
      </c>
      <c r="I25" s="12">
        <v>0</v>
      </c>
    </row>
    <row r="26" spans="2:9" ht="15" customHeight="1" x14ac:dyDescent="0.2">
      <c r="B26" t="s">
        <v>51</v>
      </c>
      <c r="C26" s="12">
        <v>175</v>
      </c>
      <c r="D26" s="8">
        <v>8.02</v>
      </c>
      <c r="E26" s="12">
        <v>82</v>
      </c>
      <c r="F26" s="8">
        <v>6.72</v>
      </c>
      <c r="G26" s="12">
        <v>93</v>
      </c>
      <c r="H26" s="8">
        <v>10.02</v>
      </c>
      <c r="I26" s="12">
        <v>0</v>
      </c>
    </row>
    <row r="27" spans="2:9" ht="15" customHeight="1" x14ac:dyDescent="0.2">
      <c r="B27" t="s">
        <v>49</v>
      </c>
      <c r="C27" s="12">
        <v>149</v>
      </c>
      <c r="D27" s="8">
        <v>6.83</v>
      </c>
      <c r="E27" s="12">
        <v>105</v>
      </c>
      <c r="F27" s="8">
        <v>8.61</v>
      </c>
      <c r="G27" s="12">
        <v>44</v>
      </c>
      <c r="H27" s="8">
        <v>4.74</v>
      </c>
      <c r="I27" s="12">
        <v>0</v>
      </c>
    </row>
    <row r="28" spans="2:9" ht="15" customHeight="1" x14ac:dyDescent="0.2">
      <c r="B28" t="s">
        <v>42</v>
      </c>
      <c r="C28" s="12">
        <v>144</v>
      </c>
      <c r="D28" s="8">
        <v>6.6</v>
      </c>
      <c r="E28" s="12">
        <v>30</v>
      </c>
      <c r="F28" s="8">
        <v>2.46</v>
      </c>
      <c r="G28" s="12">
        <v>113</v>
      </c>
      <c r="H28" s="8">
        <v>12.18</v>
      </c>
      <c r="I28" s="12">
        <v>1</v>
      </c>
    </row>
    <row r="29" spans="2:9" ht="15" customHeight="1" x14ac:dyDescent="0.2">
      <c r="B29" t="s">
        <v>50</v>
      </c>
      <c r="C29" s="12">
        <v>102</v>
      </c>
      <c r="D29" s="8">
        <v>4.67</v>
      </c>
      <c r="E29" s="12">
        <v>65</v>
      </c>
      <c r="F29" s="8">
        <v>5.33</v>
      </c>
      <c r="G29" s="12">
        <v>37</v>
      </c>
      <c r="H29" s="8">
        <v>3.99</v>
      </c>
      <c r="I29" s="12">
        <v>0</v>
      </c>
    </row>
    <row r="30" spans="2:9" ht="15" customHeight="1" x14ac:dyDescent="0.2">
      <c r="B30" t="s">
        <v>58</v>
      </c>
      <c r="C30" s="12">
        <v>98</v>
      </c>
      <c r="D30" s="8">
        <v>4.49</v>
      </c>
      <c r="E30" s="12">
        <v>56</v>
      </c>
      <c r="F30" s="8">
        <v>4.59</v>
      </c>
      <c r="G30" s="12">
        <v>23</v>
      </c>
      <c r="H30" s="8">
        <v>2.48</v>
      </c>
      <c r="I30" s="12">
        <v>0</v>
      </c>
    </row>
    <row r="31" spans="2:9" ht="15" customHeight="1" x14ac:dyDescent="0.2">
      <c r="B31" t="s">
        <v>52</v>
      </c>
      <c r="C31" s="12">
        <v>91</v>
      </c>
      <c r="D31" s="8">
        <v>4.17</v>
      </c>
      <c r="E31" s="12">
        <v>36</v>
      </c>
      <c r="F31" s="8">
        <v>2.95</v>
      </c>
      <c r="G31" s="12">
        <v>54</v>
      </c>
      <c r="H31" s="8">
        <v>5.82</v>
      </c>
      <c r="I31" s="12">
        <v>1</v>
      </c>
    </row>
    <row r="32" spans="2:9" ht="15" customHeight="1" x14ac:dyDescent="0.2">
      <c r="B32" t="s">
        <v>59</v>
      </c>
      <c r="C32" s="12">
        <v>78</v>
      </c>
      <c r="D32" s="8">
        <v>3.57</v>
      </c>
      <c r="E32" s="12">
        <v>74</v>
      </c>
      <c r="F32" s="8">
        <v>6.07</v>
      </c>
      <c r="G32" s="12">
        <v>4</v>
      </c>
      <c r="H32" s="8">
        <v>0.43</v>
      </c>
      <c r="I32" s="12">
        <v>0</v>
      </c>
    </row>
    <row r="33" spans="2:9" ht="15" customHeight="1" x14ac:dyDescent="0.2">
      <c r="B33" t="s">
        <v>43</v>
      </c>
      <c r="C33" s="12">
        <v>73</v>
      </c>
      <c r="D33" s="8">
        <v>3.34</v>
      </c>
      <c r="E33" s="12">
        <v>33</v>
      </c>
      <c r="F33" s="8">
        <v>2.7</v>
      </c>
      <c r="G33" s="12">
        <v>40</v>
      </c>
      <c r="H33" s="8">
        <v>4.3099999999999996</v>
      </c>
      <c r="I33" s="12">
        <v>0</v>
      </c>
    </row>
    <row r="34" spans="2:9" ht="15" customHeight="1" x14ac:dyDescent="0.2">
      <c r="B34" t="s">
        <v>53</v>
      </c>
      <c r="C34" s="12">
        <v>67</v>
      </c>
      <c r="D34" s="8">
        <v>3.07</v>
      </c>
      <c r="E34" s="12">
        <v>47</v>
      </c>
      <c r="F34" s="8">
        <v>3.85</v>
      </c>
      <c r="G34" s="12">
        <v>20</v>
      </c>
      <c r="H34" s="8">
        <v>2.16</v>
      </c>
      <c r="I34" s="12">
        <v>0</v>
      </c>
    </row>
    <row r="35" spans="2:9" ht="15" customHeight="1" x14ac:dyDescent="0.2">
      <c r="B35" t="s">
        <v>48</v>
      </c>
      <c r="C35" s="12">
        <v>66</v>
      </c>
      <c r="D35" s="8">
        <v>3.02</v>
      </c>
      <c r="E35" s="12">
        <v>25</v>
      </c>
      <c r="F35" s="8">
        <v>2.0499999999999998</v>
      </c>
      <c r="G35" s="12">
        <v>41</v>
      </c>
      <c r="H35" s="8">
        <v>4.42</v>
      </c>
      <c r="I35" s="12">
        <v>0</v>
      </c>
    </row>
    <row r="36" spans="2:9" ht="15" customHeight="1" x14ac:dyDescent="0.2">
      <c r="B36" t="s">
        <v>44</v>
      </c>
      <c r="C36" s="12">
        <v>58</v>
      </c>
      <c r="D36" s="8">
        <v>2.66</v>
      </c>
      <c r="E36" s="12">
        <v>21</v>
      </c>
      <c r="F36" s="8">
        <v>1.72</v>
      </c>
      <c r="G36" s="12">
        <v>37</v>
      </c>
      <c r="H36" s="8">
        <v>3.99</v>
      </c>
      <c r="I36" s="12">
        <v>0</v>
      </c>
    </row>
    <row r="37" spans="2:9" ht="15" customHeight="1" x14ac:dyDescent="0.2">
      <c r="B37" t="s">
        <v>54</v>
      </c>
      <c r="C37" s="12">
        <v>46</v>
      </c>
      <c r="D37" s="8">
        <v>2.11</v>
      </c>
      <c r="E37" s="12">
        <v>20</v>
      </c>
      <c r="F37" s="8">
        <v>1.64</v>
      </c>
      <c r="G37" s="12">
        <v>24</v>
      </c>
      <c r="H37" s="8">
        <v>2.59</v>
      </c>
      <c r="I37" s="12">
        <v>0</v>
      </c>
    </row>
    <row r="38" spans="2:9" ht="15" customHeight="1" x14ac:dyDescent="0.2">
      <c r="B38" t="s">
        <v>60</v>
      </c>
      <c r="C38" s="12">
        <v>38</v>
      </c>
      <c r="D38" s="8">
        <v>1.74</v>
      </c>
      <c r="E38" s="12">
        <v>1</v>
      </c>
      <c r="F38" s="8">
        <v>0.08</v>
      </c>
      <c r="G38" s="12">
        <v>35</v>
      </c>
      <c r="H38" s="8">
        <v>3.77</v>
      </c>
      <c r="I38" s="12">
        <v>0</v>
      </c>
    </row>
    <row r="39" spans="2:9" ht="15" customHeight="1" x14ac:dyDescent="0.2">
      <c r="B39" t="s">
        <v>61</v>
      </c>
      <c r="C39" s="12">
        <v>38</v>
      </c>
      <c r="D39" s="8">
        <v>1.74</v>
      </c>
      <c r="E39" s="12">
        <v>30</v>
      </c>
      <c r="F39" s="8">
        <v>2.46</v>
      </c>
      <c r="G39" s="12">
        <v>8</v>
      </c>
      <c r="H39" s="8">
        <v>0.86</v>
      </c>
      <c r="I39" s="12">
        <v>0</v>
      </c>
    </row>
    <row r="40" spans="2:9" ht="15" customHeight="1" x14ac:dyDescent="0.2">
      <c r="B40" t="s">
        <v>66</v>
      </c>
      <c r="C40" s="12">
        <v>31</v>
      </c>
      <c r="D40" s="8">
        <v>1.42</v>
      </c>
      <c r="E40" s="12">
        <v>14</v>
      </c>
      <c r="F40" s="8">
        <v>1.1499999999999999</v>
      </c>
      <c r="G40" s="12">
        <v>17</v>
      </c>
      <c r="H40" s="8">
        <v>1.83</v>
      </c>
      <c r="I40" s="12">
        <v>0</v>
      </c>
    </row>
    <row r="41" spans="2:9" ht="15" customHeight="1" x14ac:dyDescent="0.2">
      <c r="B41" t="s">
        <v>47</v>
      </c>
      <c r="C41" s="12">
        <v>31</v>
      </c>
      <c r="D41" s="8">
        <v>1.42</v>
      </c>
      <c r="E41" s="12">
        <v>12</v>
      </c>
      <c r="F41" s="8">
        <v>0.98</v>
      </c>
      <c r="G41" s="12">
        <v>19</v>
      </c>
      <c r="H41" s="8">
        <v>2.0499999999999998</v>
      </c>
      <c r="I41" s="12">
        <v>0</v>
      </c>
    </row>
    <row r="42" spans="2:9" ht="15" customHeight="1" x14ac:dyDescent="0.2">
      <c r="B42" t="s">
        <v>45</v>
      </c>
      <c r="C42" s="12">
        <v>30</v>
      </c>
      <c r="D42" s="8">
        <v>1.37</v>
      </c>
      <c r="E42" s="12">
        <v>3</v>
      </c>
      <c r="F42" s="8">
        <v>0.25</v>
      </c>
      <c r="G42" s="12">
        <v>27</v>
      </c>
      <c r="H42" s="8">
        <v>2.91</v>
      </c>
      <c r="I42" s="12">
        <v>0</v>
      </c>
    </row>
    <row r="43" spans="2:9" ht="15" customHeight="1" x14ac:dyDescent="0.2">
      <c r="B43" t="s">
        <v>57</v>
      </c>
      <c r="C43" s="12">
        <v>27</v>
      </c>
      <c r="D43" s="8">
        <v>1.24</v>
      </c>
      <c r="E43" s="12">
        <v>11</v>
      </c>
      <c r="F43" s="8">
        <v>0.9</v>
      </c>
      <c r="G43" s="12">
        <v>16</v>
      </c>
      <c r="H43" s="8">
        <v>1.72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100</v>
      </c>
      <c r="C47" s="12">
        <v>133</v>
      </c>
      <c r="D47" s="8">
        <v>6.09</v>
      </c>
      <c r="E47" s="12">
        <v>125</v>
      </c>
      <c r="F47" s="8">
        <v>10.25</v>
      </c>
      <c r="G47" s="12">
        <v>8</v>
      </c>
      <c r="H47" s="8">
        <v>0.86</v>
      </c>
      <c r="I47" s="12">
        <v>0</v>
      </c>
    </row>
    <row r="48" spans="2:9" ht="15" customHeight="1" x14ac:dyDescent="0.2">
      <c r="B48" t="s">
        <v>97</v>
      </c>
      <c r="C48" s="12">
        <v>71</v>
      </c>
      <c r="D48" s="8">
        <v>3.25</v>
      </c>
      <c r="E48" s="12">
        <v>70</v>
      </c>
      <c r="F48" s="8">
        <v>5.74</v>
      </c>
      <c r="G48" s="12">
        <v>1</v>
      </c>
      <c r="H48" s="8">
        <v>0.11</v>
      </c>
      <c r="I48" s="12">
        <v>0</v>
      </c>
    </row>
    <row r="49" spans="2:9" ht="15" customHeight="1" x14ac:dyDescent="0.2">
      <c r="B49" t="s">
        <v>99</v>
      </c>
      <c r="C49" s="12">
        <v>69</v>
      </c>
      <c r="D49" s="8">
        <v>3.16</v>
      </c>
      <c r="E49" s="12">
        <v>67</v>
      </c>
      <c r="F49" s="8">
        <v>5.49</v>
      </c>
      <c r="G49" s="12">
        <v>2</v>
      </c>
      <c r="H49" s="8">
        <v>0.22</v>
      </c>
      <c r="I49" s="12">
        <v>0</v>
      </c>
    </row>
    <row r="50" spans="2:9" ht="15" customHeight="1" x14ac:dyDescent="0.2">
      <c r="B50" t="s">
        <v>93</v>
      </c>
      <c r="C50" s="12">
        <v>64</v>
      </c>
      <c r="D50" s="8">
        <v>2.93</v>
      </c>
      <c r="E50" s="12">
        <v>34</v>
      </c>
      <c r="F50" s="8">
        <v>2.79</v>
      </c>
      <c r="G50" s="12">
        <v>30</v>
      </c>
      <c r="H50" s="8">
        <v>3.23</v>
      </c>
      <c r="I50" s="12">
        <v>0</v>
      </c>
    </row>
    <row r="51" spans="2:9" ht="15" customHeight="1" x14ac:dyDescent="0.2">
      <c r="B51" t="s">
        <v>96</v>
      </c>
      <c r="C51" s="12">
        <v>64</v>
      </c>
      <c r="D51" s="8">
        <v>2.93</v>
      </c>
      <c r="E51" s="12">
        <v>56</v>
      </c>
      <c r="F51" s="8">
        <v>4.59</v>
      </c>
      <c r="G51" s="12">
        <v>8</v>
      </c>
      <c r="H51" s="8">
        <v>0.86</v>
      </c>
      <c r="I51" s="12">
        <v>0</v>
      </c>
    </row>
    <row r="52" spans="2:9" ht="15" customHeight="1" x14ac:dyDescent="0.2">
      <c r="B52" t="s">
        <v>102</v>
      </c>
      <c r="C52" s="12">
        <v>64</v>
      </c>
      <c r="D52" s="8">
        <v>2.93</v>
      </c>
      <c r="E52" s="12">
        <v>62</v>
      </c>
      <c r="F52" s="8">
        <v>5.08</v>
      </c>
      <c r="G52" s="12">
        <v>2</v>
      </c>
      <c r="H52" s="8">
        <v>0.22</v>
      </c>
      <c r="I52" s="12">
        <v>0</v>
      </c>
    </row>
    <row r="53" spans="2:9" ht="15" customHeight="1" x14ac:dyDescent="0.2">
      <c r="B53" t="s">
        <v>84</v>
      </c>
      <c r="C53" s="12">
        <v>58</v>
      </c>
      <c r="D53" s="8">
        <v>2.66</v>
      </c>
      <c r="E53" s="12">
        <v>3</v>
      </c>
      <c r="F53" s="8">
        <v>0.25</v>
      </c>
      <c r="G53" s="12">
        <v>54</v>
      </c>
      <c r="H53" s="8">
        <v>5.82</v>
      </c>
      <c r="I53" s="12">
        <v>1</v>
      </c>
    </row>
    <row r="54" spans="2:9" ht="15" customHeight="1" x14ac:dyDescent="0.2">
      <c r="B54" t="s">
        <v>95</v>
      </c>
      <c r="C54" s="12">
        <v>57</v>
      </c>
      <c r="D54" s="8">
        <v>2.61</v>
      </c>
      <c r="E54" s="12">
        <v>45</v>
      </c>
      <c r="F54" s="8">
        <v>3.69</v>
      </c>
      <c r="G54" s="12">
        <v>12</v>
      </c>
      <c r="H54" s="8">
        <v>1.29</v>
      </c>
      <c r="I54" s="12">
        <v>0</v>
      </c>
    </row>
    <row r="55" spans="2:9" ht="15" customHeight="1" x14ac:dyDescent="0.2">
      <c r="B55" t="s">
        <v>90</v>
      </c>
      <c r="C55" s="12">
        <v>55</v>
      </c>
      <c r="D55" s="8">
        <v>2.52</v>
      </c>
      <c r="E55" s="12">
        <v>31</v>
      </c>
      <c r="F55" s="8">
        <v>2.54</v>
      </c>
      <c r="G55" s="12">
        <v>24</v>
      </c>
      <c r="H55" s="8">
        <v>2.59</v>
      </c>
      <c r="I55" s="12">
        <v>0</v>
      </c>
    </row>
    <row r="56" spans="2:9" ht="15" customHeight="1" x14ac:dyDescent="0.2">
      <c r="B56" t="s">
        <v>89</v>
      </c>
      <c r="C56" s="12">
        <v>54</v>
      </c>
      <c r="D56" s="8">
        <v>2.4700000000000002</v>
      </c>
      <c r="E56" s="12">
        <v>36</v>
      </c>
      <c r="F56" s="8">
        <v>2.95</v>
      </c>
      <c r="G56" s="12">
        <v>18</v>
      </c>
      <c r="H56" s="8">
        <v>1.94</v>
      </c>
      <c r="I56" s="12">
        <v>0</v>
      </c>
    </row>
    <row r="57" spans="2:9" ht="15" customHeight="1" x14ac:dyDescent="0.2">
      <c r="B57" t="s">
        <v>86</v>
      </c>
      <c r="C57" s="12">
        <v>43</v>
      </c>
      <c r="D57" s="8">
        <v>1.97</v>
      </c>
      <c r="E57" s="12">
        <v>19</v>
      </c>
      <c r="F57" s="8">
        <v>1.56</v>
      </c>
      <c r="G57" s="12">
        <v>24</v>
      </c>
      <c r="H57" s="8">
        <v>2.59</v>
      </c>
      <c r="I57" s="12">
        <v>0</v>
      </c>
    </row>
    <row r="58" spans="2:9" ht="15" customHeight="1" x14ac:dyDescent="0.2">
      <c r="B58" t="s">
        <v>92</v>
      </c>
      <c r="C58" s="12">
        <v>40</v>
      </c>
      <c r="D58" s="8">
        <v>1.83</v>
      </c>
      <c r="E58" s="12">
        <v>22</v>
      </c>
      <c r="F58" s="8">
        <v>1.8</v>
      </c>
      <c r="G58" s="12">
        <v>18</v>
      </c>
      <c r="H58" s="8">
        <v>1.94</v>
      </c>
      <c r="I58" s="12">
        <v>0</v>
      </c>
    </row>
    <row r="59" spans="2:9" ht="15" customHeight="1" x14ac:dyDescent="0.2">
      <c r="B59" t="s">
        <v>101</v>
      </c>
      <c r="C59" s="12">
        <v>40</v>
      </c>
      <c r="D59" s="8">
        <v>1.83</v>
      </c>
      <c r="E59" s="12">
        <v>34</v>
      </c>
      <c r="F59" s="8">
        <v>2.79</v>
      </c>
      <c r="G59" s="12">
        <v>6</v>
      </c>
      <c r="H59" s="8">
        <v>0.65</v>
      </c>
      <c r="I59" s="12">
        <v>0</v>
      </c>
    </row>
    <row r="60" spans="2:9" ht="15" customHeight="1" x14ac:dyDescent="0.2">
      <c r="B60" t="s">
        <v>108</v>
      </c>
      <c r="C60" s="12">
        <v>39</v>
      </c>
      <c r="D60" s="8">
        <v>1.79</v>
      </c>
      <c r="E60" s="12">
        <v>26</v>
      </c>
      <c r="F60" s="8">
        <v>2.13</v>
      </c>
      <c r="G60" s="12">
        <v>13</v>
      </c>
      <c r="H60" s="8">
        <v>1.4</v>
      </c>
      <c r="I60" s="12">
        <v>0</v>
      </c>
    </row>
    <row r="61" spans="2:9" ht="15" customHeight="1" x14ac:dyDescent="0.2">
      <c r="B61" t="s">
        <v>103</v>
      </c>
      <c r="C61" s="12">
        <v>38</v>
      </c>
      <c r="D61" s="8">
        <v>1.74</v>
      </c>
      <c r="E61" s="12">
        <v>30</v>
      </c>
      <c r="F61" s="8">
        <v>2.46</v>
      </c>
      <c r="G61" s="12">
        <v>8</v>
      </c>
      <c r="H61" s="8">
        <v>0.86</v>
      </c>
      <c r="I61" s="12">
        <v>0</v>
      </c>
    </row>
    <row r="62" spans="2:9" ht="15" customHeight="1" x14ac:dyDescent="0.2">
      <c r="B62" t="s">
        <v>112</v>
      </c>
      <c r="C62" s="12">
        <v>33</v>
      </c>
      <c r="D62" s="8">
        <v>1.51</v>
      </c>
      <c r="E62" s="12">
        <v>11</v>
      </c>
      <c r="F62" s="8">
        <v>0.9</v>
      </c>
      <c r="G62" s="12">
        <v>22</v>
      </c>
      <c r="H62" s="8">
        <v>2.37</v>
      </c>
      <c r="I62" s="12">
        <v>0</v>
      </c>
    </row>
    <row r="63" spans="2:9" ht="15" customHeight="1" x14ac:dyDescent="0.2">
      <c r="B63" t="s">
        <v>98</v>
      </c>
      <c r="C63" s="12">
        <v>32</v>
      </c>
      <c r="D63" s="8">
        <v>1.47</v>
      </c>
      <c r="E63" s="12">
        <v>30</v>
      </c>
      <c r="F63" s="8">
        <v>2.46</v>
      </c>
      <c r="G63" s="12">
        <v>2</v>
      </c>
      <c r="H63" s="8">
        <v>0.22</v>
      </c>
      <c r="I63" s="12">
        <v>0</v>
      </c>
    </row>
    <row r="64" spans="2:9" ht="15" customHeight="1" x14ac:dyDescent="0.2">
      <c r="B64" t="s">
        <v>107</v>
      </c>
      <c r="C64" s="12">
        <v>32</v>
      </c>
      <c r="D64" s="8">
        <v>1.47</v>
      </c>
      <c r="E64" s="12">
        <v>22</v>
      </c>
      <c r="F64" s="8">
        <v>1.8</v>
      </c>
      <c r="G64" s="12">
        <v>10</v>
      </c>
      <c r="H64" s="8">
        <v>1.08</v>
      </c>
      <c r="I64" s="12">
        <v>0</v>
      </c>
    </row>
    <row r="65" spans="2:9" ht="15" customHeight="1" x14ac:dyDescent="0.2">
      <c r="B65" t="s">
        <v>91</v>
      </c>
      <c r="C65" s="12">
        <v>31</v>
      </c>
      <c r="D65" s="8">
        <v>1.42</v>
      </c>
      <c r="E65" s="12">
        <v>15</v>
      </c>
      <c r="F65" s="8">
        <v>1.23</v>
      </c>
      <c r="G65" s="12">
        <v>16</v>
      </c>
      <c r="H65" s="8">
        <v>1.72</v>
      </c>
      <c r="I65" s="12">
        <v>0</v>
      </c>
    </row>
    <row r="66" spans="2:9" ht="15" customHeight="1" x14ac:dyDescent="0.2">
      <c r="B66" t="s">
        <v>88</v>
      </c>
      <c r="C66" s="12">
        <v>30</v>
      </c>
      <c r="D66" s="8">
        <v>1.37</v>
      </c>
      <c r="E66" s="12">
        <v>22</v>
      </c>
      <c r="F66" s="8">
        <v>1.8</v>
      </c>
      <c r="G66" s="12">
        <v>8</v>
      </c>
      <c r="H66" s="8">
        <v>0.86</v>
      </c>
      <c r="I66" s="12">
        <v>0</v>
      </c>
    </row>
    <row r="67" spans="2:9" ht="15" customHeight="1" x14ac:dyDescent="0.2">
      <c r="B67" t="s">
        <v>94</v>
      </c>
      <c r="C67" s="12">
        <v>30</v>
      </c>
      <c r="D67" s="8">
        <v>1.37</v>
      </c>
      <c r="E67" s="12">
        <v>16</v>
      </c>
      <c r="F67" s="8">
        <v>1.31</v>
      </c>
      <c r="G67" s="12">
        <v>12</v>
      </c>
      <c r="H67" s="8">
        <v>1.29</v>
      </c>
      <c r="I67" s="12">
        <v>0</v>
      </c>
    </row>
    <row r="69" spans="2:9" ht="15" customHeight="1" x14ac:dyDescent="0.2">
      <c r="B69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47F2A-CFD1-494D-AB5E-00EAF3AB3CB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170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</row>
    <row r="5" spans="2:9" ht="15" customHeight="1" x14ac:dyDescent="0.2">
      <c r="B5" t="s">
        <v>19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20</v>
      </c>
      <c r="C6" s="12">
        <v>312</v>
      </c>
      <c r="D6" s="8">
        <v>12.62</v>
      </c>
      <c r="E6" s="12">
        <v>158</v>
      </c>
      <c r="F6" s="8">
        <v>9.84</v>
      </c>
      <c r="G6" s="12">
        <v>154</v>
      </c>
      <c r="H6" s="8">
        <v>18.18</v>
      </c>
      <c r="I6" s="12">
        <v>0</v>
      </c>
    </row>
    <row r="7" spans="2:9" ht="15" customHeight="1" x14ac:dyDescent="0.2">
      <c r="B7" t="s">
        <v>21</v>
      </c>
      <c r="C7" s="12">
        <v>262</v>
      </c>
      <c r="D7" s="8">
        <v>10.59</v>
      </c>
      <c r="E7" s="12">
        <v>148</v>
      </c>
      <c r="F7" s="8">
        <v>9.2200000000000006</v>
      </c>
      <c r="G7" s="12">
        <v>113</v>
      </c>
      <c r="H7" s="8">
        <v>13.34</v>
      </c>
      <c r="I7" s="12">
        <v>1</v>
      </c>
    </row>
    <row r="8" spans="2:9" ht="15" customHeight="1" x14ac:dyDescent="0.2">
      <c r="B8" t="s">
        <v>22</v>
      </c>
      <c r="C8" s="12">
        <v>5</v>
      </c>
      <c r="D8" s="8">
        <v>0.2</v>
      </c>
      <c r="E8" s="12">
        <v>0</v>
      </c>
      <c r="F8" s="8">
        <v>0</v>
      </c>
      <c r="G8" s="12">
        <v>4</v>
      </c>
      <c r="H8" s="8">
        <v>0.47</v>
      </c>
      <c r="I8" s="12">
        <v>0</v>
      </c>
    </row>
    <row r="9" spans="2:9" ht="15" customHeight="1" x14ac:dyDescent="0.2">
      <c r="B9" t="s">
        <v>23</v>
      </c>
      <c r="C9" s="12">
        <v>8</v>
      </c>
      <c r="D9" s="8">
        <v>0.32</v>
      </c>
      <c r="E9" s="12">
        <v>2</v>
      </c>
      <c r="F9" s="8">
        <v>0.12</v>
      </c>
      <c r="G9" s="12">
        <v>6</v>
      </c>
      <c r="H9" s="8">
        <v>0.71</v>
      </c>
      <c r="I9" s="12">
        <v>0</v>
      </c>
    </row>
    <row r="10" spans="2:9" ht="15" customHeight="1" x14ac:dyDescent="0.2">
      <c r="B10" t="s">
        <v>24</v>
      </c>
      <c r="C10" s="12">
        <v>21</v>
      </c>
      <c r="D10" s="8">
        <v>0.85</v>
      </c>
      <c r="E10" s="12">
        <v>8</v>
      </c>
      <c r="F10" s="8">
        <v>0.5</v>
      </c>
      <c r="G10" s="12">
        <v>13</v>
      </c>
      <c r="H10" s="8">
        <v>1.53</v>
      </c>
      <c r="I10" s="12">
        <v>0</v>
      </c>
    </row>
    <row r="11" spans="2:9" ht="15" customHeight="1" x14ac:dyDescent="0.2">
      <c r="B11" t="s">
        <v>25</v>
      </c>
      <c r="C11" s="12">
        <v>639</v>
      </c>
      <c r="D11" s="8">
        <v>25.84</v>
      </c>
      <c r="E11" s="12">
        <v>381</v>
      </c>
      <c r="F11" s="8">
        <v>23.74</v>
      </c>
      <c r="G11" s="12">
        <v>257</v>
      </c>
      <c r="H11" s="8">
        <v>30.34</v>
      </c>
      <c r="I11" s="12">
        <v>1</v>
      </c>
    </row>
    <row r="12" spans="2:9" ht="15" customHeight="1" x14ac:dyDescent="0.2">
      <c r="B12" t="s">
        <v>26</v>
      </c>
      <c r="C12" s="12">
        <v>23</v>
      </c>
      <c r="D12" s="8">
        <v>0.93</v>
      </c>
      <c r="E12" s="12">
        <v>3</v>
      </c>
      <c r="F12" s="8">
        <v>0.19</v>
      </c>
      <c r="G12" s="12">
        <v>20</v>
      </c>
      <c r="H12" s="8">
        <v>2.36</v>
      </c>
      <c r="I12" s="12">
        <v>0</v>
      </c>
    </row>
    <row r="13" spans="2:9" ht="15" customHeight="1" x14ac:dyDescent="0.2">
      <c r="B13" t="s">
        <v>27</v>
      </c>
      <c r="C13" s="12">
        <v>275</v>
      </c>
      <c r="D13" s="8">
        <v>11.12</v>
      </c>
      <c r="E13" s="12">
        <v>206</v>
      </c>
      <c r="F13" s="8">
        <v>12.83</v>
      </c>
      <c r="G13" s="12">
        <v>69</v>
      </c>
      <c r="H13" s="8">
        <v>8.15</v>
      </c>
      <c r="I13" s="12">
        <v>0</v>
      </c>
    </row>
    <row r="14" spans="2:9" ht="15" customHeight="1" x14ac:dyDescent="0.2">
      <c r="B14" t="s">
        <v>28</v>
      </c>
      <c r="C14" s="12">
        <v>85</v>
      </c>
      <c r="D14" s="8">
        <v>3.44</v>
      </c>
      <c r="E14" s="12">
        <v>50</v>
      </c>
      <c r="F14" s="8">
        <v>3.12</v>
      </c>
      <c r="G14" s="12">
        <v>33</v>
      </c>
      <c r="H14" s="8">
        <v>3.9</v>
      </c>
      <c r="I14" s="12">
        <v>0</v>
      </c>
    </row>
    <row r="15" spans="2:9" ht="15" customHeight="1" x14ac:dyDescent="0.2">
      <c r="B15" t="s">
        <v>29</v>
      </c>
      <c r="C15" s="12">
        <v>316</v>
      </c>
      <c r="D15" s="8">
        <v>12.78</v>
      </c>
      <c r="E15" s="12">
        <v>260</v>
      </c>
      <c r="F15" s="8">
        <v>16.2</v>
      </c>
      <c r="G15" s="12">
        <v>53</v>
      </c>
      <c r="H15" s="8">
        <v>6.26</v>
      </c>
      <c r="I15" s="12">
        <v>1</v>
      </c>
    </row>
    <row r="16" spans="2:9" ht="15" customHeight="1" x14ac:dyDescent="0.2">
      <c r="B16" t="s">
        <v>30</v>
      </c>
      <c r="C16" s="12">
        <v>292</v>
      </c>
      <c r="D16" s="8">
        <v>11.81</v>
      </c>
      <c r="E16" s="12">
        <v>250</v>
      </c>
      <c r="F16" s="8">
        <v>15.58</v>
      </c>
      <c r="G16" s="12">
        <v>42</v>
      </c>
      <c r="H16" s="8">
        <v>4.96</v>
      </c>
      <c r="I16" s="12">
        <v>0</v>
      </c>
    </row>
    <row r="17" spans="2:9" ht="15" customHeight="1" x14ac:dyDescent="0.2">
      <c r="B17" t="s">
        <v>31</v>
      </c>
      <c r="C17" s="12">
        <v>84</v>
      </c>
      <c r="D17" s="8">
        <v>3.4</v>
      </c>
      <c r="E17" s="12">
        <v>53</v>
      </c>
      <c r="F17" s="8">
        <v>3.3</v>
      </c>
      <c r="G17" s="12">
        <v>29</v>
      </c>
      <c r="H17" s="8">
        <v>3.42</v>
      </c>
      <c r="I17" s="12">
        <v>1</v>
      </c>
    </row>
    <row r="18" spans="2:9" ht="15" customHeight="1" x14ac:dyDescent="0.2">
      <c r="B18" t="s">
        <v>32</v>
      </c>
      <c r="C18" s="12">
        <v>69</v>
      </c>
      <c r="D18" s="8">
        <v>2.79</v>
      </c>
      <c r="E18" s="12">
        <v>44</v>
      </c>
      <c r="F18" s="8">
        <v>2.74</v>
      </c>
      <c r="G18" s="12">
        <v>20</v>
      </c>
      <c r="H18" s="8">
        <v>2.36</v>
      </c>
      <c r="I18" s="12">
        <v>1</v>
      </c>
    </row>
    <row r="19" spans="2:9" ht="15" customHeight="1" x14ac:dyDescent="0.2">
      <c r="B19" t="s">
        <v>33</v>
      </c>
      <c r="C19" s="12">
        <v>82</v>
      </c>
      <c r="D19" s="8">
        <v>3.32</v>
      </c>
      <c r="E19" s="12">
        <v>42</v>
      </c>
      <c r="F19" s="8">
        <v>2.62</v>
      </c>
      <c r="G19" s="12">
        <v>34</v>
      </c>
      <c r="H19" s="8">
        <v>4.01</v>
      </c>
      <c r="I19" s="12">
        <v>1</v>
      </c>
    </row>
    <row r="20" spans="2:9" ht="15" customHeight="1" x14ac:dyDescent="0.2">
      <c r="B20" s="9" t="s">
        <v>171</v>
      </c>
      <c r="C20" s="12">
        <f>SUM(LTBL_44204[総数／事業所数])</f>
        <v>2473</v>
      </c>
      <c r="E20" s="12">
        <f>SUBTOTAL(109,LTBL_44204[個人／事業所数])</f>
        <v>1605</v>
      </c>
      <c r="G20" s="12">
        <f>SUBTOTAL(109,LTBL_44204[法人／事業所数])</f>
        <v>847</v>
      </c>
      <c r="I20" s="12">
        <f>SUBTOTAL(109,LTBL_44204[法人以外の団体／事業所数])</f>
        <v>6</v>
      </c>
    </row>
    <row r="21" spans="2:9" ht="15" customHeight="1" x14ac:dyDescent="0.2">
      <c r="E21" s="11">
        <f>LTBL_44204[[#Totals],[個人／事業所数]]/LTBL_44204[[#Totals],[総数／事業所数]]</f>
        <v>0.64900930044480387</v>
      </c>
      <c r="G21" s="11">
        <f>LTBL_44204[[#Totals],[法人／事業所数]]/LTBL_44204[[#Totals],[総数／事業所数]]</f>
        <v>0.34249898908208654</v>
      </c>
      <c r="I21" s="11">
        <f>LTBL_44204[[#Totals],[法人以外の団体／事業所数]]/LTBL_44204[[#Totals],[総数／事業所数]]</f>
        <v>2.4262029923170238E-3</v>
      </c>
    </row>
    <row r="23" spans="2:9" ht="33" customHeight="1" x14ac:dyDescent="0.2">
      <c r="B23" t="s">
        <v>172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0" t="s">
        <v>40</v>
      </c>
      <c r="I23" s="10" t="s">
        <v>41</v>
      </c>
    </row>
    <row r="24" spans="2:9" ht="15" customHeight="1" x14ac:dyDescent="0.2">
      <c r="B24" t="s">
        <v>55</v>
      </c>
      <c r="C24" s="12">
        <v>273</v>
      </c>
      <c r="D24" s="8">
        <v>11.04</v>
      </c>
      <c r="E24" s="12">
        <v>243</v>
      </c>
      <c r="F24" s="8">
        <v>15.14</v>
      </c>
      <c r="G24" s="12">
        <v>29</v>
      </c>
      <c r="H24" s="8">
        <v>3.42</v>
      </c>
      <c r="I24" s="12">
        <v>1</v>
      </c>
    </row>
    <row r="25" spans="2:9" ht="15" customHeight="1" x14ac:dyDescent="0.2">
      <c r="B25" t="s">
        <v>56</v>
      </c>
      <c r="C25" s="12">
        <v>253</v>
      </c>
      <c r="D25" s="8">
        <v>10.23</v>
      </c>
      <c r="E25" s="12">
        <v>229</v>
      </c>
      <c r="F25" s="8">
        <v>14.27</v>
      </c>
      <c r="G25" s="12">
        <v>24</v>
      </c>
      <c r="H25" s="8">
        <v>2.83</v>
      </c>
      <c r="I25" s="12">
        <v>0</v>
      </c>
    </row>
    <row r="26" spans="2:9" ht="15" customHeight="1" x14ac:dyDescent="0.2">
      <c r="B26" t="s">
        <v>52</v>
      </c>
      <c r="C26" s="12">
        <v>246</v>
      </c>
      <c r="D26" s="8">
        <v>9.9499999999999993</v>
      </c>
      <c r="E26" s="12">
        <v>199</v>
      </c>
      <c r="F26" s="8">
        <v>12.4</v>
      </c>
      <c r="G26" s="12">
        <v>47</v>
      </c>
      <c r="H26" s="8">
        <v>5.55</v>
      </c>
      <c r="I26" s="12">
        <v>0</v>
      </c>
    </row>
    <row r="27" spans="2:9" ht="15" customHeight="1" x14ac:dyDescent="0.2">
      <c r="B27" t="s">
        <v>51</v>
      </c>
      <c r="C27" s="12">
        <v>204</v>
      </c>
      <c r="D27" s="8">
        <v>8.25</v>
      </c>
      <c r="E27" s="12">
        <v>113</v>
      </c>
      <c r="F27" s="8">
        <v>7.04</v>
      </c>
      <c r="G27" s="12">
        <v>91</v>
      </c>
      <c r="H27" s="8">
        <v>10.74</v>
      </c>
      <c r="I27" s="12">
        <v>0</v>
      </c>
    </row>
    <row r="28" spans="2:9" ht="15" customHeight="1" x14ac:dyDescent="0.2">
      <c r="B28" t="s">
        <v>49</v>
      </c>
      <c r="C28" s="12">
        <v>158</v>
      </c>
      <c r="D28" s="8">
        <v>6.39</v>
      </c>
      <c r="E28" s="12">
        <v>132</v>
      </c>
      <c r="F28" s="8">
        <v>8.2200000000000006</v>
      </c>
      <c r="G28" s="12">
        <v>25</v>
      </c>
      <c r="H28" s="8">
        <v>2.95</v>
      </c>
      <c r="I28" s="12">
        <v>1</v>
      </c>
    </row>
    <row r="29" spans="2:9" ht="15" customHeight="1" x14ac:dyDescent="0.2">
      <c r="B29" t="s">
        <v>42</v>
      </c>
      <c r="C29" s="12">
        <v>144</v>
      </c>
      <c r="D29" s="8">
        <v>5.82</v>
      </c>
      <c r="E29" s="12">
        <v>53</v>
      </c>
      <c r="F29" s="8">
        <v>3.3</v>
      </c>
      <c r="G29" s="12">
        <v>91</v>
      </c>
      <c r="H29" s="8">
        <v>10.74</v>
      </c>
      <c r="I29" s="12">
        <v>0</v>
      </c>
    </row>
    <row r="30" spans="2:9" ht="15" customHeight="1" x14ac:dyDescent="0.2">
      <c r="B30" t="s">
        <v>43</v>
      </c>
      <c r="C30" s="12">
        <v>102</v>
      </c>
      <c r="D30" s="8">
        <v>4.12</v>
      </c>
      <c r="E30" s="12">
        <v>65</v>
      </c>
      <c r="F30" s="8">
        <v>4.05</v>
      </c>
      <c r="G30" s="12">
        <v>37</v>
      </c>
      <c r="H30" s="8">
        <v>4.37</v>
      </c>
      <c r="I30" s="12">
        <v>0</v>
      </c>
    </row>
    <row r="31" spans="2:9" ht="15" customHeight="1" x14ac:dyDescent="0.2">
      <c r="B31" t="s">
        <v>67</v>
      </c>
      <c r="C31" s="12">
        <v>93</v>
      </c>
      <c r="D31" s="8">
        <v>3.76</v>
      </c>
      <c r="E31" s="12">
        <v>45</v>
      </c>
      <c r="F31" s="8">
        <v>2.8</v>
      </c>
      <c r="G31" s="12">
        <v>48</v>
      </c>
      <c r="H31" s="8">
        <v>5.67</v>
      </c>
      <c r="I31" s="12">
        <v>0</v>
      </c>
    </row>
    <row r="32" spans="2:9" ht="15" customHeight="1" x14ac:dyDescent="0.2">
      <c r="B32" t="s">
        <v>58</v>
      </c>
      <c r="C32" s="12">
        <v>84</v>
      </c>
      <c r="D32" s="8">
        <v>3.4</v>
      </c>
      <c r="E32" s="12">
        <v>53</v>
      </c>
      <c r="F32" s="8">
        <v>3.3</v>
      </c>
      <c r="G32" s="12">
        <v>29</v>
      </c>
      <c r="H32" s="8">
        <v>3.42</v>
      </c>
      <c r="I32" s="12">
        <v>1</v>
      </c>
    </row>
    <row r="33" spans="2:9" ht="15" customHeight="1" x14ac:dyDescent="0.2">
      <c r="B33" t="s">
        <v>48</v>
      </c>
      <c r="C33" s="12">
        <v>79</v>
      </c>
      <c r="D33" s="8">
        <v>3.19</v>
      </c>
      <c r="E33" s="12">
        <v>41</v>
      </c>
      <c r="F33" s="8">
        <v>2.5499999999999998</v>
      </c>
      <c r="G33" s="12">
        <v>38</v>
      </c>
      <c r="H33" s="8">
        <v>4.49</v>
      </c>
      <c r="I33" s="12">
        <v>0</v>
      </c>
    </row>
    <row r="34" spans="2:9" ht="15" customHeight="1" x14ac:dyDescent="0.2">
      <c r="B34" t="s">
        <v>50</v>
      </c>
      <c r="C34" s="12">
        <v>71</v>
      </c>
      <c r="D34" s="8">
        <v>2.87</v>
      </c>
      <c r="E34" s="12">
        <v>52</v>
      </c>
      <c r="F34" s="8">
        <v>3.24</v>
      </c>
      <c r="G34" s="12">
        <v>19</v>
      </c>
      <c r="H34" s="8">
        <v>2.2400000000000002</v>
      </c>
      <c r="I34" s="12">
        <v>0</v>
      </c>
    </row>
    <row r="35" spans="2:9" ht="15" customHeight="1" x14ac:dyDescent="0.2">
      <c r="B35" t="s">
        <v>44</v>
      </c>
      <c r="C35" s="12">
        <v>66</v>
      </c>
      <c r="D35" s="8">
        <v>2.67</v>
      </c>
      <c r="E35" s="12">
        <v>40</v>
      </c>
      <c r="F35" s="8">
        <v>2.4900000000000002</v>
      </c>
      <c r="G35" s="12">
        <v>26</v>
      </c>
      <c r="H35" s="8">
        <v>3.07</v>
      </c>
      <c r="I35" s="12">
        <v>0</v>
      </c>
    </row>
    <row r="36" spans="2:9" ht="15" customHeight="1" x14ac:dyDescent="0.2">
      <c r="B36" t="s">
        <v>66</v>
      </c>
      <c r="C36" s="12">
        <v>47</v>
      </c>
      <c r="D36" s="8">
        <v>1.9</v>
      </c>
      <c r="E36" s="12">
        <v>32</v>
      </c>
      <c r="F36" s="8">
        <v>1.99</v>
      </c>
      <c r="G36" s="12">
        <v>14</v>
      </c>
      <c r="H36" s="8">
        <v>1.65</v>
      </c>
      <c r="I36" s="12">
        <v>1</v>
      </c>
    </row>
    <row r="37" spans="2:9" ht="15" customHeight="1" x14ac:dyDescent="0.2">
      <c r="B37" t="s">
        <v>59</v>
      </c>
      <c r="C37" s="12">
        <v>45</v>
      </c>
      <c r="D37" s="8">
        <v>1.82</v>
      </c>
      <c r="E37" s="12">
        <v>44</v>
      </c>
      <c r="F37" s="8">
        <v>2.74</v>
      </c>
      <c r="G37" s="12">
        <v>1</v>
      </c>
      <c r="H37" s="8">
        <v>0.12</v>
      </c>
      <c r="I37" s="12">
        <v>0</v>
      </c>
    </row>
    <row r="38" spans="2:9" ht="15" customHeight="1" x14ac:dyDescent="0.2">
      <c r="B38" t="s">
        <v>54</v>
      </c>
      <c r="C38" s="12">
        <v>44</v>
      </c>
      <c r="D38" s="8">
        <v>1.78</v>
      </c>
      <c r="E38" s="12">
        <v>20</v>
      </c>
      <c r="F38" s="8">
        <v>1.25</v>
      </c>
      <c r="G38" s="12">
        <v>23</v>
      </c>
      <c r="H38" s="8">
        <v>2.72</v>
      </c>
      <c r="I38" s="12">
        <v>0</v>
      </c>
    </row>
    <row r="39" spans="2:9" ht="15" customHeight="1" x14ac:dyDescent="0.2">
      <c r="B39" t="s">
        <v>53</v>
      </c>
      <c r="C39" s="12">
        <v>37</v>
      </c>
      <c r="D39" s="8">
        <v>1.5</v>
      </c>
      <c r="E39" s="12">
        <v>30</v>
      </c>
      <c r="F39" s="8">
        <v>1.87</v>
      </c>
      <c r="G39" s="12">
        <v>7</v>
      </c>
      <c r="H39" s="8">
        <v>0.83</v>
      </c>
      <c r="I39" s="12">
        <v>0</v>
      </c>
    </row>
    <row r="40" spans="2:9" ht="15" customHeight="1" x14ac:dyDescent="0.2">
      <c r="B40" t="s">
        <v>68</v>
      </c>
      <c r="C40" s="12">
        <v>35</v>
      </c>
      <c r="D40" s="8">
        <v>1.42</v>
      </c>
      <c r="E40" s="12">
        <v>25</v>
      </c>
      <c r="F40" s="8">
        <v>1.56</v>
      </c>
      <c r="G40" s="12">
        <v>10</v>
      </c>
      <c r="H40" s="8">
        <v>1.18</v>
      </c>
      <c r="I40" s="12">
        <v>0</v>
      </c>
    </row>
    <row r="41" spans="2:9" ht="15" customHeight="1" x14ac:dyDescent="0.2">
      <c r="B41" t="s">
        <v>61</v>
      </c>
      <c r="C41" s="12">
        <v>32</v>
      </c>
      <c r="D41" s="8">
        <v>1.29</v>
      </c>
      <c r="E41" s="12">
        <v>26</v>
      </c>
      <c r="F41" s="8">
        <v>1.62</v>
      </c>
      <c r="G41" s="12">
        <v>6</v>
      </c>
      <c r="H41" s="8">
        <v>0.71</v>
      </c>
      <c r="I41" s="12">
        <v>0</v>
      </c>
    </row>
    <row r="42" spans="2:9" ht="15" customHeight="1" x14ac:dyDescent="0.2">
      <c r="B42" t="s">
        <v>63</v>
      </c>
      <c r="C42" s="12">
        <v>29</v>
      </c>
      <c r="D42" s="8">
        <v>1.17</v>
      </c>
      <c r="E42" s="12">
        <v>9</v>
      </c>
      <c r="F42" s="8">
        <v>0.56000000000000005</v>
      </c>
      <c r="G42" s="12">
        <v>20</v>
      </c>
      <c r="H42" s="8">
        <v>2.36</v>
      </c>
      <c r="I42" s="12">
        <v>0</v>
      </c>
    </row>
    <row r="43" spans="2:9" ht="15" customHeight="1" x14ac:dyDescent="0.2">
      <c r="B43" t="s">
        <v>57</v>
      </c>
      <c r="C43" s="12">
        <v>29</v>
      </c>
      <c r="D43" s="8">
        <v>1.17</v>
      </c>
      <c r="E43" s="12">
        <v>15</v>
      </c>
      <c r="F43" s="8">
        <v>0.93</v>
      </c>
      <c r="G43" s="12">
        <v>14</v>
      </c>
      <c r="H43" s="8">
        <v>1.65</v>
      </c>
      <c r="I43" s="12">
        <v>0</v>
      </c>
    </row>
    <row r="46" spans="2:9" ht="33" customHeight="1" x14ac:dyDescent="0.2">
      <c r="B46" t="s">
        <v>173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</row>
    <row r="47" spans="2:9" ht="15" customHeight="1" x14ac:dyDescent="0.2">
      <c r="B47" t="s">
        <v>93</v>
      </c>
      <c r="C47" s="12">
        <v>197</v>
      </c>
      <c r="D47" s="8">
        <v>7.97</v>
      </c>
      <c r="E47" s="12">
        <v>175</v>
      </c>
      <c r="F47" s="8">
        <v>10.9</v>
      </c>
      <c r="G47" s="12">
        <v>22</v>
      </c>
      <c r="H47" s="8">
        <v>2.6</v>
      </c>
      <c r="I47" s="12">
        <v>0</v>
      </c>
    </row>
    <row r="48" spans="2:9" ht="15" customHeight="1" x14ac:dyDescent="0.2">
      <c r="B48" t="s">
        <v>100</v>
      </c>
      <c r="C48" s="12">
        <v>136</v>
      </c>
      <c r="D48" s="8">
        <v>5.5</v>
      </c>
      <c r="E48" s="12">
        <v>132</v>
      </c>
      <c r="F48" s="8">
        <v>8.2200000000000006</v>
      </c>
      <c r="G48" s="12">
        <v>4</v>
      </c>
      <c r="H48" s="8">
        <v>0.47</v>
      </c>
      <c r="I48" s="12">
        <v>0</v>
      </c>
    </row>
    <row r="49" spans="2:9" ht="15" customHeight="1" x14ac:dyDescent="0.2">
      <c r="B49" t="s">
        <v>97</v>
      </c>
      <c r="C49" s="12">
        <v>72</v>
      </c>
      <c r="D49" s="8">
        <v>2.91</v>
      </c>
      <c r="E49" s="12">
        <v>68</v>
      </c>
      <c r="F49" s="8">
        <v>4.24</v>
      </c>
      <c r="G49" s="12">
        <v>4</v>
      </c>
      <c r="H49" s="8">
        <v>0.47</v>
      </c>
      <c r="I49" s="12">
        <v>0</v>
      </c>
    </row>
    <row r="50" spans="2:9" ht="15" customHeight="1" x14ac:dyDescent="0.2">
      <c r="B50" t="s">
        <v>89</v>
      </c>
      <c r="C50" s="12">
        <v>65</v>
      </c>
      <c r="D50" s="8">
        <v>2.63</v>
      </c>
      <c r="E50" s="12">
        <v>58</v>
      </c>
      <c r="F50" s="8">
        <v>3.61</v>
      </c>
      <c r="G50" s="12">
        <v>7</v>
      </c>
      <c r="H50" s="8">
        <v>0.83</v>
      </c>
      <c r="I50" s="12">
        <v>0</v>
      </c>
    </row>
    <row r="51" spans="2:9" ht="15" customHeight="1" x14ac:dyDescent="0.2">
      <c r="B51" t="s">
        <v>95</v>
      </c>
      <c r="C51" s="12">
        <v>64</v>
      </c>
      <c r="D51" s="8">
        <v>2.59</v>
      </c>
      <c r="E51" s="12">
        <v>59</v>
      </c>
      <c r="F51" s="8">
        <v>3.68</v>
      </c>
      <c r="G51" s="12">
        <v>5</v>
      </c>
      <c r="H51" s="8">
        <v>0.59</v>
      </c>
      <c r="I51" s="12">
        <v>0</v>
      </c>
    </row>
    <row r="52" spans="2:9" ht="15" customHeight="1" x14ac:dyDescent="0.2">
      <c r="B52" t="s">
        <v>113</v>
      </c>
      <c r="C52" s="12">
        <v>57</v>
      </c>
      <c r="D52" s="8">
        <v>2.2999999999999998</v>
      </c>
      <c r="E52" s="12">
        <v>21</v>
      </c>
      <c r="F52" s="8">
        <v>1.31</v>
      </c>
      <c r="G52" s="12">
        <v>36</v>
      </c>
      <c r="H52" s="8">
        <v>4.25</v>
      </c>
      <c r="I52" s="12">
        <v>0</v>
      </c>
    </row>
    <row r="53" spans="2:9" ht="15" customHeight="1" x14ac:dyDescent="0.2">
      <c r="B53" t="s">
        <v>99</v>
      </c>
      <c r="C53" s="12">
        <v>57</v>
      </c>
      <c r="D53" s="8">
        <v>2.2999999999999998</v>
      </c>
      <c r="E53" s="12">
        <v>56</v>
      </c>
      <c r="F53" s="8">
        <v>3.49</v>
      </c>
      <c r="G53" s="12">
        <v>1</v>
      </c>
      <c r="H53" s="8">
        <v>0.12</v>
      </c>
      <c r="I53" s="12">
        <v>0</v>
      </c>
    </row>
    <row r="54" spans="2:9" ht="15" customHeight="1" x14ac:dyDescent="0.2">
      <c r="B54" t="s">
        <v>84</v>
      </c>
      <c r="C54" s="12">
        <v>56</v>
      </c>
      <c r="D54" s="8">
        <v>2.2599999999999998</v>
      </c>
      <c r="E54" s="12">
        <v>11</v>
      </c>
      <c r="F54" s="8">
        <v>0.69</v>
      </c>
      <c r="G54" s="12">
        <v>45</v>
      </c>
      <c r="H54" s="8">
        <v>5.31</v>
      </c>
      <c r="I54" s="12">
        <v>0</v>
      </c>
    </row>
    <row r="55" spans="2:9" ht="15" customHeight="1" x14ac:dyDescent="0.2">
      <c r="B55" t="s">
        <v>96</v>
      </c>
      <c r="C55" s="12">
        <v>55</v>
      </c>
      <c r="D55" s="8">
        <v>2.2200000000000002</v>
      </c>
      <c r="E55" s="12">
        <v>51</v>
      </c>
      <c r="F55" s="8">
        <v>3.18</v>
      </c>
      <c r="G55" s="12">
        <v>4</v>
      </c>
      <c r="H55" s="8">
        <v>0.47</v>
      </c>
      <c r="I55" s="12">
        <v>0</v>
      </c>
    </row>
    <row r="56" spans="2:9" ht="15" customHeight="1" x14ac:dyDescent="0.2">
      <c r="B56" t="s">
        <v>91</v>
      </c>
      <c r="C56" s="12">
        <v>46</v>
      </c>
      <c r="D56" s="8">
        <v>1.86</v>
      </c>
      <c r="E56" s="12">
        <v>21</v>
      </c>
      <c r="F56" s="8">
        <v>1.31</v>
      </c>
      <c r="G56" s="12">
        <v>25</v>
      </c>
      <c r="H56" s="8">
        <v>2.95</v>
      </c>
      <c r="I56" s="12">
        <v>0</v>
      </c>
    </row>
    <row r="57" spans="2:9" ht="15" customHeight="1" x14ac:dyDescent="0.2">
      <c r="B57" t="s">
        <v>92</v>
      </c>
      <c r="C57" s="12">
        <v>46</v>
      </c>
      <c r="D57" s="8">
        <v>1.86</v>
      </c>
      <c r="E57" s="12">
        <v>33</v>
      </c>
      <c r="F57" s="8">
        <v>2.06</v>
      </c>
      <c r="G57" s="12">
        <v>13</v>
      </c>
      <c r="H57" s="8">
        <v>1.53</v>
      </c>
      <c r="I57" s="12">
        <v>0</v>
      </c>
    </row>
    <row r="58" spans="2:9" ht="15" customHeight="1" x14ac:dyDescent="0.2">
      <c r="B58" t="s">
        <v>90</v>
      </c>
      <c r="C58" s="12">
        <v>43</v>
      </c>
      <c r="D58" s="8">
        <v>1.74</v>
      </c>
      <c r="E58" s="12">
        <v>29</v>
      </c>
      <c r="F58" s="8">
        <v>1.81</v>
      </c>
      <c r="G58" s="12">
        <v>14</v>
      </c>
      <c r="H58" s="8">
        <v>1.65</v>
      </c>
      <c r="I58" s="12">
        <v>0</v>
      </c>
    </row>
    <row r="59" spans="2:9" ht="15" customHeight="1" x14ac:dyDescent="0.2">
      <c r="B59" t="s">
        <v>86</v>
      </c>
      <c r="C59" s="12">
        <v>42</v>
      </c>
      <c r="D59" s="8">
        <v>1.7</v>
      </c>
      <c r="E59" s="12">
        <v>24</v>
      </c>
      <c r="F59" s="8">
        <v>1.5</v>
      </c>
      <c r="G59" s="12">
        <v>18</v>
      </c>
      <c r="H59" s="8">
        <v>2.13</v>
      </c>
      <c r="I59" s="12">
        <v>0</v>
      </c>
    </row>
    <row r="60" spans="2:9" ht="15" customHeight="1" x14ac:dyDescent="0.2">
      <c r="B60" t="s">
        <v>112</v>
      </c>
      <c r="C60" s="12">
        <v>39</v>
      </c>
      <c r="D60" s="8">
        <v>1.58</v>
      </c>
      <c r="E60" s="12">
        <v>22</v>
      </c>
      <c r="F60" s="8">
        <v>1.37</v>
      </c>
      <c r="G60" s="12">
        <v>17</v>
      </c>
      <c r="H60" s="8">
        <v>2.0099999999999998</v>
      </c>
      <c r="I60" s="12">
        <v>0</v>
      </c>
    </row>
    <row r="61" spans="2:9" ht="15" customHeight="1" x14ac:dyDescent="0.2">
      <c r="B61" t="s">
        <v>98</v>
      </c>
      <c r="C61" s="12">
        <v>39</v>
      </c>
      <c r="D61" s="8">
        <v>1.58</v>
      </c>
      <c r="E61" s="12">
        <v>37</v>
      </c>
      <c r="F61" s="8">
        <v>2.31</v>
      </c>
      <c r="G61" s="12">
        <v>1</v>
      </c>
      <c r="H61" s="8">
        <v>0.12</v>
      </c>
      <c r="I61" s="12">
        <v>1</v>
      </c>
    </row>
    <row r="62" spans="2:9" ht="15" customHeight="1" x14ac:dyDescent="0.2">
      <c r="B62" t="s">
        <v>114</v>
      </c>
      <c r="C62" s="12">
        <v>37</v>
      </c>
      <c r="D62" s="8">
        <v>1.5</v>
      </c>
      <c r="E62" s="12">
        <v>26</v>
      </c>
      <c r="F62" s="8">
        <v>1.62</v>
      </c>
      <c r="G62" s="12">
        <v>11</v>
      </c>
      <c r="H62" s="8">
        <v>1.3</v>
      </c>
      <c r="I62" s="12">
        <v>0</v>
      </c>
    </row>
    <row r="63" spans="2:9" ht="15" customHeight="1" x14ac:dyDescent="0.2">
      <c r="B63" t="s">
        <v>101</v>
      </c>
      <c r="C63" s="12">
        <v>37</v>
      </c>
      <c r="D63" s="8">
        <v>1.5</v>
      </c>
      <c r="E63" s="12">
        <v>33</v>
      </c>
      <c r="F63" s="8">
        <v>2.06</v>
      </c>
      <c r="G63" s="12">
        <v>4</v>
      </c>
      <c r="H63" s="8">
        <v>0.47</v>
      </c>
      <c r="I63" s="12">
        <v>0</v>
      </c>
    </row>
    <row r="64" spans="2:9" ht="15" customHeight="1" x14ac:dyDescent="0.2">
      <c r="B64" t="s">
        <v>85</v>
      </c>
      <c r="C64" s="12">
        <v>34</v>
      </c>
      <c r="D64" s="8">
        <v>1.37</v>
      </c>
      <c r="E64" s="12">
        <v>14</v>
      </c>
      <c r="F64" s="8">
        <v>0.87</v>
      </c>
      <c r="G64" s="12">
        <v>20</v>
      </c>
      <c r="H64" s="8">
        <v>2.36</v>
      </c>
      <c r="I64" s="12">
        <v>0</v>
      </c>
    </row>
    <row r="65" spans="2:9" ht="15" customHeight="1" x14ac:dyDescent="0.2">
      <c r="B65" t="s">
        <v>88</v>
      </c>
      <c r="C65" s="12">
        <v>34</v>
      </c>
      <c r="D65" s="8">
        <v>1.37</v>
      </c>
      <c r="E65" s="12">
        <v>26</v>
      </c>
      <c r="F65" s="8">
        <v>1.62</v>
      </c>
      <c r="G65" s="12">
        <v>8</v>
      </c>
      <c r="H65" s="8">
        <v>0.94</v>
      </c>
      <c r="I65" s="12">
        <v>0</v>
      </c>
    </row>
    <row r="66" spans="2:9" ht="15" customHeight="1" x14ac:dyDescent="0.2">
      <c r="B66" t="s">
        <v>87</v>
      </c>
      <c r="C66" s="12">
        <v>33</v>
      </c>
      <c r="D66" s="8">
        <v>1.33</v>
      </c>
      <c r="E66" s="12">
        <v>21</v>
      </c>
      <c r="F66" s="8">
        <v>1.31</v>
      </c>
      <c r="G66" s="12">
        <v>12</v>
      </c>
      <c r="H66" s="8">
        <v>1.42</v>
      </c>
      <c r="I66" s="12">
        <v>0</v>
      </c>
    </row>
    <row r="68" spans="2:9" ht="15" customHeight="1" x14ac:dyDescent="0.2">
      <c r="B68" t="s">
        <v>174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</vt:i4>
      </vt:variant>
    </vt:vector>
  </HeadingPairs>
  <TitlesOfParts>
    <vt:vector size="26" baseType="lpstr">
      <vt:lpstr>目次</vt:lpstr>
      <vt:lpstr>産業大分類</vt:lpstr>
      <vt:lpstr>産業中分類</vt:lpstr>
      <vt:lpstr>産業小分類</vt:lpstr>
      <vt:lpstr>大分県</vt:lpstr>
      <vt:lpstr>大分市</vt:lpstr>
      <vt:lpstr>別府市</vt:lpstr>
      <vt:lpstr>中津市</vt:lpstr>
      <vt:lpstr>日田市</vt:lpstr>
      <vt:lpstr>佐伯市</vt:lpstr>
      <vt:lpstr>臼杵市</vt:lpstr>
      <vt:lpstr>津久見市</vt:lpstr>
      <vt:lpstr>竹田市</vt:lpstr>
      <vt:lpstr>豊後高田市</vt:lpstr>
      <vt:lpstr>杵築市</vt:lpstr>
      <vt:lpstr>宇佐市</vt:lpstr>
      <vt:lpstr>豊後大野市</vt:lpstr>
      <vt:lpstr>由布市</vt:lpstr>
      <vt:lpstr>国東市</vt:lpstr>
      <vt:lpstr>東国東郡姫島村</vt:lpstr>
      <vt:lpstr>速見郡日出町</vt:lpstr>
      <vt:lpstr>玖珠郡九重町</vt:lpstr>
      <vt:lpstr>玖珠郡玖珠町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2023-08-17T02:23:01Z</dcterms:created>
  <dcterms:modified xsi:type="dcterms:W3CDTF">2023-08-17T02:23:01Z</dcterms:modified>
</cp:coreProperties>
</file>