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codeName="ThisWorkbook" hidePivotFieldList="1"/>
  <xr:revisionPtr revIDLastSave="0" documentId="13_ncr:1_{6C6544D7-1B4E-42D8-95CE-82682F5898F9}" xr6:coauthVersionLast="47" xr6:coauthVersionMax="47" xr10:uidLastSave="{00000000-0000-0000-0000-000000000000}"/>
  <bookViews>
    <workbookView xWindow="792" yWindow="1284" windowWidth="17124" windowHeight="10680" xr2:uid="{00000000-000D-0000-FFFF-FFFF00000000}"/>
  </bookViews>
  <sheets>
    <sheet name="目次" sheetId="30" r:id="rId1"/>
    <sheet name="産業大分類" sheetId="5" r:id="rId2"/>
    <sheet name="産業中分類" sheetId="6" r:id="rId3"/>
    <sheet name="産業小分類" sheetId="7" r:id="rId4"/>
    <sheet name="長崎県" sheetId="8" r:id="rId5"/>
    <sheet name="長崎市" sheetId="9" r:id="rId6"/>
    <sheet name="佐世保市" sheetId="10" r:id="rId7"/>
    <sheet name="島原市" sheetId="11" r:id="rId8"/>
    <sheet name="諫早市" sheetId="12" r:id="rId9"/>
    <sheet name="大村市" sheetId="13" r:id="rId10"/>
    <sheet name="平戸市" sheetId="14" r:id="rId11"/>
    <sheet name="松浦市" sheetId="15" r:id="rId12"/>
    <sheet name="対馬市" sheetId="16" r:id="rId13"/>
    <sheet name="壱岐市" sheetId="17" r:id="rId14"/>
    <sheet name="五島市" sheetId="18" r:id="rId15"/>
    <sheet name="西海市" sheetId="19" r:id="rId16"/>
    <sheet name="雲仙市" sheetId="20" r:id="rId17"/>
    <sheet name="南島原市" sheetId="21" r:id="rId18"/>
    <sheet name="西彼杵郡長与町" sheetId="22" r:id="rId19"/>
    <sheet name="西彼杵郡時津町" sheetId="23" r:id="rId20"/>
    <sheet name="東彼杵郡東彼杵町" sheetId="24" r:id="rId21"/>
    <sheet name="東彼杵郡川棚町" sheetId="25" r:id="rId22"/>
    <sheet name="東彼杵郡波佐見町" sheetId="26" r:id="rId23"/>
    <sheet name="北松浦郡小値賀町" sheetId="27" r:id="rId24"/>
    <sheet name="北松浦郡佐々町" sheetId="28" r:id="rId25"/>
    <sheet name="南松浦郡新上五島町" sheetId="29" r:id="rId26"/>
  </sheets>
  <definedNames>
    <definedName name="_xlnm.Print_Titles" localSheetId="3">産業小分類!$1:$1</definedName>
    <definedName name="_xlnm.Print_Titles" localSheetId="1">産業大分類!$1:$1</definedName>
    <definedName name="_xlnm.Print_Titles" localSheetId="2">産業中分類!$1:$1</definedName>
  </definedNames>
  <calcPr calcId="191029"/>
  <pivotCaches>
    <pivotCache cacheId="2251" r:id="rId27"/>
    <pivotCache cacheId="2252" r:id="rId28"/>
    <pivotCache cacheId="2253" r:id="rId2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29" l="1"/>
  <c r="G21" i="29"/>
  <c r="E21" i="29"/>
  <c r="I20" i="29"/>
  <c r="G20" i="29"/>
  <c r="E20" i="29"/>
  <c r="C20" i="29"/>
  <c r="I21" i="28"/>
  <c r="G21" i="28"/>
  <c r="E21" i="28"/>
  <c r="I20" i="28"/>
  <c r="G20" i="28"/>
  <c r="E20" i="28"/>
  <c r="C20" i="28"/>
  <c r="I21" i="27"/>
  <c r="G21" i="27"/>
  <c r="E21" i="27"/>
  <c r="I20" i="27"/>
  <c r="G20" i="27"/>
  <c r="E20" i="27"/>
  <c r="C20" i="27"/>
  <c r="I21" i="26"/>
  <c r="G21" i="26"/>
  <c r="E21" i="26"/>
  <c r="I20" i="26"/>
  <c r="G20" i="26"/>
  <c r="E20" i="26"/>
  <c r="C20" i="26"/>
  <c r="I21" i="25"/>
  <c r="G21" i="25"/>
  <c r="E21" i="25"/>
  <c r="I20" i="25"/>
  <c r="G20" i="25"/>
  <c r="E20" i="25"/>
  <c r="C20" i="25"/>
  <c r="I21" i="24"/>
  <c r="G21" i="24"/>
  <c r="E21" i="24"/>
  <c r="I20" i="24"/>
  <c r="G20" i="24"/>
  <c r="E20" i="24"/>
  <c r="C20" i="24"/>
  <c r="I21" i="23"/>
  <c r="G21" i="23"/>
  <c r="E21" i="23"/>
  <c r="I20" i="23"/>
  <c r="G20" i="23"/>
  <c r="E20" i="23"/>
  <c r="C20" i="23"/>
  <c r="I21" i="22"/>
  <c r="G21" i="22"/>
  <c r="E21" i="22"/>
  <c r="I20" i="22"/>
  <c r="G20" i="22"/>
  <c r="E20" i="22"/>
  <c r="C20" i="22"/>
  <c r="I21" i="21"/>
  <c r="G21" i="21"/>
  <c r="E21" i="21"/>
  <c r="I20" i="21"/>
  <c r="G20" i="21"/>
  <c r="E20" i="21"/>
  <c r="C20" i="21"/>
  <c r="I21" i="20"/>
  <c r="G21" i="20"/>
  <c r="E21" i="20"/>
  <c r="I20" i="20"/>
  <c r="G20" i="20"/>
  <c r="E20" i="20"/>
  <c r="C20" i="20"/>
  <c r="I21" i="19"/>
  <c r="G21" i="19"/>
  <c r="E21" i="19"/>
  <c r="I20" i="19"/>
  <c r="G20" i="19"/>
  <c r="E20" i="19"/>
  <c r="C20" i="19"/>
  <c r="I21" i="18"/>
  <c r="G21" i="18"/>
  <c r="E21" i="18"/>
  <c r="I20" i="18"/>
  <c r="G20" i="18"/>
  <c r="E20" i="18"/>
  <c r="C20" i="18"/>
  <c r="I21" i="17"/>
  <c r="G21" i="17"/>
  <c r="E21" i="17"/>
  <c r="I20" i="17"/>
  <c r="G20" i="17"/>
  <c r="E20" i="17"/>
  <c r="C20" i="17"/>
  <c r="I21" i="16"/>
  <c r="G21" i="16"/>
  <c r="E21" i="16"/>
  <c r="I20" i="16"/>
  <c r="G20" i="16"/>
  <c r="E20" i="16"/>
  <c r="C20" i="16"/>
  <c r="I21" i="15"/>
  <c r="G21" i="15"/>
  <c r="E21" i="15"/>
  <c r="I20" i="15"/>
  <c r="G20" i="15"/>
  <c r="E20" i="15"/>
  <c r="C20" i="15"/>
  <c r="I21" i="14"/>
  <c r="G21" i="14"/>
  <c r="E21" i="14"/>
  <c r="I20" i="14"/>
  <c r="G20" i="14"/>
  <c r="E20" i="14"/>
  <c r="C20" i="14"/>
  <c r="I21" i="13"/>
  <c r="G21" i="13"/>
  <c r="E21" i="13"/>
  <c r="I20" i="13"/>
  <c r="G20" i="13"/>
  <c r="E20" i="13"/>
  <c r="C20" i="13"/>
  <c r="I21" i="12"/>
  <c r="G21" i="12"/>
  <c r="E21" i="12"/>
  <c r="I20" i="12"/>
  <c r="G20" i="12"/>
  <c r="E20" i="12"/>
  <c r="C20" i="12"/>
  <c r="I21" i="11"/>
  <c r="G21" i="11"/>
  <c r="E21" i="11"/>
  <c r="I20" i="11"/>
  <c r="G20" i="11"/>
  <c r="E20" i="11"/>
  <c r="C20" i="11"/>
  <c r="I21" i="10"/>
  <c r="G21" i="10"/>
  <c r="E21" i="10"/>
  <c r="I20" i="10"/>
  <c r="G20" i="10"/>
  <c r="E20" i="10"/>
  <c r="C20" i="10"/>
  <c r="I21" i="9"/>
  <c r="G21" i="9"/>
  <c r="E21" i="9"/>
  <c r="I20" i="9"/>
  <c r="G20" i="9"/>
  <c r="E20" i="9"/>
  <c r="C20" i="9"/>
  <c r="I21" i="8"/>
  <c r="G21" i="8"/>
  <c r="E21" i="8"/>
  <c r="I20" i="8"/>
  <c r="G20" i="8"/>
  <c r="E20" i="8"/>
  <c r="C20" i="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3000000}" name="ec2021 L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2" xr16:uid="{00000000-0015-0000-FFFF-FFFF06000000}" name="ec2021 M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3" xr16:uid="{00000000-0015-0000-FFFF-FFFF08000000}" name="ec2021 S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<sst xmlns="http://schemas.openxmlformats.org/spreadsheetml/2006/main" count="3222" uniqueCount="209">
  <si>
    <t>42000 長崎県</t>
  </si>
  <si>
    <t>42201 長崎市</t>
  </si>
  <si>
    <t>42202 佐世保市</t>
  </si>
  <si>
    <t>42203 島原市</t>
  </si>
  <si>
    <t>42204 諫早市</t>
  </si>
  <si>
    <t>42205 大村市</t>
  </si>
  <si>
    <t>42207 平戸市</t>
  </si>
  <si>
    <t>42208 松浦市</t>
  </si>
  <si>
    <t>42209 対馬市</t>
  </si>
  <si>
    <t>42210 壱岐市</t>
  </si>
  <si>
    <t>42211 五島市</t>
  </si>
  <si>
    <t>42212 西海市</t>
  </si>
  <si>
    <t>42213 雲仙市</t>
  </si>
  <si>
    <t>42214 南島原市</t>
  </si>
  <si>
    <t>42307 西彼杵郡長与町</t>
  </si>
  <si>
    <t>42308 西彼杵郡時津町</t>
  </si>
  <si>
    <t>42321 東彼杵郡東彼杵町</t>
  </si>
  <si>
    <t>42322 東彼杵郡川棚町</t>
  </si>
  <si>
    <t>42323 東彼杵郡波佐見町</t>
  </si>
  <si>
    <t>42383 北松浦郡小値賀町</t>
  </si>
  <si>
    <t>42391 北松浦郡佐々町</t>
  </si>
  <si>
    <t>42411 南松浦郡新上五島町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</si>
  <si>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</si>
  <si>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</si>
  <si>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</si>
  <si>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</si>
  <si>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</si>
  <si>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</si>
  <si>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</si>
  <si>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</si>
  <si>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</si>
  <si>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</si>
  <si>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</si>
  <si>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</si>
  <si>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</si>
  <si>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</si>
  <si>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R サービス業（他に分類されないもの）</t>
  </si>
  <si>
    <t>自治体／産業大分類</t>
  </si>
  <si>
    <t>総数／事業所数</t>
  </si>
  <si>
    <t>総数／構成比</t>
  </si>
  <si>
    <t>個人／事業所数</t>
  </si>
  <si>
    <t>個人／構成比</t>
  </si>
  <si>
    <t>法人／事業所数</t>
  </si>
  <si>
    <t>法人／構成比</t>
  </si>
  <si>
    <t>法人以外の団体／事業所数</t>
  </si>
  <si>
    <t>06 総合工事業</t>
  </si>
  <si>
    <t>07 職別工事業（設備工事業を除く）</t>
  </si>
  <si>
    <t>08 設備工事業</t>
  </si>
  <si>
    <t>09 食料品製造業</t>
  </si>
  <si>
    <t>52 飲食料品卸売業</t>
  </si>
  <si>
    <t>53 建築材料，鉱物・金属材料等卸売業</t>
  </si>
  <si>
    <t>57 織物・衣服・身の回り品小売業</t>
  </si>
  <si>
    <t>58 飲食料品小売業</t>
  </si>
  <si>
    <t>59 機械器具小売業</t>
  </si>
  <si>
    <t>60 その他の小売業</t>
  </si>
  <si>
    <t>68 不動産取引業</t>
  </si>
  <si>
    <t>69 不動産賃貸業・管理業</t>
  </si>
  <si>
    <t>72 専門サービス業（他に分類されないもの）</t>
  </si>
  <si>
    <t>74 技術サービス業（他に分類されないもの）</t>
  </si>
  <si>
    <t>76 飲食店</t>
  </si>
  <si>
    <t>78 洗濯・理容・美容・浴場業</t>
  </si>
  <si>
    <t>82 その他の教育，学習支援業</t>
  </si>
  <si>
    <t>83 医療業</t>
  </si>
  <si>
    <t>85 社会保険・社会福祉・介護事業</t>
  </si>
  <si>
    <t>89 自動車整備業</t>
  </si>
  <si>
    <t>54 機械器具卸売業</t>
  </si>
  <si>
    <t>55 その他の卸売業</t>
  </si>
  <si>
    <t>92 その他の事業サービス業</t>
  </si>
  <si>
    <t>67 保険業（保険媒介代理業，保険サービス業を含む）</t>
  </si>
  <si>
    <t>79 その他の生活関連サービス業</t>
  </si>
  <si>
    <t>31 輸送用機械器具製造業</t>
  </si>
  <si>
    <t>75 宿泊業</t>
  </si>
  <si>
    <t>80 娯楽業</t>
  </si>
  <si>
    <t>88 廃棄物処理業</t>
  </si>
  <si>
    <t>77 持ち帰り・配達飲食サービス業</t>
  </si>
  <si>
    <t>24 金属製品製造業</t>
  </si>
  <si>
    <t>11 繊維工業</t>
  </si>
  <si>
    <t>13 家具・装備品製造業</t>
  </si>
  <si>
    <t>61 無店舗小売業</t>
  </si>
  <si>
    <t>43 道路旅客運送業</t>
  </si>
  <si>
    <t>10 飲料・たばこ・飼料製造業</t>
  </si>
  <si>
    <t>21 窯業・土石製品製造業</t>
  </si>
  <si>
    <t>12 木材・木製品製造業（家具を除く）</t>
  </si>
  <si>
    <t>32 その他の製造業</t>
  </si>
  <si>
    <t>15 印刷・同関連業</t>
  </si>
  <si>
    <t>44 道路貨物運送業</t>
  </si>
  <si>
    <t>自治体</t>
  </si>
  <si>
    <t>産業中分類</t>
  </si>
  <si>
    <t>062 土木工事業（舗装工事業を除く）</t>
  </si>
  <si>
    <t>065 木造建築工事業</t>
  </si>
  <si>
    <t>573 婦人・子供服小売業</t>
  </si>
  <si>
    <t>586 菓子・パン小売業</t>
  </si>
  <si>
    <t>589 その他の飲食料品小売業</t>
  </si>
  <si>
    <t>591 自動車小売業</t>
  </si>
  <si>
    <t>603 医薬品・化粧品小売業</t>
  </si>
  <si>
    <t>609 他に分類されない小売業</t>
  </si>
  <si>
    <t>692 貸家業，貸間業</t>
  </si>
  <si>
    <t>693 駐車場業</t>
  </si>
  <si>
    <t>742 土木建築サービス業</t>
  </si>
  <si>
    <t>762 専門料理店</t>
  </si>
  <si>
    <t>765 酒場，ビヤホール</t>
  </si>
  <si>
    <t>766 バー，キャバレー，ナイトクラブ</t>
  </si>
  <si>
    <t>781 洗濯業</t>
  </si>
  <si>
    <t>782 理容業</t>
  </si>
  <si>
    <t>783 美容業</t>
  </si>
  <si>
    <t>824 教養・技能教授業</t>
  </si>
  <si>
    <t>835 療術業</t>
  </si>
  <si>
    <t>891 自動車整備業</t>
  </si>
  <si>
    <t>682 不動産代理業・仲介業</t>
  </si>
  <si>
    <t>691 不動産賃貸業（貸家業，貸間業を除く）</t>
  </si>
  <si>
    <t>767 喫茶店</t>
  </si>
  <si>
    <t>064 建築工事業（木造建築工事業を除く）</t>
  </si>
  <si>
    <t>081 電気工事業</t>
  </si>
  <si>
    <t>593 機械器具小売業（自動車，自転車を除く）</t>
  </si>
  <si>
    <t>078 床・内装工事業</t>
  </si>
  <si>
    <t>823 学習塾</t>
  </si>
  <si>
    <t>071 大工工事業</t>
  </si>
  <si>
    <t>092 水産食料品製造業</t>
  </si>
  <si>
    <t>585 酒小売業</t>
  </si>
  <si>
    <t>605 燃料小売業</t>
  </si>
  <si>
    <t>751 旅館，ホテル</t>
  </si>
  <si>
    <t>521 農畜産物・水産物卸売業</t>
  </si>
  <si>
    <t>821 社会教育</t>
  </si>
  <si>
    <t>761 食堂，レストラン（専門料理店を除く）</t>
  </si>
  <si>
    <t>531 建築材料卸売業</t>
  </si>
  <si>
    <t>077 塗装工事業</t>
  </si>
  <si>
    <t>854 老人福祉・介護事業</t>
  </si>
  <si>
    <t>099 その他の食料品製造業</t>
  </si>
  <si>
    <t>522 食料・飲料卸売業</t>
  </si>
  <si>
    <t>079 その他の職別工事業</t>
  </si>
  <si>
    <t>083 管工事業（さく井工事業を除く）</t>
  </si>
  <si>
    <t>611 通信販売・訪問販売小売業</t>
  </si>
  <si>
    <t>066 建築リフォーム工事業</t>
  </si>
  <si>
    <t>432 一般乗用旅客自動車運送業</t>
  </si>
  <si>
    <t>772 配達飲食サービス業</t>
  </si>
  <si>
    <t>789 その他の洗濯・理容・美容・浴場業</t>
  </si>
  <si>
    <t>929 他に分類されない事業サービス業</t>
  </si>
  <si>
    <t>103 茶・コーヒー製造業（清涼飲料を除く）</t>
  </si>
  <si>
    <t>133 建具製造業</t>
  </si>
  <si>
    <t>584 鮮魚小売業</t>
  </si>
  <si>
    <t>601 家具・建具・畳小売業</t>
  </si>
  <si>
    <t>604 農耕用品小売業</t>
  </si>
  <si>
    <t>606 書籍・文房具小売業</t>
  </si>
  <si>
    <t>608 写真機・時計・眼鏡小売業</t>
  </si>
  <si>
    <t>763 そば・うどん店</t>
  </si>
  <si>
    <t>855 障害者福祉事業</t>
  </si>
  <si>
    <t>214 陶磁器・同関連製品製造業</t>
  </si>
  <si>
    <t>219 その他の窯業・土石製品製造業</t>
  </si>
  <si>
    <t>551 家具・建具・じゅう器等卸売業</t>
  </si>
  <si>
    <t>602 じゅう器小売業</t>
  </si>
  <si>
    <t>097 パン・菓子製造業</t>
  </si>
  <si>
    <t>151 印刷業</t>
  </si>
  <si>
    <t>313 船舶製造・修理業，舶用機関製造業</t>
  </si>
  <si>
    <t>764 すし店</t>
  </si>
  <si>
    <t>799 他に分類されない生活関連サービス業</t>
  </si>
  <si>
    <t>809 その他の娯楽業</t>
  </si>
  <si>
    <t>881 一般廃棄物処理業</t>
  </si>
  <si>
    <t>084 機械器具設置工事業</t>
  </si>
  <si>
    <t>産業小分類</t>
  </si>
  <si>
    <t>42000　長崎県</t>
  </si>
  <si>
    <t>産業大分類</t>
  </si>
  <si>
    <t>合計</t>
  </si>
  <si>
    <t>産業中分類上位２０</t>
    <phoneticPr fontId="1"/>
  </si>
  <si>
    <t>産業小分類上位２０</t>
    <phoneticPr fontId="1"/>
  </si>
  <si>
    <t>※当資料は『令和３年経済センサス-活動調査』の調査結果データより作成したものです。</t>
  </si>
  <si>
    <t>42201　長崎市</t>
  </si>
  <si>
    <t>42202　佐世保市</t>
  </si>
  <si>
    <t>42203　島原市</t>
  </si>
  <si>
    <t>42204　諫早市</t>
  </si>
  <si>
    <t>42205　大村市</t>
  </si>
  <si>
    <t>42207　平戸市</t>
  </si>
  <si>
    <t>42208　松浦市</t>
  </si>
  <si>
    <t>42209　対馬市</t>
  </si>
  <si>
    <t>42210　壱岐市</t>
  </si>
  <si>
    <t>42211　五島市</t>
  </si>
  <si>
    <t>42212　西海市</t>
  </si>
  <si>
    <t>42213　雲仙市</t>
  </si>
  <si>
    <t>42214　南島原市</t>
  </si>
  <si>
    <t>42307　西彼杵郡長与町</t>
  </si>
  <si>
    <t>42308　西彼杵郡時津町</t>
  </si>
  <si>
    <t>42321　東彼杵郡東彼杵町</t>
  </si>
  <si>
    <t>42322　東彼杵郡川棚町</t>
  </si>
  <si>
    <t>42323　東彼杵郡波佐見町</t>
  </si>
  <si>
    <t>42383　北松浦郡小値賀町</t>
  </si>
  <si>
    <t>42391　北松浦郡佐々町</t>
  </si>
  <si>
    <t>42411　南松浦郡新上五島町</t>
  </si>
  <si>
    <t>長崎県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</si>
  <si>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</si>
  <si>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</si>
  <si>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</si>
  <si>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</si>
  <si>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</si>
  <si>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</si>
  <si>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</si>
  <si>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</si>
  <si>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</si>
  <si>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</si>
  <si>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</si>
  <si>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</si>
  <si>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</si>
  <si>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西彼杵郡長与町</t>
  </si>
  <si>
    <t>西彼杵郡時津町</t>
  </si>
  <si>
    <t>東彼杵郡東彼杵町</t>
  </si>
  <si>
    <t>東彼杵郡川棚町</t>
  </si>
  <si>
    <t>東彼杵郡波佐見町</t>
  </si>
  <si>
    <t>北松浦郡小値賀町</t>
  </si>
  <si>
    <t>北松浦郡佐々町</t>
  </si>
  <si>
    <t>南松浦郡新上五島町</t>
  </si>
  <si>
    <t>目次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</si>
</sst>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&quot;%&quot;"/>
    <numFmt numFmtId="178" formatCode="0.00_ &quot;%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pivotButton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pivotButton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>
      <alignment vertical="center"/>
    </xf>
    <xf numFmtId="38" fontId="0" fillId="0" borderId="0" xfId="1" applyFont="1">
      <alignment vertical="center"/>
    </xf>
    <xf numFmtId="0" fontId="4" fillId="0" borderId="0" xfId="2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358"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pivotCacheDefinition" Target="pivotCache/pivotCacheDefinition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pivotCacheDefinition" Target="pivotCache/pivotCacheDefinition1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67921527779" createdVersion="5" refreshedVersion="8" minRefreshableVersion="3" recordCount="330" xr:uid="{DB09C048-09D1-4F5A-B34B-4185502261E8}">
  <cacheSource type="external" connectionId="1"/>
  <cacheFields count="11">
    <cacheField name="都道府県" numFmtId="0" sqlType="-9">
      <sharedItems count="1">
        <s v="42 長崎県"/>
      </sharedItems>
    </cacheField>
    <cacheField name="自治体名" numFmtId="0" sqlType="-9">
      <sharedItems count="22">
        <s v="長崎県"/>
        <s v="長崎市"/>
        <s v="佐世保市"/>
        <s v="島原市"/>
        <s v="諫早市"/>
        <s v="大村市"/>
        <s v="平戸市"/>
        <s v="松浦市"/>
        <s v="対馬市"/>
        <s v="壱岐市"/>
        <s v="五島市"/>
        <s v="西海市"/>
        <s v="雲仙市"/>
        <s v="南島原市"/>
        <s v="西彼杵郡長与町"/>
        <s v="西彼杵郡時津町"/>
        <s v="東彼杵郡東彼杵町"/>
        <s v="東彼杵郡川棚町"/>
        <s v="東彼杵郡波佐見町"/>
        <s v="北松浦郡小値賀町"/>
        <s v="北松浦郡佐々町"/>
        <s v="南松浦郡新上五島町"/>
      </sharedItems>
    </cacheField>
    <cacheField name="自治体" numFmtId="0" sqlType="-9">
      <sharedItems count="22">
        <s v="42000 長崎県"/>
        <s v="42201 長崎市"/>
        <s v="42202 佐世保市"/>
        <s v="42203 島原市"/>
        <s v="42204 諫早市"/>
        <s v="42205 大村市"/>
        <s v="42207 平戸市"/>
        <s v="42208 松浦市"/>
        <s v="42209 対馬市"/>
        <s v="42210 壱岐市"/>
        <s v="42211 五島市"/>
        <s v="42212 西海市"/>
        <s v="42213 雲仙市"/>
        <s v="42214 南島原市"/>
        <s v="42307 西彼杵郡長与町"/>
        <s v="42308 西彼杵郡時津町"/>
        <s v="42321 東彼杵郡東彼杵町"/>
        <s v="42322 東彼杵郡川棚町"/>
        <s v="42323 東彼杵郡波佐見町"/>
        <s v="42383 北松浦郡小値賀町"/>
        <s v="42391 北松浦郡佐々町"/>
        <s v="42411 南松浦郡新上五島町"/>
      </sharedItems>
    </cacheField>
    <cacheField name="産業大分類" numFmtId="0" sqlType="-9">
      <sharedItems count="15">
        <s v="C 鉱業，採石業，砂利採取業"/>
        <s v="D 建設業"/>
        <s v="E 製造業"/>
        <s v="F 電気・ガス・熱供給・水道業"/>
        <s v="G 情報通信業"/>
        <s v="H 運輸業，郵便業"/>
        <s v="I 卸売業，小売業"/>
        <s v="J 金融業，保険業"/>
        <s v="K 不動産業，物品賃貸業"/>
        <s v="L 学術研究，専門・技術サービス業"/>
        <s v="M 宿泊業，飲食サービス業"/>
        <s v="N 生活関連サービス業，娯楽業"/>
        <s v="O 教育，学習支援業"/>
        <s v="P 医療，福祉"/>
        <s v="R サービス業（他に分類されないもの）"/>
      </sharedItems>
    </cacheField>
    <cacheField name="総数" numFmtId="0" sqlType="4">
      <sharedItems containsSemiMixedTypes="0" containsString="0" containsNumber="1" containsInteger="1" minValue="0" maxValue="9319"/>
    </cacheField>
    <cacheField name="構成比" numFmtId="0" sqlType="3">
      <sharedItems containsSemiMixedTypes="0" containsString="0" containsNumber="1" minValue="0" maxValue="40.659999999999997"/>
    </cacheField>
    <cacheField name="総数（個人）" numFmtId="0" sqlType="4">
      <sharedItems containsSemiMixedTypes="0" containsString="0" containsNumber="1" containsInteger="1" minValue="0" maxValue="5147"/>
    </cacheField>
    <cacheField name="構成比（個人）" numFmtId="0" sqlType="3">
      <sharedItems containsSemiMixedTypes="0" containsString="0" containsNumber="1" minValue="0" maxValue="43.7"/>
    </cacheField>
    <cacheField name="総数（法人）" numFmtId="0" sqlType="4">
      <sharedItems containsSemiMixedTypes="0" containsString="0" containsNumber="1" containsInteger="1" minValue="0" maxValue="4128"/>
    </cacheField>
    <cacheField name="構成比（法人）" numFmtId="0" sqlType="3">
      <sharedItems containsSemiMixedTypes="0" containsString="0" containsNumber="1" minValue="0" maxValue="39.69"/>
    </cacheField>
    <cacheField name="総数（法人以外の団体）" numFmtId="0" sqlType="4">
      <sharedItems containsSemiMixedTypes="0" containsString="0" containsNumber="1" containsInteger="1" minValue="0" maxValue="44" count="14">
        <n v="0"/>
        <n v="1"/>
        <n v="11"/>
        <n v="2"/>
        <n v="44"/>
        <n v="3"/>
        <n v="9"/>
        <n v="12"/>
        <n v="29"/>
        <n v="4"/>
        <n v="6"/>
        <n v="8"/>
        <n v="7"/>
        <n v="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68042939814" createdVersion="5" refreshedVersion="8" minRefreshableVersion="3" recordCount="453" xr:uid="{2EF4376D-D3B7-4211-9256-9C967544661F}">
  <cacheSource type="external" connectionId="2"/>
  <cacheFields count="14">
    <cacheField name="都道府県" numFmtId="0" sqlType="-9">
      <sharedItems count="1">
        <s v="42 長崎県"/>
      </sharedItems>
    </cacheField>
    <cacheField name="自治体名" numFmtId="0" sqlType="-9">
      <sharedItems count="22">
        <s v="長崎県"/>
        <s v="長崎市"/>
        <s v="佐世保市"/>
        <s v="島原市"/>
        <s v="諫早市"/>
        <s v="大村市"/>
        <s v="平戸市"/>
        <s v="松浦市"/>
        <s v="対馬市"/>
        <s v="壱岐市"/>
        <s v="五島市"/>
        <s v="西海市"/>
        <s v="雲仙市"/>
        <s v="南島原市"/>
        <s v="西彼杵郡長与町"/>
        <s v="西彼杵郡時津町"/>
        <s v="東彼杵郡東彼杵町"/>
        <s v="東彼杵郡川棚町"/>
        <s v="東彼杵郡波佐見町"/>
        <s v="北松浦郡小値賀町"/>
        <s v="北松浦郡佐々町"/>
        <s v="南松浦郡新上五島町"/>
      </sharedItems>
    </cacheField>
    <cacheField name="自治体" numFmtId="0" sqlType="-9">
      <sharedItems count="22">
        <s v="42000 長崎県"/>
        <s v="42201 長崎市"/>
        <s v="42202 佐世保市"/>
        <s v="42203 島原市"/>
        <s v="42204 諫早市"/>
        <s v="42205 大村市"/>
        <s v="42207 平戸市"/>
        <s v="42208 松浦市"/>
        <s v="42209 対馬市"/>
        <s v="42210 壱岐市"/>
        <s v="42211 五島市"/>
        <s v="42212 西海市"/>
        <s v="42213 雲仙市"/>
        <s v="42214 南島原市"/>
        <s v="42307 西彼杵郡長与町"/>
        <s v="42308 西彼杵郡時津町"/>
        <s v="42321 東彼杵郡東彼杵町"/>
        <s v="42322 東彼杵郡川棚町"/>
        <s v="42323 東彼杵郡波佐見町"/>
        <s v="42383 北松浦郡小値賀町"/>
        <s v="42391 北松浦郡佐々町"/>
        <s v="42411 南松浦郡新上五島町"/>
      </sharedItems>
    </cacheField>
    <cacheField name="産業分類コード" numFmtId="0" sqlType="-8">
      <sharedItems count="41">
        <s v="76"/>
        <s v="78"/>
        <s v="60"/>
        <s v="58"/>
        <s v="69"/>
        <s v="06"/>
        <s v="07"/>
        <s v="82"/>
        <s v="83"/>
        <s v="59"/>
        <s v="08"/>
        <s v="57"/>
        <s v="74"/>
        <s v="09"/>
        <s v="72"/>
        <s v="85"/>
        <s v="52"/>
        <s v="89"/>
        <s v="68"/>
        <s v="53"/>
        <s v="54"/>
        <s v="55"/>
        <s v="92"/>
        <s v="67"/>
        <s v="79"/>
        <s v="75"/>
        <s v="31"/>
        <s v="80"/>
        <s v="88"/>
        <s v="77"/>
        <s v="24"/>
        <s v="11"/>
        <s v="13"/>
        <s v="61"/>
        <s v="43"/>
        <s v="10"/>
        <s v="21"/>
        <s v="12"/>
        <s v="32"/>
        <s v="44"/>
        <s v="15"/>
      </sharedItems>
    </cacheField>
    <cacheField name="産業分類" numFmtId="0" sqlType="-9">
      <sharedItems count="41">
        <s v="飲食店"/>
        <s v="洗濯・理容・美容・浴場業"/>
        <s v="その他の小売業"/>
        <s v="飲食料品小売業"/>
        <s v="不動産賃貸業・管理業"/>
        <s v="総合工事業"/>
        <s v="職別工事業（設備工事業を除く）"/>
        <s v="その他の教育，学習支援業"/>
        <s v="医療業"/>
        <s v="機械器具小売業"/>
        <s v="設備工事業"/>
        <s v="織物・衣服・身の回り品小売業"/>
        <s v="技術サービス業（他に分類されないもの）"/>
        <s v="食料品製造業"/>
        <s v="専門サービス業（他に分類されないもの）"/>
        <s v="社会保険・社会福祉・介護事業"/>
        <s v="飲食料品卸売業"/>
        <s v="自動車整備業"/>
        <s v="不動産取引業"/>
        <s v="建築材料，鉱物・金属材料等卸売業"/>
        <s v="機械器具卸売業"/>
        <s v="その他の卸売業"/>
        <s v="その他の事業サービス業"/>
        <s v="保険業（保険媒介代理業，保険サービス業を含む）"/>
        <s v="その他の生活関連サービス業"/>
        <s v="宿泊業"/>
        <s v="輸送用機械器具製造業"/>
        <s v="娯楽業"/>
        <s v="廃棄物処理業"/>
        <s v="持ち帰り・配達飲食サービス業"/>
        <s v="金属製品製造業"/>
        <s v="繊維工業"/>
        <s v="家具・装備品製造業"/>
        <s v="無店舗小売業"/>
        <s v="道路旅客運送業"/>
        <s v="飲料・たばこ・飼料製造業"/>
        <s v="窯業・土石製品製造業"/>
        <s v="木材・木製品製造業（家具を除く）"/>
        <s v="その他の製造業"/>
        <s v="道路貨物運送業"/>
        <s v="印刷・同関連業"/>
      </sharedItems>
    </cacheField>
    <cacheField name="産業中分類" numFmtId="0" sqlType="-9">
      <sharedItems count="41">
        <s v="76 飲食店"/>
        <s v="78 洗濯・理容・美容・浴場業"/>
        <s v="60 その他の小売業"/>
        <s v="58 飲食料品小売業"/>
        <s v="69 不動産賃貸業・管理業"/>
        <s v="06 総合工事業"/>
        <s v="07 職別工事業（設備工事業を除く）"/>
        <s v="82 その他の教育，学習支援業"/>
        <s v="83 医療業"/>
        <s v="59 機械器具小売業"/>
        <s v="08 設備工事業"/>
        <s v="57 織物・衣服・身の回り品小売業"/>
        <s v="74 技術サービス業（他に分類されないもの）"/>
        <s v="09 食料品製造業"/>
        <s v="72 専門サービス業（他に分類されないもの）"/>
        <s v="85 社会保険・社会福祉・介護事業"/>
        <s v="52 飲食料品卸売業"/>
        <s v="89 自動車整備業"/>
        <s v="68 不動産取引業"/>
        <s v="53 建築材料，鉱物・金属材料等卸売業"/>
        <s v="54 機械器具卸売業"/>
        <s v="55 その他の卸売業"/>
        <s v="92 その他の事業サービス業"/>
        <s v="67 保険業（保険媒介代理業，保険サービス業を含む）"/>
        <s v="79 その他の生活関連サービス業"/>
        <s v="75 宿泊業"/>
        <s v="31 輸送用機械器具製造業"/>
        <s v="80 娯楽業"/>
        <s v="88 廃棄物処理業"/>
        <s v="77 持ち帰り・配達飲食サービス業"/>
        <s v="24 金属製品製造業"/>
        <s v="11 繊維工業"/>
        <s v="13 家具・装備品製造業"/>
        <s v="61 無店舗小売業"/>
        <s v="43 道路旅客運送業"/>
        <s v="10 飲料・たばこ・飼料製造業"/>
        <s v="21 窯業・土石製品製造業"/>
        <s v="12 木材・木製品製造業（家具を除く）"/>
        <s v="32 その他の製造業"/>
        <s v="44 道路貨物運送業"/>
        <s v="15 印刷・同関連業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4">
      <sharedItems containsSemiMixedTypes="0" containsString="0" containsNumber="1" containsInteger="1" minValue="2" maxValue="3930" count="169">
        <n v="3930"/>
        <n v="3803"/>
        <n v="2740"/>
        <n v="2511"/>
        <n v="2329"/>
        <n v="1965"/>
        <n v="1330"/>
        <n v="1170"/>
        <n v="1097"/>
        <n v="1071"/>
        <n v="1023"/>
        <n v="932"/>
        <n v="810"/>
        <n v="777"/>
        <n v="645"/>
        <n v="528"/>
        <n v="509"/>
        <n v="461"/>
        <n v="426"/>
        <n v="420"/>
        <n v="1258"/>
        <n v="1129"/>
        <n v="1060"/>
        <n v="704"/>
        <n v="698"/>
        <n v="438"/>
        <n v="363"/>
        <n v="341"/>
        <n v="327"/>
        <n v="308"/>
        <n v="281"/>
        <n v="273"/>
        <n v="261"/>
        <n v="219"/>
        <n v="179"/>
        <n v="137"/>
        <n v="135"/>
        <n v="133"/>
        <n v="125"/>
        <n v="116"/>
        <n v="669"/>
        <n v="658"/>
        <n v="441"/>
        <n v="410"/>
        <n v="365"/>
        <n v="325"/>
        <n v="231"/>
        <n v="187"/>
        <n v="184"/>
        <n v="182"/>
        <n v="168"/>
        <n v="131"/>
        <n v="89"/>
        <n v="82"/>
        <n v="80"/>
        <n v="77"/>
        <n v="73"/>
        <n v="72"/>
        <n v="215"/>
        <n v="109"/>
        <n v="84"/>
        <n v="79"/>
        <n v="68"/>
        <n v="63"/>
        <n v="45"/>
        <n v="44"/>
        <n v="39"/>
        <n v="38"/>
        <n v="37"/>
        <n v="36"/>
        <n v="24"/>
        <n v="22"/>
        <n v="21"/>
        <n v="389"/>
        <n v="380"/>
        <n v="256"/>
        <n v="251"/>
        <n v="159"/>
        <n v="150"/>
        <n v="146"/>
        <n v="136"/>
        <n v="124"/>
        <n v="122"/>
        <n v="107"/>
        <n v="85"/>
        <n v="74"/>
        <n v="59"/>
        <n v="56"/>
        <n v="53"/>
        <n v="51"/>
        <n v="249"/>
        <n v="229"/>
        <n v="119"/>
        <n v="115"/>
        <n v="87"/>
        <n v="83"/>
        <n v="62"/>
        <n v="54"/>
        <n v="52"/>
        <n v="43"/>
        <n v="32"/>
        <n v="27"/>
        <n v="23"/>
        <n v="111"/>
        <n v="108"/>
        <n v="49"/>
        <n v="41"/>
        <n v="40"/>
        <n v="19"/>
        <n v="14"/>
        <n v="12"/>
        <n v="11"/>
        <n v="58"/>
        <n v="25"/>
        <n v="20"/>
        <n v="18"/>
        <n v="17"/>
        <n v="10"/>
        <n v="8"/>
        <n v="7"/>
        <n v="132"/>
        <n v="118"/>
        <n v="112"/>
        <n v="94"/>
        <n v="91"/>
        <n v="35"/>
        <n v="31"/>
        <n v="29"/>
        <n v="15"/>
        <n v="120"/>
        <n v="102"/>
        <n v="97"/>
        <n v="33"/>
        <n v="28"/>
        <n v="16"/>
        <n v="13"/>
        <n v="160"/>
        <n v="147"/>
        <n v="61"/>
        <n v="57"/>
        <n v="26"/>
        <n v="55"/>
        <n v="50"/>
        <n v="47"/>
        <n v="9"/>
        <n v="117"/>
        <n v="110"/>
        <n v="103"/>
        <n v="76"/>
        <n v="34"/>
        <n v="270"/>
        <n v="156"/>
        <n v="121"/>
        <n v="100"/>
        <n v="95"/>
        <n v="60"/>
        <n v="30"/>
        <n v="46"/>
        <n v="69"/>
        <n v="66"/>
        <n v="6"/>
        <n v="5"/>
        <n v="4"/>
        <n v="3"/>
        <n v="2"/>
        <n v="228"/>
        <n v="48"/>
        <n v="78"/>
        <n v="67"/>
      </sharedItems>
    </cacheField>
    <cacheField name="構成比" numFmtId="0" sqlType="3">
      <sharedItems containsSemiMixedTypes="0" containsString="0" containsNumber="1" minValue="0.65" maxValue="35.79" count="296">
        <n v="11.38"/>
        <n v="11.01"/>
        <n v="7.93"/>
        <n v="7.27"/>
        <n v="6.74"/>
        <n v="5.69"/>
        <n v="3.85"/>
        <n v="3.39"/>
        <n v="3.18"/>
        <n v="3.1"/>
        <n v="2.96"/>
        <n v="2.7"/>
        <n v="2.35"/>
        <n v="2.25"/>
        <n v="1.87"/>
        <n v="1.53"/>
        <n v="1.47"/>
        <n v="1.33"/>
        <n v="1.23"/>
        <n v="1.22"/>
        <n v="12.54"/>
        <n v="11.25"/>
        <n v="10.57"/>
        <n v="7.02"/>
        <n v="6.96"/>
        <n v="4.37"/>
        <n v="3.62"/>
        <n v="3.4"/>
        <n v="3.26"/>
        <n v="3.07"/>
        <n v="2.8"/>
        <n v="2.72"/>
        <n v="2.6"/>
        <n v="2.1800000000000002"/>
        <n v="1.78"/>
        <n v="1.37"/>
        <n v="1.35"/>
        <n v="1.25"/>
        <n v="1.1599999999999999"/>
        <n v="11.72"/>
        <n v="11.52"/>
        <n v="7.72"/>
        <n v="7.18"/>
        <n v="6.39"/>
        <n v="4.05"/>
        <n v="3.27"/>
        <n v="3.22"/>
        <n v="3.19"/>
        <n v="2.94"/>
        <n v="2.29"/>
        <n v="2.0299999999999998"/>
        <n v="1.56"/>
        <n v="1.44"/>
        <n v="1.4"/>
        <n v="1.28"/>
        <n v="1.26"/>
        <n v="14.11"/>
        <n v="11.75"/>
        <n v="8.99"/>
        <n v="7.15"/>
        <n v="5.51"/>
        <n v="5.18"/>
        <n v="4.46"/>
        <n v="4.13"/>
        <n v="2.95"/>
        <n v="2.89"/>
        <n v="2.56"/>
        <n v="2.4900000000000002"/>
        <n v="2.4300000000000002"/>
        <n v="2.36"/>
        <n v="1.57"/>
        <n v="1.38"/>
        <n v="11.37"/>
        <n v="11.1"/>
        <n v="7.48"/>
        <n v="7.33"/>
        <n v="5.38"/>
        <n v="4.6500000000000004"/>
        <n v="4.38"/>
        <n v="4.2699999999999996"/>
        <n v="3.97"/>
        <n v="3.57"/>
        <n v="3.13"/>
        <n v="2.48"/>
        <n v="2.16"/>
        <n v="1.72"/>
        <n v="1.64"/>
        <n v="1.55"/>
        <n v="1.49"/>
        <n v="1.32"/>
        <n v="14.04"/>
        <n v="12.92"/>
        <n v="6.71"/>
        <n v="6.49"/>
        <n v="4.91"/>
        <n v="4.68"/>
        <n v="4.34"/>
        <n v="3.55"/>
        <n v="3.5"/>
        <n v="3.05"/>
        <n v="2.99"/>
        <n v="2.93"/>
        <n v="2.54"/>
        <n v="1.8"/>
        <n v="1.52"/>
        <n v="1.3"/>
        <n v="1.24"/>
        <n v="11.61"/>
        <n v="10.83"/>
        <n v="10.54"/>
        <n v="8.2899999999999991"/>
        <n v="4.78"/>
        <n v="4"/>
        <n v="3.9"/>
        <n v="3.71"/>
        <n v="2.63"/>
        <n v="2.2400000000000002"/>
        <n v="2.15"/>
        <n v="2.0499999999999998"/>
        <n v="1.85"/>
        <n v="1.17"/>
        <n v="1.07"/>
        <n v="12.42"/>
        <n v="11.94"/>
        <n v="9.35"/>
        <n v="8.7100000000000009"/>
        <n v="7.9"/>
        <n v="4.03"/>
        <n v="3.23"/>
        <n v="2.9"/>
        <n v="2.74"/>
        <n v="2.2599999999999998"/>
        <n v="1.77"/>
        <n v="1.61"/>
        <n v="1.29"/>
        <n v="1.1299999999999999"/>
        <n v="11.05"/>
        <n v="9.8699999999999992"/>
        <n v="9.3699999999999992"/>
        <n v="7.87"/>
        <n v="7.62"/>
        <n v="5.19"/>
        <n v="4.3499999999999996"/>
        <n v="3.68"/>
        <n v="2.59"/>
        <n v="2.09"/>
        <n v="1.76"/>
        <n v="1.42"/>
        <n v="13.11"/>
        <n v="11.15"/>
        <n v="10.6"/>
        <n v="5.36"/>
        <n v="3.83"/>
        <n v="3.61"/>
        <n v="3.06"/>
        <n v="2.08"/>
        <n v="1.97"/>
        <n v="1.86"/>
        <n v="1.75"/>
        <n v="1.2"/>
        <n v="1.0900000000000001"/>
        <n v="12.82"/>
        <n v="10.97"/>
        <n v="10.08"/>
        <n v="8.57"/>
        <n v="5.41"/>
        <n v="4.18"/>
        <n v="3.98"/>
        <n v="3.91"/>
        <n v="3.36"/>
        <n v="2.81"/>
        <n v="1.92"/>
        <n v="1.71"/>
        <n v="1.58"/>
        <n v="1.51"/>
        <n v="11.23"/>
        <n v="10.130000000000001"/>
        <n v="9.39"/>
        <n v="9.2100000000000009"/>
        <n v="8.66"/>
        <n v="4.5999999999999996"/>
        <n v="3.31"/>
        <n v="2.76"/>
        <n v="2.39"/>
        <n v="2.21"/>
        <n v="1.84"/>
        <n v="1.66"/>
        <n v="12.74"/>
        <n v="10.14"/>
        <n v="9.5299999999999994"/>
        <n v="8.93"/>
        <n v="6.59"/>
        <n v="4.59"/>
        <n v="4.42"/>
        <n v="4.07"/>
        <n v="3.21"/>
        <n v="3.12"/>
        <n v="2.34"/>
        <n v="1.91"/>
        <n v="17.5"/>
        <n v="10.11"/>
        <n v="8.0399999999999991"/>
        <n v="7.84"/>
        <n v="6.48"/>
        <n v="6.16"/>
        <n v="3.89"/>
        <n v="3.63"/>
        <n v="3.24"/>
        <n v="2.79"/>
        <n v="2.66"/>
        <n v="2.2000000000000002"/>
        <n v="2.0699999999999998"/>
        <n v="1.94"/>
        <n v="1.04"/>
        <n v="0.65"/>
        <n v="13.51"/>
        <n v="7.31"/>
        <n v="7"/>
        <n v="6.52"/>
        <n v="6.2"/>
        <n v="5.56"/>
        <n v="3.82"/>
        <n v="3.66"/>
        <n v="2.86"/>
        <n v="2.38"/>
        <n v="1.59"/>
        <n v="9.65"/>
        <n v="9.23"/>
        <n v="7.69"/>
        <n v="6.57"/>
        <n v="6.01"/>
        <n v="5.31"/>
        <n v="5.03"/>
        <n v="4.4800000000000004"/>
        <n v="4.2"/>
        <n v="3.08"/>
        <n v="1.96"/>
        <n v="1.82"/>
        <n v="1.68"/>
        <n v="1.54"/>
        <n v="13.66"/>
        <n v="11.18"/>
        <n v="9.94"/>
        <n v="7.45"/>
        <n v="3.73"/>
        <n v="3.11"/>
        <n v="13.18"/>
        <n v="11.9"/>
        <n v="9.32"/>
        <n v="7.4"/>
        <n v="6.75"/>
        <n v="5.79"/>
        <n v="5.47"/>
        <n v="3.86"/>
        <n v="3.54"/>
        <n v="1.93"/>
        <n v="0.96"/>
        <n v="35.79"/>
        <n v="7.54"/>
        <n v="6.28"/>
        <n v="5.34"/>
        <n v="5.0199999999999996"/>
        <n v="4.24"/>
        <n v="4.08"/>
        <n v="2.5099999999999998"/>
        <n v="2.04"/>
        <n v="1.88"/>
        <n v="1.1000000000000001"/>
        <n v="0.94"/>
        <n v="0.78"/>
        <n v="14.02"/>
        <n v="13.08"/>
        <n v="6.54"/>
        <n v="4.67"/>
        <n v="3.74"/>
        <n v="11.73"/>
        <n v="8.5299999999999994"/>
        <n v="6.93"/>
        <n v="6.13"/>
        <n v="5.33"/>
        <n v="4.53"/>
        <n v="3.47"/>
        <n v="2.4"/>
        <n v="2.13"/>
        <n v="11.34"/>
        <n v="10.61"/>
        <n v="9.74"/>
        <n v="9.59"/>
        <n v="6.25"/>
        <n v="4.8"/>
        <n v="4.51"/>
        <n v="3.92"/>
        <n v="2.33"/>
        <n v="1.89"/>
        <n v="1.74"/>
        <n v="1.31"/>
      </sharedItems>
    </cacheField>
    <cacheField name="総数（個人）" numFmtId="0" sqlType="4">
      <sharedItems containsSemiMixedTypes="0" containsString="0" containsNumber="1" containsInteger="1" minValue="0" maxValue="3551" count="133">
        <n v="3551"/>
        <n v="3422"/>
        <n v="1547"/>
        <n v="1853"/>
        <n v="1166"/>
        <n v="665"/>
        <n v="732"/>
        <n v="802"/>
        <n v="972"/>
        <n v="737"/>
        <n v="347"/>
        <n v="473"/>
        <n v="270"/>
        <n v="521"/>
        <n v="417"/>
        <n v="7"/>
        <n v="178"/>
        <n v="377"/>
        <n v="131"/>
        <n v="87"/>
        <n v="1100"/>
        <n v="547"/>
        <n v="912"/>
        <n v="464"/>
        <n v="349"/>
        <n v="102"/>
        <n v="317"/>
        <n v="142"/>
        <n v="64"/>
        <n v="191"/>
        <n v="150"/>
        <n v="80"/>
        <n v="132"/>
        <n v="54"/>
        <n v="35"/>
        <n v="1"/>
        <n v="10"/>
        <n v="17"/>
        <n v="14"/>
        <n v="595"/>
        <n v="577"/>
        <n v="197"/>
        <n v="171"/>
        <n v="252"/>
        <n v="96"/>
        <n v="124"/>
        <n v="33"/>
        <n v="117"/>
        <n v="159"/>
        <n v="67"/>
        <n v="41"/>
        <n v="79"/>
        <n v="15"/>
        <n v="49"/>
        <n v="204"/>
        <n v="86"/>
        <n v="44"/>
        <n v="24"/>
        <n v="43"/>
        <n v="47"/>
        <n v="42"/>
        <n v="39"/>
        <n v="18"/>
        <n v="16"/>
        <n v="12"/>
        <n v="0"/>
        <n v="9"/>
        <n v="362"/>
        <n v="337"/>
        <n v="116"/>
        <n v="89"/>
        <n v="114"/>
        <n v="73"/>
        <n v="50"/>
        <n v="25"/>
        <n v="57"/>
        <n v="6"/>
        <n v="228"/>
        <n v="192"/>
        <n v="63"/>
        <n v="71"/>
        <n v="21"/>
        <n v="31"/>
        <n v="23"/>
        <n v="32"/>
        <n v="13"/>
        <n v="26"/>
        <n v="2"/>
        <n v="19"/>
        <n v="98"/>
        <n v="107"/>
        <n v="70"/>
        <n v="103"/>
        <n v="52"/>
        <n v="29"/>
        <n v="20"/>
        <n v="8"/>
        <n v="4"/>
        <n v="11"/>
        <n v="74"/>
        <n v="48"/>
        <n v="3"/>
        <n v="122"/>
        <n v="88"/>
        <n v="83"/>
        <n v="58"/>
        <n v="38"/>
        <n v="104"/>
        <n v="94"/>
        <n v="5"/>
        <n v="175"/>
        <n v="157"/>
        <n v="100"/>
        <n v="40"/>
        <n v="37"/>
        <n v="22"/>
        <n v="27"/>
        <n v="139"/>
        <n v="84"/>
        <n v="77"/>
        <n v="51"/>
        <n v="30"/>
        <n v="28"/>
        <n v="242"/>
        <n v="154"/>
        <n v="108"/>
        <n v="95"/>
        <n v="53"/>
        <n v="36"/>
        <n v="34"/>
        <n v="184"/>
        <n v="75"/>
        <n v="45"/>
      </sharedItems>
    </cacheField>
    <cacheField name="構成比（個人）" numFmtId="0" sqlType="3">
      <sharedItems containsSemiMixedTypes="0" containsString="0" containsNumber="1" minValue="0" maxValue="40" count="307">
        <n v="17.3"/>
        <n v="16.670000000000002"/>
        <n v="7.54"/>
        <n v="9.0299999999999994"/>
        <n v="5.68"/>
        <n v="3.24"/>
        <n v="3.57"/>
        <n v="3.91"/>
        <n v="4.74"/>
        <n v="3.59"/>
        <n v="1.69"/>
        <n v="2.2999999999999998"/>
        <n v="1.32"/>
        <n v="2.54"/>
        <n v="2.0299999999999998"/>
        <n v="0.03"/>
        <n v="0.87"/>
        <n v="1.84"/>
        <n v="0.64"/>
        <n v="0.42"/>
        <n v="20.91"/>
        <n v="10.4"/>
        <n v="17.34"/>
        <n v="8.82"/>
        <n v="6.63"/>
        <n v="1.94"/>
        <n v="6.03"/>
        <n v="2.7"/>
        <n v="1.22"/>
        <n v="3.63"/>
        <n v="2.85"/>
        <n v="1.52"/>
        <n v="2.5099999999999998"/>
        <n v="1.03"/>
        <n v="0.67"/>
        <n v="0.02"/>
        <n v="0.19"/>
        <n v="0.32"/>
        <n v="0.27"/>
        <n v="19.64"/>
        <n v="19.05"/>
        <n v="6.5"/>
        <n v="5.65"/>
        <n v="8.32"/>
        <n v="2.87"/>
        <n v="3.17"/>
        <n v="4.09"/>
        <n v="1.0900000000000001"/>
        <n v="3.86"/>
        <n v="5.25"/>
        <n v="2.21"/>
        <n v="1.35"/>
        <n v="2.61"/>
        <n v="0.33"/>
        <n v="0.56000000000000005"/>
        <n v="0.5"/>
        <n v="1.62"/>
        <n v="20.38"/>
        <n v="17.079999999999998"/>
        <n v="8.59"/>
        <n v="4.4000000000000004"/>
        <n v="2.4"/>
        <n v="4.3"/>
        <n v="4.7"/>
        <n v="4.2"/>
        <n v="3.9"/>
        <n v="1.8"/>
        <n v="3.5"/>
        <n v="1.6"/>
        <n v="1.2"/>
        <n v="0"/>
        <n v="0.9"/>
        <n v="0.1"/>
        <n v="1"/>
        <n v="18.239999999999998"/>
        <n v="16.98"/>
        <n v="4.84"/>
        <n v="7.15"/>
        <n v="6.65"/>
        <n v="2.72"/>
        <n v="5.84"/>
        <n v="4.4800000000000004"/>
        <n v="5.74"/>
        <n v="3.68"/>
        <n v="2.52"/>
        <n v="1.26"/>
        <n v="2.12"/>
        <n v="0.3"/>
        <n v="0.05"/>
        <n v="0.76"/>
        <n v="0.91"/>
        <n v="0.35"/>
        <n v="22.35"/>
        <n v="18.82"/>
        <n v="6.18"/>
        <n v="6.96"/>
        <n v="6.57"/>
        <n v="2.06"/>
        <n v="3.04"/>
        <n v="4.0199999999999996"/>
        <n v="2.25"/>
        <n v="4.8"/>
        <n v="3.14"/>
        <n v="1.37"/>
        <n v="1.27"/>
        <n v="2.5499999999999998"/>
        <n v="0.2"/>
        <n v="1.86"/>
        <n v="0.69"/>
        <n v="0.88"/>
        <n v="0.59"/>
        <n v="1.57"/>
        <n v="13.41"/>
        <n v="14.64"/>
        <n v="9.58"/>
        <n v="14.09"/>
        <n v="7.11"/>
        <n v="6.02"/>
        <n v="3.97"/>
        <n v="3.15"/>
        <n v="2.19"/>
        <n v="1.92"/>
        <n v="2.74"/>
        <n v="0.55000000000000004"/>
        <n v="1.23"/>
        <n v="0.96"/>
        <n v="1.5"/>
        <n v="19.07"/>
        <n v="13.4"/>
        <n v="12.37"/>
        <n v="4.38"/>
        <n v="4.12"/>
        <n v="2.58"/>
        <n v="3.09"/>
        <n v="2.84"/>
        <n v="0.77"/>
        <n v="1.55"/>
        <n v="15.08"/>
        <n v="14.46"/>
        <n v="10.88"/>
        <n v="10.26"/>
        <n v="7.17"/>
        <n v="2.97"/>
        <n v="1.48"/>
        <n v="3.58"/>
        <n v="2.4700000000000002"/>
        <n v="2.1"/>
        <n v="1.98"/>
        <n v="0.49"/>
        <n v="0.99"/>
        <n v="0.12"/>
        <n v="1.73"/>
        <n v="17.66"/>
        <n v="9.85"/>
        <n v="14.94"/>
        <n v="15.96"/>
        <n v="4.07"/>
        <n v="4.41"/>
        <n v="3.4"/>
        <n v="1.53"/>
        <n v="0.68"/>
        <n v="1.36"/>
        <n v="0.85"/>
        <n v="1.19"/>
        <n v="1.7"/>
        <n v="0.34"/>
        <n v="1.02"/>
        <n v="16.62"/>
        <n v="14.91"/>
        <n v="9.7799999999999994"/>
        <n v="9.5"/>
        <n v="3.8"/>
        <n v="5.13"/>
        <n v="4.6500000000000004"/>
        <n v="4.08"/>
        <n v="2.94"/>
        <n v="3.51"/>
        <n v="2.1800000000000002"/>
        <n v="1.61"/>
        <n v="1.1399999999999999"/>
        <n v="2.09"/>
        <n v="1.33"/>
        <n v="0.95"/>
        <n v="16.760000000000002"/>
        <n v="4.62"/>
        <n v="11.56"/>
        <n v="13.87"/>
        <n v="7.8"/>
        <n v="2.6"/>
        <n v="2.89"/>
        <n v="3.76"/>
        <n v="4.34"/>
        <n v="2.31"/>
        <n v="1.1599999999999999"/>
        <n v="1.45"/>
        <n v="0.28999999999999998"/>
        <n v="17.38"/>
        <n v="12.75"/>
        <n v="10.5"/>
        <n v="9.6300000000000008"/>
        <n v="6.38"/>
        <n v="3.75"/>
        <n v="4.13"/>
        <n v="4"/>
        <n v="1.63"/>
        <n v="2.13"/>
        <n v="2.38"/>
        <n v="1.75"/>
        <n v="2"/>
        <n v="0.63"/>
        <n v="1.1299999999999999"/>
        <n v="20.79"/>
        <n v="13.23"/>
        <n v="6.87"/>
        <n v="9.2799999999999994"/>
        <n v="8.16"/>
        <n v="3.44"/>
        <n v="4.55"/>
        <n v="4.04"/>
        <n v="4.21"/>
        <n v="2.66"/>
        <n v="1.46"/>
        <n v="1.72"/>
        <n v="1.29"/>
        <n v="1.1200000000000001"/>
        <n v="0.6"/>
        <n v="20.29"/>
        <n v="8"/>
        <n v="5.71"/>
        <n v="6.86"/>
        <n v="7.14"/>
        <n v="9.7100000000000009"/>
        <n v="4.8600000000000003"/>
        <n v="0.86"/>
        <n v="2.29"/>
        <n v="0.56999999999999995"/>
        <n v="1.71"/>
        <n v="11.08"/>
        <n v="14.36"/>
        <n v="4.28"/>
        <n v="10.58"/>
        <n v="5.04"/>
        <n v="5.54"/>
        <n v="5.29"/>
        <n v="2.77"/>
        <n v="2.02"/>
        <n v="3.02"/>
        <n v="3.27"/>
        <n v="1.51"/>
        <n v="0.25"/>
        <n v="9.6199999999999992"/>
        <n v="14.42"/>
        <n v="12.5"/>
        <n v="15.38"/>
        <n v="3.85"/>
        <n v="6.73"/>
        <n v="4.8099999999999996"/>
        <n v="2.88"/>
        <n v="16.809999999999999"/>
        <n v="15.04"/>
        <n v="7.08"/>
        <n v="4.87"/>
        <n v="7.96"/>
        <n v="5.75"/>
        <n v="5.31"/>
        <n v="1.77"/>
        <n v="2.65"/>
        <n v="3.98"/>
        <n v="0.44"/>
        <n v="40"/>
        <n v="7.39"/>
        <n v="8.0399999999999991"/>
        <n v="6.52"/>
        <n v="3.7"/>
        <n v="1.96"/>
        <n v="4.3499999999999996"/>
        <n v="5.22"/>
        <n v="2.83"/>
        <n v="1.74"/>
        <n v="0.43"/>
        <n v="0.65"/>
        <n v="12.94"/>
        <n v="14.12"/>
        <n v="11.76"/>
        <n v="8.24"/>
        <n v="4.71"/>
        <n v="2.35"/>
        <n v="3.53"/>
        <n v="1.18"/>
        <n v="15.87"/>
        <n v="4.76"/>
        <n v="7.94"/>
        <n v="5.95"/>
        <n v="0.79"/>
        <n v="1.59"/>
        <n v="15.72"/>
        <n v="11.95"/>
        <n v="13.42"/>
        <n v="9.43"/>
        <n v="4.6100000000000003"/>
        <n v="5.45"/>
        <n v="5.87"/>
        <n v="3.35"/>
        <n v="4.82"/>
        <n v="1.89"/>
        <n v="1.05"/>
        <n v="1.68"/>
      </sharedItems>
    </cacheField>
    <cacheField name="総数（法人）" numFmtId="0" sqlType="4">
      <sharedItems containsSemiMixedTypes="0" containsString="0" containsNumber="1" containsInteger="1" minValue="0" maxValue="1300" count="104">
        <n v="378"/>
        <n v="379"/>
        <n v="1186"/>
        <n v="623"/>
        <n v="1152"/>
        <n v="1300"/>
        <n v="598"/>
        <n v="198"/>
        <n v="125"/>
        <n v="334"/>
        <n v="675"/>
        <n v="459"/>
        <n v="531"/>
        <n v="247"/>
        <n v="227"/>
        <n v="483"/>
        <n v="329"/>
        <n v="84"/>
        <n v="295"/>
        <n v="333"/>
        <n v="158"/>
        <n v="581"/>
        <n v="148"/>
        <n v="235"/>
        <n v="345"/>
        <n v="336"/>
        <n v="46"/>
        <n v="239"/>
        <n v="185"/>
        <n v="244"/>
        <n v="71"/>
        <n v="123"/>
        <n v="181"/>
        <n v="87"/>
        <n v="102"/>
        <n v="126"/>
        <n v="108"/>
        <n v="99"/>
        <n v="73"/>
        <n v="81"/>
        <n v="242"/>
        <n v="238"/>
        <n v="135"/>
        <n v="36"/>
        <n v="150"/>
        <n v="67"/>
        <n v="23"/>
        <n v="101"/>
        <n v="88"/>
        <n v="37"/>
        <n v="72"/>
        <n v="63"/>
        <n v="60"/>
        <n v="58"/>
        <n v="11"/>
        <n v="8"/>
        <n v="51"/>
        <n v="20"/>
        <n v="39"/>
        <n v="55"/>
        <n v="14"/>
        <n v="16"/>
        <n v="3"/>
        <n v="5"/>
        <n v="21"/>
        <n v="24"/>
        <n v="13"/>
        <n v="4"/>
        <n v="19"/>
        <n v="10"/>
        <n v="27"/>
        <n v="43"/>
        <n v="160"/>
        <n v="109"/>
        <n v="47"/>
        <n v="105"/>
        <n v="57"/>
        <n v="22"/>
        <n v="31"/>
        <n v="17"/>
        <n v="50"/>
        <n v="49"/>
        <n v="33"/>
        <n v="38"/>
        <n v="56"/>
        <n v="41"/>
        <n v="62"/>
        <n v="45"/>
        <n v="32"/>
        <n v="29"/>
        <n v="6"/>
        <n v="12"/>
        <n v="7"/>
        <n v="1"/>
        <n v="0"/>
        <n v="9"/>
        <n v="2"/>
        <n v="40"/>
        <n v="18"/>
        <n v="44"/>
        <n v="15"/>
        <n v="26"/>
        <n v="25"/>
        <n v="28"/>
      </sharedItems>
    </cacheField>
    <cacheField name="構成比（法人）" numFmtId="0" sqlType="3">
      <sharedItems containsSemiMixedTypes="0" containsString="0" containsNumber="1" minValue="0" maxValue="28.57" count="265">
        <n v="2.79"/>
        <n v="8.74"/>
        <n v="4.59"/>
        <n v="8.49"/>
        <n v="9.58"/>
        <n v="4.41"/>
        <n v="1.46"/>
        <n v="0.92"/>
        <n v="2.46"/>
        <n v="4.97"/>
        <n v="3.38"/>
        <n v="3.91"/>
        <n v="1.82"/>
        <n v="1.67"/>
        <n v="3.56"/>
        <n v="2.42"/>
        <n v="0.62"/>
        <n v="2.17"/>
        <n v="2.4500000000000002"/>
        <n v="3.35"/>
        <n v="12.34"/>
        <n v="3.14"/>
        <n v="4.99"/>
        <n v="7.32"/>
        <n v="7.13"/>
        <n v="0.98"/>
        <n v="5.07"/>
        <n v="3.93"/>
        <n v="5.18"/>
        <n v="1.51"/>
        <n v="2.61"/>
        <n v="3.84"/>
        <n v="1.85"/>
        <n v="2.65"/>
        <n v="2.68"/>
        <n v="2.29"/>
        <n v="2.1"/>
        <n v="2.78"/>
        <n v="3.08"/>
        <n v="9.2100000000000009"/>
        <n v="9.06"/>
        <n v="4.1100000000000003"/>
        <n v="5.14"/>
        <n v="1.37"/>
        <n v="5.71"/>
        <n v="2.5499999999999998"/>
        <n v="0.88"/>
        <n v="1.41"/>
        <n v="2.74"/>
        <n v="2.4"/>
        <n v="2.2799999999999998"/>
        <n v="2.21"/>
        <n v="1.61"/>
        <n v="10.26"/>
        <n v="4.0199999999999996"/>
        <n v="7.85"/>
        <n v="11.07"/>
        <n v="2.82"/>
        <n v="3.22"/>
        <n v="0.6"/>
        <n v="1.01"/>
        <n v="4.2300000000000004"/>
        <n v="4.83"/>
        <n v="2.62"/>
        <n v="0.8"/>
        <n v="3.82"/>
        <n v="2.0099999999999998"/>
        <n v="1.93"/>
        <n v="3.07"/>
        <n v="11.44"/>
        <n v="7.79"/>
        <n v="3.36"/>
        <n v="7.51"/>
        <n v="1.1399999999999999"/>
        <n v="4.07"/>
        <n v="1.57"/>
        <n v="3.65"/>
        <n v="5.15"/>
        <n v="5.79"/>
        <n v="2.2200000000000002"/>
        <n v="1.22"/>
        <n v="3.57"/>
        <n v="3.5"/>
        <n v="2.57"/>
        <n v="2.36"/>
        <n v="2.72"/>
        <n v="2.85"/>
        <n v="5.0199999999999996"/>
        <n v="7.6"/>
        <n v="5.56"/>
        <n v="2.31"/>
        <n v="8.41"/>
        <n v="6.11"/>
        <n v="2.99"/>
        <n v="5.29"/>
        <n v="0.68"/>
        <n v="5.16"/>
        <n v="4.34"/>
        <n v="1.36"/>
        <n v="3.66"/>
        <n v="1.0900000000000001"/>
        <n v="1.76"/>
        <n v="0.81"/>
        <n v="6.71"/>
        <n v="13.43"/>
        <n v="1.77"/>
        <n v="11.66"/>
        <n v="4.24"/>
        <n v="5.65"/>
        <n v="2.4700000000000002"/>
        <n v="2.83"/>
        <n v="2.12"/>
        <n v="0.35"/>
        <n v="3.89"/>
        <n v="3.53"/>
        <n v="1.06"/>
        <n v="0"/>
        <n v="1.44"/>
        <n v="10.53"/>
        <n v="2.87"/>
        <n v="15.31"/>
        <n v="4.3099999999999996"/>
        <n v="5.74"/>
        <n v="6.22"/>
        <n v="0.48"/>
        <n v="6.7"/>
        <n v="2.39"/>
        <n v="1.91"/>
        <n v="0.96"/>
        <n v="2.75"/>
        <n v="0.28000000000000003"/>
        <n v="6.34"/>
        <n v="3.03"/>
        <n v="9.09"/>
        <n v="10.47"/>
        <n v="11.02"/>
        <n v="1.65"/>
        <n v="1.38"/>
        <n v="2.48"/>
        <n v="1.1000000000000001"/>
        <n v="4.96"/>
        <n v="3.58"/>
        <n v="4.5599999999999996"/>
        <n v="14.33"/>
        <n v="2.93"/>
        <n v="10.75"/>
        <n v="5.86"/>
        <n v="1.3"/>
        <n v="3.26"/>
        <n v="4.8899999999999997"/>
        <n v="0.33"/>
        <n v="0.65"/>
        <n v="3.3"/>
        <n v="0.82"/>
        <n v="12.09"/>
        <n v="6.32"/>
        <n v="10.71"/>
        <n v="2.2000000000000002"/>
        <n v="4.67"/>
        <n v="1.92"/>
        <n v="6.59"/>
        <n v="3.02"/>
        <n v="1.66"/>
        <n v="21.55"/>
        <n v="5.52"/>
        <n v="11.05"/>
        <n v="3.31"/>
        <n v="2.76"/>
        <n v="1.75"/>
        <n v="4.37"/>
        <n v="7.58"/>
        <n v="7.29"/>
        <n v="11.95"/>
        <n v="0.57999999999999996"/>
        <n v="6.12"/>
        <n v="4.66"/>
        <n v="13.12"/>
        <n v="0.87"/>
        <n v="1.17"/>
        <n v="6.41"/>
        <n v="2.92"/>
        <n v="2.33"/>
        <n v="0.28999999999999998"/>
        <n v="7.87"/>
        <n v="0.56000000000000005"/>
        <n v="12.36"/>
        <n v="1.4"/>
        <n v="15.45"/>
        <n v="1.97"/>
        <n v="2.5299999999999998"/>
        <n v="1.1200000000000001"/>
        <n v="11.52"/>
        <n v="4.21"/>
        <n v="2.81"/>
        <n v="3.37"/>
        <n v="0.84"/>
        <n v="5.43"/>
        <n v="6.98"/>
        <n v="9.3000000000000007"/>
        <n v="8.14"/>
        <n v="3.1"/>
        <n v="3.49"/>
        <n v="0.39"/>
        <n v="4.26"/>
        <n v="1.1599999999999999"/>
        <n v="4.6500000000000004"/>
        <n v="1.94"/>
        <n v="2.71"/>
        <n v="1.55"/>
        <n v="0.78"/>
        <n v="8.2799999999999994"/>
        <n v="2.98"/>
        <n v="12.58"/>
        <n v="8.61"/>
        <n v="5.96"/>
        <n v="6.29"/>
        <n v="1.32"/>
        <n v="0.99"/>
        <n v="3.97"/>
        <n v="1.99"/>
        <n v="0.66"/>
        <n v="2.3199999999999998"/>
        <n v="22.64"/>
        <n v="5.66"/>
        <n v="1.89"/>
        <n v="13.21"/>
        <n v="3.77"/>
        <n v="15.48"/>
        <n v="14.29"/>
        <n v="2.38"/>
        <n v="4.76"/>
        <n v="1.19"/>
        <n v="8.33"/>
        <n v="26.04"/>
        <n v="7.69"/>
        <n v="1.78"/>
        <n v="2.37"/>
        <n v="8.8800000000000008"/>
        <n v="10.65"/>
        <n v="3.55"/>
        <n v="0.59"/>
        <n v="2.96"/>
        <n v="1.18"/>
        <n v="28.57"/>
        <n v="7.14"/>
        <n v="3.39"/>
        <n v="19.489999999999998"/>
        <n v="11.86"/>
        <n v="1.69"/>
        <n v="0.85"/>
        <n v="8.4700000000000006"/>
        <n v="2.54"/>
        <n v="5.93"/>
        <n v="5.08"/>
        <n v="7.22"/>
        <n v="10.82"/>
        <n v="8.76"/>
        <n v="2.58"/>
        <n v="7.73"/>
        <n v="4.12"/>
        <n v="1.03"/>
        <n v="3.61"/>
        <n v="4.6399999999999997"/>
        <n v="0.52"/>
        <n v="2.06"/>
      </sharedItems>
    </cacheField>
    <cacheField name="総数（法人以外の団体）" numFmtId="0" sqlType="4">
      <sharedItems containsSemiMixedTypes="0" containsString="0" containsNumber="1" containsInteger="1" minValue="0" maxValue="35" count="12">
        <n v="1"/>
        <n v="2"/>
        <n v="7"/>
        <n v="35"/>
        <n v="3"/>
        <n v="0"/>
        <n v="11"/>
        <n v="9"/>
        <n v="12"/>
        <n v="5"/>
        <n v="4"/>
        <n v="6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68173032408" createdVersion="5" refreshedVersion="8" minRefreshableVersion="3" recordCount="472" xr:uid="{DB259C72-69E9-4C8E-9541-1003D182A506}">
  <cacheSource type="external" connectionId="3"/>
  <cacheFields count="14">
    <cacheField name="都道府県" numFmtId="0" sqlType="-9">
      <sharedItems count="1">
        <s v="42 長崎県"/>
      </sharedItems>
    </cacheField>
    <cacheField name="自治体名" numFmtId="0" sqlType="-9">
      <sharedItems count="22">
        <s v="長崎県"/>
        <s v="長崎市"/>
        <s v="佐世保市"/>
        <s v="島原市"/>
        <s v="諫早市"/>
        <s v="大村市"/>
        <s v="平戸市"/>
        <s v="松浦市"/>
        <s v="対馬市"/>
        <s v="壱岐市"/>
        <s v="五島市"/>
        <s v="西海市"/>
        <s v="雲仙市"/>
        <s v="南島原市"/>
        <s v="西彼杵郡長与町"/>
        <s v="西彼杵郡時津町"/>
        <s v="東彼杵郡東彼杵町"/>
        <s v="東彼杵郡川棚町"/>
        <s v="東彼杵郡波佐見町"/>
        <s v="北松浦郡小値賀町"/>
        <s v="北松浦郡佐々町"/>
        <s v="南松浦郡新上五島町"/>
      </sharedItems>
    </cacheField>
    <cacheField name="自治体" numFmtId="0" sqlType="-9">
      <sharedItems count="22">
        <s v="42000 長崎県"/>
        <s v="42201 長崎市"/>
        <s v="42202 佐世保市"/>
        <s v="42203 島原市"/>
        <s v="42204 諫早市"/>
        <s v="42205 大村市"/>
        <s v="42207 平戸市"/>
        <s v="42208 松浦市"/>
        <s v="42209 対馬市"/>
        <s v="42210 壱岐市"/>
        <s v="42211 五島市"/>
        <s v="42212 西海市"/>
        <s v="42213 雲仙市"/>
        <s v="42214 南島原市"/>
        <s v="42307 西彼杵郡長与町"/>
        <s v="42308 西彼杵郡時津町"/>
        <s v="42321 東彼杵郡東彼杵町"/>
        <s v="42322 東彼杵郡川棚町"/>
        <s v="42323 東彼杵郡波佐見町"/>
        <s v="42383 北松浦郡小値賀町"/>
        <s v="42391 北松浦郡佐々町"/>
        <s v="42411 南松浦郡新上五島町"/>
      </sharedItems>
    </cacheField>
    <cacheField name="産業分類コード" numFmtId="0" sqlType="-8">
      <sharedItems count="70">
        <s v="783"/>
        <s v="692"/>
        <s v="766"/>
        <s v="782"/>
        <s v="589"/>
        <s v="609"/>
        <s v="765"/>
        <s v="835"/>
        <s v="762"/>
        <s v="062"/>
        <s v="824"/>
        <s v="591"/>
        <s v="603"/>
        <s v="586"/>
        <s v="065"/>
        <s v="742"/>
        <s v="573"/>
        <s v="693"/>
        <s v="891"/>
        <s v="781"/>
        <s v="691"/>
        <s v="682"/>
        <s v="767"/>
        <s v="081"/>
        <s v="064"/>
        <s v="593"/>
        <s v="078"/>
        <s v="823"/>
        <s v="585"/>
        <s v="751"/>
        <s v="071"/>
        <s v="092"/>
        <s v="605"/>
        <s v="521"/>
        <s v="821"/>
        <s v="761"/>
        <s v="531"/>
        <s v="077"/>
        <s v="854"/>
        <s v="099"/>
        <s v="522"/>
        <s v="083"/>
        <s v="079"/>
        <s v="611"/>
        <s v="432"/>
        <s v="929"/>
        <s v="066"/>
        <s v="772"/>
        <s v="789"/>
        <s v="103"/>
        <s v="584"/>
        <s v="763"/>
        <s v="133"/>
        <s v="601"/>
        <s v="604"/>
        <s v="606"/>
        <s v="608"/>
        <s v="855"/>
        <s v="214"/>
        <s v="551"/>
        <s v="219"/>
        <s v="602"/>
        <s v="313"/>
        <s v="799"/>
        <s v="097"/>
        <s v="151"/>
        <s v="764"/>
        <s v="809"/>
        <s v="881"/>
        <s v="084"/>
      </sharedItems>
    </cacheField>
    <cacheField name="産業分類" numFmtId="0" sqlType="-9">
      <sharedItems count="70">
        <s v="美容業"/>
        <s v="貸家業，貸間業"/>
        <s v="バー，キャバレー，ナイトクラブ"/>
        <s v="理容業"/>
        <s v="その他の飲食料品小売業"/>
        <s v="他に分類されない小売業"/>
        <s v="酒場，ビヤホール"/>
        <s v="療術業"/>
        <s v="専門料理店"/>
        <s v="土木工事業（舗装工事業を除く）"/>
        <s v="教養・技能教授業"/>
        <s v="自動車小売業"/>
        <s v="医薬品・化粧品小売業"/>
        <s v="菓子・パン小売業"/>
        <s v="木造建築工事業"/>
        <s v="土木建築サービス業"/>
        <s v="婦人・子供服小売業"/>
        <s v="駐車場業"/>
        <s v="自動車整備業"/>
        <s v="洗濯業"/>
        <s v="不動産賃貸業（貸家業，貸間業を除く）"/>
        <s v="不動産代理業・仲介業"/>
        <s v="喫茶店"/>
        <s v="電気工事業"/>
        <s v="建築工事業（木造建築工事業を除く）"/>
        <s v="機械器具小売業（自動車，自転車を除く）"/>
        <s v="床・内装工事業"/>
        <s v="学習塾"/>
        <s v="酒小売業"/>
        <s v="旅館，ホテル"/>
        <s v="大工工事業"/>
        <s v="水産食料品製造業"/>
        <s v="燃料小売業"/>
        <s v="農畜産物・水産物卸売業"/>
        <s v="社会教育"/>
        <s v="食堂，レストラン（専門料理店を除く）"/>
        <s v="建築材料卸売業"/>
        <s v="塗装工事業"/>
        <s v="老人福祉・介護事業"/>
        <s v="その他の食料品製造業"/>
        <s v="食料・飲料卸売業"/>
        <s v="管工事業（さく井工事業を除く）"/>
        <s v="その他の職別工事業"/>
        <s v="通信販売・訪問販売小売業"/>
        <s v="一般乗用旅客自動車運送業"/>
        <s v="他に分類されない事業サービス業"/>
        <s v="建築リフォーム工事業"/>
        <s v="配達飲食サービス業"/>
        <s v="その他の洗濯・理容・美容・浴場業"/>
        <s v="茶・コーヒー製造業（清涼飲料を除く）"/>
        <s v="鮮魚小売業"/>
        <s v="そば・うどん店"/>
        <s v="建具製造業"/>
        <s v="家具・建具・畳小売業"/>
        <s v="農耕用品小売業"/>
        <s v="書籍・文房具小売業"/>
        <s v="写真機・時計・眼鏡小売業"/>
        <s v="障害者福祉事業"/>
        <s v="陶磁器・同関連製品製造業"/>
        <s v="家具・建具・じゅう器等卸売業"/>
        <s v="その他の窯業・土石製品製造業"/>
        <s v="じゅう器小売業"/>
        <s v="船舶製造・修理業，舶用機関製造業"/>
        <s v="他に分類されない生活関連サービス業"/>
        <s v="パン・菓子製造業"/>
        <s v="印刷業"/>
        <s v="すし店"/>
        <s v="その他の娯楽業"/>
        <s v="一般廃棄物処理業"/>
        <s v="機械器具設置工事業"/>
      </sharedItems>
    </cacheField>
    <cacheField name="産業小分類" numFmtId="0" sqlType="-9">
      <sharedItems count="70">
        <s v="783 美容業"/>
        <s v="692 貸家業，貸間業"/>
        <s v="766 バー，キャバレー，ナイトクラブ"/>
        <s v="782 理容業"/>
        <s v="589 その他の飲食料品小売業"/>
        <s v="609 他に分類されない小売業"/>
        <s v="765 酒場，ビヤホール"/>
        <s v="835 療術業"/>
        <s v="762 専門料理店"/>
        <s v="062 土木工事業（舗装工事業を除く）"/>
        <s v="824 教養・技能教授業"/>
        <s v="591 自動車小売業"/>
        <s v="603 医薬品・化粧品小売業"/>
        <s v="586 菓子・パン小売業"/>
        <s v="065 木造建築工事業"/>
        <s v="742 土木建築サービス業"/>
        <s v="573 婦人・子供服小売業"/>
        <s v="693 駐車場業"/>
        <s v="891 自動車整備業"/>
        <s v="781 洗濯業"/>
        <s v="691 不動産賃貸業（貸家業，貸間業を除く）"/>
        <s v="682 不動産代理業・仲介業"/>
        <s v="767 喫茶店"/>
        <s v="081 電気工事業"/>
        <s v="064 建築工事業（木造建築工事業を除く）"/>
        <s v="593 機械器具小売業（自動車，自転車を除く）"/>
        <s v="078 床・内装工事業"/>
        <s v="823 学習塾"/>
        <s v="585 酒小売業"/>
        <s v="751 旅館，ホテル"/>
        <s v="071 大工工事業"/>
        <s v="092 水産食料品製造業"/>
        <s v="605 燃料小売業"/>
        <s v="521 農畜産物・水産物卸売業"/>
        <s v="821 社会教育"/>
        <s v="761 食堂，レストラン（専門料理店を除く）"/>
        <s v="531 建築材料卸売業"/>
        <s v="077 塗装工事業"/>
        <s v="854 老人福祉・介護事業"/>
        <s v="099 その他の食料品製造業"/>
        <s v="522 食料・飲料卸売業"/>
        <s v="083 管工事業（さく井工事業を除く）"/>
        <s v="079 その他の職別工事業"/>
        <s v="611 通信販売・訪問販売小売業"/>
        <s v="432 一般乗用旅客自動車運送業"/>
        <s v="929 他に分類されない事業サービス業"/>
        <s v="066 建築リフォーム工事業"/>
        <s v="772 配達飲食サービス業"/>
        <s v="789 その他の洗濯・理容・美容・浴場業"/>
        <s v="103 茶・コーヒー製造業（清涼飲料を除く）"/>
        <s v="584 鮮魚小売業"/>
        <s v="763 そば・うどん店"/>
        <s v="133 建具製造業"/>
        <s v="601 家具・建具・畳小売業"/>
        <s v="604 農耕用品小売業"/>
        <s v="606 書籍・文房具小売業"/>
        <s v="608 写真機・時計・眼鏡小売業"/>
        <s v="855 障害者福祉事業"/>
        <s v="214 陶磁器・同関連製品製造業"/>
        <s v="551 家具・建具・じゅう器等卸売業"/>
        <s v="219 その他の窯業・土石製品製造業"/>
        <s v="602 じゅう器小売業"/>
        <s v="313 船舶製造・修理業，舶用機関製造業"/>
        <s v="799 他に分類されない生活関連サービス業"/>
        <s v="097 パン・菓子製造業"/>
        <s v="151 印刷業"/>
        <s v="764 すし店"/>
        <s v="809 その他の娯楽業"/>
        <s v="881 一般廃棄物処理業"/>
        <s v="084 機械器具設置工事業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4">
      <sharedItems containsSemiMixedTypes="0" containsString="0" containsNumber="1" containsInteger="1" minValue="2" maxValue="2053" count="131">
        <n v="2053"/>
        <n v="1281"/>
        <n v="1215"/>
        <n v="1092"/>
        <n v="904"/>
        <n v="875"/>
        <n v="872"/>
        <n v="816"/>
        <n v="766"/>
        <n v="677"/>
        <n v="608"/>
        <n v="607"/>
        <n v="573"/>
        <n v="569"/>
        <n v="524"/>
        <n v="503"/>
        <n v="486"/>
        <n v="461"/>
        <n v="460"/>
        <n v="438"/>
        <n v="576"/>
        <n v="547"/>
        <n v="410"/>
        <n v="276"/>
        <n v="275"/>
        <n v="258"/>
        <n v="256"/>
        <n v="254"/>
        <n v="241"/>
        <n v="240"/>
        <n v="195"/>
        <n v="170"/>
        <n v="164"/>
        <n v="156"/>
        <n v="150"/>
        <n v="144"/>
        <n v="141"/>
        <n v="121"/>
        <n v="119"/>
        <n v="362"/>
        <n v="250"/>
        <n v="209"/>
        <n v="175"/>
        <n v="148"/>
        <n v="137"/>
        <n v="126"/>
        <n v="115"/>
        <n v="112"/>
        <n v="108"/>
        <n v="105"/>
        <n v="103"/>
        <n v="82"/>
        <n v="81"/>
        <n v="80"/>
        <n v="76"/>
        <n v="75"/>
        <n v="65"/>
        <n v="55"/>
        <n v="50"/>
        <n v="49"/>
        <n v="42"/>
        <n v="38"/>
        <n v="37"/>
        <n v="34"/>
        <n v="33"/>
        <n v="31"/>
        <n v="30"/>
        <n v="24"/>
        <n v="23"/>
        <n v="22"/>
        <n v="21"/>
        <n v="19"/>
        <n v="191"/>
        <n v="132"/>
        <n v="111"/>
        <n v="109"/>
        <n v="100"/>
        <n v="90"/>
        <n v="88"/>
        <n v="83"/>
        <n v="79"/>
        <n v="74"/>
        <n v="69"/>
        <n v="67"/>
        <n v="56"/>
        <n v="54"/>
        <n v="51"/>
        <n v="48"/>
        <n v="125"/>
        <n v="63"/>
        <n v="47"/>
        <n v="45"/>
        <n v="44"/>
        <n v="35"/>
        <n v="29"/>
        <n v="26"/>
        <n v="59"/>
        <n v="46"/>
        <n v="41"/>
        <n v="27"/>
        <n v="25"/>
        <n v="20"/>
        <n v="18"/>
        <n v="17"/>
        <n v="14"/>
        <n v="15"/>
        <n v="13"/>
        <n v="12"/>
        <n v="11"/>
        <n v="10"/>
        <n v="9"/>
        <n v="61"/>
        <n v="36"/>
        <n v="28"/>
        <n v="60"/>
        <n v="16"/>
        <n v="52"/>
        <n v="43"/>
        <n v="39"/>
        <n v="32"/>
        <n v="242"/>
        <n v="86"/>
        <n v="40"/>
        <n v="6"/>
        <n v="5"/>
        <n v="4"/>
        <n v="3"/>
        <n v="2"/>
        <n v="8"/>
        <n v="7"/>
        <n v="205"/>
      </sharedItems>
    </cacheField>
    <cacheField name="構成比" numFmtId="0" sqlType="3">
      <sharedItems containsSemiMixedTypes="0" containsString="0" containsNumber="1" minValue="1.1000000000000001" maxValue="32.18" count="212">
        <n v="5.94"/>
        <n v="3.71"/>
        <n v="3.52"/>
        <n v="3.16"/>
        <n v="2.62"/>
        <n v="2.5299999999999998"/>
        <n v="2.52"/>
        <n v="2.36"/>
        <n v="2.2200000000000002"/>
        <n v="1.96"/>
        <n v="1.76"/>
        <n v="1.66"/>
        <n v="1.65"/>
        <n v="1.52"/>
        <n v="1.46"/>
        <n v="1.41"/>
        <n v="1.33"/>
        <n v="1.27"/>
        <n v="5.74"/>
        <n v="5.45"/>
        <n v="4.09"/>
        <n v="2.75"/>
        <n v="2.74"/>
        <n v="2.57"/>
        <n v="2.5499999999999998"/>
        <n v="2.4"/>
        <n v="2.39"/>
        <n v="1.94"/>
        <n v="1.69"/>
        <n v="1.63"/>
        <n v="1.56"/>
        <n v="1.5"/>
        <n v="1.44"/>
        <n v="1.21"/>
        <n v="1.19"/>
        <n v="6.34"/>
        <n v="4.38"/>
        <n v="3.66"/>
        <n v="3.06"/>
        <n v="2.59"/>
        <n v="2.4700000000000002"/>
        <n v="2.21"/>
        <n v="2.0099999999999998"/>
        <n v="1.89"/>
        <n v="1.84"/>
        <n v="1.8"/>
        <n v="1.42"/>
        <n v="1.4"/>
        <n v="1.31"/>
        <n v="6.76"/>
        <n v="4.2699999999999996"/>
        <n v="3.61"/>
        <n v="3.28"/>
        <n v="3.22"/>
        <n v="2.76"/>
        <n v="2.4900000000000002"/>
        <n v="2.4300000000000002"/>
        <n v="2.23"/>
        <n v="2.17"/>
        <n v="2.0299999999999998"/>
        <n v="1.97"/>
        <n v="1.57"/>
        <n v="1.51"/>
        <n v="1.38"/>
        <n v="1.25"/>
        <n v="5.58"/>
        <n v="3.86"/>
        <n v="3.24"/>
        <n v="3.19"/>
        <n v="2.92"/>
        <n v="2.63"/>
        <n v="2.37"/>
        <n v="2.31"/>
        <n v="2.16"/>
        <n v="2.02"/>
        <n v="1.64"/>
        <n v="1.58"/>
        <n v="1.49"/>
        <n v="7.05"/>
        <n v="4.68"/>
        <n v="3.55"/>
        <n v="2.65"/>
        <n v="2.54"/>
        <n v="2.48"/>
        <n v="2.14"/>
        <n v="1.47"/>
        <n v="1.35"/>
        <n v="5.76"/>
        <n v="4.49"/>
        <n v="4"/>
        <n v="3.02"/>
        <n v="2.44"/>
        <n v="2.34"/>
        <n v="2.2400000000000002"/>
        <n v="2.15"/>
        <n v="2.0499999999999998"/>
        <n v="1.95"/>
        <n v="1.37"/>
        <n v="6.61"/>
        <n v="4.3499999999999996"/>
        <n v="4.03"/>
        <n v="3.23"/>
        <n v="2.9"/>
        <n v="2.42"/>
        <n v="2.1"/>
        <n v="1.77"/>
        <n v="1.61"/>
        <n v="1.45"/>
        <n v="5.44"/>
        <n v="5.0999999999999996"/>
        <n v="4.0999999999999996"/>
        <n v="3.93"/>
        <n v="3.43"/>
        <n v="3.01"/>
        <n v="2.2599999999999998"/>
        <n v="2.09"/>
        <n v="1.59"/>
        <n v="6.56"/>
        <n v="4.04"/>
        <n v="3.83"/>
        <n v="2.95"/>
        <n v="2.84"/>
        <n v="2.2999999999999998"/>
        <n v="2.19"/>
        <n v="1.75"/>
        <n v="1.53"/>
        <n v="6.17"/>
        <n v="3.56"/>
        <n v="3.36"/>
        <n v="3.15"/>
        <n v="2.88"/>
        <n v="2.81"/>
        <n v="2.67"/>
        <n v="2.33"/>
        <n v="1.92"/>
        <n v="1.85"/>
        <n v="1.78"/>
        <n v="5.52"/>
        <n v="3.87"/>
        <n v="3.68"/>
        <n v="3.31"/>
        <n v="2.58"/>
        <n v="7.02"/>
        <n v="4.33"/>
        <n v="3.29"/>
        <n v="2.86"/>
        <n v="2.77"/>
        <n v="2.6"/>
        <n v="2.08"/>
        <n v="1.99"/>
        <n v="1.91"/>
        <n v="1.82"/>
        <n v="1.39"/>
        <n v="15.68"/>
        <n v="5.57"/>
        <n v="2.98"/>
        <n v="1.88"/>
        <n v="1.81"/>
        <n v="1.62"/>
        <n v="1.43"/>
        <n v="1.36"/>
        <n v="1.3"/>
        <n v="6.84"/>
        <n v="5.25"/>
        <n v="3.5"/>
        <n v="2.38"/>
        <n v="6.99"/>
        <n v="4.2"/>
        <n v="3.64"/>
        <n v="3.08"/>
        <n v="2.8"/>
        <n v="1.68"/>
        <n v="6.21"/>
        <n v="5.59"/>
        <n v="3.73"/>
        <n v="3.11"/>
        <n v="1.86"/>
        <n v="1.24"/>
        <n v="7.72"/>
        <n v="6.43"/>
        <n v="4.5"/>
        <n v="4.18"/>
        <n v="2.89"/>
        <n v="2.25"/>
        <n v="1.93"/>
        <n v="32.18"/>
        <n v="3.92"/>
        <n v="3.3"/>
        <n v="3.14"/>
        <n v="1.73"/>
        <n v="1.26"/>
        <n v="1.1000000000000001"/>
        <n v="6.54"/>
        <n v="5.61"/>
        <n v="4.67"/>
        <n v="3.74"/>
        <n v="1.87"/>
        <n v="6.4"/>
        <n v="5.07"/>
        <n v="3.47"/>
        <n v="3.2"/>
        <n v="2.93"/>
        <n v="2.13"/>
        <n v="1.6"/>
        <n v="5.38"/>
        <n v="4.51"/>
        <n v="4.3600000000000003"/>
        <n v="3.78"/>
        <n v="3.49"/>
        <n v="3.34"/>
        <n v="2.1800000000000002"/>
        <n v="1.74"/>
      </sharedItems>
    </cacheField>
    <cacheField name="総数（個人）" numFmtId="0" sqlType="4">
      <sharedItems containsSemiMixedTypes="0" containsString="0" containsNumber="1" containsInteger="1" minValue="0" maxValue="1940" count="109">
        <n v="1940"/>
        <n v="684"/>
        <n v="1169"/>
        <n v="1070"/>
        <n v="612"/>
        <n v="640"/>
        <n v="792"/>
        <n v="740"/>
        <n v="657"/>
        <n v="137"/>
        <n v="525"/>
        <n v="423"/>
        <n v="200"/>
        <n v="391"/>
        <n v="309"/>
        <n v="143"/>
        <n v="255"/>
        <n v="378"/>
        <n v="377"/>
        <n v="247"/>
        <n v="531"/>
        <n v="266"/>
        <n v="384"/>
        <n v="231"/>
        <n v="142"/>
        <n v="218"/>
        <n v="226"/>
        <n v="219"/>
        <n v="59"/>
        <n v="161"/>
        <n v="65"/>
        <n v="81"/>
        <n v="90"/>
        <n v="50"/>
        <n v="121"/>
        <n v="39"/>
        <n v="69"/>
        <n v="97"/>
        <n v="12"/>
        <n v="334"/>
        <n v="240"/>
        <n v="78"/>
        <n v="174"/>
        <n v="101"/>
        <n v="88"/>
        <n v="113"/>
        <n v="112"/>
        <n v="107"/>
        <n v="29"/>
        <n v="85"/>
        <n v="91"/>
        <n v="9"/>
        <n v="71"/>
        <n v="44"/>
        <n v="36"/>
        <n v="24"/>
        <n v="38"/>
        <n v="13"/>
        <n v="43"/>
        <n v="102"/>
        <n v="27"/>
        <n v="49"/>
        <n v="48"/>
        <n v="35"/>
        <n v="32"/>
        <n v="25"/>
        <n v="10"/>
        <n v="11"/>
        <n v="23"/>
        <n v="22"/>
        <n v="16"/>
        <n v="18"/>
        <n v="180"/>
        <n v="132"/>
        <n v="96"/>
        <n v="106"/>
        <n v="30"/>
        <n v="37"/>
        <n v="72"/>
        <n v="15"/>
        <n v="57"/>
        <n v="62"/>
        <n v="20"/>
        <n v="31"/>
        <n v="114"/>
        <n v="40"/>
        <n v="26"/>
        <n v="19"/>
        <n v="7"/>
        <n v="5"/>
        <n v="41"/>
        <n v="21"/>
        <n v="14"/>
        <n v="6"/>
        <n v="8"/>
        <n v="4"/>
        <n v="2"/>
        <n v="0"/>
        <n v="61"/>
        <n v="47"/>
        <n v="28"/>
        <n v="17"/>
        <n v="1"/>
        <n v="3"/>
        <n v="46"/>
        <n v="79"/>
        <n v="86"/>
        <n v="55"/>
        <n v="168"/>
      </sharedItems>
    </cacheField>
    <cacheField name="構成比（個人）" numFmtId="0" sqlType="3">
      <sharedItems containsSemiMixedTypes="0" containsString="0" containsNumber="1" minValue="0" maxValue="36.520000000000003" count="271">
        <n v="9.4499999999999993"/>
        <n v="3.33"/>
        <n v="5.7"/>
        <n v="5.21"/>
        <n v="2.98"/>
        <n v="3.12"/>
        <n v="3.86"/>
        <n v="3.61"/>
        <n v="3.2"/>
        <n v="0.67"/>
        <n v="2.56"/>
        <n v="2.06"/>
        <n v="0.97"/>
        <n v="1.9"/>
        <n v="1.51"/>
        <n v="0.7"/>
        <n v="1.24"/>
        <n v="1.84"/>
        <n v="1.2"/>
        <n v="10.1"/>
        <n v="5.0599999999999996"/>
        <n v="7.3"/>
        <n v="4.3899999999999997"/>
        <n v="2.7"/>
        <n v="4.1399999999999997"/>
        <n v="4.3"/>
        <n v="4.16"/>
        <n v="1.1200000000000001"/>
        <n v="3.06"/>
        <n v="1.54"/>
        <n v="1.71"/>
        <n v="0.95"/>
        <n v="2.2999999999999998"/>
        <n v="0.74"/>
        <n v="1.31"/>
        <n v="0.23"/>
        <n v="11.03"/>
        <n v="7.92"/>
        <n v="2.58"/>
        <n v="5.74"/>
        <n v="2.91"/>
        <n v="3.73"/>
        <n v="3.7"/>
        <n v="3.53"/>
        <n v="0.96"/>
        <n v="2.81"/>
        <n v="3"/>
        <n v="0.3"/>
        <n v="2.34"/>
        <n v="1.45"/>
        <n v="1.19"/>
        <n v="0.79"/>
        <n v="1.25"/>
        <n v="0.43"/>
        <n v="1.42"/>
        <n v="10.19"/>
        <n v="6.49"/>
        <n v="4.9000000000000004"/>
        <n v="4.8"/>
        <n v="3.6"/>
        <n v="3.5"/>
        <n v="2.4"/>
        <n v="2.5"/>
        <n v="1"/>
        <n v="1.1000000000000001"/>
        <n v="2.2000000000000002"/>
        <n v="1.6"/>
        <n v="1.8"/>
        <n v="9.07"/>
        <n v="6.65"/>
        <n v="4.84"/>
        <n v="5.34"/>
        <n v="4.08"/>
        <n v="1.86"/>
        <n v="3.63"/>
        <n v="2.42"/>
        <n v="0.76"/>
        <n v="2.87"/>
        <n v="1.96"/>
        <n v="2.2200000000000002"/>
        <n v="1.01"/>
        <n v="1.56"/>
        <n v="1.46"/>
        <n v="1.36"/>
        <n v="11.18"/>
        <n v="7.94"/>
        <n v="5.59"/>
        <n v="2.65"/>
        <n v="4.22"/>
        <n v="3.82"/>
        <n v="2.84"/>
        <n v="3.92"/>
        <n v="2.35"/>
        <n v="2.5499999999999998"/>
        <n v="0.88"/>
        <n v="0.69"/>
        <n v="0.49"/>
        <n v="7.8"/>
        <n v="5.61"/>
        <n v="4.0999999999999996"/>
        <n v="2.0499999999999998"/>
        <n v="3.69"/>
        <n v="3.28"/>
        <n v="2.74"/>
        <n v="1.78"/>
        <n v="2.6"/>
        <n v="1.92"/>
        <n v="2.19"/>
        <n v="0.82"/>
        <n v="2.46"/>
        <n v="1.23"/>
        <n v="1.0900000000000001"/>
        <n v="1.64"/>
        <n v="10.57"/>
        <n v="5.67"/>
        <n v="6.44"/>
        <n v="5.15"/>
        <n v="4.6399999999999997"/>
        <n v="1.03"/>
        <n v="3.09"/>
        <n v="4.12"/>
        <n v="0.52"/>
        <n v="1.55"/>
        <n v="0"/>
        <n v="1.29"/>
        <n v="2.3199999999999998"/>
        <n v="7.29"/>
        <n v="7.54"/>
        <n v="6.06"/>
        <n v="5.81"/>
        <n v="3.46"/>
        <n v="0.62"/>
        <n v="1.98"/>
        <n v="2.97"/>
        <n v="2.4700000000000002"/>
        <n v="2.72"/>
        <n v="2.1"/>
        <n v="0.12"/>
        <n v="1.85"/>
        <n v="10.02"/>
        <n v="5.94"/>
        <n v="5.26"/>
        <n v="4.58"/>
        <n v="4.07"/>
        <n v="3.74"/>
        <n v="3.23"/>
        <n v="3.4"/>
        <n v="0.51"/>
        <n v="2.89"/>
        <n v="2.04"/>
        <n v="0.34"/>
        <n v="1.87"/>
        <n v="1.02"/>
        <n v="0.85"/>
        <n v="8.36"/>
        <n v="4.37"/>
        <n v="4.6500000000000004"/>
        <n v="3.89"/>
        <n v="3.8"/>
        <n v="3.42"/>
        <n v="3.04"/>
        <n v="2.66"/>
        <n v="2.94"/>
        <n v="0.28000000000000003"/>
        <n v="1.99"/>
        <n v="2.09"/>
        <n v="0.56999999999999995"/>
        <n v="1.33"/>
        <n v="8.3800000000000008"/>
        <n v="6.07"/>
        <n v="0.57999999999999996"/>
        <n v="3.47"/>
        <n v="4.34"/>
        <n v="4.05"/>
        <n v="2.31"/>
        <n v="3.18"/>
        <n v="1.73"/>
        <n v="2.02"/>
        <n v="0.28999999999999998"/>
        <n v="9.8800000000000008"/>
        <n v="6.13"/>
        <n v="4.38"/>
        <n v="4.5"/>
        <n v="3.25"/>
        <n v="1.1299999999999999"/>
        <n v="3.13"/>
        <n v="0.75"/>
        <n v="2.75"/>
        <n v="2.13"/>
        <n v="2.38"/>
        <n v="2"/>
        <n v="1.88"/>
        <n v="1.63"/>
        <n v="19.420000000000002"/>
        <n v="7.39"/>
        <n v="4.7300000000000004"/>
        <n v="4.21"/>
        <n v="3.35"/>
        <n v="3.01"/>
        <n v="2.23"/>
        <n v="0.86"/>
        <n v="2.15"/>
        <n v="1.89"/>
        <n v="1.72"/>
        <n v="11.43"/>
        <n v="5.14"/>
        <n v="6.29"/>
        <n v="3.14"/>
        <n v="2.57"/>
        <n v="3.43"/>
        <n v="1.43"/>
        <n v="1.1399999999999999"/>
        <n v="2.86"/>
        <n v="2.29"/>
        <n v="8.82"/>
        <n v="3.02"/>
        <n v="5.79"/>
        <n v="4.79"/>
        <n v="5.04"/>
        <n v="2.77"/>
        <n v="1.76"/>
        <n v="3.78"/>
        <n v="3.27"/>
        <n v="2.27"/>
        <n v="0.5"/>
        <n v="1.26"/>
        <n v="2.52"/>
        <n v="2.88"/>
        <n v="8.65"/>
        <n v="5.77"/>
        <n v="3.85"/>
        <n v="4.8099999999999996"/>
        <n v="10.18"/>
        <n v="7.96"/>
        <n v="6.19"/>
        <n v="5.75"/>
        <n v="3.1"/>
        <n v="3.54"/>
        <n v="2.21"/>
        <n v="0.44"/>
        <n v="1.77"/>
        <n v="36.520000000000003"/>
        <n v="5.22"/>
        <n v="3.48"/>
        <n v="0.65"/>
        <n v="2.39"/>
        <n v="1.52"/>
        <n v="2.17"/>
        <n v="1.3"/>
        <n v="1.74"/>
        <n v="8.24"/>
        <n v="7.06"/>
        <n v="5.88"/>
        <n v="4.71"/>
        <n v="1.18"/>
        <n v="9.1300000000000008"/>
        <n v="6.35"/>
        <n v="3.57"/>
        <n v="4.76"/>
        <n v="3.97"/>
        <n v="3.17"/>
        <n v="2.78"/>
        <n v="1.59"/>
        <n v="7.76"/>
        <n v="6.5"/>
        <n v="4.4000000000000004"/>
        <n v="3.77"/>
        <n v="3.98"/>
        <n v="2.73"/>
        <n v="0.63"/>
        <n v="1.05"/>
      </sharedItems>
    </cacheField>
    <cacheField name="総数（法人）" numFmtId="0" sqlType="4">
      <sharedItems containsSemiMixedTypes="0" containsString="0" containsNumber="1" containsInteger="1" minValue="0" maxValue="592" count="74">
        <n v="112"/>
        <n v="592"/>
        <n v="46"/>
        <n v="22"/>
        <n v="268"/>
        <n v="233"/>
        <n v="80"/>
        <n v="76"/>
        <n v="108"/>
        <n v="540"/>
        <n v="184"/>
        <n v="373"/>
        <n v="171"/>
        <n v="215"/>
        <n v="354"/>
        <n v="231"/>
        <n v="83"/>
        <n v="191"/>
        <n v="45"/>
        <n v="281"/>
        <n v="26"/>
        <n v="9"/>
        <n v="38"/>
        <n v="30"/>
        <n v="35"/>
        <n v="182"/>
        <n v="78"/>
        <n v="130"/>
        <n v="89"/>
        <n v="73"/>
        <n v="106"/>
        <n v="27"/>
        <n v="105"/>
        <n v="72"/>
        <n v="24"/>
        <n v="107"/>
        <n v="28"/>
        <n v="10"/>
        <n v="131"/>
        <n v="1"/>
        <n v="44"/>
        <n v="52"/>
        <n v="23"/>
        <n v="14"/>
        <n v="8"/>
        <n v="94"/>
        <n v="32"/>
        <n v="51"/>
        <n v="56"/>
        <n v="62"/>
        <n v="0"/>
        <n v="6"/>
        <n v="3"/>
        <n v="5"/>
        <n v="21"/>
        <n v="20"/>
        <n v="12"/>
        <n v="11"/>
        <n v="15"/>
        <n v="70"/>
        <n v="33"/>
        <n v="65"/>
        <n v="17"/>
        <n v="7"/>
        <n v="36"/>
        <n v="18"/>
        <n v="25"/>
        <n v="4"/>
        <n v="2"/>
        <n v="16"/>
        <n v="19"/>
        <n v="13"/>
        <n v="31"/>
        <n v="37"/>
      </sharedItems>
    </cacheField>
    <cacheField name="構成比（法人）" numFmtId="0" sqlType="3">
      <sharedItems containsSemiMixedTypes="0" containsString="0" containsNumber="1" minValue="0" maxValue="21.89" count="192">
        <n v="0.83"/>
        <n v="4.3600000000000003"/>
        <n v="0.34"/>
        <n v="0.16"/>
        <n v="1.98"/>
        <n v="1.72"/>
        <n v="0.59"/>
        <n v="0.56000000000000005"/>
        <n v="0.8"/>
        <n v="3.98"/>
        <n v="1.36"/>
        <n v="2.75"/>
        <n v="1.26"/>
        <n v="1.58"/>
        <n v="2.61"/>
        <n v="1.7"/>
        <n v="0.61"/>
        <n v="1.41"/>
        <n v="0.96"/>
        <n v="5.97"/>
        <n v="0.55000000000000004"/>
        <n v="0.19"/>
        <n v="2.38"/>
        <n v="0.81"/>
        <n v="0.64"/>
        <n v="0.74"/>
        <n v="3.86"/>
        <n v="1.66"/>
        <n v="2.76"/>
        <n v="1.89"/>
        <n v="1.55"/>
        <n v="2.25"/>
        <n v="0.56999999999999995"/>
        <n v="2.23"/>
        <n v="1.53"/>
        <n v="0.51"/>
        <n v="2.27"/>
        <n v="1.07"/>
        <n v="0.38"/>
        <n v="4.99"/>
        <n v="0.04"/>
        <n v="1.67"/>
        <n v="0.88"/>
        <n v="0.53"/>
        <n v="0.3"/>
        <n v="3.16"/>
        <n v="3.58"/>
        <n v="1.22"/>
        <n v="1.45"/>
        <n v="1.71"/>
        <n v="1.94"/>
        <n v="2.13"/>
        <n v="2.36"/>
        <n v="0.2"/>
        <n v="0"/>
        <n v="5.43"/>
        <n v="1.21"/>
        <n v="0.6"/>
        <n v="1.01"/>
        <n v="2.0099999999999998"/>
        <n v="4.2300000000000004"/>
        <n v="4.0199999999999996"/>
        <n v="2.41"/>
        <n v="1.61"/>
        <n v="0.79"/>
        <n v="0.21"/>
        <n v="5"/>
        <n v="3.65"/>
        <n v="4.6500000000000004"/>
        <n v="1.57"/>
        <n v="0.5"/>
        <n v="2"/>
        <n v="0.86"/>
        <n v="2.57"/>
        <n v="1.29"/>
        <n v="1.79"/>
        <n v="0.28999999999999998"/>
        <n v="1.49"/>
        <n v="0.27"/>
        <n v="2.99"/>
        <n v="1.0900000000000001"/>
        <n v="2.17"/>
        <n v="0.54"/>
        <n v="1.63"/>
        <n v="2.04"/>
        <n v="2.85"/>
        <n v="2.58"/>
        <n v="2.31"/>
        <n v="0.71"/>
        <n v="1.77"/>
        <n v="3.89"/>
        <n v="8.1300000000000008"/>
        <n v="0.35"/>
        <n v="1.06"/>
        <n v="3.18"/>
        <n v="2.12"/>
        <n v="4.24"/>
        <n v="2.39"/>
        <n v="7.18"/>
        <n v="2.87"/>
        <n v="0.48"/>
        <n v="6.22"/>
        <n v="3.35"/>
        <n v="3.83"/>
        <n v="1.91"/>
        <n v="1.65"/>
        <n v="8.82"/>
        <n v="6.61"/>
        <n v="0.28000000000000003"/>
        <n v="1.1000000000000001"/>
        <n v="1.38"/>
        <n v="4.68"/>
        <n v="0.33"/>
        <n v="0.65"/>
        <n v="0.98"/>
        <n v="1.3"/>
        <n v="5.54"/>
        <n v="1.95"/>
        <n v="4.5599999999999996"/>
        <n v="2.2799999999999998"/>
        <n v="2.93"/>
        <n v="3.26"/>
        <n v="1.37"/>
        <n v="6.87"/>
        <n v="1.92"/>
        <n v="4.67"/>
        <n v="9.94"/>
        <n v="5.52"/>
        <n v="2.21"/>
        <n v="4.97"/>
        <n v="1.75"/>
        <n v="0.57999999999999996"/>
        <n v="6.71"/>
        <n v="5.25"/>
        <n v="0.87"/>
        <n v="1.46"/>
        <n v="2.33"/>
        <n v="2.62"/>
        <n v="4.66"/>
        <n v="4.49"/>
        <n v="1.97"/>
        <n v="8.7100000000000009"/>
        <n v="1.4"/>
        <n v="1.1200000000000001"/>
        <n v="0.84"/>
        <n v="5.0599999999999996"/>
        <n v="6.18"/>
        <n v="3.37"/>
        <n v="2.5299999999999998"/>
        <n v="1.1599999999999999"/>
        <n v="5.81"/>
        <n v="3.88"/>
        <n v="3.49"/>
        <n v="3.1"/>
        <n v="0.78"/>
        <n v="0.39"/>
        <n v="2.71"/>
        <n v="5.96"/>
        <n v="0.99"/>
        <n v="1.99"/>
        <n v="3.97"/>
        <n v="2.65"/>
        <n v="0.66"/>
        <n v="1.32"/>
        <n v="13.21"/>
        <n v="5.66"/>
        <n v="11.32"/>
        <n v="3.77"/>
        <n v="1.19"/>
        <n v="8.33"/>
        <n v="3.57"/>
        <n v="5.95"/>
        <n v="21.89"/>
        <n v="8.2799999999999994"/>
        <n v="2.96"/>
        <n v="1.78"/>
        <n v="4.7300000000000004"/>
        <n v="2.37"/>
        <n v="1.18"/>
        <n v="14.29"/>
        <n v="7.14"/>
        <n v="0.85"/>
        <n v="1.69"/>
        <n v="10.17"/>
        <n v="5.08"/>
        <n v="2.54"/>
        <n v="4.12"/>
        <n v="5.15"/>
        <n v="3.09"/>
        <n v="2.06"/>
        <n v="4.6399999999999997"/>
        <n v="0.52"/>
      </sharedItems>
    </cacheField>
    <cacheField name="総数（法人以外の団体）" numFmtId="0" sqlType="4">
      <sharedItems containsSemiMixedTypes="0" containsString="0" containsNumber="1" containsInteger="1" minValue="0" maxValue="24" count="8">
        <n v="1"/>
        <n v="0"/>
        <n v="24"/>
        <n v="2"/>
        <n v="3"/>
        <n v="7"/>
        <n v="4"/>
        <n v="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0">
  <r>
    <x v="0"/>
    <x v="0"/>
    <x v="0"/>
    <x v="0"/>
    <n v="10"/>
    <n v="0.03"/>
    <n v="2"/>
    <n v="0.01"/>
    <n v="8"/>
    <n v="0.06"/>
    <x v="0"/>
  </r>
  <r>
    <x v="0"/>
    <x v="0"/>
    <x v="0"/>
    <x v="1"/>
    <n v="4318"/>
    <n v="12.5"/>
    <n v="1744"/>
    <n v="8.5"/>
    <n v="2573"/>
    <n v="18.96"/>
    <x v="1"/>
  </r>
  <r>
    <x v="0"/>
    <x v="0"/>
    <x v="0"/>
    <x v="2"/>
    <n v="2428"/>
    <n v="7.03"/>
    <n v="1314"/>
    <n v="6.4"/>
    <n v="1103"/>
    <n v="8.1300000000000008"/>
    <x v="2"/>
  </r>
  <r>
    <x v="0"/>
    <x v="0"/>
    <x v="0"/>
    <x v="3"/>
    <n v="81"/>
    <n v="0.23"/>
    <n v="5"/>
    <n v="0.02"/>
    <n v="62"/>
    <n v="0.46"/>
    <x v="0"/>
  </r>
  <r>
    <x v="0"/>
    <x v="0"/>
    <x v="0"/>
    <x v="4"/>
    <n v="214"/>
    <n v="0.62"/>
    <n v="14"/>
    <n v="7.0000000000000007E-2"/>
    <n v="200"/>
    <n v="1.47"/>
    <x v="0"/>
  </r>
  <r>
    <x v="0"/>
    <x v="0"/>
    <x v="0"/>
    <x v="5"/>
    <n v="472"/>
    <n v="1.37"/>
    <n v="211"/>
    <n v="1.03"/>
    <n v="255"/>
    <n v="1.88"/>
    <x v="3"/>
  </r>
  <r>
    <x v="0"/>
    <x v="0"/>
    <x v="0"/>
    <x v="6"/>
    <n v="9319"/>
    <n v="26.98"/>
    <n v="5147"/>
    <n v="25.08"/>
    <n v="4128"/>
    <n v="30.42"/>
    <x v="4"/>
  </r>
  <r>
    <x v="0"/>
    <x v="0"/>
    <x v="0"/>
    <x v="7"/>
    <n v="246"/>
    <n v="0.71"/>
    <n v="40"/>
    <n v="0.19"/>
    <n v="204"/>
    <n v="1.5"/>
    <x v="1"/>
  </r>
  <r>
    <x v="0"/>
    <x v="0"/>
    <x v="0"/>
    <x v="8"/>
    <n v="2907"/>
    <n v="8.42"/>
    <n v="1327"/>
    <n v="6.46"/>
    <n v="1569"/>
    <n v="11.56"/>
    <x v="5"/>
  </r>
  <r>
    <x v="0"/>
    <x v="0"/>
    <x v="0"/>
    <x v="9"/>
    <n v="1507"/>
    <n v="4.3600000000000003"/>
    <n v="691"/>
    <n v="3.37"/>
    <n v="804"/>
    <n v="5.93"/>
    <x v="1"/>
  </r>
  <r>
    <x v="0"/>
    <x v="0"/>
    <x v="0"/>
    <x v="10"/>
    <n v="4547"/>
    <n v="13.17"/>
    <n v="3911"/>
    <n v="19.05"/>
    <n v="615"/>
    <n v="4.53"/>
    <x v="6"/>
  </r>
  <r>
    <x v="0"/>
    <x v="0"/>
    <x v="0"/>
    <x v="11"/>
    <n v="4499"/>
    <n v="13.03"/>
    <n v="3775"/>
    <n v="18.39"/>
    <n v="684"/>
    <n v="5.04"/>
    <x v="6"/>
  </r>
  <r>
    <x v="0"/>
    <x v="0"/>
    <x v="0"/>
    <x v="12"/>
    <n v="1170"/>
    <n v="3.39"/>
    <n v="802"/>
    <n v="3.91"/>
    <n v="198"/>
    <n v="1.46"/>
    <x v="2"/>
  </r>
  <r>
    <x v="0"/>
    <x v="0"/>
    <x v="0"/>
    <x v="13"/>
    <n v="1625"/>
    <n v="4.7"/>
    <n v="979"/>
    <n v="4.7699999999999996"/>
    <n v="608"/>
    <n v="4.4800000000000004"/>
    <x v="7"/>
  </r>
  <r>
    <x v="0"/>
    <x v="0"/>
    <x v="0"/>
    <x v="14"/>
    <n v="1195"/>
    <n v="3.46"/>
    <n v="564"/>
    <n v="2.75"/>
    <n v="557"/>
    <n v="4.1100000000000003"/>
    <x v="8"/>
  </r>
  <r>
    <x v="0"/>
    <x v="1"/>
    <x v="1"/>
    <x v="0"/>
    <n v="3"/>
    <n v="0.03"/>
    <n v="0"/>
    <n v="0"/>
    <n v="3"/>
    <n v="0.06"/>
    <x v="0"/>
  </r>
  <r>
    <x v="0"/>
    <x v="1"/>
    <x v="1"/>
    <x v="1"/>
    <n v="1087"/>
    <n v="10.84"/>
    <n v="268"/>
    <n v="5.0999999999999996"/>
    <n v="819"/>
    <n v="17.39"/>
    <x v="0"/>
  </r>
  <r>
    <x v="0"/>
    <x v="1"/>
    <x v="1"/>
    <x v="2"/>
    <n v="467"/>
    <n v="4.66"/>
    <n v="149"/>
    <n v="2.83"/>
    <n v="316"/>
    <n v="6.71"/>
    <x v="3"/>
  </r>
  <r>
    <x v="0"/>
    <x v="1"/>
    <x v="1"/>
    <x v="3"/>
    <n v="16"/>
    <n v="0.16"/>
    <n v="0"/>
    <n v="0"/>
    <n v="13"/>
    <n v="0.28000000000000003"/>
    <x v="0"/>
  </r>
  <r>
    <x v="0"/>
    <x v="1"/>
    <x v="1"/>
    <x v="4"/>
    <n v="93"/>
    <n v="0.93"/>
    <n v="1"/>
    <n v="0.02"/>
    <n v="92"/>
    <n v="1.95"/>
    <x v="0"/>
  </r>
  <r>
    <x v="0"/>
    <x v="1"/>
    <x v="1"/>
    <x v="5"/>
    <n v="154"/>
    <n v="1.54"/>
    <n v="84"/>
    <n v="1.6"/>
    <n v="68"/>
    <n v="1.44"/>
    <x v="1"/>
  </r>
  <r>
    <x v="0"/>
    <x v="1"/>
    <x v="1"/>
    <x v="6"/>
    <n v="2546"/>
    <n v="25.38"/>
    <n v="1178"/>
    <n v="22.4"/>
    <n v="1359"/>
    <n v="28.85"/>
    <x v="6"/>
  </r>
  <r>
    <x v="0"/>
    <x v="1"/>
    <x v="1"/>
    <x v="7"/>
    <n v="77"/>
    <n v="0.77"/>
    <n v="7"/>
    <n v="0.13"/>
    <n v="70"/>
    <n v="1.49"/>
    <x v="0"/>
  </r>
  <r>
    <x v="0"/>
    <x v="1"/>
    <x v="1"/>
    <x v="8"/>
    <n v="1348"/>
    <n v="13.44"/>
    <n v="605"/>
    <n v="11.5"/>
    <n v="742"/>
    <n v="15.75"/>
    <x v="1"/>
  </r>
  <r>
    <x v="0"/>
    <x v="1"/>
    <x v="1"/>
    <x v="9"/>
    <n v="561"/>
    <n v="5.59"/>
    <n v="231"/>
    <n v="4.3899999999999997"/>
    <n v="329"/>
    <n v="6.99"/>
    <x v="0"/>
  </r>
  <r>
    <x v="0"/>
    <x v="1"/>
    <x v="1"/>
    <x v="10"/>
    <n v="1355"/>
    <n v="13.51"/>
    <n v="1134"/>
    <n v="21.56"/>
    <n v="219"/>
    <n v="4.6500000000000004"/>
    <x v="0"/>
  </r>
  <r>
    <x v="0"/>
    <x v="1"/>
    <x v="1"/>
    <x v="11"/>
    <n v="1255"/>
    <n v="12.51"/>
    <n v="1008"/>
    <n v="19.16"/>
    <n v="245"/>
    <n v="5.2"/>
    <x v="3"/>
  </r>
  <r>
    <x v="0"/>
    <x v="1"/>
    <x v="1"/>
    <x v="12"/>
    <n v="281"/>
    <n v="2.8"/>
    <n v="191"/>
    <n v="3.63"/>
    <n v="71"/>
    <n v="1.51"/>
    <x v="9"/>
  </r>
  <r>
    <x v="0"/>
    <x v="1"/>
    <x v="1"/>
    <x v="13"/>
    <n v="498"/>
    <n v="4.96"/>
    <n v="318"/>
    <n v="6.05"/>
    <n v="172"/>
    <n v="3.65"/>
    <x v="10"/>
  </r>
  <r>
    <x v="0"/>
    <x v="1"/>
    <x v="1"/>
    <x v="14"/>
    <n v="291"/>
    <n v="2.9"/>
    <n v="86"/>
    <n v="1.63"/>
    <n v="192"/>
    <n v="4.08"/>
    <x v="11"/>
  </r>
  <r>
    <x v="0"/>
    <x v="2"/>
    <x v="2"/>
    <x v="0"/>
    <n v="0"/>
    <n v="0"/>
    <n v="0"/>
    <n v="0"/>
    <n v="0"/>
    <n v="0"/>
    <x v="0"/>
  </r>
  <r>
    <x v="0"/>
    <x v="2"/>
    <x v="2"/>
    <x v="1"/>
    <n v="740"/>
    <n v="12.96"/>
    <n v="216"/>
    <n v="7.13"/>
    <n v="523"/>
    <n v="19.91"/>
    <x v="1"/>
  </r>
  <r>
    <x v="0"/>
    <x v="2"/>
    <x v="2"/>
    <x v="2"/>
    <n v="332"/>
    <n v="5.81"/>
    <n v="121"/>
    <n v="3.99"/>
    <n v="207"/>
    <n v="7.88"/>
    <x v="9"/>
  </r>
  <r>
    <x v="0"/>
    <x v="2"/>
    <x v="2"/>
    <x v="3"/>
    <n v="7"/>
    <n v="0.12"/>
    <n v="1"/>
    <n v="0.03"/>
    <n v="5"/>
    <n v="0.19"/>
    <x v="0"/>
  </r>
  <r>
    <x v="0"/>
    <x v="2"/>
    <x v="2"/>
    <x v="4"/>
    <n v="40"/>
    <n v="0.7"/>
    <n v="2"/>
    <n v="7.0000000000000007E-2"/>
    <n v="38"/>
    <n v="1.45"/>
    <x v="0"/>
  </r>
  <r>
    <x v="0"/>
    <x v="2"/>
    <x v="2"/>
    <x v="5"/>
    <n v="78"/>
    <n v="1.37"/>
    <n v="41"/>
    <n v="1.35"/>
    <n v="36"/>
    <n v="1.37"/>
    <x v="0"/>
  </r>
  <r>
    <x v="0"/>
    <x v="2"/>
    <x v="2"/>
    <x v="6"/>
    <n v="1516"/>
    <n v="26.55"/>
    <n v="703"/>
    <n v="23.21"/>
    <n v="806"/>
    <n v="30.68"/>
    <x v="12"/>
  </r>
  <r>
    <x v="0"/>
    <x v="2"/>
    <x v="2"/>
    <x v="7"/>
    <n v="53"/>
    <n v="0.93"/>
    <n v="8"/>
    <n v="0.26"/>
    <n v="45"/>
    <n v="1.71"/>
    <x v="0"/>
  </r>
  <r>
    <x v="0"/>
    <x v="2"/>
    <x v="2"/>
    <x v="8"/>
    <n v="514"/>
    <n v="9"/>
    <n v="191"/>
    <n v="6.31"/>
    <n v="322"/>
    <n v="12.26"/>
    <x v="0"/>
  </r>
  <r>
    <x v="0"/>
    <x v="2"/>
    <x v="2"/>
    <x v="9"/>
    <n v="255"/>
    <n v="4.47"/>
    <n v="121"/>
    <n v="3.99"/>
    <n v="132"/>
    <n v="5.0199999999999996"/>
    <x v="0"/>
  </r>
  <r>
    <x v="0"/>
    <x v="2"/>
    <x v="2"/>
    <x v="10"/>
    <n v="753"/>
    <n v="13.19"/>
    <n v="633"/>
    <n v="20.9"/>
    <n v="117"/>
    <n v="4.45"/>
    <x v="1"/>
  </r>
  <r>
    <x v="0"/>
    <x v="2"/>
    <x v="2"/>
    <x v="11"/>
    <n v="774"/>
    <n v="13.56"/>
    <n v="629"/>
    <n v="20.77"/>
    <n v="141"/>
    <n v="5.37"/>
    <x v="1"/>
  </r>
  <r>
    <x v="0"/>
    <x v="2"/>
    <x v="2"/>
    <x v="12"/>
    <n v="187"/>
    <n v="3.27"/>
    <n v="124"/>
    <n v="4.09"/>
    <n v="36"/>
    <n v="1.37"/>
    <x v="1"/>
  </r>
  <r>
    <x v="0"/>
    <x v="2"/>
    <x v="2"/>
    <x v="13"/>
    <n v="271"/>
    <n v="4.75"/>
    <n v="160"/>
    <n v="5.28"/>
    <n v="111"/>
    <n v="4.2300000000000004"/>
    <x v="0"/>
  </r>
  <r>
    <x v="0"/>
    <x v="2"/>
    <x v="2"/>
    <x v="14"/>
    <n v="190"/>
    <n v="3.33"/>
    <n v="79"/>
    <n v="2.61"/>
    <n v="108"/>
    <n v="4.1100000000000003"/>
    <x v="0"/>
  </r>
  <r>
    <x v="0"/>
    <x v="3"/>
    <x v="3"/>
    <x v="0"/>
    <n v="0"/>
    <n v="0"/>
    <n v="0"/>
    <n v="0"/>
    <n v="0"/>
    <n v="0"/>
    <x v="0"/>
  </r>
  <r>
    <x v="0"/>
    <x v="3"/>
    <x v="3"/>
    <x v="1"/>
    <n v="179"/>
    <n v="11.75"/>
    <n v="87"/>
    <n v="8.69"/>
    <n v="92"/>
    <n v="18.510000000000002"/>
    <x v="0"/>
  </r>
  <r>
    <x v="0"/>
    <x v="3"/>
    <x v="3"/>
    <x v="2"/>
    <n v="83"/>
    <n v="5.45"/>
    <n v="41"/>
    <n v="4.0999999999999996"/>
    <n v="42"/>
    <n v="8.4499999999999993"/>
    <x v="0"/>
  </r>
  <r>
    <x v="0"/>
    <x v="3"/>
    <x v="3"/>
    <x v="3"/>
    <n v="11"/>
    <n v="0.72"/>
    <n v="2"/>
    <n v="0.2"/>
    <n v="9"/>
    <n v="1.81"/>
    <x v="0"/>
  </r>
  <r>
    <x v="0"/>
    <x v="3"/>
    <x v="3"/>
    <x v="4"/>
    <n v="7"/>
    <n v="0.46"/>
    <n v="0"/>
    <n v="0"/>
    <n v="7"/>
    <n v="1.41"/>
    <x v="0"/>
  </r>
  <r>
    <x v="0"/>
    <x v="3"/>
    <x v="3"/>
    <x v="5"/>
    <n v="7"/>
    <n v="0.46"/>
    <n v="1"/>
    <n v="0.1"/>
    <n v="6"/>
    <n v="1.21"/>
    <x v="0"/>
  </r>
  <r>
    <x v="0"/>
    <x v="3"/>
    <x v="3"/>
    <x v="6"/>
    <n v="409"/>
    <n v="26.84"/>
    <n v="255"/>
    <n v="25.47"/>
    <n v="151"/>
    <n v="30.38"/>
    <x v="5"/>
  </r>
  <r>
    <x v="0"/>
    <x v="3"/>
    <x v="3"/>
    <x v="7"/>
    <n v="21"/>
    <n v="1.38"/>
    <n v="1"/>
    <n v="0.1"/>
    <n v="19"/>
    <n v="3.82"/>
    <x v="0"/>
  </r>
  <r>
    <x v="0"/>
    <x v="3"/>
    <x v="3"/>
    <x v="8"/>
    <n v="100"/>
    <n v="6.56"/>
    <n v="51"/>
    <n v="5.09"/>
    <n v="48"/>
    <n v="9.66"/>
    <x v="0"/>
  </r>
  <r>
    <x v="0"/>
    <x v="3"/>
    <x v="3"/>
    <x v="9"/>
    <n v="44"/>
    <n v="2.89"/>
    <n v="28"/>
    <n v="2.8"/>
    <n v="15"/>
    <n v="3.02"/>
    <x v="0"/>
  </r>
  <r>
    <x v="0"/>
    <x v="3"/>
    <x v="3"/>
    <x v="10"/>
    <n v="237"/>
    <n v="15.55"/>
    <n v="216"/>
    <n v="21.58"/>
    <n v="21"/>
    <n v="4.2300000000000004"/>
    <x v="0"/>
  </r>
  <r>
    <x v="0"/>
    <x v="3"/>
    <x v="3"/>
    <x v="11"/>
    <n v="217"/>
    <n v="14.24"/>
    <n v="186"/>
    <n v="18.579999999999998"/>
    <n v="28"/>
    <n v="5.63"/>
    <x v="0"/>
  </r>
  <r>
    <x v="0"/>
    <x v="3"/>
    <x v="3"/>
    <x v="12"/>
    <n v="68"/>
    <n v="4.46"/>
    <n v="43"/>
    <n v="4.3"/>
    <n v="14"/>
    <n v="2.82"/>
    <x v="0"/>
  </r>
  <r>
    <x v="0"/>
    <x v="3"/>
    <x v="3"/>
    <x v="13"/>
    <n v="69"/>
    <n v="4.53"/>
    <n v="42"/>
    <n v="4.2"/>
    <n v="24"/>
    <n v="4.83"/>
    <x v="1"/>
  </r>
  <r>
    <x v="0"/>
    <x v="3"/>
    <x v="3"/>
    <x v="14"/>
    <n v="72"/>
    <n v="4.72"/>
    <n v="48"/>
    <n v="4.8"/>
    <n v="21"/>
    <n v="4.2300000000000004"/>
    <x v="0"/>
  </r>
  <r>
    <x v="0"/>
    <x v="4"/>
    <x v="4"/>
    <x v="0"/>
    <n v="3"/>
    <n v="0.09"/>
    <n v="1"/>
    <n v="0.05"/>
    <n v="2"/>
    <n v="0.14000000000000001"/>
    <x v="0"/>
  </r>
  <r>
    <x v="0"/>
    <x v="4"/>
    <x v="4"/>
    <x v="1"/>
    <n v="524"/>
    <n v="15.31"/>
    <n v="235"/>
    <n v="11.84"/>
    <n v="289"/>
    <n v="20.66"/>
    <x v="0"/>
  </r>
  <r>
    <x v="0"/>
    <x v="4"/>
    <x v="4"/>
    <x v="2"/>
    <n v="158"/>
    <n v="4.62"/>
    <n v="78"/>
    <n v="3.93"/>
    <n v="79"/>
    <n v="5.65"/>
    <x v="1"/>
  </r>
  <r>
    <x v="0"/>
    <x v="4"/>
    <x v="4"/>
    <x v="3"/>
    <n v="5"/>
    <n v="0.15"/>
    <n v="0"/>
    <n v="0"/>
    <n v="5"/>
    <n v="0.36"/>
    <x v="0"/>
  </r>
  <r>
    <x v="0"/>
    <x v="4"/>
    <x v="4"/>
    <x v="4"/>
    <n v="18"/>
    <n v="0.53"/>
    <n v="3"/>
    <n v="0.15"/>
    <n v="15"/>
    <n v="1.07"/>
    <x v="0"/>
  </r>
  <r>
    <x v="0"/>
    <x v="4"/>
    <x v="4"/>
    <x v="5"/>
    <n v="30"/>
    <n v="0.88"/>
    <n v="6"/>
    <n v="0.3"/>
    <n v="24"/>
    <n v="1.72"/>
    <x v="0"/>
  </r>
  <r>
    <x v="0"/>
    <x v="4"/>
    <x v="4"/>
    <x v="6"/>
    <n v="880"/>
    <n v="25.72"/>
    <n v="460"/>
    <n v="23.17"/>
    <n v="415"/>
    <n v="29.66"/>
    <x v="13"/>
  </r>
  <r>
    <x v="0"/>
    <x v="4"/>
    <x v="4"/>
    <x v="7"/>
    <n v="26"/>
    <n v="0.76"/>
    <n v="7"/>
    <n v="0.35"/>
    <n v="18"/>
    <n v="1.29"/>
    <x v="1"/>
  </r>
  <r>
    <x v="0"/>
    <x v="4"/>
    <x v="4"/>
    <x v="8"/>
    <n v="235"/>
    <n v="6.87"/>
    <n v="74"/>
    <n v="3.73"/>
    <n v="161"/>
    <n v="11.51"/>
    <x v="0"/>
  </r>
  <r>
    <x v="0"/>
    <x v="4"/>
    <x v="4"/>
    <x v="9"/>
    <n v="173"/>
    <n v="5.0599999999999996"/>
    <n v="68"/>
    <n v="3.43"/>
    <n v="104"/>
    <n v="7.43"/>
    <x v="0"/>
  </r>
  <r>
    <x v="0"/>
    <x v="4"/>
    <x v="4"/>
    <x v="10"/>
    <n v="433"/>
    <n v="12.65"/>
    <n v="376"/>
    <n v="18.940000000000001"/>
    <n v="55"/>
    <n v="3.93"/>
    <x v="0"/>
  </r>
  <r>
    <x v="0"/>
    <x v="4"/>
    <x v="4"/>
    <x v="11"/>
    <n v="447"/>
    <n v="13.06"/>
    <n v="365"/>
    <n v="18.39"/>
    <n v="80"/>
    <n v="5.72"/>
    <x v="1"/>
  </r>
  <r>
    <x v="0"/>
    <x v="4"/>
    <x v="4"/>
    <x v="12"/>
    <n v="150"/>
    <n v="4.38"/>
    <n v="116"/>
    <n v="5.84"/>
    <n v="16"/>
    <n v="1.1399999999999999"/>
    <x v="0"/>
  </r>
  <r>
    <x v="0"/>
    <x v="4"/>
    <x v="4"/>
    <x v="13"/>
    <n v="189"/>
    <n v="5.52"/>
    <n v="115"/>
    <n v="5.79"/>
    <n v="71"/>
    <n v="5.08"/>
    <x v="3"/>
  </r>
  <r>
    <x v="0"/>
    <x v="4"/>
    <x v="4"/>
    <x v="14"/>
    <n v="151"/>
    <n v="4.41"/>
    <n v="81"/>
    <n v="4.08"/>
    <n v="65"/>
    <n v="4.6500000000000004"/>
    <x v="5"/>
  </r>
  <r>
    <x v="0"/>
    <x v="5"/>
    <x v="5"/>
    <x v="0"/>
    <n v="0"/>
    <n v="0"/>
    <n v="0"/>
    <n v="0"/>
    <n v="0"/>
    <n v="0"/>
    <x v="0"/>
  </r>
  <r>
    <x v="0"/>
    <x v="5"/>
    <x v="5"/>
    <x v="1"/>
    <n v="188"/>
    <n v="10.6"/>
    <n v="67"/>
    <n v="6.57"/>
    <n v="121"/>
    <n v="16.420000000000002"/>
    <x v="0"/>
  </r>
  <r>
    <x v="0"/>
    <x v="5"/>
    <x v="5"/>
    <x v="2"/>
    <n v="103"/>
    <n v="5.81"/>
    <n v="34"/>
    <n v="3.33"/>
    <n v="69"/>
    <n v="9.36"/>
    <x v="0"/>
  </r>
  <r>
    <x v="0"/>
    <x v="5"/>
    <x v="5"/>
    <x v="3"/>
    <n v="5"/>
    <n v="0.28000000000000003"/>
    <n v="0"/>
    <n v="0"/>
    <n v="5"/>
    <n v="0.68"/>
    <x v="0"/>
  </r>
  <r>
    <x v="0"/>
    <x v="5"/>
    <x v="5"/>
    <x v="4"/>
    <n v="9"/>
    <n v="0.51"/>
    <n v="2"/>
    <n v="0.2"/>
    <n v="7"/>
    <n v="0.95"/>
    <x v="0"/>
  </r>
  <r>
    <x v="0"/>
    <x v="5"/>
    <x v="5"/>
    <x v="5"/>
    <n v="20"/>
    <n v="1.1299999999999999"/>
    <n v="3"/>
    <n v="0.28999999999999998"/>
    <n v="17"/>
    <n v="2.31"/>
    <x v="0"/>
  </r>
  <r>
    <x v="0"/>
    <x v="5"/>
    <x v="5"/>
    <x v="6"/>
    <n v="453"/>
    <n v="25.55"/>
    <n v="230"/>
    <n v="22.55"/>
    <n v="220"/>
    <n v="29.85"/>
    <x v="5"/>
  </r>
  <r>
    <x v="0"/>
    <x v="5"/>
    <x v="5"/>
    <x v="7"/>
    <n v="12"/>
    <n v="0.68"/>
    <n v="1"/>
    <n v="0.1"/>
    <n v="11"/>
    <n v="1.49"/>
    <x v="0"/>
  </r>
  <r>
    <x v="0"/>
    <x v="5"/>
    <x v="5"/>
    <x v="8"/>
    <n v="132"/>
    <n v="7.45"/>
    <n v="44"/>
    <n v="4.3099999999999996"/>
    <n v="87"/>
    <n v="11.8"/>
    <x v="0"/>
  </r>
  <r>
    <x v="0"/>
    <x v="5"/>
    <x v="5"/>
    <x v="9"/>
    <n v="81"/>
    <n v="4.57"/>
    <n v="39"/>
    <n v="3.82"/>
    <n v="41"/>
    <n v="5.56"/>
    <x v="0"/>
  </r>
  <r>
    <x v="0"/>
    <x v="5"/>
    <x v="5"/>
    <x v="10"/>
    <n v="273"/>
    <n v="15.4"/>
    <n v="240"/>
    <n v="23.53"/>
    <n v="31"/>
    <n v="4.21"/>
    <x v="0"/>
  </r>
  <r>
    <x v="0"/>
    <x v="5"/>
    <x v="5"/>
    <x v="11"/>
    <n v="273"/>
    <n v="15.4"/>
    <n v="219"/>
    <n v="21.47"/>
    <n v="54"/>
    <n v="7.33"/>
    <x v="0"/>
  </r>
  <r>
    <x v="0"/>
    <x v="5"/>
    <x v="5"/>
    <x v="12"/>
    <n v="87"/>
    <n v="4.91"/>
    <n v="67"/>
    <n v="6.57"/>
    <n v="17"/>
    <n v="2.31"/>
    <x v="0"/>
  </r>
  <r>
    <x v="0"/>
    <x v="5"/>
    <x v="5"/>
    <x v="13"/>
    <n v="86"/>
    <n v="4.8499999999999996"/>
    <n v="51"/>
    <n v="5"/>
    <n v="32"/>
    <n v="4.34"/>
    <x v="3"/>
  </r>
  <r>
    <x v="0"/>
    <x v="5"/>
    <x v="5"/>
    <x v="14"/>
    <n v="51"/>
    <n v="2.88"/>
    <n v="23"/>
    <n v="2.25"/>
    <n v="25"/>
    <n v="3.39"/>
    <x v="3"/>
  </r>
  <r>
    <x v="0"/>
    <x v="6"/>
    <x v="6"/>
    <x v="0"/>
    <n v="0"/>
    <n v="0"/>
    <n v="0"/>
    <n v="0"/>
    <n v="0"/>
    <n v="0"/>
    <x v="0"/>
  </r>
  <r>
    <x v="0"/>
    <x v="6"/>
    <x v="6"/>
    <x v="1"/>
    <n v="156"/>
    <n v="15.22"/>
    <n v="110"/>
    <n v="15.05"/>
    <n v="46"/>
    <n v="16.25"/>
    <x v="0"/>
  </r>
  <r>
    <x v="0"/>
    <x v="6"/>
    <x v="6"/>
    <x v="2"/>
    <n v="76"/>
    <n v="7.41"/>
    <n v="45"/>
    <n v="6.16"/>
    <n v="31"/>
    <n v="10.95"/>
    <x v="0"/>
  </r>
  <r>
    <x v="0"/>
    <x v="6"/>
    <x v="6"/>
    <x v="3"/>
    <n v="4"/>
    <n v="0.39"/>
    <n v="0"/>
    <n v="0"/>
    <n v="3"/>
    <n v="1.06"/>
    <x v="0"/>
  </r>
  <r>
    <x v="0"/>
    <x v="6"/>
    <x v="6"/>
    <x v="4"/>
    <n v="5"/>
    <n v="0.49"/>
    <n v="0"/>
    <n v="0"/>
    <n v="5"/>
    <n v="1.77"/>
    <x v="0"/>
  </r>
  <r>
    <x v="0"/>
    <x v="6"/>
    <x v="6"/>
    <x v="5"/>
    <n v="9"/>
    <n v="0.88"/>
    <n v="0"/>
    <n v="0"/>
    <n v="9"/>
    <n v="3.18"/>
    <x v="0"/>
  </r>
  <r>
    <x v="0"/>
    <x v="6"/>
    <x v="6"/>
    <x v="6"/>
    <n v="313"/>
    <n v="30.54"/>
    <n v="214"/>
    <n v="29.27"/>
    <n v="97"/>
    <n v="34.28"/>
    <x v="3"/>
  </r>
  <r>
    <x v="0"/>
    <x v="6"/>
    <x v="6"/>
    <x v="7"/>
    <n v="4"/>
    <n v="0.39"/>
    <n v="2"/>
    <n v="0.27"/>
    <n v="2"/>
    <n v="0.71"/>
    <x v="0"/>
  </r>
  <r>
    <x v="0"/>
    <x v="6"/>
    <x v="6"/>
    <x v="8"/>
    <n v="45"/>
    <n v="4.3899999999999997"/>
    <n v="25"/>
    <n v="3.42"/>
    <n v="19"/>
    <n v="6.71"/>
    <x v="0"/>
  </r>
  <r>
    <x v="0"/>
    <x v="6"/>
    <x v="6"/>
    <x v="9"/>
    <n v="34"/>
    <n v="3.32"/>
    <n v="17"/>
    <n v="2.33"/>
    <n v="17"/>
    <n v="6.01"/>
    <x v="0"/>
  </r>
  <r>
    <x v="0"/>
    <x v="6"/>
    <x v="6"/>
    <x v="10"/>
    <n v="146"/>
    <n v="14.24"/>
    <n v="133"/>
    <n v="18.190000000000001"/>
    <n v="13"/>
    <n v="4.59"/>
    <x v="0"/>
  </r>
  <r>
    <x v="0"/>
    <x v="6"/>
    <x v="6"/>
    <x v="11"/>
    <n v="131"/>
    <n v="12.78"/>
    <n v="122"/>
    <n v="16.690000000000001"/>
    <n v="8"/>
    <n v="2.83"/>
    <x v="0"/>
  </r>
  <r>
    <x v="0"/>
    <x v="6"/>
    <x v="6"/>
    <x v="12"/>
    <n v="38"/>
    <n v="3.71"/>
    <n v="29"/>
    <n v="3.97"/>
    <n v="5"/>
    <n v="1.77"/>
    <x v="0"/>
  </r>
  <r>
    <x v="0"/>
    <x v="6"/>
    <x v="6"/>
    <x v="13"/>
    <n v="31"/>
    <n v="3.02"/>
    <n v="20"/>
    <n v="2.74"/>
    <n v="10"/>
    <n v="3.53"/>
    <x v="0"/>
  </r>
  <r>
    <x v="0"/>
    <x v="6"/>
    <x v="6"/>
    <x v="14"/>
    <n v="33"/>
    <n v="3.22"/>
    <n v="14"/>
    <n v="1.92"/>
    <n v="18"/>
    <n v="6.36"/>
    <x v="0"/>
  </r>
  <r>
    <x v="0"/>
    <x v="7"/>
    <x v="7"/>
    <x v="0"/>
    <n v="1"/>
    <n v="0.16"/>
    <n v="0"/>
    <n v="0"/>
    <n v="1"/>
    <n v="0.48"/>
    <x v="0"/>
  </r>
  <r>
    <x v="0"/>
    <x v="7"/>
    <x v="7"/>
    <x v="1"/>
    <n v="86"/>
    <n v="13.87"/>
    <n v="36"/>
    <n v="9.2799999999999994"/>
    <n v="50"/>
    <n v="23.92"/>
    <x v="0"/>
  </r>
  <r>
    <x v="0"/>
    <x v="7"/>
    <x v="7"/>
    <x v="2"/>
    <n v="36"/>
    <n v="5.81"/>
    <n v="22"/>
    <n v="5.67"/>
    <n v="14"/>
    <n v="6.7"/>
    <x v="0"/>
  </r>
  <r>
    <x v="0"/>
    <x v="7"/>
    <x v="7"/>
    <x v="3"/>
    <n v="3"/>
    <n v="0.48"/>
    <n v="0"/>
    <n v="0"/>
    <n v="0"/>
    <n v="0"/>
    <x v="0"/>
  </r>
  <r>
    <x v="0"/>
    <x v="7"/>
    <x v="7"/>
    <x v="4"/>
    <n v="4"/>
    <n v="0.65"/>
    <n v="0"/>
    <n v="0"/>
    <n v="4"/>
    <n v="1.91"/>
    <x v="0"/>
  </r>
  <r>
    <x v="0"/>
    <x v="7"/>
    <x v="7"/>
    <x v="5"/>
    <n v="7"/>
    <n v="1.1299999999999999"/>
    <n v="3"/>
    <n v="0.77"/>
    <n v="4"/>
    <n v="1.91"/>
    <x v="0"/>
  </r>
  <r>
    <x v="0"/>
    <x v="7"/>
    <x v="7"/>
    <x v="6"/>
    <n v="204"/>
    <n v="32.9"/>
    <n v="136"/>
    <n v="35.049999999999997"/>
    <n v="68"/>
    <n v="32.54"/>
    <x v="0"/>
  </r>
  <r>
    <x v="0"/>
    <x v="7"/>
    <x v="7"/>
    <x v="7"/>
    <n v="5"/>
    <n v="0.81"/>
    <n v="1"/>
    <n v="0.26"/>
    <n v="4"/>
    <n v="1.91"/>
    <x v="0"/>
  </r>
  <r>
    <x v="0"/>
    <x v="7"/>
    <x v="7"/>
    <x v="8"/>
    <n v="12"/>
    <n v="1.94"/>
    <n v="6"/>
    <n v="1.55"/>
    <n v="6"/>
    <n v="2.87"/>
    <x v="0"/>
  </r>
  <r>
    <x v="0"/>
    <x v="7"/>
    <x v="7"/>
    <x v="9"/>
    <n v="34"/>
    <n v="5.48"/>
    <n v="17"/>
    <n v="4.38"/>
    <n v="16"/>
    <n v="7.66"/>
    <x v="0"/>
  </r>
  <r>
    <x v="0"/>
    <x v="7"/>
    <x v="7"/>
    <x v="10"/>
    <n v="79"/>
    <n v="12.74"/>
    <n v="62"/>
    <n v="15.98"/>
    <n v="16"/>
    <n v="7.66"/>
    <x v="0"/>
  </r>
  <r>
    <x v="0"/>
    <x v="7"/>
    <x v="7"/>
    <x v="11"/>
    <n v="89"/>
    <n v="14.35"/>
    <n v="77"/>
    <n v="19.850000000000001"/>
    <n v="11"/>
    <n v="5.26"/>
    <x v="0"/>
  </r>
  <r>
    <x v="0"/>
    <x v="7"/>
    <x v="7"/>
    <x v="12"/>
    <n v="20"/>
    <n v="3.23"/>
    <n v="7"/>
    <n v="1.8"/>
    <n v="1"/>
    <n v="0.48"/>
    <x v="0"/>
  </r>
  <r>
    <x v="0"/>
    <x v="7"/>
    <x v="7"/>
    <x v="13"/>
    <n v="21"/>
    <n v="3.39"/>
    <n v="11"/>
    <n v="2.84"/>
    <n v="7"/>
    <n v="3.35"/>
    <x v="1"/>
  </r>
  <r>
    <x v="0"/>
    <x v="7"/>
    <x v="7"/>
    <x v="14"/>
    <n v="19"/>
    <n v="3.06"/>
    <n v="10"/>
    <n v="2.58"/>
    <n v="7"/>
    <n v="3.35"/>
    <x v="1"/>
  </r>
  <r>
    <x v="0"/>
    <x v="8"/>
    <x v="8"/>
    <x v="0"/>
    <n v="0"/>
    <n v="0"/>
    <n v="0"/>
    <n v="0"/>
    <n v="0"/>
    <n v="0"/>
    <x v="0"/>
  </r>
  <r>
    <x v="0"/>
    <x v="8"/>
    <x v="8"/>
    <x v="1"/>
    <n v="124"/>
    <n v="10.38"/>
    <n v="70"/>
    <n v="8.65"/>
    <n v="54"/>
    <n v="14.88"/>
    <x v="0"/>
  </r>
  <r>
    <x v="0"/>
    <x v="8"/>
    <x v="8"/>
    <x v="2"/>
    <n v="77"/>
    <n v="6.44"/>
    <n v="47"/>
    <n v="5.81"/>
    <n v="30"/>
    <n v="8.26"/>
    <x v="0"/>
  </r>
  <r>
    <x v="0"/>
    <x v="8"/>
    <x v="8"/>
    <x v="3"/>
    <n v="0"/>
    <n v="0"/>
    <n v="0"/>
    <n v="0"/>
    <n v="0"/>
    <n v="0"/>
    <x v="0"/>
  </r>
  <r>
    <x v="0"/>
    <x v="8"/>
    <x v="8"/>
    <x v="4"/>
    <n v="3"/>
    <n v="0.25"/>
    <n v="0"/>
    <n v="0"/>
    <n v="3"/>
    <n v="0.83"/>
    <x v="0"/>
  </r>
  <r>
    <x v="0"/>
    <x v="8"/>
    <x v="8"/>
    <x v="5"/>
    <n v="28"/>
    <n v="2.34"/>
    <n v="3"/>
    <n v="0.37"/>
    <n v="25"/>
    <n v="6.89"/>
    <x v="0"/>
  </r>
  <r>
    <x v="0"/>
    <x v="8"/>
    <x v="8"/>
    <x v="6"/>
    <n v="364"/>
    <n v="30.46"/>
    <n v="232"/>
    <n v="28.68"/>
    <n v="131"/>
    <n v="36.090000000000003"/>
    <x v="1"/>
  </r>
  <r>
    <x v="0"/>
    <x v="8"/>
    <x v="8"/>
    <x v="7"/>
    <n v="9"/>
    <n v="0.75"/>
    <n v="2"/>
    <n v="0.25"/>
    <n v="7"/>
    <n v="1.93"/>
    <x v="0"/>
  </r>
  <r>
    <x v="0"/>
    <x v="8"/>
    <x v="8"/>
    <x v="8"/>
    <n v="104"/>
    <n v="8.6999999999999993"/>
    <n v="88"/>
    <n v="10.88"/>
    <n v="16"/>
    <n v="4.41"/>
    <x v="0"/>
  </r>
  <r>
    <x v="0"/>
    <x v="8"/>
    <x v="8"/>
    <x v="9"/>
    <n v="41"/>
    <n v="3.43"/>
    <n v="16"/>
    <n v="1.98"/>
    <n v="24"/>
    <n v="6.61"/>
    <x v="0"/>
  </r>
  <r>
    <x v="0"/>
    <x v="8"/>
    <x v="8"/>
    <x v="10"/>
    <n v="187"/>
    <n v="15.65"/>
    <n v="165"/>
    <n v="20.399999999999999"/>
    <n v="21"/>
    <n v="5.79"/>
    <x v="1"/>
  </r>
  <r>
    <x v="0"/>
    <x v="8"/>
    <x v="8"/>
    <x v="11"/>
    <n v="145"/>
    <n v="12.13"/>
    <n v="128"/>
    <n v="15.82"/>
    <n v="14"/>
    <n v="3.86"/>
    <x v="1"/>
  </r>
  <r>
    <x v="0"/>
    <x v="8"/>
    <x v="8"/>
    <x v="12"/>
    <n v="31"/>
    <n v="2.59"/>
    <n v="20"/>
    <n v="2.4700000000000002"/>
    <n v="5"/>
    <n v="1.38"/>
    <x v="1"/>
  </r>
  <r>
    <x v="0"/>
    <x v="8"/>
    <x v="8"/>
    <x v="13"/>
    <n v="38"/>
    <n v="3.18"/>
    <n v="17"/>
    <n v="2.1"/>
    <n v="18"/>
    <n v="4.96"/>
    <x v="0"/>
  </r>
  <r>
    <x v="0"/>
    <x v="8"/>
    <x v="8"/>
    <x v="14"/>
    <n v="44"/>
    <n v="3.68"/>
    <n v="21"/>
    <n v="2.6"/>
    <n v="15"/>
    <n v="4.13"/>
    <x v="9"/>
  </r>
  <r>
    <x v="0"/>
    <x v="9"/>
    <x v="9"/>
    <x v="0"/>
    <n v="1"/>
    <n v="0.11"/>
    <n v="1"/>
    <n v="0.17"/>
    <n v="0"/>
    <n v="0"/>
    <x v="0"/>
  </r>
  <r>
    <x v="0"/>
    <x v="9"/>
    <x v="9"/>
    <x v="1"/>
    <n v="108"/>
    <n v="11.8"/>
    <n v="53"/>
    <n v="9"/>
    <n v="55"/>
    <n v="17.920000000000002"/>
    <x v="0"/>
  </r>
  <r>
    <x v="0"/>
    <x v="9"/>
    <x v="9"/>
    <x v="2"/>
    <n v="72"/>
    <n v="7.87"/>
    <n v="41"/>
    <n v="6.96"/>
    <n v="29"/>
    <n v="9.4499999999999993"/>
    <x v="3"/>
  </r>
  <r>
    <x v="0"/>
    <x v="9"/>
    <x v="9"/>
    <x v="3"/>
    <n v="5"/>
    <n v="0.55000000000000004"/>
    <n v="0"/>
    <n v="0"/>
    <n v="5"/>
    <n v="1.63"/>
    <x v="0"/>
  </r>
  <r>
    <x v="0"/>
    <x v="9"/>
    <x v="9"/>
    <x v="4"/>
    <n v="6"/>
    <n v="0.66"/>
    <n v="0"/>
    <n v="0"/>
    <n v="6"/>
    <n v="1.95"/>
    <x v="0"/>
  </r>
  <r>
    <x v="0"/>
    <x v="9"/>
    <x v="9"/>
    <x v="5"/>
    <n v="15"/>
    <n v="1.64"/>
    <n v="1"/>
    <n v="0.17"/>
    <n v="14"/>
    <n v="4.5599999999999996"/>
    <x v="0"/>
  </r>
  <r>
    <x v="0"/>
    <x v="9"/>
    <x v="9"/>
    <x v="6"/>
    <n v="350"/>
    <n v="38.25"/>
    <n v="229"/>
    <n v="38.880000000000003"/>
    <n v="119"/>
    <n v="38.76"/>
    <x v="3"/>
  </r>
  <r>
    <x v="0"/>
    <x v="9"/>
    <x v="9"/>
    <x v="7"/>
    <n v="2"/>
    <n v="0.22"/>
    <n v="1"/>
    <n v="0.17"/>
    <n v="1"/>
    <n v="0.33"/>
    <x v="0"/>
  </r>
  <r>
    <x v="0"/>
    <x v="9"/>
    <x v="9"/>
    <x v="8"/>
    <n v="32"/>
    <n v="3.5"/>
    <n v="7"/>
    <n v="1.19"/>
    <n v="24"/>
    <n v="7.82"/>
    <x v="0"/>
  </r>
  <r>
    <x v="0"/>
    <x v="9"/>
    <x v="9"/>
    <x v="9"/>
    <n v="25"/>
    <n v="2.73"/>
    <n v="10"/>
    <n v="1.7"/>
    <n v="14"/>
    <n v="4.5599999999999996"/>
    <x v="0"/>
  </r>
  <r>
    <x v="0"/>
    <x v="9"/>
    <x v="9"/>
    <x v="10"/>
    <n v="133"/>
    <n v="14.54"/>
    <n v="116"/>
    <n v="19.690000000000001"/>
    <n v="17"/>
    <n v="5.54"/>
    <x v="0"/>
  </r>
  <r>
    <x v="0"/>
    <x v="9"/>
    <x v="9"/>
    <x v="11"/>
    <n v="112"/>
    <n v="12.24"/>
    <n v="104"/>
    <n v="17.66"/>
    <n v="6"/>
    <n v="1.95"/>
    <x v="0"/>
  </r>
  <r>
    <x v="0"/>
    <x v="9"/>
    <x v="9"/>
    <x v="12"/>
    <n v="17"/>
    <n v="1.86"/>
    <n v="8"/>
    <n v="1.36"/>
    <n v="4"/>
    <n v="1.3"/>
    <x v="0"/>
  </r>
  <r>
    <x v="0"/>
    <x v="9"/>
    <x v="9"/>
    <x v="13"/>
    <n v="14"/>
    <n v="1.53"/>
    <n v="10"/>
    <n v="1.7"/>
    <n v="2"/>
    <n v="0.65"/>
    <x v="0"/>
  </r>
  <r>
    <x v="0"/>
    <x v="9"/>
    <x v="9"/>
    <x v="14"/>
    <n v="23"/>
    <n v="2.5099999999999998"/>
    <n v="8"/>
    <n v="1.36"/>
    <n v="11"/>
    <n v="3.58"/>
    <x v="0"/>
  </r>
  <r>
    <x v="0"/>
    <x v="10"/>
    <x v="10"/>
    <x v="0"/>
    <n v="0"/>
    <n v="0"/>
    <n v="0"/>
    <n v="0"/>
    <n v="0"/>
    <n v="0"/>
    <x v="0"/>
  </r>
  <r>
    <x v="0"/>
    <x v="10"/>
    <x v="10"/>
    <x v="1"/>
    <n v="163"/>
    <n v="11.17"/>
    <n v="106"/>
    <n v="10.07"/>
    <n v="57"/>
    <n v="15.66"/>
    <x v="0"/>
  </r>
  <r>
    <x v="0"/>
    <x v="10"/>
    <x v="10"/>
    <x v="2"/>
    <n v="94"/>
    <n v="6.44"/>
    <n v="55"/>
    <n v="5.22"/>
    <n v="38"/>
    <n v="10.44"/>
    <x v="1"/>
  </r>
  <r>
    <x v="0"/>
    <x v="10"/>
    <x v="10"/>
    <x v="3"/>
    <n v="6"/>
    <n v="0.41"/>
    <n v="1"/>
    <n v="0.09"/>
    <n v="4"/>
    <n v="1.1000000000000001"/>
    <x v="0"/>
  </r>
  <r>
    <x v="0"/>
    <x v="10"/>
    <x v="10"/>
    <x v="4"/>
    <n v="9"/>
    <n v="0.62"/>
    <n v="3"/>
    <n v="0.28000000000000003"/>
    <n v="6"/>
    <n v="1.65"/>
    <x v="0"/>
  </r>
  <r>
    <x v="0"/>
    <x v="10"/>
    <x v="10"/>
    <x v="5"/>
    <n v="31"/>
    <n v="2.12"/>
    <n v="18"/>
    <n v="1.71"/>
    <n v="12"/>
    <n v="3.3"/>
    <x v="0"/>
  </r>
  <r>
    <x v="0"/>
    <x v="10"/>
    <x v="10"/>
    <x v="6"/>
    <n v="438"/>
    <n v="30.02"/>
    <n v="302"/>
    <n v="28.68"/>
    <n v="134"/>
    <n v="36.81"/>
    <x v="3"/>
  </r>
  <r>
    <x v="0"/>
    <x v="10"/>
    <x v="10"/>
    <x v="7"/>
    <n v="5"/>
    <n v="0.34"/>
    <n v="2"/>
    <n v="0.19"/>
    <n v="3"/>
    <n v="0.82"/>
    <x v="0"/>
  </r>
  <r>
    <x v="0"/>
    <x v="10"/>
    <x v="10"/>
    <x v="8"/>
    <n v="43"/>
    <n v="2.95"/>
    <n v="28"/>
    <n v="2.66"/>
    <n v="13"/>
    <n v="3.57"/>
    <x v="3"/>
  </r>
  <r>
    <x v="0"/>
    <x v="10"/>
    <x v="10"/>
    <x v="9"/>
    <n v="42"/>
    <n v="2.88"/>
    <n v="24"/>
    <n v="2.2799999999999998"/>
    <n v="17"/>
    <n v="4.67"/>
    <x v="1"/>
  </r>
  <r>
    <x v="0"/>
    <x v="10"/>
    <x v="10"/>
    <x v="10"/>
    <n v="258"/>
    <n v="17.68"/>
    <n v="237"/>
    <n v="22.51"/>
    <n v="18"/>
    <n v="4.95"/>
    <x v="3"/>
  </r>
  <r>
    <x v="0"/>
    <x v="10"/>
    <x v="10"/>
    <x v="11"/>
    <n v="185"/>
    <n v="12.68"/>
    <n v="174"/>
    <n v="16.52"/>
    <n v="8"/>
    <n v="2.2000000000000002"/>
    <x v="0"/>
  </r>
  <r>
    <x v="0"/>
    <x v="10"/>
    <x v="10"/>
    <x v="12"/>
    <n v="57"/>
    <n v="3.91"/>
    <n v="32"/>
    <n v="3.04"/>
    <n v="5"/>
    <n v="1.37"/>
    <x v="1"/>
  </r>
  <r>
    <x v="0"/>
    <x v="10"/>
    <x v="10"/>
    <x v="13"/>
    <n v="66"/>
    <n v="4.5199999999999996"/>
    <n v="37"/>
    <n v="3.51"/>
    <n v="28"/>
    <n v="7.69"/>
    <x v="0"/>
  </r>
  <r>
    <x v="0"/>
    <x v="10"/>
    <x v="10"/>
    <x v="14"/>
    <n v="62"/>
    <n v="4.25"/>
    <n v="34"/>
    <n v="3.23"/>
    <n v="21"/>
    <n v="5.77"/>
    <x v="1"/>
  </r>
  <r>
    <x v="0"/>
    <x v="11"/>
    <x v="11"/>
    <x v="0"/>
    <n v="0"/>
    <n v="0"/>
    <n v="0"/>
    <n v="0"/>
    <n v="0"/>
    <n v="0"/>
    <x v="0"/>
  </r>
  <r>
    <x v="0"/>
    <x v="11"/>
    <x v="11"/>
    <x v="1"/>
    <n v="99"/>
    <n v="18.23"/>
    <n v="42"/>
    <n v="12.14"/>
    <n v="57"/>
    <n v="31.49"/>
    <x v="0"/>
  </r>
  <r>
    <x v="0"/>
    <x v="11"/>
    <x v="11"/>
    <x v="2"/>
    <n v="39"/>
    <n v="7.18"/>
    <n v="24"/>
    <n v="6.94"/>
    <n v="15"/>
    <n v="8.2899999999999991"/>
    <x v="0"/>
  </r>
  <r>
    <x v="0"/>
    <x v="11"/>
    <x v="11"/>
    <x v="3"/>
    <n v="0"/>
    <n v="0"/>
    <n v="0"/>
    <n v="0"/>
    <n v="0"/>
    <n v="0"/>
    <x v="0"/>
  </r>
  <r>
    <x v="0"/>
    <x v="11"/>
    <x v="11"/>
    <x v="4"/>
    <n v="2"/>
    <n v="0.37"/>
    <n v="0"/>
    <n v="0"/>
    <n v="2"/>
    <n v="1.1000000000000001"/>
    <x v="0"/>
  </r>
  <r>
    <x v="0"/>
    <x v="11"/>
    <x v="11"/>
    <x v="5"/>
    <n v="13"/>
    <n v="2.39"/>
    <n v="7"/>
    <n v="2.02"/>
    <n v="6"/>
    <n v="3.31"/>
    <x v="0"/>
  </r>
  <r>
    <x v="0"/>
    <x v="11"/>
    <x v="11"/>
    <x v="6"/>
    <n v="143"/>
    <n v="26.34"/>
    <n v="87"/>
    <n v="25.14"/>
    <n v="55"/>
    <n v="30.39"/>
    <x v="1"/>
  </r>
  <r>
    <x v="0"/>
    <x v="11"/>
    <x v="11"/>
    <x v="7"/>
    <n v="1"/>
    <n v="0.18"/>
    <n v="0"/>
    <n v="0"/>
    <n v="1"/>
    <n v="0.55000000000000004"/>
    <x v="0"/>
  </r>
  <r>
    <x v="0"/>
    <x v="11"/>
    <x v="11"/>
    <x v="8"/>
    <n v="14"/>
    <n v="2.58"/>
    <n v="4"/>
    <n v="1.1599999999999999"/>
    <n v="10"/>
    <n v="5.52"/>
    <x v="0"/>
  </r>
  <r>
    <x v="0"/>
    <x v="11"/>
    <x v="11"/>
    <x v="9"/>
    <n v="12"/>
    <n v="2.21"/>
    <n v="5"/>
    <n v="1.45"/>
    <n v="7"/>
    <n v="3.87"/>
    <x v="0"/>
  </r>
  <r>
    <x v="0"/>
    <x v="11"/>
    <x v="11"/>
    <x v="10"/>
    <n v="66"/>
    <n v="12.15"/>
    <n v="60"/>
    <n v="17.34"/>
    <n v="6"/>
    <n v="3.31"/>
    <x v="0"/>
  </r>
  <r>
    <x v="0"/>
    <x v="11"/>
    <x v="11"/>
    <x v="11"/>
    <n v="73"/>
    <n v="13.44"/>
    <n v="67"/>
    <n v="19.36"/>
    <n v="4"/>
    <n v="2.21"/>
    <x v="1"/>
  </r>
  <r>
    <x v="0"/>
    <x v="11"/>
    <x v="11"/>
    <x v="12"/>
    <n v="20"/>
    <n v="3.68"/>
    <n v="9"/>
    <n v="2.6"/>
    <n v="2"/>
    <n v="1.1000000000000001"/>
    <x v="0"/>
  </r>
  <r>
    <x v="0"/>
    <x v="11"/>
    <x v="11"/>
    <x v="13"/>
    <n v="21"/>
    <n v="3.87"/>
    <n v="16"/>
    <n v="4.62"/>
    <n v="3"/>
    <n v="1.66"/>
    <x v="0"/>
  </r>
  <r>
    <x v="0"/>
    <x v="11"/>
    <x v="11"/>
    <x v="14"/>
    <n v="40"/>
    <n v="7.37"/>
    <n v="25"/>
    <n v="7.23"/>
    <n v="13"/>
    <n v="7.18"/>
    <x v="0"/>
  </r>
  <r>
    <x v="0"/>
    <x v="12"/>
    <x v="12"/>
    <x v="0"/>
    <n v="0"/>
    <n v="0"/>
    <n v="0"/>
    <n v="0"/>
    <n v="0"/>
    <n v="0"/>
    <x v="0"/>
  </r>
  <r>
    <x v="0"/>
    <x v="12"/>
    <x v="12"/>
    <x v="1"/>
    <n v="154"/>
    <n v="13.34"/>
    <n v="82"/>
    <n v="10.25"/>
    <n v="72"/>
    <n v="20.99"/>
    <x v="0"/>
  </r>
  <r>
    <x v="0"/>
    <x v="12"/>
    <x v="12"/>
    <x v="2"/>
    <n v="69"/>
    <n v="5.98"/>
    <n v="46"/>
    <n v="5.75"/>
    <n v="23"/>
    <n v="6.71"/>
    <x v="0"/>
  </r>
  <r>
    <x v="0"/>
    <x v="12"/>
    <x v="12"/>
    <x v="3"/>
    <n v="3"/>
    <n v="0.26"/>
    <n v="0"/>
    <n v="0"/>
    <n v="3"/>
    <n v="0.87"/>
    <x v="0"/>
  </r>
  <r>
    <x v="0"/>
    <x v="12"/>
    <x v="12"/>
    <x v="4"/>
    <n v="2"/>
    <n v="0.17"/>
    <n v="0"/>
    <n v="0"/>
    <n v="2"/>
    <n v="0.57999999999999996"/>
    <x v="0"/>
  </r>
  <r>
    <x v="0"/>
    <x v="12"/>
    <x v="12"/>
    <x v="5"/>
    <n v="12"/>
    <n v="1.04"/>
    <n v="3"/>
    <n v="0.38"/>
    <n v="9"/>
    <n v="2.62"/>
    <x v="0"/>
  </r>
  <r>
    <x v="0"/>
    <x v="12"/>
    <x v="12"/>
    <x v="6"/>
    <n v="338"/>
    <n v="29.29"/>
    <n v="241"/>
    <n v="30.13"/>
    <n v="96"/>
    <n v="27.99"/>
    <x v="1"/>
  </r>
  <r>
    <x v="0"/>
    <x v="12"/>
    <x v="12"/>
    <x v="7"/>
    <n v="4"/>
    <n v="0.35"/>
    <n v="1"/>
    <n v="0.13"/>
    <n v="3"/>
    <n v="0.87"/>
    <x v="0"/>
  </r>
  <r>
    <x v="0"/>
    <x v="12"/>
    <x v="12"/>
    <x v="8"/>
    <n v="52"/>
    <n v="4.51"/>
    <n v="33"/>
    <n v="4.13"/>
    <n v="17"/>
    <n v="4.96"/>
    <x v="0"/>
  </r>
  <r>
    <x v="0"/>
    <x v="12"/>
    <x v="12"/>
    <x v="9"/>
    <n v="53"/>
    <n v="4.59"/>
    <n v="29"/>
    <n v="3.63"/>
    <n v="23"/>
    <n v="6.71"/>
    <x v="0"/>
  </r>
  <r>
    <x v="0"/>
    <x v="12"/>
    <x v="12"/>
    <x v="10"/>
    <n v="133"/>
    <n v="11.53"/>
    <n v="111"/>
    <n v="13.88"/>
    <n v="22"/>
    <n v="6.41"/>
    <x v="0"/>
  </r>
  <r>
    <x v="0"/>
    <x v="12"/>
    <x v="12"/>
    <x v="11"/>
    <n v="167"/>
    <n v="14.47"/>
    <n v="150"/>
    <n v="18.75"/>
    <n v="14"/>
    <n v="4.08"/>
    <x v="3"/>
  </r>
  <r>
    <x v="0"/>
    <x v="12"/>
    <x v="12"/>
    <x v="12"/>
    <n v="37"/>
    <n v="3.21"/>
    <n v="33"/>
    <n v="4.13"/>
    <n v="3"/>
    <n v="0.87"/>
    <x v="0"/>
  </r>
  <r>
    <x v="0"/>
    <x v="12"/>
    <x v="12"/>
    <x v="13"/>
    <n v="98"/>
    <n v="8.49"/>
    <n v="51"/>
    <n v="6.38"/>
    <n v="47"/>
    <n v="13.7"/>
    <x v="0"/>
  </r>
  <r>
    <x v="0"/>
    <x v="12"/>
    <x v="12"/>
    <x v="14"/>
    <n v="32"/>
    <n v="2.77"/>
    <n v="20"/>
    <n v="2.5"/>
    <n v="9"/>
    <n v="2.62"/>
    <x v="0"/>
  </r>
  <r>
    <x v="0"/>
    <x v="13"/>
    <x v="13"/>
    <x v="0"/>
    <n v="1"/>
    <n v="0.06"/>
    <n v="0"/>
    <n v="0"/>
    <n v="1"/>
    <n v="0.28000000000000003"/>
    <x v="0"/>
  </r>
  <r>
    <x v="0"/>
    <x v="13"/>
    <x v="13"/>
    <x v="1"/>
    <n v="185"/>
    <n v="11.99"/>
    <n v="113"/>
    <n v="9.7100000000000009"/>
    <n v="72"/>
    <n v="20.22"/>
    <x v="0"/>
  </r>
  <r>
    <x v="0"/>
    <x v="13"/>
    <x v="13"/>
    <x v="2"/>
    <n v="336"/>
    <n v="21.78"/>
    <n v="285"/>
    <n v="24.48"/>
    <n v="51"/>
    <n v="14.33"/>
    <x v="0"/>
  </r>
  <r>
    <x v="0"/>
    <x v="13"/>
    <x v="13"/>
    <x v="3"/>
    <n v="6"/>
    <n v="0.39"/>
    <n v="1"/>
    <n v="0.09"/>
    <n v="5"/>
    <n v="1.4"/>
    <x v="0"/>
  </r>
  <r>
    <x v="0"/>
    <x v="13"/>
    <x v="13"/>
    <x v="4"/>
    <n v="5"/>
    <n v="0.32"/>
    <n v="1"/>
    <n v="0.09"/>
    <n v="4"/>
    <n v="1.1200000000000001"/>
    <x v="0"/>
  </r>
  <r>
    <x v="0"/>
    <x v="13"/>
    <x v="13"/>
    <x v="5"/>
    <n v="13"/>
    <n v="0.84"/>
    <n v="4"/>
    <n v="0.34"/>
    <n v="9"/>
    <n v="2.5299999999999998"/>
    <x v="0"/>
  </r>
  <r>
    <x v="0"/>
    <x v="13"/>
    <x v="13"/>
    <x v="6"/>
    <n v="399"/>
    <n v="25.86"/>
    <n v="293"/>
    <n v="25.17"/>
    <n v="105"/>
    <n v="29.49"/>
    <x v="1"/>
  </r>
  <r>
    <x v="0"/>
    <x v="13"/>
    <x v="13"/>
    <x v="7"/>
    <n v="9"/>
    <n v="0.57999999999999996"/>
    <n v="2"/>
    <n v="0.17"/>
    <n v="7"/>
    <n v="1.97"/>
    <x v="0"/>
  </r>
  <r>
    <x v="0"/>
    <x v="13"/>
    <x v="13"/>
    <x v="8"/>
    <n v="63"/>
    <n v="4.08"/>
    <n v="51"/>
    <n v="4.38"/>
    <n v="12"/>
    <n v="3.37"/>
    <x v="0"/>
  </r>
  <r>
    <x v="0"/>
    <x v="13"/>
    <x v="13"/>
    <x v="9"/>
    <n v="38"/>
    <n v="2.46"/>
    <n v="24"/>
    <n v="2.06"/>
    <n v="14"/>
    <n v="3.93"/>
    <x v="0"/>
  </r>
  <r>
    <x v="0"/>
    <x v="13"/>
    <x v="13"/>
    <x v="10"/>
    <n v="114"/>
    <n v="7.39"/>
    <n v="105"/>
    <n v="9.02"/>
    <n v="9"/>
    <n v="2.5299999999999998"/>
    <x v="0"/>
  </r>
  <r>
    <x v="0"/>
    <x v="13"/>
    <x v="13"/>
    <x v="11"/>
    <n v="181"/>
    <n v="11.73"/>
    <n v="163"/>
    <n v="14"/>
    <n v="11"/>
    <n v="3.09"/>
    <x v="0"/>
  </r>
  <r>
    <x v="0"/>
    <x v="13"/>
    <x v="13"/>
    <x v="12"/>
    <n v="43"/>
    <n v="2.79"/>
    <n v="31"/>
    <n v="2.66"/>
    <n v="1"/>
    <n v="0.28000000000000003"/>
    <x v="0"/>
  </r>
  <r>
    <x v="0"/>
    <x v="13"/>
    <x v="13"/>
    <x v="13"/>
    <n v="81"/>
    <n v="5.25"/>
    <n v="36"/>
    <n v="3.09"/>
    <n v="45"/>
    <n v="12.64"/>
    <x v="0"/>
  </r>
  <r>
    <x v="0"/>
    <x v="13"/>
    <x v="13"/>
    <x v="14"/>
    <n v="69"/>
    <n v="4.47"/>
    <n v="55"/>
    <n v="4.7300000000000004"/>
    <n v="10"/>
    <n v="2.81"/>
    <x v="1"/>
  </r>
  <r>
    <x v="0"/>
    <x v="14"/>
    <x v="14"/>
    <x v="0"/>
    <n v="0"/>
    <n v="0"/>
    <n v="0"/>
    <n v="0"/>
    <n v="0"/>
    <n v="0"/>
    <x v="0"/>
  </r>
  <r>
    <x v="0"/>
    <x v="14"/>
    <x v="14"/>
    <x v="1"/>
    <n v="90"/>
    <n v="14.31"/>
    <n v="34"/>
    <n v="9.7100000000000009"/>
    <n v="56"/>
    <n v="21.71"/>
    <x v="0"/>
  </r>
  <r>
    <x v="0"/>
    <x v="14"/>
    <x v="14"/>
    <x v="2"/>
    <n v="30"/>
    <n v="4.7699999999999996"/>
    <n v="17"/>
    <n v="4.8600000000000003"/>
    <n v="13"/>
    <n v="5.04"/>
    <x v="0"/>
  </r>
  <r>
    <x v="0"/>
    <x v="14"/>
    <x v="14"/>
    <x v="3"/>
    <n v="3"/>
    <n v="0.48"/>
    <n v="0"/>
    <n v="0"/>
    <n v="1"/>
    <n v="0.39"/>
    <x v="0"/>
  </r>
  <r>
    <x v="0"/>
    <x v="14"/>
    <x v="14"/>
    <x v="4"/>
    <n v="3"/>
    <n v="0.48"/>
    <n v="1"/>
    <n v="0.28999999999999998"/>
    <n v="2"/>
    <n v="0.78"/>
    <x v="0"/>
  </r>
  <r>
    <x v="0"/>
    <x v="14"/>
    <x v="14"/>
    <x v="5"/>
    <n v="8"/>
    <n v="1.27"/>
    <n v="7"/>
    <n v="2"/>
    <n v="1"/>
    <n v="0.39"/>
    <x v="0"/>
  </r>
  <r>
    <x v="0"/>
    <x v="14"/>
    <x v="14"/>
    <x v="6"/>
    <n v="161"/>
    <n v="25.6"/>
    <n v="85"/>
    <n v="24.29"/>
    <n v="75"/>
    <n v="29.07"/>
    <x v="1"/>
  </r>
  <r>
    <x v="0"/>
    <x v="14"/>
    <x v="14"/>
    <x v="7"/>
    <n v="7"/>
    <n v="1.1100000000000001"/>
    <n v="2"/>
    <n v="0.56999999999999995"/>
    <n v="5"/>
    <n v="1.94"/>
    <x v="0"/>
  </r>
  <r>
    <x v="0"/>
    <x v="14"/>
    <x v="14"/>
    <x v="8"/>
    <n v="59"/>
    <n v="9.3800000000000008"/>
    <n v="24"/>
    <n v="6.86"/>
    <n v="35"/>
    <n v="13.57"/>
    <x v="0"/>
  </r>
  <r>
    <x v="0"/>
    <x v="14"/>
    <x v="14"/>
    <x v="9"/>
    <n v="30"/>
    <n v="4.7699999999999996"/>
    <n v="14"/>
    <n v="4"/>
    <n v="16"/>
    <n v="6.2"/>
    <x v="0"/>
  </r>
  <r>
    <x v="0"/>
    <x v="14"/>
    <x v="14"/>
    <x v="10"/>
    <n v="41"/>
    <n v="6.52"/>
    <n v="36"/>
    <n v="10.29"/>
    <n v="5"/>
    <n v="1.94"/>
    <x v="0"/>
  </r>
  <r>
    <x v="0"/>
    <x v="14"/>
    <x v="14"/>
    <x v="11"/>
    <n v="100"/>
    <n v="15.9"/>
    <n v="78"/>
    <n v="22.29"/>
    <n v="20"/>
    <n v="7.75"/>
    <x v="0"/>
  </r>
  <r>
    <x v="0"/>
    <x v="14"/>
    <x v="14"/>
    <x v="12"/>
    <n v="39"/>
    <n v="6.2"/>
    <n v="24"/>
    <n v="6.86"/>
    <n v="8"/>
    <n v="3.1"/>
    <x v="0"/>
  </r>
  <r>
    <x v="0"/>
    <x v="14"/>
    <x v="14"/>
    <x v="13"/>
    <n v="29"/>
    <n v="4.6100000000000003"/>
    <n v="14"/>
    <n v="4"/>
    <n v="10"/>
    <n v="3.88"/>
    <x v="0"/>
  </r>
  <r>
    <x v="0"/>
    <x v="14"/>
    <x v="14"/>
    <x v="14"/>
    <n v="29"/>
    <n v="4.6100000000000003"/>
    <n v="14"/>
    <n v="4"/>
    <n v="11"/>
    <n v="4.26"/>
    <x v="0"/>
  </r>
  <r>
    <x v="0"/>
    <x v="15"/>
    <x v="15"/>
    <x v="0"/>
    <n v="0"/>
    <n v="0"/>
    <n v="0"/>
    <n v="0"/>
    <n v="0"/>
    <n v="0"/>
    <x v="0"/>
  </r>
  <r>
    <x v="0"/>
    <x v="15"/>
    <x v="15"/>
    <x v="1"/>
    <n v="115"/>
    <n v="16.079999999999998"/>
    <n v="47"/>
    <n v="11.84"/>
    <n v="68"/>
    <n v="22.52"/>
    <x v="0"/>
  </r>
  <r>
    <x v="0"/>
    <x v="15"/>
    <x v="15"/>
    <x v="2"/>
    <n v="54"/>
    <n v="7.55"/>
    <n v="20"/>
    <n v="5.04"/>
    <n v="34"/>
    <n v="11.26"/>
    <x v="0"/>
  </r>
  <r>
    <x v="0"/>
    <x v="15"/>
    <x v="15"/>
    <x v="3"/>
    <n v="0"/>
    <n v="0"/>
    <n v="0"/>
    <n v="0"/>
    <n v="0"/>
    <n v="0"/>
    <x v="0"/>
  </r>
  <r>
    <x v="0"/>
    <x v="15"/>
    <x v="15"/>
    <x v="4"/>
    <n v="2"/>
    <n v="0.28000000000000003"/>
    <n v="1"/>
    <n v="0.25"/>
    <n v="1"/>
    <n v="0.33"/>
    <x v="0"/>
  </r>
  <r>
    <x v="0"/>
    <x v="15"/>
    <x v="15"/>
    <x v="5"/>
    <n v="16"/>
    <n v="2.2400000000000002"/>
    <n v="15"/>
    <n v="3.78"/>
    <n v="1"/>
    <n v="0.33"/>
    <x v="0"/>
  </r>
  <r>
    <x v="0"/>
    <x v="15"/>
    <x v="15"/>
    <x v="6"/>
    <n v="174"/>
    <n v="24.34"/>
    <n v="81"/>
    <n v="20.399999999999999"/>
    <n v="93"/>
    <n v="30.79"/>
    <x v="0"/>
  </r>
  <r>
    <x v="0"/>
    <x v="15"/>
    <x v="15"/>
    <x v="7"/>
    <n v="2"/>
    <n v="0.28000000000000003"/>
    <n v="0"/>
    <n v="0"/>
    <n v="2"/>
    <n v="0.66"/>
    <x v="0"/>
  </r>
  <r>
    <x v="0"/>
    <x v="15"/>
    <x v="15"/>
    <x v="8"/>
    <n v="86"/>
    <n v="12.03"/>
    <n v="47"/>
    <n v="11.84"/>
    <n v="39"/>
    <n v="12.91"/>
    <x v="0"/>
  </r>
  <r>
    <x v="0"/>
    <x v="15"/>
    <x v="15"/>
    <x v="9"/>
    <n v="27"/>
    <n v="3.78"/>
    <n v="15"/>
    <n v="3.78"/>
    <n v="12"/>
    <n v="3.97"/>
    <x v="0"/>
  </r>
  <r>
    <x v="0"/>
    <x v="15"/>
    <x v="15"/>
    <x v="10"/>
    <n v="62"/>
    <n v="8.67"/>
    <n v="47"/>
    <n v="11.84"/>
    <n v="11"/>
    <n v="3.64"/>
    <x v="9"/>
  </r>
  <r>
    <x v="0"/>
    <x v="15"/>
    <x v="15"/>
    <x v="11"/>
    <n v="80"/>
    <n v="11.19"/>
    <n v="64"/>
    <n v="16.12"/>
    <n v="16"/>
    <n v="5.3"/>
    <x v="0"/>
  </r>
  <r>
    <x v="0"/>
    <x v="15"/>
    <x v="15"/>
    <x v="12"/>
    <n v="30"/>
    <n v="4.2"/>
    <n v="22"/>
    <n v="5.54"/>
    <n v="4"/>
    <n v="1.32"/>
    <x v="5"/>
  </r>
  <r>
    <x v="0"/>
    <x v="15"/>
    <x v="15"/>
    <x v="13"/>
    <n v="30"/>
    <n v="4.2"/>
    <n v="21"/>
    <n v="5.29"/>
    <n v="9"/>
    <n v="2.98"/>
    <x v="0"/>
  </r>
  <r>
    <x v="0"/>
    <x v="15"/>
    <x v="15"/>
    <x v="14"/>
    <n v="37"/>
    <n v="5.17"/>
    <n v="17"/>
    <n v="4.28"/>
    <n v="12"/>
    <n v="3.97"/>
    <x v="11"/>
  </r>
  <r>
    <x v="0"/>
    <x v="16"/>
    <x v="16"/>
    <x v="0"/>
    <n v="0"/>
    <n v="0"/>
    <n v="0"/>
    <n v="0"/>
    <n v="0"/>
    <n v="0"/>
    <x v="0"/>
  </r>
  <r>
    <x v="0"/>
    <x v="16"/>
    <x v="16"/>
    <x v="1"/>
    <n v="36"/>
    <n v="22.36"/>
    <n v="18"/>
    <n v="17.309999999999999"/>
    <n v="18"/>
    <n v="33.96"/>
    <x v="0"/>
  </r>
  <r>
    <x v="0"/>
    <x v="16"/>
    <x v="16"/>
    <x v="2"/>
    <n v="18"/>
    <n v="11.18"/>
    <n v="7"/>
    <n v="6.73"/>
    <n v="11"/>
    <n v="20.75"/>
    <x v="0"/>
  </r>
  <r>
    <x v="0"/>
    <x v="16"/>
    <x v="16"/>
    <x v="3"/>
    <n v="0"/>
    <n v="0"/>
    <n v="0"/>
    <n v="0"/>
    <n v="0"/>
    <n v="0"/>
    <x v="0"/>
  </r>
  <r>
    <x v="0"/>
    <x v="16"/>
    <x v="16"/>
    <x v="4"/>
    <n v="1"/>
    <n v="0.62"/>
    <n v="0"/>
    <n v="0"/>
    <n v="1"/>
    <n v="1.89"/>
    <x v="0"/>
  </r>
  <r>
    <x v="0"/>
    <x v="16"/>
    <x v="16"/>
    <x v="5"/>
    <n v="0"/>
    <n v="0"/>
    <n v="0"/>
    <n v="0"/>
    <n v="0"/>
    <n v="0"/>
    <x v="0"/>
  </r>
  <r>
    <x v="0"/>
    <x v="16"/>
    <x v="16"/>
    <x v="6"/>
    <n v="47"/>
    <n v="29.19"/>
    <n v="34"/>
    <n v="32.69"/>
    <n v="12"/>
    <n v="22.64"/>
    <x v="1"/>
  </r>
  <r>
    <x v="0"/>
    <x v="16"/>
    <x v="16"/>
    <x v="7"/>
    <n v="0"/>
    <n v="0"/>
    <n v="0"/>
    <n v="0"/>
    <n v="0"/>
    <n v="0"/>
    <x v="0"/>
  </r>
  <r>
    <x v="0"/>
    <x v="16"/>
    <x v="16"/>
    <x v="8"/>
    <n v="4"/>
    <n v="2.48"/>
    <n v="3"/>
    <n v="2.88"/>
    <n v="1"/>
    <n v="1.89"/>
    <x v="0"/>
  </r>
  <r>
    <x v="0"/>
    <x v="16"/>
    <x v="16"/>
    <x v="9"/>
    <n v="2"/>
    <n v="1.24"/>
    <n v="2"/>
    <n v="1.92"/>
    <n v="0"/>
    <n v="0"/>
    <x v="0"/>
  </r>
  <r>
    <x v="0"/>
    <x v="16"/>
    <x v="16"/>
    <x v="10"/>
    <n v="16"/>
    <n v="9.94"/>
    <n v="13"/>
    <n v="12.5"/>
    <n v="3"/>
    <n v="5.66"/>
    <x v="0"/>
  </r>
  <r>
    <x v="0"/>
    <x v="16"/>
    <x v="16"/>
    <x v="11"/>
    <n v="18"/>
    <n v="11.18"/>
    <n v="16"/>
    <n v="15.38"/>
    <n v="1"/>
    <n v="1.89"/>
    <x v="1"/>
  </r>
  <r>
    <x v="0"/>
    <x v="16"/>
    <x v="16"/>
    <x v="12"/>
    <n v="3"/>
    <n v="1.86"/>
    <n v="1"/>
    <n v="0.96"/>
    <n v="1"/>
    <n v="1.89"/>
    <x v="0"/>
  </r>
  <r>
    <x v="0"/>
    <x v="16"/>
    <x v="16"/>
    <x v="13"/>
    <n v="10"/>
    <n v="6.21"/>
    <n v="6"/>
    <n v="5.77"/>
    <n v="4"/>
    <n v="7.55"/>
    <x v="0"/>
  </r>
  <r>
    <x v="0"/>
    <x v="16"/>
    <x v="16"/>
    <x v="14"/>
    <n v="6"/>
    <n v="3.73"/>
    <n v="4"/>
    <n v="3.85"/>
    <n v="1"/>
    <n v="1.89"/>
    <x v="1"/>
  </r>
  <r>
    <x v="0"/>
    <x v="17"/>
    <x v="17"/>
    <x v="0"/>
    <n v="0"/>
    <n v="0"/>
    <n v="0"/>
    <n v="0"/>
    <n v="0"/>
    <n v="0"/>
    <x v="0"/>
  </r>
  <r>
    <x v="0"/>
    <x v="17"/>
    <x v="17"/>
    <x v="1"/>
    <n v="51"/>
    <n v="16.399999999999999"/>
    <n v="28"/>
    <n v="12.39"/>
    <n v="23"/>
    <n v="27.38"/>
    <x v="0"/>
  </r>
  <r>
    <x v="0"/>
    <x v="17"/>
    <x v="17"/>
    <x v="2"/>
    <n v="24"/>
    <n v="7.72"/>
    <n v="16"/>
    <n v="7.08"/>
    <n v="8"/>
    <n v="9.52"/>
    <x v="0"/>
  </r>
  <r>
    <x v="0"/>
    <x v="17"/>
    <x v="17"/>
    <x v="3"/>
    <n v="1"/>
    <n v="0.32"/>
    <n v="0"/>
    <n v="0"/>
    <n v="1"/>
    <n v="1.19"/>
    <x v="0"/>
  </r>
  <r>
    <x v="0"/>
    <x v="17"/>
    <x v="17"/>
    <x v="4"/>
    <n v="1"/>
    <n v="0.32"/>
    <n v="0"/>
    <n v="0"/>
    <n v="1"/>
    <n v="1.19"/>
    <x v="0"/>
  </r>
  <r>
    <x v="0"/>
    <x v="17"/>
    <x v="17"/>
    <x v="5"/>
    <n v="3"/>
    <n v="0.96"/>
    <n v="1"/>
    <n v="0.44"/>
    <n v="2"/>
    <n v="2.38"/>
    <x v="0"/>
  </r>
  <r>
    <x v="0"/>
    <x v="17"/>
    <x v="17"/>
    <x v="6"/>
    <n v="88"/>
    <n v="28.3"/>
    <n v="60"/>
    <n v="26.55"/>
    <n v="28"/>
    <n v="33.33"/>
    <x v="0"/>
  </r>
  <r>
    <x v="0"/>
    <x v="17"/>
    <x v="17"/>
    <x v="7"/>
    <n v="0"/>
    <n v="0"/>
    <n v="0"/>
    <n v="0"/>
    <n v="0"/>
    <n v="0"/>
    <x v="0"/>
  </r>
  <r>
    <x v="0"/>
    <x v="17"/>
    <x v="17"/>
    <x v="8"/>
    <n v="23"/>
    <n v="7.4"/>
    <n v="19"/>
    <n v="8.41"/>
    <n v="4"/>
    <n v="4.76"/>
    <x v="0"/>
  </r>
  <r>
    <x v="0"/>
    <x v="17"/>
    <x v="17"/>
    <x v="9"/>
    <n v="9"/>
    <n v="2.89"/>
    <n v="7"/>
    <n v="3.1"/>
    <n v="2"/>
    <n v="2.38"/>
    <x v="0"/>
  </r>
  <r>
    <x v="0"/>
    <x v="17"/>
    <x v="17"/>
    <x v="10"/>
    <n v="47"/>
    <n v="15.11"/>
    <n v="42"/>
    <n v="18.579999999999998"/>
    <n v="4"/>
    <n v="4.76"/>
    <x v="0"/>
  </r>
  <r>
    <x v="0"/>
    <x v="17"/>
    <x v="17"/>
    <x v="11"/>
    <n v="39"/>
    <n v="12.54"/>
    <n v="36"/>
    <n v="15.93"/>
    <n v="3"/>
    <n v="3.57"/>
    <x v="0"/>
  </r>
  <r>
    <x v="0"/>
    <x v="17"/>
    <x v="17"/>
    <x v="12"/>
    <n v="2"/>
    <n v="0.64"/>
    <n v="2"/>
    <n v="0.88"/>
    <n v="0"/>
    <n v="0"/>
    <x v="0"/>
  </r>
  <r>
    <x v="0"/>
    <x v="17"/>
    <x v="17"/>
    <x v="13"/>
    <n v="11"/>
    <n v="3.54"/>
    <n v="9"/>
    <n v="3.98"/>
    <n v="2"/>
    <n v="2.38"/>
    <x v="0"/>
  </r>
  <r>
    <x v="0"/>
    <x v="17"/>
    <x v="17"/>
    <x v="14"/>
    <n v="12"/>
    <n v="3.86"/>
    <n v="6"/>
    <n v="2.65"/>
    <n v="6"/>
    <n v="7.14"/>
    <x v="0"/>
  </r>
  <r>
    <x v="0"/>
    <x v="18"/>
    <x v="18"/>
    <x v="0"/>
    <n v="0"/>
    <n v="0"/>
    <n v="0"/>
    <n v="0"/>
    <n v="0"/>
    <n v="0"/>
    <x v="0"/>
  </r>
  <r>
    <x v="0"/>
    <x v="18"/>
    <x v="18"/>
    <x v="1"/>
    <n v="70"/>
    <n v="10.99"/>
    <n v="45"/>
    <n v="9.7799999999999994"/>
    <n v="25"/>
    <n v="14.79"/>
    <x v="0"/>
  </r>
  <r>
    <x v="0"/>
    <x v="18"/>
    <x v="18"/>
    <x v="2"/>
    <n v="259"/>
    <n v="40.659999999999997"/>
    <n v="201"/>
    <n v="43.7"/>
    <n v="57"/>
    <n v="33.729999999999997"/>
    <x v="1"/>
  </r>
  <r>
    <x v="0"/>
    <x v="18"/>
    <x v="18"/>
    <x v="3"/>
    <n v="2"/>
    <n v="0.31"/>
    <n v="0"/>
    <n v="0"/>
    <n v="1"/>
    <n v="0.59"/>
    <x v="0"/>
  </r>
  <r>
    <x v="0"/>
    <x v="18"/>
    <x v="18"/>
    <x v="4"/>
    <n v="1"/>
    <n v="0.16"/>
    <n v="0"/>
    <n v="0"/>
    <n v="1"/>
    <n v="0.59"/>
    <x v="0"/>
  </r>
  <r>
    <x v="0"/>
    <x v="18"/>
    <x v="18"/>
    <x v="5"/>
    <n v="6"/>
    <n v="0.94"/>
    <n v="5"/>
    <n v="1.0900000000000001"/>
    <n v="1"/>
    <n v="0.59"/>
    <x v="0"/>
  </r>
  <r>
    <x v="0"/>
    <x v="18"/>
    <x v="18"/>
    <x v="6"/>
    <n v="144"/>
    <n v="22.61"/>
    <n v="92"/>
    <n v="20"/>
    <n v="50"/>
    <n v="29.59"/>
    <x v="3"/>
  </r>
  <r>
    <x v="0"/>
    <x v="18"/>
    <x v="18"/>
    <x v="7"/>
    <n v="2"/>
    <n v="0.31"/>
    <n v="1"/>
    <n v="0.22"/>
    <n v="1"/>
    <n v="0.59"/>
    <x v="0"/>
  </r>
  <r>
    <x v="0"/>
    <x v="18"/>
    <x v="18"/>
    <x v="8"/>
    <n v="3"/>
    <n v="0.47"/>
    <n v="0"/>
    <n v="0"/>
    <n v="3"/>
    <n v="1.78"/>
    <x v="0"/>
  </r>
  <r>
    <x v="0"/>
    <x v="18"/>
    <x v="18"/>
    <x v="9"/>
    <n v="14"/>
    <n v="2.2000000000000002"/>
    <n v="7"/>
    <n v="1.52"/>
    <n v="7"/>
    <n v="4.1399999999999997"/>
    <x v="0"/>
  </r>
  <r>
    <x v="0"/>
    <x v="18"/>
    <x v="18"/>
    <x v="10"/>
    <n v="39"/>
    <n v="6.12"/>
    <n v="31"/>
    <n v="6.74"/>
    <n v="8"/>
    <n v="4.7300000000000004"/>
    <x v="0"/>
  </r>
  <r>
    <x v="0"/>
    <x v="18"/>
    <x v="18"/>
    <x v="11"/>
    <n v="50"/>
    <n v="7.85"/>
    <n v="44"/>
    <n v="9.57"/>
    <n v="5"/>
    <n v="2.96"/>
    <x v="0"/>
  </r>
  <r>
    <x v="0"/>
    <x v="18"/>
    <x v="18"/>
    <x v="12"/>
    <n v="15"/>
    <n v="2.35"/>
    <n v="12"/>
    <n v="2.61"/>
    <n v="0"/>
    <n v="0"/>
    <x v="1"/>
  </r>
  <r>
    <x v="0"/>
    <x v="18"/>
    <x v="18"/>
    <x v="13"/>
    <n v="18"/>
    <n v="2.83"/>
    <n v="12"/>
    <n v="2.61"/>
    <n v="6"/>
    <n v="3.55"/>
    <x v="0"/>
  </r>
  <r>
    <x v="0"/>
    <x v="18"/>
    <x v="18"/>
    <x v="14"/>
    <n v="14"/>
    <n v="2.2000000000000002"/>
    <n v="10"/>
    <n v="2.17"/>
    <n v="4"/>
    <n v="2.37"/>
    <x v="0"/>
  </r>
  <r>
    <x v="0"/>
    <x v="19"/>
    <x v="19"/>
    <x v="0"/>
    <n v="0"/>
    <n v="0"/>
    <n v="0"/>
    <n v="0"/>
    <n v="0"/>
    <n v="0"/>
    <x v="0"/>
  </r>
  <r>
    <x v="0"/>
    <x v="19"/>
    <x v="19"/>
    <x v="1"/>
    <n v="10"/>
    <n v="9.35"/>
    <n v="7"/>
    <n v="8.24"/>
    <n v="3"/>
    <n v="21.43"/>
    <x v="0"/>
  </r>
  <r>
    <x v="0"/>
    <x v="19"/>
    <x v="19"/>
    <x v="2"/>
    <n v="13"/>
    <n v="12.15"/>
    <n v="12"/>
    <n v="14.12"/>
    <n v="1"/>
    <n v="7.14"/>
    <x v="0"/>
  </r>
  <r>
    <x v="0"/>
    <x v="19"/>
    <x v="19"/>
    <x v="3"/>
    <n v="1"/>
    <n v="0.93"/>
    <n v="0"/>
    <n v="0"/>
    <n v="0"/>
    <n v="0"/>
    <x v="0"/>
  </r>
  <r>
    <x v="0"/>
    <x v="19"/>
    <x v="19"/>
    <x v="4"/>
    <n v="0"/>
    <n v="0"/>
    <n v="0"/>
    <n v="0"/>
    <n v="0"/>
    <n v="0"/>
    <x v="0"/>
  </r>
  <r>
    <x v="0"/>
    <x v="19"/>
    <x v="19"/>
    <x v="5"/>
    <n v="5"/>
    <n v="4.67"/>
    <n v="3"/>
    <n v="3.53"/>
    <n v="1"/>
    <n v="7.14"/>
    <x v="0"/>
  </r>
  <r>
    <x v="0"/>
    <x v="19"/>
    <x v="19"/>
    <x v="6"/>
    <n v="35"/>
    <n v="32.71"/>
    <n v="30"/>
    <n v="35.29"/>
    <n v="5"/>
    <n v="35.71"/>
    <x v="0"/>
  </r>
  <r>
    <x v="0"/>
    <x v="19"/>
    <x v="19"/>
    <x v="7"/>
    <n v="0"/>
    <n v="0"/>
    <n v="0"/>
    <n v="0"/>
    <n v="0"/>
    <n v="0"/>
    <x v="0"/>
  </r>
  <r>
    <x v="0"/>
    <x v="19"/>
    <x v="19"/>
    <x v="8"/>
    <n v="0"/>
    <n v="0"/>
    <n v="0"/>
    <n v="0"/>
    <n v="0"/>
    <n v="0"/>
    <x v="0"/>
  </r>
  <r>
    <x v="0"/>
    <x v="19"/>
    <x v="19"/>
    <x v="9"/>
    <n v="0"/>
    <n v="0"/>
    <n v="0"/>
    <n v="0"/>
    <n v="0"/>
    <n v="0"/>
    <x v="0"/>
  </r>
  <r>
    <x v="0"/>
    <x v="19"/>
    <x v="19"/>
    <x v="10"/>
    <n v="23"/>
    <n v="21.5"/>
    <n v="20"/>
    <n v="23.53"/>
    <n v="2"/>
    <n v="14.29"/>
    <x v="1"/>
  </r>
  <r>
    <x v="0"/>
    <x v="19"/>
    <x v="19"/>
    <x v="11"/>
    <n v="13"/>
    <n v="12.15"/>
    <n v="11"/>
    <n v="12.94"/>
    <n v="1"/>
    <n v="7.14"/>
    <x v="0"/>
  </r>
  <r>
    <x v="0"/>
    <x v="19"/>
    <x v="19"/>
    <x v="12"/>
    <n v="2"/>
    <n v="1.87"/>
    <n v="0"/>
    <n v="0"/>
    <n v="0"/>
    <n v="0"/>
    <x v="0"/>
  </r>
  <r>
    <x v="0"/>
    <x v="19"/>
    <x v="19"/>
    <x v="13"/>
    <n v="3"/>
    <n v="2.8"/>
    <n v="2"/>
    <n v="2.35"/>
    <n v="1"/>
    <n v="7.14"/>
    <x v="0"/>
  </r>
  <r>
    <x v="0"/>
    <x v="19"/>
    <x v="19"/>
    <x v="14"/>
    <n v="2"/>
    <n v="1.87"/>
    <n v="0"/>
    <n v="0"/>
    <n v="0"/>
    <n v="0"/>
    <x v="0"/>
  </r>
  <r>
    <x v="0"/>
    <x v="20"/>
    <x v="20"/>
    <x v="0"/>
    <n v="0"/>
    <n v="0"/>
    <n v="0"/>
    <n v="0"/>
    <n v="0"/>
    <n v="0"/>
    <x v="0"/>
  </r>
  <r>
    <x v="0"/>
    <x v="20"/>
    <x v="20"/>
    <x v="1"/>
    <n v="61"/>
    <n v="16.27"/>
    <n v="21"/>
    <n v="8.33"/>
    <n v="40"/>
    <n v="33.9"/>
    <x v="0"/>
  </r>
  <r>
    <x v="0"/>
    <x v="20"/>
    <x v="20"/>
    <x v="2"/>
    <n v="19"/>
    <n v="5.07"/>
    <n v="10"/>
    <n v="3.97"/>
    <n v="9"/>
    <n v="7.63"/>
    <x v="0"/>
  </r>
  <r>
    <x v="0"/>
    <x v="20"/>
    <x v="20"/>
    <x v="3"/>
    <n v="2"/>
    <n v="0.53"/>
    <n v="0"/>
    <n v="0"/>
    <n v="1"/>
    <n v="0.85"/>
    <x v="0"/>
  </r>
  <r>
    <x v="0"/>
    <x v="20"/>
    <x v="20"/>
    <x v="4"/>
    <n v="0"/>
    <n v="0"/>
    <n v="0"/>
    <n v="0"/>
    <n v="0"/>
    <n v="0"/>
    <x v="0"/>
  </r>
  <r>
    <x v="0"/>
    <x v="20"/>
    <x v="20"/>
    <x v="5"/>
    <n v="4"/>
    <n v="1.07"/>
    <n v="1"/>
    <n v="0.4"/>
    <n v="2"/>
    <n v="1.69"/>
    <x v="1"/>
  </r>
  <r>
    <x v="0"/>
    <x v="20"/>
    <x v="20"/>
    <x v="6"/>
    <n v="100"/>
    <n v="26.67"/>
    <n v="67"/>
    <n v="26.59"/>
    <n v="32"/>
    <n v="27.12"/>
    <x v="1"/>
  </r>
  <r>
    <x v="0"/>
    <x v="20"/>
    <x v="20"/>
    <x v="7"/>
    <n v="2"/>
    <n v="0.53"/>
    <n v="0"/>
    <n v="0"/>
    <n v="2"/>
    <n v="1.69"/>
    <x v="0"/>
  </r>
  <r>
    <x v="0"/>
    <x v="20"/>
    <x v="20"/>
    <x v="8"/>
    <n v="30"/>
    <n v="8"/>
    <n v="22"/>
    <n v="8.73"/>
    <n v="7"/>
    <n v="5.93"/>
    <x v="0"/>
  </r>
  <r>
    <x v="0"/>
    <x v="20"/>
    <x v="20"/>
    <x v="9"/>
    <n v="12"/>
    <n v="3.2"/>
    <n v="6"/>
    <n v="2.38"/>
    <n v="6"/>
    <n v="5.08"/>
    <x v="0"/>
  </r>
  <r>
    <x v="0"/>
    <x v="20"/>
    <x v="20"/>
    <x v="10"/>
    <n v="50"/>
    <n v="13.33"/>
    <n v="45"/>
    <n v="17.86"/>
    <n v="5"/>
    <n v="4.24"/>
    <x v="0"/>
  </r>
  <r>
    <x v="0"/>
    <x v="20"/>
    <x v="20"/>
    <x v="11"/>
    <n v="55"/>
    <n v="14.67"/>
    <n v="45"/>
    <n v="17.86"/>
    <n v="10"/>
    <n v="8.4700000000000006"/>
    <x v="0"/>
  </r>
  <r>
    <x v="0"/>
    <x v="20"/>
    <x v="20"/>
    <x v="12"/>
    <n v="16"/>
    <n v="4.2699999999999996"/>
    <n v="12"/>
    <n v="4.76"/>
    <n v="3"/>
    <n v="2.54"/>
    <x v="0"/>
  </r>
  <r>
    <x v="0"/>
    <x v="20"/>
    <x v="20"/>
    <x v="13"/>
    <n v="20"/>
    <n v="5.33"/>
    <n v="19"/>
    <n v="7.54"/>
    <n v="1"/>
    <n v="0.85"/>
    <x v="0"/>
  </r>
  <r>
    <x v="0"/>
    <x v="20"/>
    <x v="20"/>
    <x v="14"/>
    <n v="4"/>
    <n v="1.07"/>
    <n v="4"/>
    <n v="1.59"/>
    <n v="0"/>
    <n v="0"/>
    <x v="0"/>
  </r>
  <r>
    <x v="0"/>
    <x v="21"/>
    <x v="21"/>
    <x v="0"/>
    <n v="1"/>
    <n v="0.15"/>
    <n v="0"/>
    <n v="0"/>
    <n v="1"/>
    <n v="0.52"/>
    <x v="0"/>
  </r>
  <r>
    <x v="0"/>
    <x v="21"/>
    <x v="21"/>
    <x v="1"/>
    <n v="92"/>
    <n v="13.37"/>
    <n v="59"/>
    <n v="12.37"/>
    <n v="33"/>
    <n v="17.010000000000002"/>
    <x v="0"/>
  </r>
  <r>
    <x v="0"/>
    <x v="21"/>
    <x v="21"/>
    <x v="2"/>
    <n v="69"/>
    <n v="10.029999999999999"/>
    <n v="43"/>
    <n v="9.01"/>
    <n v="26"/>
    <n v="13.4"/>
    <x v="0"/>
  </r>
  <r>
    <x v="0"/>
    <x v="21"/>
    <x v="21"/>
    <x v="3"/>
    <n v="1"/>
    <n v="0.15"/>
    <n v="0"/>
    <n v="0"/>
    <n v="1"/>
    <n v="0.52"/>
    <x v="0"/>
  </r>
  <r>
    <x v="0"/>
    <x v="21"/>
    <x v="21"/>
    <x v="4"/>
    <n v="3"/>
    <n v="0.44"/>
    <n v="0"/>
    <n v="0"/>
    <n v="3"/>
    <n v="1.55"/>
    <x v="0"/>
  </r>
  <r>
    <x v="0"/>
    <x v="21"/>
    <x v="21"/>
    <x v="5"/>
    <n v="13"/>
    <n v="1.89"/>
    <n v="5"/>
    <n v="1.05"/>
    <n v="8"/>
    <n v="4.12"/>
    <x v="0"/>
  </r>
  <r>
    <x v="0"/>
    <x v="21"/>
    <x v="21"/>
    <x v="6"/>
    <n v="217"/>
    <n v="31.54"/>
    <n v="138"/>
    <n v="28.93"/>
    <n v="77"/>
    <n v="39.69"/>
    <x v="3"/>
  </r>
  <r>
    <x v="0"/>
    <x v="21"/>
    <x v="21"/>
    <x v="7"/>
    <n v="5"/>
    <n v="0.73"/>
    <n v="2"/>
    <n v="0.42"/>
    <n v="3"/>
    <n v="1.55"/>
    <x v="0"/>
  </r>
  <r>
    <x v="0"/>
    <x v="21"/>
    <x v="21"/>
    <x v="8"/>
    <n v="8"/>
    <n v="1.1599999999999999"/>
    <n v="5"/>
    <n v="1.05"/>
    <n v="3"/>
    <n v="1.55"/>
    <x v="0"/>
  </r>
  <r>
    <x v="0"/>
    <x v="21"/>
    <x v="21"/>
    <x v="9"/>
    <n v="20"/>
    <n v="2.91"/>
    <n v="11"/>
    <n v="2.31"/>
    <n v="8"/>
    <n v="4.12"/>
    <x v="0"/>
  </r>
  <r>
    <x v="0"/>
    <x v="21"/>
    <x v="21"/>
    <x v="10"/>
    <n v="102"/>
    <n v="14.83"/>
    <n v="89"/>
    <n v="18.66"/>
    <n v="12"/>
    <n v="6.19"/>
    <x v="0"/>
  </r>
  <r>
    <x v="0"/>
    <x v="21"/>
    <x v="21"/>
    <x v="11"/>
    <n v="95"/>
    <n v="13.81"/>
    <n v="89"/>
    <n v="18.66"/>
    <n v="4"/>
    <n v="2.06"/>
    <x v="0"/>
  </r>
  <r>
    <x v="0"/>
    <x v="21"/>
    <x v="21"/>
    <x v="12"/>
    <n v="27"/>
    <n v="3.92"/>
    <n v="19"/>
    <n v="3.98"/>
    <n v="2"/>
    <n v="1.03"/>
    <x v="0"/>
  </r>
  <r>
    <x v="0"/>
    <x v="21"/>
    <x v="21"/>
    <x v="13"/>
    <n v="21"/>
    <n v="3.05"/>
    <n v="12"/>
    <n v="2.52"/>
    <n v="5"/>
    <n v="2.58"/>
    <x v="0"/>
  </r>
  <r>
    <x v="0"/>
    <x v="21"/>
    <x v="21"/>
    <x v="14"/>
    <n v="14"/>
    <n v="2.0299999999999998"/>
    <n v="5"/>
    <n v="1.05"/>
    <n v="8"/>
    <n v="4.12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53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0"/>
    <x v="1"/>
  </r>
  <r>
    <x v="0"/>
    <x v="0"/>
    <x v="0"/>
    <x v="2"/>
    <x v="2"/>
    <x v="2"/>
    <x v="2"/>
    <x v="2"/>
    <x v="2"/>
    <x v="2"/>
    <x v="2"/>
    <x v="2"/>
    <x v="1"/>
    <x v="2"/>
  </r>
  <r>
    <x v="0"/>
    <x v="0"/>
    <x v="0"/>
    <x v="3"/>
    <x v="3"/>
    <x v="3"/>
    <x v="3"/>
    <x v="3"/>
    <x v="3"/>
    <x v="3"/>
    <x v="3"/>
    <x v="3"/>
    <x v="2"/>
    <x v="3"/>
  </r>
  <r>
    <x v="0"/>
    <x v="0"/>
    <x v="0"/>
    <x v="4"/>
    <x v="4"/>
    <x v="4"/>
    <x v="4"/>
    <x v="4"/>
    <x v="4"/>
    <x v="4"/>
    <x v="4"/>
    <x v="4"/>
    <x v="3"/>
    <x v="4"/>
  </r>
  <r>
    <x v="0"/>
    <x v="0"/>
    <x v="0"/>
    <x v="5"/>
    <x v="5"/>
    <x v="5"/>
    <x v="5"/>
    <x v="5"/>
    <x v="5"/>
    <x v="5"/>
    <x v="5"/>
    <x v="5"/>
    <x v="4"/>
    <x v="5"/>
  </r>
  <r>
    <x v="0"/>
    <x v="0"/>
    <x v="0"/>
    <x v="6"/>
    <x v="6"/>
    <x v="6"/>
    <x v="6"/>
    <x v="6"/>
    <x v="6"/>
    <x v="6"/>
    <x v="6"/>
    <x v="6"/>
    <x v="5"/>
    <x v="5"/>
  </r>
  <r>
    <x v="0"/>
    <x v="0"/>
    <x v="0"/>
    <x v="7"/>
    <x v="7"/>
    <x v="7"/>
    <x v="7"/>
    <x v="7"/>
    <x v="7"/>
    <x v="7"/>
    <x v="7"/>
    <x v="7"/>
    <x v="6"/>
    <x v="6"/>
  </r>
  <r>
    <x v="0"/>
    <x v="0"/>
    <x v="0"/>
    <x v="8"/>
    <x v="8"/>
    <x v="8"/>
    <x v="8"/>
    <x v="8"/>
    <x v="8"/>
    <x v="8"/>
    <x v="8"/>
    <x v="8"/>
    <x v="7"/>
    <x v="5"/>
  </r>
  <r>
    <x v="0"/>
    <x v="0"/>
    <x v="0"/>
    <x v="9"/>
    <x v="9"/>
    <x v="9"/>
    <x v="9"/>
    <x v="9"/>
    <x v="9"/>
    <x v="9"/>
    <x v="9"/>
    <x v="9"/>
    <x v="8"/>
    <x v="5"/>
  </r>
  <r>
    <x v="0"/>
    <x v="0"/>
    <x v="0"/>
    <x v="10"/>
    <x v="10"/>
    <x v="10"/>
    <x v="10"/>
    <x v="10"/>
    <x v="10"/>
    <x v="10"/>
    <x v="10"/>
    <x v="10"/>
    <x v="9"/>
    <x v="0"/>
  </r>
  <r>
    <x v="0"/>
    <x v="0"/>
    <x v="0"/>
    <x v="11"/>
    <x v="11"/>
    <x v="11"/>
    <x v="11"/>
    <x v="11"/>
    <x v="11"/>
    <x v="11"/>
    <x v="11"/>
    <x v="11"/>
    <x v="10"/>
    <x v="5"/>
  </r>
  <r>
    <x v="0"/>
    <x v="0"/>
    <x v="0"/>
    <x v="12"/>
    <x v="12"/>
    <x v="12"/>
    <x v="12"/>
    <x v="12"/>
    <x v="12"/>
    <x v="12"/>
    <x v="12"/>
    <x v="12"/>
    <x v="11"/>
    <x v="5"/>
  </r>
  <r>
    <x v="0"/>
    <x v="0"/>
    <x v="0"/>
    <x v="13"/>
    <x v="13"/>
    <x v="13"/>
    <x v="13"/>
    <x v="13"/>
    <x v="13"/>
    <x v="13"/>
    <x v="13"/>
    <x v="13"/>
    <x v="12"/>
    <x v="7"/>
  </r>
  <r>
    <x v="0"/>
    <x v="0"/>
    <x v="0"/>
    <x v="14"/>
    <x v="14"/>
    <x v="14"/>
    <x v="14"/>
    <x v="14"/>
    <x v="14"/>
    <x v="14"/>
    <x v="14"/>
    <x v="14"/>
    <x v="13"/>
    <x v="0"/>
  </r>
  <r>
    <x v="0"/>
    <x v="0"/>
    <x v="0"/>
    <x v="15"/>
    <x v="15"/>
    <x v="15"/>
    <x v="15"/>
    <x v="15"/>
    <x v="15"/>
    <x v="15"/>
    <x v="15"/>
    <x v="15"/>
    <x v="14"/>
    <x v="8"/>
  </r>
  <r>
    <x v="0"/>
    <x v="0"/>
    <x v="0"/>
    <x v="16"/>
    <x v="16"/>
    <x v="16"/>
    <x v="16"/>
    <x v="16"/>
    <x v="16"/>
    <x v="16"/>
    <x v="16"/>
    <x v="16"/>
    <x v="15"/>
    <x v="1"/>
  </r>
  <r>
    <x v="0"/>
    <x v="0"/>
    <x v="0"/>
    <x v="17"/>
    <x v="17"/>
    <x v="17"/>
    <x v="17"/>
    <x v="17"/>
    <x v="17"/>
    <x v="17"/>
    <x v="17"/>
    <x v="17"/>
    <x v="16"/>
    <x v="5"/>
  </r>
  <r>
    <x v="0"/>
    <x v="0"/>
    <x v="0"/>
    <x v="18"/>
    <x v="18"/>
    <x v="18"/>
    <x v="18"/>
    <x v="18"/>
    <x v="18"/>
    <x v="18"/>
    <x v="18"/>
    <x v="18"/>
    <x v="17"/>
    <x v="5"/>
  </r>
  <r>
    <x v="0"/>
    <x v="0"/>
    <x v="0"/>
    <x v="19"/>
    <x v="19"/>
    <x v="19"/>
    <x v="19"/>
    <x v="19"/>
    <x v="19"/>
    <x v="19"/>
    <x v="19"/>
    <x v="19"/>
    <x v="18"/>
    <x v="5"/>
  </r>
  <r>
    <x v="0"/>
    <x v="1"/>
    <x v="1"/>
    <x v="0"/>
    <x v="0"/>
    <x v="0"/>
    <x v="0"/>
    <x v="20"/>
    <x v="20"/>
    <x v="20"/>
    <x v="20"/>
    <x v="20"/>
    <x v="19"/>
    <x v="5"/>
  </r>
  <r>
    <x v="0"/>
    <x v="1"/>
    <x v="1"/>
    <x v="4"/>
    <x v="4"/>
    <x v="4"/>
    <x v="1"/>
    <x v="21"/>
    <x v="21"/>
    <x v="21"/>
    <x v="21"/>
    <x v="21"/>
    <x v="20"/>
    <x v="0"/>
  </r>
  <r>
    <x v="0"/>
    <x v="1"/>
    <x v="1"/>
    <x v="1"/>
    <x v="1"/>
    <x v="1"/>
    <x v="2"/>
    <x v="22"/>
    <x v="22"/>
    <x v="22"/>
    <x v="22"/>
    <x v="22"/>
    <x v="21"/>
    <x v="5"/>
  </r>
  <r>
    <x v="0"/>
    <x v="1"/>
    <x v="1"/>
    <x v="3"/>
    <x v="3"/>
    <x v="3"/>
    <x v="3"/>
    <x v="23"/>
    <x v="23"/>
    <x v="23"/>
    <x v="23"/>
    <x v="23"/>
    <x v="22"/>
    <x v="9"/>
  </r>
  <r>
    <x v="0"/>
    <x v="1"/>
    <x v="1"/>
    <x v="2"/>
    <x v="2"/>
    <x v="2"/>
    <x v="4"/>
    <x v="24"/>
    <x v="24"/>
    <x v="24"/>
    <x v="24"/>
    <x v="24"/>
    <x v="23"/>
    <x v="10"/>
  </r>
  <r>
    <x v="0"/>
    <x v="1"/>
    <x v="1"/>
    <x v="5"/>
    <x v="5"/>
    <x v="5"/>
    <x v="5"/>
    <x v="25"/>
    <x v="25"/>
    <x v="25"/>
    <x v="25"/>
    <x v="25"/>
    <x v="24"/>
    <x v="5"/>
  </r>
  <r>
    <x v="0"/>
    <x v="1"/>
    <x v="1"/>
    <x v="8"/>
    <x v="8"/>
    <x v="8"/>
    <x v="6"/>
    <x v="26"/>
    <x v="26"/>
    <x v="26"/>
    <x v="26"/>
    <x v="26"/>
    <x v="25"/>
    <x v="5"/>
  </r>
  <r>
    <x v="0"/>
    <x v="1"/>
    <x v="1"/>
    <x v="6"/>
    <x v="6"/>
    <x v="6"/>
    <x v="7"/>
    <x v="27"/>
    <x v="27"/>
    <x v="25"/>
    <x v="25"/>
    <x v="27"/>
    <x v="26"/>
    <x v="5"/>
  </r>
  <r>
    <x v="0"/>
    <x v="1"/>
    <x v="1"/>
    <x v="11"/>
    <x v="11"/>
    <x v="11"/>
    <x v="8"/>
    <x v="28"/>
    <x v="28"/>
    <x v="27"/>
    <x v="27"/>
    <x v="28"/>
    <x v="27"/>
    <x v="5"/>
  </r>
  <r>
    <x v="0"/>
    <x v="1"/>
    <x v="1"/>
    <x v="10"/>
    <x v="10"/>
    <x v="10"/>
    <x v="9"/>
    <x v="29"/>
    <x v="29"/>
    <x v="28"/>
    <x v="28"/>
    <x v="29"/>
    <x v="28"/>
    <x v="5"/>
  </r>
  <r>
    <x v="0"/>
    <x v="1"/>
    <x v="1"/>
    <x v="7"/>
    <x v="7"/>
    <x v="7"/>
    <x v="10"/>
    <x v="30"/>
    <x v="30"/>
    <x v="29"/>
    <x v="29"/>
    <x v="30"/>
    <x v="29"/>
    <x v="10"/>
  </r>
  <r>
    <x v="0"/>
    <x v="1"/>
    <x v="1"/>
    <x v="14"/>
    <x v="14"/>
    <x v="14"/>
    <x v="11"/>
    <x v="31"/>
    <x v="31"/>
    <x v="30"/>
    <x v="30"/>
    <x v="31"/>
    <x v="30"/>
    <x v="5"/>
  </r>
  <r>
    <x v="0"/>
    <x v="1"/>
    <x v="1"/>
    <x v="12"/>
    <x v="12"/>
    <x v="12"/>
    <x v="12"/>
    <x v="32"/>
    <x v="32"/>
    <x v="31"/>
    <x v="31"/>
    <x v="32"/>
    <x v="31"/>
    <x v="5"/>
  </r>
  <r>
    <x v="0"/>
    <x v="1"/>
    <x v="1"/>
    <x v="9"/>
    <x v="9"/>
    <x v="9"/>
    <x v="13"/>
    <x v="33"/>
    <x v="33"/>
    <x v="32"/>
    <x v="32"/>
    <x v="33"/>
    <x v="32"/>
    <x v="5"/>
  </r>
  <r>
    <x v="0"/>
    <x v="1"/>
    <x v="1"/>
    <x v="18"/>
    <x v="18"/>
    <x v="18"/>
    <x v="14"/>
    <x v="34"/>
    <x v="34"/>
    <x v="33"/>
    <x v="33"/>
    <x v="8"/>
    <x v="33"/>
    <x v="5"/>
  </r>
  <r>
    <x v="0"/>
    <x v="1"/>
    <x v="1"/>
    <x v="16"/>
    <x v="16"/>
    <x v="16"/>
    <x v="15"/>
    <x v="35"/>
    <x v="35"/>
    <x v="34"/>
    <x v="34"/>
    <x v="34"/>
    <x v="17"/>
    <x v="5"/>
  </r>
  <r>
    <x v="0"/>
    <x v="1"/>
    <x v="1"/>
    <x v="15"/>
    <x v="15"/>
    <x v="15"/>
    <x v="16"/>
    <x v="36"/>
    <x v="36"/>
    <x v="35"/>
    <x v="35"/>
    <x v="35"/>
    <x v="34"/>
    <x v="11"/>
  </r>
  <r>
    <x v="0"/>
    <x v="1"/>
    <x v="1"/>
    <x v="20"/>
    <x v="20"/>
    <x v="20"/>
    <x v="17"/>
    <x v="37"/>
    <x v="17"/>
    <x v="36"/>
    <x v="36"/>
    <x v="31"/>
    <x v="30"/>
    <x v="5"/>
  </r>
  <r>
    <x v="0"/>
    <x v="1"/>
    <x v="1"/>
    <x v="21"/>
    <x v="21"/>
    <x v="21"/>
    <x v="18"/>
    <x v="38"/>
    <x v="37"/>
    <x v="37"/>
    <x v="37"/>
    <x v="36"/>
    <x v="35"/>
    <x v="5"/>
  </r>
  <r>
    <x v="0"/>
    <x v="1"/>
    <x v="1"/>
    <x v="22"/>
    <x v="22"/>
    <x v="22"/>
    <x v="19"/>
    <x v="39"/>
    <x v="38"/>
    <x v="38"/>
    <x v="38"/>
    <x v="37"/>
    <x v="36"/>
    <x v="4"/>
  </r>
  <r>
    <x v="0"/>
    <x v="2"/>
    <x v="2"/>
    <x v="0"/>
    <x v="0"/>
    <x v="0"/>
    <x v="0"/>
    <x v="40"/>
    <x v="39"/>
    <x v="39"/>
    <x v="39"/>
    <x v="38"/>
    <x v="37"/>
    <x v="0"/>
  </r>
  <r>
    <x v="0"/>
    <x v="2"/>
    <x v="2"/>
    <x v="1"/>
    <x v="1"/>
    <x v="1"/>
    <x v="1"/>
    <x v="41"/>
    <x v="40"/>
    <x v="40"/>
    <x v="40"/>
    <x v="39"/>
    <x v="38"/>
    <x v="5"/>
  </r>
  <r>
    <x v="0"/>
    <x v="2"/>
    <x v="2"/>
    <x v="2"/>
    <x v="2"/>
    <x v="2"/>
    <x v="2"/>
    <x v="42"/>
    <x v="41"/>
    <x v="41"/>
    <x v="41"/>
    <x v="40"/>
    <x v="39"/>
    <x v="1"/>
  </r>
  <r>
    <x v="0"/>
    <x v="2"/>
    <x v="2"/>
    <x v="4"/>
    <x v="4"/>
    <x v="4"/>
    <x v="3"/>
    <x v="43"/>
    <x v="42"/>
    <x v="42"/>
    <x v="42"/>
    <x v="41"/>
    <x v="40"/>
    <x v="5"/>
  </r>
  <r>
    <x v="0"/>
    <x v="2"/>
    <x v="2"/>
    <x v="3"/>
    <x v="3"/>
    <x v="3"/>
    <x v="4"/>
    <x v="44"/>
    <x v="43"/>
    <x v="43"/>
    <x v="43"/>
    <x v="36"/>
    <x v="41"/>
    <x v="9"/>
  </r>
  <r>
    <x v="0"/>
    <x v="2"/>
    <x v="2"/>
    <x v="5"/>
    <x v="5"/>
    <x v="5"/>
    <x v="5"/>
    <x v="45"/>
    <x v="5"/>
    <x v="19"/>
    <x v="44"/>
    <x v="41"/>
    <x v="40"/>
    <x v="5"/>
  </r>
  <r>
    <x v="0"/>
    <x v="2"/>
    <x v="2"/>
    <x v="6"/>
    <x v="6"/>
    <x v="6"/>
    <x v="6"/>
    <x v="46"/>
    <x v="44"/>
    <x v="44"/>
    <x v="45"/>
    <x v="42"/>
    <x v="42"/>
    <x v="5"/>
  </r>
  <r>
    <x v="0"/>
    <x v="2"/>
    <x v="2"/>
    <x v="7"/>
    <x v="7"/>
    <x v="7"/>
    <x v="7"/>
    <x v="47"/>
    <x v="45"/>
    <x v="45"/>
    <x v="46"/>
    <x v="43"/>
    <x v="43"/>
    <x v="0"/>
  </r>
  <r>
    <x v="0"/>
    <x v="2"/>
    <x v="2"/>
    <x v="10"/>
    <x v="10"/>
    <x v="10"/>
    <x v="8"/>
    <x v="48"/>
    <x v="46"/>
    <x v="46"/>
    <x v="47"/>
    <x v="44"/>
    <x v="44"/>
    <x v="0"/>
  </r>
  <r>
    <x v="0"/>
    <x v="2"/>
    <x v="2"/>
    <x v="9"/>
    <x v="9"/>
    <x v="9"/>
    <x v="8"/>
    <x v="48"/>
    <x v="46"/>
    <x v="47"/>
    <x v="48"/>
    <x v="45"/>
    <x v="45"/>
    <x v="5"/>
  </r>
  <r>
    <x v="0"/>
    <x v="2"/>
    <x v="2"/>
    <x v="8"/>
    <x v="8"/>
    <x v="8"/>
    <x v="10"/>
    <x v="49"/>
    <x v="47"/>
    <x v="48"/>
    <x v="49"/>
    <x v="46"/>
    <x v="46"/>
    <x v="5"/>
  </r>
  <r>
    <x v="0"/>
    <x v="2"/>
    <x v="2"/>
    <x v="11"/>
    <x v="11"/>
    <x v="11"/>
    <x v="11"/>
    <x v="50"/>
    <x v="48"/>
    <x v="49"/>
    <x v="50"/>
    <x v="47"/>
    <x v="31"/>
    <x v="5"/>
  </r>
  <r>
    <x v="0"/>
    <x v="2"/>
    <x v="2"/>
    <x v="12"/>
    <x v="12"/>
    <x v="12"/>
    <x v="12"/>
    <x v="51"/>
    <x v="49"/>
    <x v="50"/>
    <x v="51"/>
    <x v="48"/>
    <x v="19"/>
    <x v="5"/>
  </r>
  <r>
    <x v="0"/>
    <x v="2"/>
    <x v="2"/>
    <x v="14"/>
    <x v="14"/>
    <x v="14"/>
    <x v="13"/>
    <x v="39"/>
    <x v="50"/>
    <x v="51"/>
    <x v="52"/>
    <x v="49"/>
    <x v="47"/>
    <x v="5"/>
  </r>
  <r>
    <x v="0"/>
    <x v="2"/>
    <x v="2"/>
    <x v="15"/>
    <x v="15"/>
    <x v="15"/>
    <x v="14"/>
    <x v="52"/>
    <x v="51"/>
    <x v="35"/>
    <x v="15"/>
    <x v="48"/>
    <x v="19"/>
    <x v="5"/>
  </r>
  <r>
    <x v="0"/>
    <x v="2"/>
    <x v="2"/>
    <x v="19"/>
    <x v="19"/>
    <x v="19"/>
    <x v="15"/>
    <x v="53"/>
    <x v="52"/>
    <x v="36"/>
    <x v="53"/>
    <x v="50"/>
    <x v="48"/>
    <x v="5"/>
  </r>
  <r>
    <x v="0"/>
    <x v="2"/>
    <x v="2"/>
    <x v="21"/>
    <x v="21"/>
    <x v="21"/>
    <x v="16"/>
    <x v="54"/>
    <x v="53"/>
    <x v="37"/>
    <x v="54"/>
    <x v="51"/>
    <x v="49"/>
    <x v="5"/>
  </r>
  <r>
    <x v="0"/>
    <x v="2"/>
    <x v="2"/>
    <x v="18"/>
    <x v="18"/>
    <x v="18"/>
    <x v="17"/>
    <x v="55"/>
    <x v="36"/>
    <x v="37"/>
    <x v="54"/>
    <x v="52"/>
    <x v="50"/>
    <x v="5"/>
  </r>
  <r>
    <x v="0"/>
    <x v="2"/>
    <x v="2"/>
    <x v="16"/>
    <x v="16"/>
    <x v="16"/>
    <x v="18"/>
    <x v="56"/>
    <x v="54"/>
    <x v="52"/>
    <x v="55"/>
    <x v="53"/>
    <x v="51"/>
    <x v="5"/>
  </r>
  <r>
    <x v="0"/>
    <x v="2"/>
    <x v="2"/>
    <x v="17"/>
    <x v="17"/>
    <x v="17"/>
    <x v="19"/>
    <x v="57"/>
    <x v="55"/>
    <x v="53"/>
    <x v="56"/>
    <x v="46"/>
    <x v="46"/>
    <x v="5"/>
  </r>
  <r>
    <x v="0"/>
    <x v="3"/>
    <x v="3"/>
    <x v="0"/>
    <x v="0"/>
    <x v="0"/>
    <x v="0"/>
    <x v="58"/>
    <x v="56"/>
    <x v="54"/>
    <x v="57"/>
    <x v="54"/>
    <x v="51"/>
    <x v="5"/>
  </r>
  <r>
    <x v="0"/>
    <x v="3"/>
    <x v="3"/>
    <x v="1"/>
    <x v="1"/>
    <x v="1"/>
    <x v="1"/>
    <x v="34"/>
    <x v="57"/>
    <x v="42"/>
    <x v="58"/>
    <x v="55"/>
    <x v="52"/>
    <x v="5"/>
  </r>
  <r>
    <x v="0"/>
    <x v="3"/>
    <x v="3"/>
    <x v="2"/>
    <x v="2"/>
    <x v="2"/>
    <x v="2"/>
    <x v="35"/>
    <x v="58"/>
    <x v="55"/>
    <x v="59"/>
    <x v="56"/>
    <x v="53"/>
    <x v="5"/>
  </r>
  <r>
    <x v="0"/>
    <x v="3"/>
    <x v="3"/>
    <x v="3"/>
    <x v="3"/>
    <x v="3"/>
    <x v="3"/>
    <x v="59"/>
    <x v="59"/>
    <x v="55"/>
    <x v="59"/>
    <x v="57"/>
    <x v="54"/>
    <x v="4"/>
  </r>
  <r>
    <x v="0"/>
    <x v="3"/>
    <x v="3"/>
    <x v="4"/>
    <x v="4"/>
    <x v="4"/>
    <x v="4"/>
    <x v="60"/>
    <x v="60"/>
    <x v="56"/>
    <x v="60"/>
    <x v="58"/>
    <x v="55"/>
    <x v="5"/>
  </r>
  <r>
    <x v="0"/>
    <x v="3"/>
    <x v="3"/>
    <x v="5"/>
    <x v="5"/>
    <x v="5"/>
    <x v="5"/>
    <x v="61"/>
    <x v="61"/>
    <x v="57"/>
    <x v="61"/>
    <x v="59"/>
    <x v="56"/>
    <x v="5"/>
  </r>
  <r>
    <x v="0"/>
    <x v="3"/>
    <x v="3"/>
    <x v="7"/>
    <x v="7"/>
    <x v="7"/>
    <x v="6"/>
    <x v="62"/>
    <x v="62"/>
    <x v="58"/>
    <x v="62"/>
    <x v="60"/>
    <x v="57"/>
    <x v="5"/>
  </r>
  <r>
    <x v="0"/>
    <x v="3"/>
    <x v="3"/>
    <x v="6"/>
    <x v="6"/>
    <x v="6"/>
    <x v="7"/>
    <x v="63"/>
    <x v="63"/>
    <x v="59"/>
    <x v="63"/>
    <x v="61"/>
    <x v="58"/>
    <x v="5"/>
  </r>
  <r>
    <x v="0"/>
    <x v="3"/>
    <x v="3"/>
    <x v="8"/>
    <x v="8"/>
    <x v="8"/>
    <x v="8"/>
    <x v="64"/>
    <x v="64"/>
    <x v="60"/>
    <x v="64"/>
    <x v="62"/>
    <x v="59"/>
    <x v="5"/>
  </r>
  <r>
    <x v="0"/>
    <x v="3"/>
    <x v="3"/>
    <x v="9"/>
    <x v="9"/>
    <x v="9"/>
    <x v="9"/>
    <x v="65"/>
    <x v="65"/>
    <x v="61"/>
    <x v="65"/>
    <x v="63"/>
    <x v="60"/>
    <x v="5"/>
  </r>
  <r>
    <x v="0"/>
    <x v="3"/>
    <x v="3"/>
    <x v="11"/>
    <x v="11"/>
    <x v="11"/>
    <x v="10"/>
    <x v="66"/>
    <x v="66"/>
    <x v="62"/>
    <x v="66"/>
    <x v="64"/>
    <x v="61"/>
    <x v="5"/>
  </r>
  <r>
    <x v="0"/>
    <x v="3"/>
    <x v="3"/>
    <x v="17"/>
    <x v="17"/>
    <x v="17"/>
    <x v="11"/>
    <x v="67"/>
    <x v="67"/>
    <x v="34"/>
    <x v="67"/>
    <x v="62"/>
    <x v="59"/>
    <x v="5"/>
  </r>
  <r>
    <x v="0"/>
    <x v="3"/>
    <x v="3"/>
    <x v="10"/>
    <x v="10"/>
    <x v="10"/>
    <x v="12"/>
    <x v="68"/>
    <x v="68"/>
    <x v="63"/>
    <x v="68"/>
    <x v="64"/>
    <x v="61"/>
    <x v="5"/>
  </r>
  <r>
    <x v="0"/>
    <x v="3"/>
    <x v="3"/>
    <x v="13"/>
    <x v="13"/>
    <x v="13"/>
    <x v="13"/>
    <x v="69"/>
    <x v="69"/>
    <x v="64"/>
    <x v="69"/>
    <x v="65"/>
    <x v="62"/>
    <x v="5"/>
  </r>
  <r>
    <x v="0"/>
    <x v="3"/>
    <x v="3"/>
    <x v="15"/>
    <x v="15"/>
    <x v="15"/>
    <x v="14"/>
    <x v="70"/>
    <x v="70"/>
    <x v="65"/>
    <x v="70"/>
    <x v="64"/>
    <x v="61"/>
    <x v="0"/>
  </r>
  <r>
    <x v="0"/>
    <x v="3"/>
    <x v="3"/>
    <x v="21"/>
    <x v="21"/>
    <x v="21"/>
    <x v="15"/>
    <x v="71"/>
    <x v="52"/>
    <x v="66"/>
    <x v="71"/>
    <x v="66"/>
    <x v="63"/>
    <x v="5"/>
  </r>
  <r>
    <x v="0"/>
    <x v="3"/>
    <x v="3"/>
    <x v="14"/>
    <x v="14"/>
    <x v="14"/>
    <x v="15"/>
    <x v="71"/>
    <x v="52"/>
    <x v="62"/>
    <x v="66"/>
    <x v="67"/>
    <x v="64"/>
    <x v="5"/>
  </r>
  <r>
    <x v="0"/>
    <x v="3"/>
    <x v="3"/>
    <x v="23"/>
    <x v="23"/>
    <x v="23"/>
    <x v="17"/>
    <x v="72"/>
    <x v="71"/>
    <x v="35"/>
    <x v="72"/>
    <x v="68"/>
    <x v="65"/>
    <x v="5"/>
  </r>
  <r>
    <x v="0"/>
    <x v="3"/>
    <x v="3"/>
    <x v="12"/>
    <x v="12"/>
    <x v="12"/>
    <x v="17"/>
    <x v="72"/>
    <x v="71"/>
    <x v="36"/>
    <x v="73"/>
    <x v="69"/>
    <x v="66"/>
    <x v="5"/>
  </r>
  <r>
    <x v="0"/>
    <x v="3"/>
    <x v="3"/>
    <x v="24"/>
    <x v="24"/>
    <x v="24"/>
    <x v="17"/>
    <x v="72"/>
    <x v="71"/>
    <x v="66"/>
    <x v="71"/>
    <x v="69"/>
    <x v="66"/>
    <x v="5"/>
  </r>
  <r>
    <x v="0"/>
    <x v="4"/>
    <x v="4"/>
    <x v="0"/>
    <x v="0"/>
    <x v="0"/>
    <x v="0"/>
    <x v="73"/>
    <x v="72"/>
    <x v="67"/>
    <x v="74"/>
    <x v="70"/>
    <x v="67"/>
    <x v="5"/>
  </r>
  <r>
    <x v="0"/>
    <x v="4"/>
    <x v="4"/>
    <x v="1"/>
    <x v="1"/>
    <x v="1"/>
    <x v="1"/>
    <x v="74"/>
    <x v="73"/>
    <x v="68"/>
    <x v="75"/>
    <x v="71"/>
    <x v="68"/>
    <x v="5"/>
  </r>
  <r>
    <x v="0"/>
    <x v="4"/>
    <x v="4"/>
    <x v="5"/>
    <x v="5"/>
    <x v="5"/>
    <x v="2"/>
    <x v="75"/>
    <x v="74"/>
    <x v="44"/>
    <x v="76"/>
    <x v="72"/>
    <x v="69"/>
    <x v="5"/>
  </r>
  <r>
    <x v="0"/>
    <x v="4"/>
    <x v="4"/>
    <x v="2"/>
    <x v="2"/>
    <x v="2"/>
    <x v="3"/>
    <x v="76"/>
    <x v="75"/>
    <x v="27"/>
    <x v="77"/>
    <x v="73"/>
    <x v="70"/>
    <x v="5"/>
  </r>
  <r>
    <x v="0"/>
    <x v="4"/>
    <x v="4"/>
    <x v="3"/>
    <x v="3"/>
    <x v="3"/>
    <x v="4"/>
    <x v="48"/>
    <x v="76"/>
    <x v="32"/>
    <x v="78"/>
    <x v="74"/>
    <x v="71"/>
    <x v="9"/>
  </r>
  <r>
    <x v="0"/>
    <x v="4"/>
    <x v="4"/>
    <x v="4"/>
    <x v="4"/>
    <x v="4"/>
    <x v="5"/>
    <x v="77"/>
    <x v="77"/>
    <x v="33"/>
    <x v="79"/>
    <x v="75"/>
    <x v="72"/>
    <x v="5"/>
  </r>
  <r>
    <x v="0"/>
    <x v="4"/>
    <x v="4"/>
    <x v="7"/>
    <x v="7"/>
    <x v="7"/>
    <x v="6"/>
    <x v="78"/>
    <x v="78"/>
    <x v="69"/>
    <x v="80"/>
    <x v="61"/>
    <x v="73"/>
    <x v="5"/>
  </r>
  <r>
    <x v="0"/>
    <x v="4"/>
    <x v="4"/>
    <x v="6"/>
    <x v="6"/>
    <x v="6"/>
    <x v="7"/>
    <x v="79"/>
    <x v="79"/>
    <x v="70"/>
    <x v="81"/>
    <x v="76"/>
    <x v="74"/>
    <x v="5"/>
  </r>
  <r>
    <x v="0"/>
    <x v="4"/>
    <x v="4"/>
    <x v="8"/>
    <x v="8"/>
    <x v="8"/>
    <x v="8"/>
    <x v="80"/>
    <x v="80"/>
    <x v="71"/>
    <x v="82"/>
    <x v="77"/>
    <x v="75"/>
    <x v="5"/>
  </r>
  <r>
    <x v="0"/>
    <x v="4"/>
    <x v="4"/>
    <x v="9"/>
    <x v="9"/>
    <x v="9"/>
    <x v="9"/>
    <x v="81"/>
    <x v="26"/>
    <x v="72"/>
    <x v="83"/>
    <x v="56"/>
    <x v="76"/>
    <x v="5"/>
  </r>
  <r>
    <x v="0"/>
    <x v="4"/>
    <x v="4"/>
    <x v="10"/>
    <x v="10"/>
    <x v="10"/>
    <x v="10"/>
    <x v="82"/>
    <x v="81"/>
    <x v="73"/>
    <x v="84"/>
    <x v="50"/>
    <x v="77"/>
    <x v="5"/>
  </r>
  <r>
    <x v="0"/>
    <x v="4"/>
    <x v="4"/>
    <x v="12"/>
    <x v="12"/>
    <x v="12"/>
    <x v="11"/>
    <x v="83"/>
    <x v="82"/>
    <x v="74"/>
    <x v="85"/>
    <x v="39"/>
    <x v="78"/>
    <x v="5"/>
  </r>
  <r>
    <x v="0"/>
    <x v="4"/>
    <x v="4"/>
    <x v="11"/>
    <x v="11"/>
    <x v="11"/>
    <x v="12"/>
    <x v="84"/>
    <x v="83"/>
    <x v="33"/>
    <x v="79"/>
    <x v="78"/>
    <x v="79"/>
    <x v="5"/>
  </r>
  <r>
    <x v="0"/>
    <x v="4"/>
    <x v="4"/>
    <x v="17"/>
    <x v="17"/>
    <x v="17"/>
    <x v="13"/>
    <x v="85"/>
    <x v="84"/>
    <x v="75"/>
    <x v="44"/>
    <x v="79"/>
    <x v="80"/>
    <x v="5"/>
  </r>
  <r>
    <x v="0"/>
    <x v="4"/>
    <x v="4"/>
    <x v="14"/>
    <x v="14"/>
    <x v="14"/>
    <x v="14"/>
    <x v="86"/>
    <x v="85"/>
    <x v="60"/>
    <x v="86"/>
    <x v="79"/>
    <x v="80"/>
    <x v="5"/>
  </r>
  <r>
    <x v="0"/>
    <x v="4"/>
    <x v="4"/>
    <x v="20"/>
    <x v="20"/>
    <x v="20"/>
    <x v="15"/>
    <x v="87"/>
    <x v="86"/>
    <x v="76"/>
    <x v="87"/>
    <x v="80"/>
    <x v="81"/>
    <x v="5"/>
  </r>
  <r>
    <x v="0"/>
    <x v="4"/>
    <x v="4"/>
    <x v="15"/>
    <x v="15"/>
    <x v="15"/>
    <x v="16"/>
    <x v="88"/>
    <x v="87"/>
    <x v="35"/>
    <x v="88"/>
    <x v="81"/>
    <x v="82"/>
    <x v="1"/>
  </r>
  <r>
    <x v="0"/>
    <x v="4"/>
    <x v="4"/>
    <x v="21"/>
    <x v="21"/>
    <x v="21"/>
    <x v="17"/>
    <x v="89"/>
    <x v="88"/>
    <x v="52"/>
    <x v="89"/>
    <x v="43"/>
    <x v="83"/>
    <x v="5"/>
  </r>
  <r>
    <x v="0"/>
    <x v="4"/>
    <x v="4"/>
    <x v="18"/>
    <x v="18"/>
    <x v="18"/>
    <x v="17"/>
    <x v="89"/>
    <x v="88"/>
    <x v="62"/>
    <x v="90"/>
    <x v="82"/>
    <x v="84"/>
    <x v="5"/>
  </r>
  <r>
    <x v="0"/>
    <x v="4"/>
    <x v="4"/>
    <x v="19"/>
    <x v="19"/>
    <x v="19"/>
    <x v="19"/>
    <x v="64"/>
    <x v="89"/>
    <x v="15"/>
    <x v="91"/>
    <x v="83"/>
    <x v="85"/>
    <x v="5"/>
  </r>
  <r>
    <x v="0"/>
    <x v="5"/>
    <x v="5"/>
    <x v="0"/>
    <x v="0"/>
    <x v="0"/>
    <x v="0"/>
    <x v="90"/>
    <x v="90"/>
    <x v="77"/>
    <x v="92"/>
    <x v="64"/>
    <x v="86"/>
    <x v="5"/>
  </r>
  <r>
    <x v="0"/>
    <x v="5"/>
    <x v="5"/>
    <x v="1"/>
    <x v="1"/>
    <x v="1"/>
    <x v="1"/>
    <x v="91"/>
    <x v="91"/>
    <x v="78"/>
    <x v="93"/>
    <x v="49"/>
    <x v="87"/>
    <x v="5"/>
  </r>
  <r>
    <x v="0"/>
    <x v="5"/>
    <x v="5"/>
    <x v="2"/>
    <x v="2"/>
    <x v="2"/>
    <x v="2"/>
    <x v="92"/>
    <x v="92"/>
    <x v="79"/>
    <x v="94"/>
    <x v="84"/>
    <x v="88"/>
    <x v="5"/>
  </r>
  <r>
    <x v="0"/>
    <x v="5"/>
    <x v="5"/>
    <x v="3"/>
    <x v="3"/>
    <x v="3"/>
    <x v="3"/>
    <x v="93"/>
    <x v="93"/>
    <x v="80"/>
    <x v="95"/>
    <x v="85"/>
    <x v="89"/>
    <x v="4"/>
  </r>
  <r>
    <x v="0"/>
    <x v="5"/>
    <x v="5"/>
    <x v="7"/>
    <x v="7"/>
    <x v="7"/>
    <x v="4"/>
    <x v="94"/>
    <x v="94"/>
    <x v="49"/>
    <x v="96"/>
    <x v="79"/>
    <x v="90"/>
    <x v="5"/>
  </r>
  <r>
    <x v="0"/>
    <x v="5"/>
    <x v="5"/>
    <x v="5"/>
    <x v="5"/>
    <x v="5"/>
    <x v="5"/>
    <x v="95"/>
    <x v="95"/>
    <x v="81"/>
    <x v="97"/>
    <x v="86"/>
    <x v="91"/>
    <x v="5"/>
  </r>
  <r>
    <x v="0"/>
    <x v="5"/>
    <x v="5"/>
    <x v="4"/>
    <x v="4"/>
    <x v="4"/>
    <x v="6"/>
    <x v="55"/>
    <x v="96"/>
    <x v="82"/>
    <x v="98"/>
    <x v="87"/>
    <x v="92"/>
    <x v="5"/>
  </r>
  <r>
    <x v="0"/>
    <x v="5"/>
    <x v="5"/>
    <x v="9"/>
    <x v="9"/>
    <x v="9"/>
    <x v="7"/>
    <x v="63"/>
    <x v="97"/>
    <x v="50"/>
    <x v="99"/>
    <x v="77"/>
    <x v="93"/>
    <x v="5"/>
  </r>
  <r>
    <x v="0"/>
    <x v="5"/>
    <x v="5"/>
    <x v="11"/>
    <x v="11"/>
    <x v="11"/>
    <x v="8"/>
    <x v="96"/>
    <x v="98"/>
    <x v="83"/>
    <x v="100"/>
    <x v="58"/>
    <x v="94"/>
    <x v="5"/>
  </r>
  <r>
    <x v="0"/>
    <x v="5"/>
    <x v="5"/>
    <x v="8"/>
    <x v="8"/>
    <x v="8"/>
    <x v="9"/>
    <x v="97"/>
    <x v="99"/>
    <x v="53"/>
    <x v="101"/>
    <x v="63"/>
    <x v="95"/>
    <x v="5"/>
  </r>
  <r>
    <x v="0"/>
    <x v="5"/>
    <x v="5"/>
    <x v="6"/>
    <x v="6"/>
    <x v="6"/>
    <x v="10"/>
    <x v="88"/>
    <x v="100"/>
    <x v="84"/>
    <x v="102"/>
    <x v="64"/>
    <x v="86"/>
    <x v="5"/>
  </r>
  <r>
    <x v="0"/>
    <x v="5"/>
    <x v="5"/>
    <x v="10"/>
    <x v="10"/>
    <x v="10"/>
    <x v="11"/>
    <x v="98"/>
    <x v="101"/>
    <x v="38"/>
    <x v="103"/>
    <x v="83"/>
    <x v="96"/>
    <x v="5"/>
  </r>
  <r>
    <x v="0"/>
    <x v="5"/>
    <x v="5"/>
    <x v="18"/>
    <x v="18"/>
    <x v="18"/>
    <x v="12"/>
    <x v="64"/>
    <x v="102"/>
    <x v="85"/>
    <x v="104"/>
    <x v="88"/>
    <x v="97"/>
    <x v="5"/>
  </r>
  <r>
    <x v="0"/>
    <x v="5"/>
    <x v="5"/>
    <x v="12"/>
    <x v="12"/>
    <x v="12"/>
    <x v="13"/>
    <x v="99"/>
    <x v="68"/>
    <x v="85"/>
    <x v="104"/>
    <x v="89"/>
    <x v="27"/>
    <x v="5"/>
  </r>
  <r>
    <x v="0"/>
    <x v="5"/>
    <x v="5"/>
    <x v="14"/>
    <x v="14"/>
    <x v="14"/>
    <x v="14"/>
    <x v="69"/>
    <x v="50"/>
    <x v="86"/>
    <x v="105"/>
    <x v="69"/>
    <x v="98"/>
    <x v="5"/>
  </r>
  <r>
    <x v="0"/>
    <x v="5"/>
    <x v="5"/>
    <x v="15"/>
    <x v="15"/>
    <x v="15"/>
    <x v="15"/>
    <x v="100"/>
    <x v="103"/>
    <x v="87"/>
    <x v="106"/>
    <x v="70"/>
    <x v="99"/>
    <x v="1"/>
  </r>
  <r>
    <x v="0"/>
    <x v="5"/>
    <x v="5"/>
    <x v="24"/>
    <x v="24"/>
    <x v="24"/>
    <x v="16"/>
    <x v="101"/>
    <x v="104"/>
    <x v="88"/>
    <x v="107"/>
    <x v="55"/>
    <x v="100"/>
    <x v="5"/>
  </r>
  <r>
    <x v="0"/>
    <x v="5"/>
    <x v="5"/>
    <x v="19"/>
    <x v="19"/>
    <x v="19"/>
    <x v="17"/>
    <x v="102"/>
    <x v="105"/>
    <x v="15"/>
    <x v="108"/>
    <x v="61"/>
    <x v="17"/>
    <x v="5"/>
  </r>
  <r>
    <x v="0"/>
    <x v="5"/>
    <x v="5"/>
    <x v="16"/>
    <x v="16"/>
    <x v="16"/>
    <x v="18"/>
    <x v="71"/>
    <x v="106"/>
    <x v="66"/>
    <x v="109"/>
    <x v="66"/>
    <x v="101"/>
    <x v="5"/>
  </r>
  <r>
    <x v="0"/>
    <x v="5"/>
    <x v="5"/>
    <x v="20"/>
    <x v="20"/>
    <x v="20"/>
    <x v="18"/>
    <x v="71"/>
    <x v="106"/>
    <x v="76"/>
    <x v="110"/>
    <x v="61"/>
    <x v="17"/>
    <x v="5"/>
  </r>
  <r>
    <x v="0"/>
    <x v="5"/>
    <x v="5"/>
    <x v="17"/>
    <x v="17"/>
    <x v="17"/>
    <x v="18"/>
    <x v="71"/>
    <x v="106"/>
    <x v="63"/>
    <x v="111"/>
    <x v="90"/>
    <x v="102"/>
    <x v="5"/>
  </r>
  <r>
    <x v="0"/>
    <x v="6"/>
    <x v="6"/>
    <x v="3"/>
    <x v="3"/>
    <x v="3"/>
    <x v="0"/>
    <x v="92"/>
    <x v="107"/>
    <x v="89"/>
    <x v="112"/>
    <x v="68"/>
    <x v="103"/>
    <x v="1"/>
  </r>
  <r>
    <x v="0"/>
    <x v="6"/>
    <x v="6"/>
    <x v="0"/>
    <x v="0"/>
    <x v="0"/>
    <x v="1"/>
    <x v="103"/>
    <x v="108"/>
    <x v="90"/>
    <x v="113"/>
    <x v="67"/>
    <x v="47"/>
    <x v="5"/>
  </r>
  <r>
    <x v="0"/>
    <x v="6"/>
    <x v="6"/>
    <x v="2"/>
    <x v="2"/>
    <x v="2"/>
    <x v="2"/>
    <x v="104"/>
    <x v="109"/>
    <x v="91"/>
    <x v="114"/>
    <x v="83"/>
    <x v="104"/>
    <x v="5"/>
  </r>
  <r>
    <x v="0"/>
    <x v="6"/>
    <x v="6"/>
    <x v="1"/>
    <x v="1"/>
    <x v="1"/>
    <x v="2"/>
    <x v="104"/>
    <x v="109"/>
    <x v="92"/>
    <x v="115"/>
    <x v="63"/>
    <x v="105"/>
    <x v="5"/>
  </r>
  <r>
    <x v="0"/>
    <x v="6"/>
    <x v="6"/>
    <x v="5"/>
    <x v="5"/>
    <x v="5"/>
    <x v="4"/>
    <x v="84"/>
    <x v="110"/>
    <x v="93"/>
    <x v="116"/>
    <x v="82"/>
    <x v="106"/>
    <x v="5"/>
  </r>
  <r>
    <x v="0"/>
    <x v="6"/>
    <x v="6"/>
    <x v="6"/>
    <x v="6"/>
    <x v="6"/>
    <x v="5"/>
    <x v="105"/>
    <x v="111"/>
    <x v="56"/>
    <x v="117"/>
    <x v="63"/>
    <x v="105"/>
    <x v="5"/>
  </r>
  <r>
    <x v="0"/>
    <x v="6"/>
    <x v="6"/>
    <x v="13"/>
    <x v="13"/>
    <x v="13"/>
    <x v="6"/>
    <x v="106"/>
    <x v="112"/>
    <x v="94"/>
    <x v="118"/>
    <x v="91"/>
    <x v="107"/>
    <x v="5"/>
  </r>
  <r>
    <x v="0"/>
    <x v="6"/>
    <x v="6"/>
    <x v="4"/>
    <x v="4"/>
    <x v="4"/>
    <x v="7"/>
    <x v="107"/>
    <x v="113"/>
    <x v="83"/>
    <x v="119"/>
    <x v="61"/>
    <x v="108"/>
    <x v="5"/>
  </r>
  <r>
    <x v="0"/>
    <x v="6"/>
    <x v="6"/>
    <x v="7"/>
    <x v="7"/>
    <x v="7"/>
    <x v="8"/>
    <x v="67"/>
    <x v="114"/>
    <x v="94"/>
    <x v="118"/>
    <x v="63"/>
    <x v="105"/>
    <x v="5"/>
  </r>
  <r>
    <x v="0"/>
    <x v="6"/>
    <x v="6"/>
    <x v="25"/>
    <x v="25"/>
    <x v="25"/>
    <x v="9"/>
    <x v="101"/>
    <x v="115"/>
    <x v="83"/>
    <x v="119"/>
    <x v="67"/>
    <x v="47"/>
    <x v="5"/>
  </r>
  <r>
    <x v="0"/>
    <x v="6"/>
    <x v="6"/>
    <x v="11"/>
    <x v="11"/>
    <x v="11"/>
    <x v="10"/>
    <x v="102"/>
    <x v="116"/>
    <x v="63"/>
    <x v="120"/>
    <x v="92"/>
    <x v="109"/>
    <x v="5"/>
  </r>
  <r>
    <x v="0"/>
    <x v="6"/>
    <x v="6"/>
    <x v="10"/>
    <x v="10"/>
    <x v="10"/>
    <x v="11"/>
    <x v="71"/>
    <x v="117"/>
    <x v="38"/>
    <x v="121"/>
    <x v="55"/>
    <x v="110"/>
    <x v="5"/>
  </r>
  <r>
    <x v="0"/>
    <x v="6"/>
    <x v="6"/>
    <x v="9"/>
    <x v="9"/>
    <x v="9"/>
    <x v="11"/>
    <x v="71"/>
    <x v="117"/>
    <x v="63"/>
    <x v="120"/>
    <x v="90"/>
    <x v="111"/>
    <x v="5"/>
  </r>
  <r>
    <x v="0"/>
    <x v="6"/>
    <x v="6"/>
    <x v="8"/>
    <x v="8"/>
    <x v="8"/>
    <x v="13"/>
    <x v="72"/>
    <x v="118"/>
    <x v="95"/>
    <x v="122"/>
    <x v="93"/>
    <x v="112"/>
    <x v="5"/>
  </r>
  <r>
    <x v="0"/>
    <x v="6"/>
    <x v="6"/>
    <x v="12"/>
    <x v="12"/>
    <x v="12"/>
    <x v="14"/>
    <x v="108"/>
    <x v="119"/>
    <x v="96"/>
    <x v="47"/>
    <x v="54"/>
    <x v="113"/>
    <x v="5"/>
  </r>
  <r>
    <x v="0"/>
    <x v="6"/>
    <x v="6"/>
    <x v="16"/>
    <x v="16"/>
    <x v="16"/>
    <x v="15"/>
    <x v="109"/>
    <x v="35"/>
    <x v="97"/>
    <x v="123"/>
    <x v="69"/>
    <x v="114"/>
    <x v="5"/>
  </r>
  <r>
    <x v="0"/>
    <x v="6"/>
    <x v="6"/>
    <x v="14"/>
    <x v="14"/>
    <x v="14"/>
    <x v="15"/>
    <x v="109"/>
    <x v="35"/>
    <x v="66"/>
    <x v="124"/>
    <x v="63"/>
    <x v="105"/>
    <x v="5"/>
  </r>
  <r>
    <x v="0"/>
    <x v="6"/>
    <x v="6"/>
    <x v="26"/>
    <x v="26"/>
    <x v="26"/>
    <x v="17"/>
    <x v="110"/>
    <x v="120"/>
    <x v="15"/>
    <x v="125"/>
    <x v="63"/>
    <x v="105"/>
    <x v="5"/>
  </r>
  <r>
    <x v="0"/>
    <x v="6"/>
    <x v="6"/>
    <x v="24"/>
    <x v="24"/>
    <x v="24"/>
    <x v="17"/>
    <x v="110"/>
    <x v="120"/>
    <x v="96"/>
    <x v="47"/>
    <x v="62"/>
    <x v="115"/>
    <x v="5"/>
  </r>
  <r>
    <x v="0"/>
    <x v="6"/>
    <x v="6"/>
    <x v="27"/>
    <x v="27"/>
    <x v="27"/>
    <x v="19"/>
    <x v="111"/>
    <x v="121"/>
    <x v="98"/>
    <x v="126"/>
    <x v="94"/>
    <x v="116"/>
    <x v="5"/>
  </r>
  <r>
    <x v="0"/>
    <x v="6"/>
    <x v="6"/>
    <x v="28"/>
    <x v="28"/>
    <x v="28"/>
    <x v="19"/>
    <x v="111"/>
    <x v="121"/>
    <x v="97"/>
    <x v="123"/>
    <x v="90"/>
    <x v="111"/>
    <x v="5"/>
  </r>
  <r>
    <x v="0"/>
    <x v="7"/>
    <x v="7"/>
    <x v="1"/>
    <x v="1"/>
    <x v="1"/>
    <x v="0"/>
    <x v="55"/>
    <x v="122"/>
    <x v="99"/>
    <x v="127"/>
    <x v="62"/>
    <x v="117"/>
    <x v="5"/>
  </r>
  <r>
    <x v="0"/>
    <x v="7"/>
    <x v="7"/>
    <x v="2"/>
    <x v="2"/>
    <x v="2"/>
    <x v="1"/>
    <x v="85"/>
    <x v="123"/>
    <x v="93"/>
    <x v="128"/>
    <x v="77"/>
    <x v="118"/>
    <x v="5"/>
  </r>
  <r>
    <x v="0"/>
    <x v="7"/>
    <x v="7"/>
    <x v="0"/>
    <x v="0"/>
    <x v="0"/>
    <x v="2"/>
    <x v="112"/>
    <x v="124"/>
    <x v="93"/>
    <x v="128"/>
    <x v="90"/>
    <x v="119"/>
    <x v="5"/>
  </r>
  <r>
    <x v="0"/>
    <x v="7"/>
    <x v="7"/>
    <x v="3"/>
    <x v="3"/>
    <x v="3"/>
    <x v="3"/>
    <x v="97"/>
    <x v="125"/>
    <x v="100"/>
    <x v="129"/>
    <x v="90"/>
    <x v="119"/>
    <x v="5"/>
  </r>
  <r>
    <x v="0"/>
    <x v="7"/>
    <x v="7"/>
    <x v="5"/>
    <x v="5"/>
    <x v="5"/>
    <x v="4"/>
    <x v="105"/>
    <x v="126"/>
    <x v="37"/>
    <x v="130"/>
    <x v="88"/>
    <x v="120"/>
    <x v="5"/>
  </r>
  <r>
    <x v="0"/>
    <x v="7"/>
    <x v="7"/>
    <x v="9"/>
    <x v="9"/>
    <x v="9"/>
    <x v="5"/>
    <x v="113"/>
    <x v="127"/>
    <x v="63"/>
    <x v="131"/>
    <x v="95"/>
    <x v="121"/>
    <x v="5"/>
  </r>
  <r>
    <x v="0"/>
    <x v="7"/>
    <x v="7"/>
    <x v="12"/>
    <x v="12"/>
    <x v="12"/>
    <x v="6"/>
    <x v="71"/>
    <x v="97"/>
    <x v="36"/>
    <x v="132"/>
    <x v="91"/>
    <x v="122"/>
    <x v="5"/>
  </r>
  <r>
    <x v="0"/>
    <x v="7"/>
    <x v="7"/>
    <x v="10"/>
    <x v="10"/>
    <x v="10"/>
    <x v="7"/>
    <x v="114"/>
    <x v="128"/>
    <x v="15"/>
    <x v="66"/>
    <x v="66"/>
    <x v="123"/>
    <x v="5"/>
  </r>
  <r>
    <x v="0"/>
    <x v="7"/>
    <x v="7"/>
    <x v="7"/>
    <x v="7"/>
    <x v="7"/>
    <x v="7"/>
    <x v="114"/>
    <x v="128"/>
    <x v="15"/>
    <x v="66"/>
    <x v="93"/>
    <x v="124"/>
    <x v="5"/>
  </r>
  <r>
    <x v="0"/>
    <x v="7"/>
    <x v="7"/>
    <x v="16"/>
    <x v="16"/>
    <x v="16"/>
    <x v="9"/>
    <x v="115"/>
    <x v="129"/>
    <x v="97"/>
    <x v="33"/>
    <x v="60"/>
    <x v="125"/>
    <x v="5"/>
  </r>
  <r>
    <x v="0"/>
    <x v="7"/>
    <x v="7"/>
    <x v="6"/>
    <x v="6"/>
    <x v="6"/>
    <x v="10"/>
    <x v="116"/>
    <x v="130"/>
    <x v="64"/>
    <x v="133"/>
    <x v="63"/>
    <x v="126"/>
    <x v="5"/>
  </r>
  <r>
    <x v="0"/>
    <x v="7"/>
    <x v="7"/>
    <x v="8"/>
    <x v="8"/>
    <x v="8"/>
    <x v="11"/>
    <x v="109"/>
    <x v="131"/>
    <x v="98"/>
    <x v="134"/>
    <x v="62"/>
    <x v="117"/>
    <x v="5"/>
  </r>
  <r>
    <x v="0"/>
    <x v="7"/>
    <x v="7"/>
    <x v="11"/>
    <x v="11"/>
    <x v="11"/>
    <x v="12"/>
    <x v="111"/>
    <x v="132"/>
    <x v="36"/>
    <x v="132"/>
    <x v="93"/>
    <x v="124"/>
    <x v="5"/>
  </r>
  <r>
    <x v="0"/>
    <x v="7"/>
    <x v="7"/>
    <x v="14"/>
    <x v="14"/>
    <x v="14"/>
    <x v="12"/>
    <x v="111"/>
    <x v="132"/>
    <x v="15"/>
    <x v="66"/>
    <x v="67"/>
    <x v="127"/>
    <x v="5"/>
  </r>
  <r>
    <x v="0"/>
    <x v="7"/>
    <x v="7"/>
    <x v="25"/>
    <x v="25"/>
    <x v="25"/>
    <x v="12"/>
    <x v="111"/>
    <x v="132"/>
    <x v="15"/>
    <x v="66"/>
    <x v="67"/>
    <x v="127"/>
    <x v="5"/>
  </r>
  <r>
    <x v="0"/>
    <x v="7"/>
    <x v="7"/>
    <x v="29"/>
    <x v="29"/>
    <x v="29"/>
    <x v="15"/>
    <x v="117"/>
    <x v="133"/>
    <x v="101"/>
    <x v="135"/>
    <x v="90"/>
    <x v="119"/>
    <x v="5"/>
  </r>
  <r>
    <x v="0"/>
    <x v="7"/>
    <x v="7"/>
    <x v="13"/>
    <x v="13"/>
    <x v="13"/>
    <x v="16"/>
    <x v="118"/>
    <x v="134"/>
    <x v="76"/>
    <x v="136"/>
    <x v="96"/>
    <x v="128"/>
    <x v="5"/>
  </r>
  <r>
    <x v="0"/>
    <x v="7"/>
    <x v="7"/>
    <x v="4"/>
    <x v="4"/>
    <x v="4"/>
    <x v="16"/>
    <x v="118"/>
    <x v="134"/>
    <x v="101"/>
    <x v="135"/>
    <x v="63"/>
    <x v="126"/>
    <x v="5"/>
  </r>
  <r>
    <x v="0"/>
    <x v="7"/>
    <x v="7"/>
    <x v="19"/>
    <x v="19"/>
    <x v="19"/>
    <x v="18"/>
    <x v="119"/>
    <x v="135"/>
    <x v="65"/>
    <x v="70"/>
    <x v="92"/>
    <x v="19"/>
    <x v="5"/>
  </r>
  <r>
    <x v="0"/>
    <x v="7"/>
    <x v="7"/>
    <x v="24"/>
    <x v="24"/>
    <x v="24"/>
    <x v="18"/>
    <x v="119"/>
    <x v="135"/>
    <x v="101"/>
    <x v="135"/>
    <x v="67"/>
    <x v="127"/>
    <x v="5"/>
  </r>
  <r>
    <x v="0"/>
    <x v="7"/>
    <x v="7"/>
    <x v="15"/>
    <x v="15"/>
    <x v="15"/>
    <x v="18"/>
    <x v="119"/>
    <x v="135"/>
    <x v="65"/>
    <x v="70"/>
    <x v="67"/>
    <x v="127"/>
    <x v="0"/>
  </r>
  <r>
    <x v="0"/>
    <x v="7"/>
    <x v="7"/>
    <x v="17"/>
    <x v="17"/>
    <x v="17"/>
    <x v="18"/>
    <x v="119"/>
    <x v="135"/>
    <x v="15"/>
    <x v="66"/>
    <x v="94"/>
    <x v="116"/>
    <x v="5"/>
  </r>
  <r>
    <x v="0"/>
    <x v="8"/>
    <x v="8"/>
    <x v="0"/>
    <x v="0"/>
    <x v="0"/>
    <x v="0"/>
    <x v="120"/>
    <x v="136"/>
    <x v="102"/>
    <x v="137"/>
    <x v="69"/>
    <x v="129"/>
    <x v="5"/>
  </r>
  <r>
    <x v="0"/>
    <x v="8"/>
    <x v="8"/>
    <x v="1"/>
    <x v="1"/>
    <x v="1"/>
    <x v="1"/>
    <x v="121"/>
    <x v="137"/>
    <x v="47"/>
    <x v="138"/>
    <x v="93"/>
    <x v="130"/>
    <x v="5"/>
  </r>
  <r>
    <x v="0"/>
    <x v="8"/>
    <x v="8"/>
    <x v="3"/>
    <x v="3"/>
    <x v="3"/>
    <x v="2"/>
    <x v="122"/>
    <x v="138"/>
    <x v="103"/>
    <x v="139"/>
    <x v="46"/>
    <x v="131"/>
    <x v="0"/>
  </r>
  <r>
    <x v="0"/>
    <x v="8"/>
    <x v="8"/>
    <x v="4"/>
    <x v="4"/>
    <x v="4"/>
    <x v="3"/>
    <x v="123"/>
    <x v="139"/>
    <x v="104"/>
    <x v="140"/>
    <x v="54"/>
    <x v="132"/>
    <x v="5"/>
  </r>
  <r>
    <x v="0"/>
    <x v="8"/>
    <x v="8"/>
    <x v="2"/>
    <x v="2"/>
    <x v="2"/>
    <x v="4"/>
    <x v="124"/>
    <x v="140"/>
    <x v="105"/>
    <x v="141"/>
    <x v="82"/>
    <x v="133"/>
    <x v="5"/>
  </r>
  <r>
    <x v="0"/>
    <x v="8"/>
    <x v="8"/>
    <x v="5"/>
    <x v="5"/>
    <x v="5"/>
    <x v="5"/>
    <x v="96"/>
    <x v="141"/>
    <x v="57"/>
    <x v="142"/>
    <x v="83"/>
    <x v="134"/>
    <x v="5"/>
  </r>
  <r>
    <x v="0"/>
    <x v="8"/>
    <x v="8"/>
    <x v="16"/>
    <x v="16"/>
    <x v="16"/>
    <x v="6"/>
    <x v="98"/>
    <x v="142"/>
    <x v="64"/>
    <x v="143"/>
    <x v="97"/>
    <x v="135"/>
    <x v="5"/>
  </r>
  <r>
    <x v="0"/>
    <x v="8"/>
    <x v="8"/>
    <x v="9"/>
    <x v="9"/>
    <x v="9"/>
    <x v="7"/>
    <x v="65"/>
    <x v="143"/>
    <x v="106"/>
    <x v="63"/>
    <x v="90"/>
    <x v="136"/>
    <x v="5"/>
  </r>
  <r>
    <x v="0"/>
    <x v="8"/>
    <x v="8"/>
    <x v="25"/>
    <x v="25"/>
    <x v="25"/>
    <x v="7"/>
    <x v="65"/>
    <x v="143"/>
    <x v="106"/>
    <x v="63"/>
    <x v="90"/>
    <x v="136"/>
    <x v="5"/>
  </r>
  <r>
    <x v="0"/>
    <x v="8"/>
    <x v="8"/>
    <x v="6"/>
    <x v="6"/>
    <x v="6"/>
    <x v="9"/>
    <x v="125"/>
    <x v="101"/>
    <x v="94"/>
    <x v="144"/>
    <x v="90"/>
    <x v="136"/>
    <x v="5"/>
  </r>
  <r>
    <x v="0"/>
    <x v="8"/>
    <x v="8"/>
    <x v="7"/>
    <x v="7"/>
    <x v="7"/>
    <x v="10"/>
    <x v="126"/>
    <x v="144"/>
    <x v="95"/>
    <x v="145"/>
    <x v="63"/>
    <x v="137"/>
    <x v="0"/>
  </r>
  <r>
    <x v="0"/>
    <x v="8"/>
    <x v="8"/>
    <x v="12"/>
    <x v="12"/>
    <x v="12"/>
    <x v="11"/>
    <x v="127"/>
    <x v="68"/>
    <x v="15"/>
    <x v="16"/>
    <x v="64"/>
    <x v="78"/>
    <x v="5"/>
  </r>
  <r>
    <x v="0"/>
    <x v="8"/>
    <x v="8"/>
    <x v="10"/>
    <x v="10"/>
    <x v="10"/>
    <x v="12"/>
    <x v="101"/>
    <x v="131"/>
    <x v="37"/>
    <x v="146"/>
    <x v="69"/>
    <x v="129"/>
    <x v="5"/>
  </r>
  <r>
    <x v="0"/>
    <x v="8"/>
    <x v="8"/>
    <x v="13"/>
    <x v="13"/>
    <x v="13"/>
    <x v="13"/>
    <x v="113"/>
    <x v="145"/>
    <x v="63"/>
    <x v="147"/>
    <x v="95"/>
    <x v="138"/>
    <x v="5"/>
  </r>
  <r>
    <x v="0"/>
    <x v="8"/>
    <x v="8"/>
    <x v="11"/>
    <x v="11"/>
    <x v="11"/>
    <x v="14"/>
    <x v="72"/>
    <x v="146"/>
    <x v="37"/>
    <x v="146"/>
    <x v="67"/>
    <x v="139"/>
    <x v="5"/>
  </r>
  <r>
    <x v="0"/>
    <x v="8"/>
    <x v="8"/>
    <x v="15"/>
    <x v="15"/>
    <x v="15"/>
    <x v="14"/>
    <x v="72"/>
    <x v="146"/>
    <x v="65"/>
    <x v="70"/>
    <x v="98"/>
    <x v="140"/>
    <x v="5"/>
  </r>
  <r>
    <x v="0"/>
    <x v="8"/>
    <x v="8"/>
    <x v="20"/>
    <x v="20"/>
    <x v="20"/>
    <x v="16"/>
    <x v="116"/>
    <x v="147"/>
    <x v="97"/>
    <x v="148"/>
    <x v="66"/>
    <x v="141"/>
    <x v="5"/>
  </r>
  <r>
    <x v="0"/>
    <x v="8"/>
    <x v="8"/>
    <x v="8"/>
    <x v="8"/>
    <x v="8"/>
    <x v="16"/>
    <x v="116"/>
    <x v="147"/>
    <x v="37"/>
    <x v="146"/>
    <x v="94"/>
    <x v="116"/>
    <x v="5"/>
  </r>
  <r>
    <x v="0"/>
    <x v="8"/>
    <x v="8"/>
    <x v="24"/>
    <x v="24"/>
    <x v="24"/>
    <x v="18"/>
    <x v="128"/>
    <x v="55"/>
    <x v="96"/>
    <x v="149"/>
    <x v="92"/>
    <x v="67"/>
    <x v="5"/>
  </r>
  <r>
    <x v="0"/>
    <x v="8"/>
    <x v="8"/>
    <x v="28"/>
    <x v="28"/>
    <x v="28"/>
    <x v="19"/>
    <x v="109"/>
    <x v="120"/>
    <x v="35"/>
    <x v="150"/>
    <x v="69"/>
    <x v="129"/>
    <x v="5"/>
  </r>
  <r>
    <x v="0"/>
    <x v="8"/>
    <x v="8"/>
    <x v="17"/>
    <x v="17"/>
    <x v="17"/>
    <x v="19"/>
    <x v="109"/>
    <x v="120"/>
    <x v="38"/>
    <x v="151"/>
    <x v="94"/>
    <x v="116"/>
    <x v="5"/>
  </r>
  <r>
    <x v="0"/>
    <x v="9"/>
    <x v="9"/>
    <x v="3"/>
    <x v="3"/>
    <x v="3"/>
    <x v="0"/>
    <x v="129"/>
    <x v="148"/>
    <x v="107"/>
    <x v="152"/>
    <x v="60"/>
    <x v="142"/>
    <x v="1"/>
  </r>
  <r>
    <x v="0"/>
    <x v="9"/>
    <x v="9"/>
    <x v="2"/>
    <x v="2"/>
    <x v="2"/>
    <x v="1"/>
    <x v="130"/>
    <x v="149"/>
    <x v="105"/>
    <x v="153"/>
    <x v="99"/>
    <x v="143"/>
    <x v="5"/>
  </r>
  <r>
    <x v="0"/>
    <x v="9"/>
    <x v="9"/>
    <x v="0"/>
    <x v="0"/>
    <x v="0"/>
    <x v="2"/>
    <x v="131"/>
    <x v="150"/>
    <x v="103"/>
    <x v="154"/>
    <x v="95"/>
    <x v="144"/>
    <x v="5"/>
  </r>
  <r>
    <x v="0"/>
    <x v="9"/>
    <x v="9"/>
    <x v="1"/>
    <x v="1"/>
    <x v="1"/>
    <x v="2"/>
    <x v="131"/>
    <x v="150"/>
    <x v="108"/>
    <x v="155"/>
    <x v="62"/>
    <x v="25"/>
    <x v="5"/>
  </r>
  <r>
    <x v="0"/>
    <x v="9"/>
    <x v="9"/>
    <x v="5"/>
    <x v="5"/>
    <x v="5"/>
    <x v="4"/>
    <x v="105"/>
    <x v="151"/>
    <x v="63"/>
    <x v="79"/>
    <x v="82"/>
    <x v="145"/>
    <x v="5"/>
  </r>
  <r>
    <x v="0"/>
    <x v="9"/>
    <x v="9"/>
    <x v="9"/>
    <x v="9"/>
    <x v="9"/>
    <x v="5"/>
    <x v="125"/>
    <x v="152"/>
    <x v="57"/>
    <x v="156"/>
    <x v="54"/>
    <x v="141"/>
    <x v="5"/>
  </r>
  <r>
    <x v="0"/>
    <x v="9"/>
    <x v="9"/>
    <x v="25"/>
    <x v="25"/>
    <x v="25"/>
    <x v="6"/>
    <x v="132"/>
    <x v="153"/>
    <x v="86"/>
    <x v="157"/>
    <x v="92"/>
    <x v="50"/>
    <x v="5"/>
  </r>
  <r>
    <x v="0"/>
    <x v="9"/>
    <x v="9"/>
    <x v="10"/>
    <x v="10"/>
    <x v="10"/>
    <x v="7"/>
    <x v="126"/>
    <x v="7"/>
    <x v="85"/>
    <x v="50"/>
    <x v="98"/>
    <x v="146"/>
    <x v="5"/>
  </r>
  <r>
    <x v="0"/>
    <x v="9"/>
    <x v="9"/>
    <x v="6"/>
    <x v="6"/>
    <x v="6"/>
    <x v="8"/>
    <x v="133"/>
    <x v="154"/>
    <x v="57"/>
    <x v="156"/>
    <x v="67"/>
    <x v="147"/>
    <x v="5"/>
  </r>
  <r>
    <x v="0"/>
    <x v="9"/>
    <x v="9"/>
    <x v="13"/>
    <x v="13"/>
    <x v="13"/>
    <x v="9"/>
    <x v="101"/>
    <x v="64"/>
    <x v="52"/>
    <x v="105"/>
    <x v="69"/>
    <x v="148"/>
    <x v="1"/>
  </r>
  <r>
    <x v="0"/>
    <x v="9"/>
    <x v="9"/>
    <x v="11"/>
    <x v="11"/>
    <x v="11"/>
    <x v="9"/>
    <x v="101"/>
    <x v="64"/>
    <x v="95"/>
    <x v="158"/>
    <x v="92"/>
    <x v="50"/>
    <x v="5"/>
  </r>
  <r>
    <x v="0"/>
    <x v="9"/>
    <x v="9"/>
    <x v="16"/>
    <x v="16"/>
    <x v="16"/>
    <x v="11"/>
    <x v="108"/>
    <x v="155"/>
    <x v="66"/>
    <x v="159"/>
    <x v="69"/>
    <x v="148"/>
    <x v="5"/>
  </r>
  <r>
    <x v="0"/>
    <x v="9"/>
    <x v="9"/>
    <x v="19"/>
    <x v="19"/>
    <x v="19"/>
    <x v="11"/>
    <x v="108"/>
    <x v="155"/>
    <x v="97"/>
    <x v="160"/>
    <x v="100"/>
    <x v="149"/>
    <x v="5"/>
  </r>
  <r>
    <x v="0"/>
    <x v="9"/>
    <x v="9"/>
    <x v="4"/>
    <x v="4"/>
    <x v="4"/>
    <x v="13"/>
    <x v="115"/>
    <x v="156"/>
    <x v="97"/>
    <x v="160"/>
    <x v="66"/>
    <x v="61"/>
    <x v="5"/>
  </r>
  <r>
    <x v="0"/>
    <x v="9"/>
    <x v="9"/>
    <x v="7"/>
    <x v="7"/>
    <x v="7"/>
    <x v="14"/>
    <x v="116"/>
    <x v="157"/>
    <x v="96"/>
    <x v="161"/>
    <x v="67"/>
    <x v="147"/>
    <x v="5"/>
  </r>
  <r>
    <x v="0"/>
    <x v="9"/>
    <x v="9"/>
    <x v="12"/>
    <x v="12"/>
    <x v="12"/>
    <x v="15"/>
    <x v="134"/>
    <x v="158"/>
    <x v="109"/>
    <x v="162"/>
    <x v="69"/>
    <x v="148"/>
    <x v="5"/>
  </r>
  <r>
    <x v="0"/>
    <x v="9"/>
    <x v="9"/>
    <x v="20"/>
    <x v="20"/>
    <x v="20"/>
    <x v="16"/>
    <x v="109"/>
    <x v="15"/>
    <x v="15"/>
    <x v="163"/>
    <x v="92"/>
    <x v="50"/>
    <x v="5"/>
  </r>
  <r>
    <x v="0"/>
    <x v="9"/>
    <x v="9"/>
    <x v="26"/>
    <x v="26"/>
    <x v="26"/>
    <x v="17"/>
    <x v="135"/>
    <x v="147"/>
    <x v="66"/>
    <x v="159"/>
    <x v="67"/>
    <x v="147"/>
    <x v="5"/>
  </r>
  <r>
    <x v="0"/>
    <x v="9"/>
    <x v="9"/>
    <x v="8"/>
    <x v="8"/>
    <x v="8"/>
    <x v="18"/>
    <x v="111"/>
    <x v="159"/>
    <x v="36"/>
    <x v="164"/>
    <x v="93"/>
    <x v="150"/>
    <x v="5"/>
  </r>
  <r>
    <x v="0"/>
    <x v="9"/>
    <x v="9"/>
    <x v="21"/>
    <x v="21"/>
    <x v="21"/>
    <x v="19"/>
    <x v="117"/>
    <x v="160"/>
    <x v="87"/>
    <x v="165"/>
    <x v="55"/>
    <x v="30"/>
    <x v="5"/>
  </r>
  <r>
    <x v="0"/>
    <x v="9"/>
    <x v="9"/>
    <x v="27"/>
    <x v="27"/>
    <x v="27"/>
    <x v="19"/>
    <x v="117"/>
    <x v="160"/>
    <x v="76"/>
    <x v="166"/>
    <x v="96"/>
    <x v="151"/>
    <x v="5"/>
  </r>
  <r>
    <x v="0"/>
    <x v="10"/>
    <x v="10"/>
    <x v="0"/>
    <x v="0"/>
    <x v="0"/>
    <x v="0"/>
    <x v="47"/>
    <x v="161"/>
    <x v="110"/>
    <x v="167"/>
    <x v="91"/>
    <x v="152"/>
    <x v="5"/>
  </r>
  <r>
    <x v="0"/>
    <x v="10"/>
    <x v="10"/>
    <x v="1"/>
    <x v="1"/>
    <x v="1"/>
    <x v="1"/>
    <x v="136"/>
    <x v="162"/>
    <x v="111"/>
    <x v="168"/>
    <x v="62"/>
    <x v="153"/>
    <x v="5"/>
  </r>
  <r>
    <x v="0"/>
    <x v="10"/>
    <x v="10"/>
    <x v="2"/>
    <x v="2"/>
    <x v="2"/>
    <x v="2"/>
    <x v="137"/>
    <x v="163"/>
    <x v="92"/>
    <x v="169"/>
    <x v="99"/>
    <x v="154"/>
    <x v="5"/>
  </r>
  <r>
    <x v="0"/>
    <x v="10"/>
    <x v="10"/>
    <x v="3"/>
    <x v="3"/>
    <x v="3"/>
    <x v="3"/>
    <x v="38"/>
    <x v="164"/>
    <x v="112"/>
    <x v="170"/>
    <x v="46"/>
    <x v="155"/>
    <x v="1"/>
  </r>
  <r>
    <x v="0"/>
    <x v="10"/>
    <x v="10"/>
    <x v="5"/>
    <x v="5"/>
    <x v="5"/>
    <x v="4"/>
    <x v="61"/>
    <x v="165"/>
    <x v="113"/>
    <x v="171"/>
    <x v="58"/>
    <x v="156"/>
    <x v="5"/>
  </r>
  <r>
    <x v="0"/>
    <x v="10"/>
    <x v="10"/>
    <x v="25"/>
    <x v="25"/>
    <x v="25"/>
    <x v="5"/>
    <x v="138"/>
    <x v="166"/>
    <x v="33"/>
    <x v="172"/>
    <x v="63"/>
    <x v="43"/>
    <x v="0"/>
  </r>
  <r>
    <x v="0"/>
    <x v="10"/>
    <x v="10"/>
    <x v="9"/>
    <x v="9"/>
    <x v="9"/>
    <x v="6"/>
    <x v="112"/>
    <x v="167"/>
    <x v="53"/>
    <x v="173"/>
    <x v="95"/>
    <x v="109"/>
    <x v="5"/>
  </r>
  <r>
    <x v="0"/>
    <x v="10"/>
    <x v="10"/>
    <x v="7"/>
    <x v="7"/>
    <x v="7"/>
    <x v="7"/>
    <x v="139"/>
    <x v="168"/>
    <x v="84"/>
    <x v="98"/>
    <x v="63"/>
    <x v="43"/>
    <x v="0"/>
  </r>
  <r>
    <x v="0"/>
    <x v="10"/>
    <x v="10"/>
    <x v="6"/>
    <x v="6"/>
    <x v="6"/>
    <x v="8"/>
    <x v="89"/>
    <x v="98"/>
    <x v="58"/>
    <x v="174"/>
    <x v="55"/>
    <x v="157"/>
    <x v="5"/>
  </r>
  <r>
    <x v="0"/>
    <x v="10"/>
    <x v="10"/>
    <x v="13"/>
    <x v="13"/>
    <x v="13"/>
    <x v="9"/>
    <x v="105"/>
    <x v="169"/>
    <x v="82"/>
    <x v="175"/>
    <x v="79"/>
    <x v="158"/>
    <x v="0"/>
  </r>
  <r>
    <x v="0"/>
    <x v="10"/>
    <x v="10"/>
    <x v="8"/>
    <x v="8"/>
    <x v="8"/>
    <x v="10"/>
    <x v="106"/>
    <x v="170"/>
    <x v="114"/>
    <x v="176"/>
    <x v="67"/>
    <x v="139"/>
    <x v="5"/>
  </r>
  <r>
    <x v="0"/>
    <x v="10"/>
    <x v="10"/>
    <x v="10"/>
    <x v="10"/>
    <x v="10"/>
    <x v="11"/>
    <x v="132"/>
    <x v="131"/>
    <x v="83"/>
    <x v="177"/>
    <x v="69"/>
    <x v="129"/>
    <x v="5"/>
  </r>
  <r>
    <x v="0"/>
    <x v="10"/>
    <x v="10"/>
    <x v="11"/>
    <x v="11"/>
    <x v="11"/>
    <x v="12"/>
    <x v="133"/>
    <x v="171"/>
    <x v="63"/>
    <x v="31"/>
    <x v="91"/>
    <x v="152"/>
    <x v="5"/>
  </r>
  <r>
    <x v="0"/>
    <x v="10"/>
    <x v="10"/>
    <x v="4"/>
    <x v="4"/>
    <x v="4"/>
    <x v="13"/>
    <x v="140"/>
    <x v="34"/>
    <x v="37"/>
    <x v="178"/>
    <x v="92"/>
    <x v="159"/>
    <x v="1"/>
  </r>
  <r>
    <x v="0"/>
    <x v="10"/>
    <x v="10"/>
    <x v="15"/>
    <x v="15"/>
    <x v="15"/>
    <x v="14"/>
    <x v="113"/>
    <x v="172"/>
    <x v="65"/>
    <x v="70"/>
    <x v="65"/>
    <x v="160"/>
    <x v="5"/>
  </r>
  <r>
    <x v="0"/>
    <x v="10"/>
    <x v="10"/>
    <x v="20"/>
    <x v="20"/>
    <x v="20"/>
    <x v="15"/>
    <x v="102"/>
    <x v="173"/>
    <x v="64"/>
    <x v="179"/>
    <x v="54"/>
    <x v="161"/>
    <x v="5"/>
  </r>
  <r>
    <x v="0"/>
    <x v="10"/>
    <x v="10"/>
    <x v="17"/>
    <x v="17"/>
    <x v="17"/>
    <x v="16"/>
    <x v="71"/>
    <x v="174"/>
    <x v="115"/>
    <x v="180"/>
    <x v="94"/>
    <x v="116"/>
    <x v="5"/>
  </r>
  <r>
    <x v="0"/>
    <x v="10"/>
    <x v="10"/>
    <x v="14"/>
    <x v="14"/>
    <x v="14"/>
    <x v="17"/>
    <x v="72"/>
    <x v="52"/>
    <x v="38"/>
    <x v="181"/>
    <x v="90"/>
    <x v="136"/>
    <x v="0"/>
  </r>
  <r>
    <x v="0"/>
    <x v="10"/>
    <x v="10"/>
    <x v="12"/>
    <x v="12"/>
    <x v="12"/>
    <x v="17"/>
    <x v="72"/>
    <x v="52"/>
    <x v="36"/>
    <x v="182"/>
    <x v="54"/>
    <x v="161"/>
    <x v="5"/>
  </r>
  <r>
    <x v="0"/>
    <x v="10"/>
    <x v="10"/>
    <x v="16"/>
    <x v="16"/>
    <x v="16"/>
    <x v="19"/>
    <x v="108"/>
    <x v="105"/>
    <x v="96"/>
    <x v="89"/>
    <x v="54"/>
    <x v="161"/>
    <x v="5"/>
  </r>
  <r>
    <x v="0"/>
    <x v="11"/>
    <x v="11"/>
    <x v="1"/>
    <x v="1"/>
    <x v="1"/>
    <x v="0"/>
    <x v="138"/>
    <x v="175"/>
    <x v="105"/>
    <x v="183"/>
    <x v="62"/>
    <x v="162"/>
    <x v="5"/>
  </r>
  <r>
    <x v="0"/>
    <x v="11"/>
    <x v="11"/>
    <x v="5"/>
    <x v="5"/>
    <x v="5"/>
    <x v="1"/>
    <x v="141"/>
    <x v="176"/>
    <x v="63"/>
    <x v="184"/>
    <x v="58"/>
    <x v="163"/>
    <x v="5"/>
  </r>
  <r>
    <x v="0"/>
    <x v="11"/>
    <x v="11"/>
    <x v="3"/>
    <x v="3"/>
    <x v="3"/>
    <x v="2"/>
    <x v="89"/>
    <x v="177"/>
    <x v="113"/>
    <x v="185"/>
    <x v="69"/>
    <x v="164"/>
    <x v="0"/>
  </r>
  <r>
    <x v="0"/>
    <x v="11"/>
    <x v="11"/>
    <x v="0"/>
    <x v="0"/>
    <x v="0"/>
    <x v="3"/>
    <x v="142"/>
    <x v="178"/>
    <x v="100"/>
    <x v="186"/>
    <x v="96"/>
    <x v="139"/>
    <x v="5"/>
  </r>
  <r>
    <x v="0"/>
    <x v="11"/>
    <x v="11"/>
    <x v="2"/>
    <x v="2"/>
    <x v="2"/>
    <x v="4"/>
    <x v="143"/>
    <x v="179"/>
    <x v="116"/>
    <x v="187"/>
    <x v="57"/>
    <x v="165"/>
    <x v="5"/>
  </r>
  <r>
    <x v="0"/>
    <x v="11"/>
    <x v="11"/>
    <x v="6"/>
    <x v="6"/>
    <x v="6"/>
    <x v="5"/>
    <x v="113"/>
    <x v="180"/>
    <x v="63"/>
    <x v="184"/>
    <x v="95"/>
    <x v="9"/>
    <x v="5"/>
  </r>
  <r>
    <x v="0"/>
    <x v="11"/>
    <x v="11"/>
    <x v="7"/>
    <x v="7"/>
    <x v="7"/>
    <x v="6"/>
    <x v="114"/>
    <x v="143"/>
    <x v="66"/>
    <x v="188"/>
    <x v="96"/>
    <x v="139"/>
    <x v="5"/>
  </r>
  <r>
    <x v="0"/>
    <x v="11"/>
    <x v="11"/>
    <x v="10"/>
    <x v="10"/>
    <x v="10"/>
    <x v="7"/>
    <x v="108"/>
    <x v="98"/>
    <x v="36"/>
    <x v="189"/>
    <x v="95"/>
    <x v="9"/>
    <x v="5"/>
  </r>
  <r>
    <x v="0"/>
    <x v="11"/>
    <x v="11"/>
    <x v="9"/>
    <x v="9"/>
    <x v="9"/>
    <x v="7"/>
    <x v="108"/>
    <x v="98"/>
    <x v="85"/>
    <x v="190"/>
    <x v="90"/>
    <x v="166"/>
    <x v="5"/>
  </r>
  <r>
    <x v="0"/>
    <x v="11"/>
    <x v="11"/>
    <x v="17"/>
    <x v="17"/>
    <x v="17"/>
    <x v="9"/>
    <x v="115"/>
    <x v="181"/>
    <x v="52"/>
    <x v="191"/>
    <x v="62"/>
    <x v="162"/>
    <x v="5"/>
  </r>
  <r>
    <x v="0"/>
    <x v="11"/>
    <x v="11"/>
    <x v="8"/>
    <x v="8"/>
    <x v="8"/>
    <x v="10"/>
    <x v="128"/>
    <x v="182"/>
    <x v="52"/>
    <x v="191"/>
    <x v="94"/>
    <x v="116"/>
    <x v="5"/>
  </r>
  <r>
    <x v="0"/>
    <x v="11"/>
    <x v="11"/>
    <x v="25"/>
    <x v="25"/>
    <x v="25"/>
    <x v="11"/>
    <x v="135"/>
    <x v="183"/>
    <x v="36"/>
    <x v="189"/>
    <x v="62"/>
    <x v="162"/>
    <x v="5"/>
  </r>
  <r>
    <x v="0"/>
    <x v="11"/>
    <x v="11"/>
    <x v="13"/>
    <x v="13"/>
    <x v="13"/>
    <x v="12"/>
    <x v="110"/>
    <x v="184"/>
    <x v="96"/>
    <x v="192"/>
    <x v="67"/>
    <x v="51"/>
    <x v="5"/>
  </r>
  <r>
    <x v="0"/>
    <x v="11"/>
    <x v="11"/>
    <x v="12"/>
    <x v="12"/>
    <x v="12"/>
    <x v="13"/>
    <x v="117"/>
    <x v="185"/>
    <x v="97"/>
    <x v="193"/>
    <x v="90"/>
    <x v="166"/>
    <x v="5"/>
  </r>
  <r>
    <x v="0"/>
    <x v="11"/>
    <x v="11"/>
    <x v="4"/>
    <x v="4"/>
    <x v="4"/>
    <x v="14"/>
    <x v="144"/>
    <x v="186"/>
    <x v="97"/>
    <x v="193"/>
    <x v="63"/>
    <x v="167"/>
    <x v="5"/>
  </r>
  <r>
    <x v="0"/>
    <x v="11"/>
    <x v="11"/>
    <x v="22"/>
    <x v="22"/>
    <x v="22"/>
    <x v="14"/>
    <x v="144"/>
    <x v="186"/>
    <x v="109"/>
    <x v="194"/>
    <x v="67"/>
    <x v="51"/>
    <x v="5"/>
  </r>
  <r>
    <x v="0"/>
    <x v="11"/>
    <x v="11"/>
    <x v="30"/>
    <x v="30"/>
    <x v="30"/>
    <x v="16"/>
    <x v="118"/>
    <x v="16"/>
    <x v="109"/>
    <x v="194"/>
    <x v="62"/>
    <x v="162"/>
    <x v="5"/>
  </r>
  <r>
    <x v="0"/>
    <x v="11"/>
    <x v="11"/>
    <x v="19"/>
    <x v="19"/>
    <x v="19"/>
    <x v="17"/>
    <x v="119"/>
    <x v="134"/>
    <x v="35"/>
    <x v="195"/>
    <x v="90"/>
    <x v="166"/>
    <x v="5"/>
  </r>
  <r>
    <x v="0"/>
    <x v="11"/>
    <x v="11"/>
    <x v="27"/>
    <x v="27"/>
    <x v="27"/>
    <x v="17"/>
    <x v="119"/>
    <x v="134"/>
    <x v="76"/>
    <x v="151"/>
    <x v="94"/>
    <x v="116"/>
    <x v="0"/>
  </r>
  <r>
    <x v="0"/>
    <x v="11"/>
    <x v="11"/>
    <x v="28"/>
    <x v="28"/>
    <x v="28"/>
    <x v="17"/>
    <x v="119"/>
    <x v="134"/>
    <x v="97"/>
    <x v="193"/>
    <x v="62"/>
    <x v="162"/>
    <x v="5"/>
  </r>
  <r>
    <x v="0"/>
    <x v="12"/>
    <x v="12"/>
    <x v="1"/>
    <x v="1"/>
    <x v="1"/>
    <x v="0"/>
    <x v="137"/>
    <x v="187"/>
    <x v="117"/>
    <x v="196"/>
    <x v="90"/>
    <x v="168"/>
    <x v="1"/>
  </r>
  <r>
    <x v="0"/>
    <x v="12"/>
    <x v="12"/>
    <x v="0"/>
    <x v="0"/>
    <x v="0"/>
    <x v="1"/>
    <x v="145"/>
    <x v="188"/>
    <x v="25"/>
    <x v="197"/>
    <x v="100"/>
    <x v="169"/>
    <x v="5"/>
  </r>
  <r>
    <x v="0"/>
    <x v="12"/>
    <x v="12"/>
    <x v="2"/>
    <x v="2"/>
    <x v="2"/>
    <x v="2"/>
    <x v="146"/>
    <x v="189"/>
    <x v="118"/>
    <x v="198"/>
    <x v="101"/>
    <x v="170"/>
    <x v="5"/>
  </r>
  <r>
    <x v="0"/>
    <x v="12"/>
    <x v="12"/>
    <x v="3"/>
    <x v="3"/>
    <x v="3"/>
    <x v="3"/>
    <x v="147"/>
    <x v="190"/>
    <x v="119"/>
    <x v="199"/>
    <x v="102"/>
    <x v="171"/>
    <x v="0"/>
  </r>
  <r>
    <x v="0"/>
    <x v="12"/>
    <x v="12"/>
    <x v="5"/>
    <x v="5"/>
    <x v="5"/>
    <x v="4"/>
    <x v="148"/>
    <x v="191"/>
    <x v="34"/>
    <x v="130"/>
    <x v="85"/>
    <x v="172"/>
    <x v="5"/>
  </r>
  <r>
    <x v="0"/>
    <x v="12"/>
    <x v="12"/>
    <x v="8"/>
    <x v="8"/>
    <x v="8"/>
    <x v="5"/>
    <x v="88"/>
    <x v="192"/>
    <x v="120"/>
    <x v="200"/>
    <x v="96"/>
    <x v="173"/>
    <x v="5"/>
  </r>
  <r>
    <x v="0"/>
    <x v="12"/>
    <x v="12"/>
    <x v="6"/>
    <x v="6"/>
    <x v="6"/>
    <x v="6"/>
    <x v="89"/>
    <x v="193"/>
    <x v="121"/>
    <x v="201"/>
    <x v="64"/>
    <x v="174"/>
    <x v="5"/>
  </r>
  <r>
    <x v="0"/>
    <x v="12"/>
    <x v="12"/>
    <x v="4"/>
    <x v="4"/>
    <x v="4"/>
    <x v="7"/>
    <x v="143"/>
    <x v="194"/>
    <x v="94"/>
    <x v="29"/>
    <x v="61"/>
    <x v="175"/>
    <x v="5"/>
  </r>
  <r>
    <x v="0"/>
    <x v="12"/>
    <x v="12"/>
    <x v="15"/>
    <x v="15"/>
    <x v="15"/>
    <x v="8"/>
    <x v="64"/>
    <x v="113"/>
    <x v="65"/>
    <x v="70"/>
    <x v="87"/>
    <x v="176"/>
    <x v="5"/>
  </r>
  <r>
    <x v="0"/>
    <x v="12"/>
    <x v="12"/>
    <x v="7"/>
    <x v="7"/>
    <x v="7"/>
    <x v="9"/>
    <x v="68"/>
    <x v="195"/>
    <x v="46"/>
    <x v="202"/>
    <x v="62"/>
    <x v="177"/>
    <x v="5"/>
  </r>
  <r>
    <x v="0"/>
    <x v="12"/>
    <x v="12"/>
    <x v="9"/>
    <x v="9"/>
    <x v="9"/>
    <x v="10"/>
    <x v="69"/>
    <x v="196"/>
    <x v="84"/>
    <x v="203"/>
    <x v="67"/>
    <x v="178"/>
    <x v="5"/>
  </r>
  <r>
    <x v="0"/>
    <x v="12"/>
    <x v="12"/>
    <x v="12"/>
    <x v="12"/>
    <x v="12"/>
    <x v="10"/>
    <x v="69"/>
    <x v="196"/>
    <x v="85"/>
    <x v="204"/>
    <x v="77"/>
    <x v="179"/>
    <x v="5"/>
  </r>
  <r>
    <x v="0"/>
    <x v="12"/>
    <x v="12"/>
    <x v="13"/>
    <x v="13"/>
    <x v="13"/>
    <x v="12"/>
    <x v="149"/>
    <x v="64"/>
    <x v="122"/>
    <x v="67"/>
    <x v="90"/>
    <x v="168"/>
    <x v="5"/>
  </r>
  <r>
    <x v="0"/>
    <x v="12"/>
    <x v="12"/>
    <x v="10"/>
    <x v="10"/>
    <x v="10"/>
    <x v="13"/>
    <x v="101"/>
    <x v="197"/>
    <x v="37"/>
    <x v="205"/>
    <x v="69"/>
    <x v="180"/>
    <x v="5"/>
  </r>
  <r>
    <x v="0"/>
    <x v="12"/>
    <x v="12"/>
    <x v="11"/>
    <x v="11"/>
    <x v="11"/>
    <x v="13"/>
    <x v="101"/>
    <x v="197"/>
    <x v="88"/>
    <x v="206"/>
    <x v="55"/>
    <x v="181"/>
    <x v="5"/>
  </r>
  <r>
    <x v="0"/>
    <x v="12"/>
    <x v="12"/>
    <x v="16"/>
    <x v="16"/>
    <x v="16"/>
    <x v="15"/>
    <x v="71"/>
    <x v="198"/>
    <x v="38"/>
    <x v="207"/>
    <x v="55"/>
    <x v="181"/>
    <x v="5"/>
  </r>
  <r>
    <x v="0"/>
    <x v="12"/>
    <x v="12"/>
    <x v="14"/>
    <x v="14"/>
    <x v="14"/>
    <x v="16"/>
    <x v="116"/>
    <x v="16"/>
    <x v="63"/>
    <x v="208"/>
    <x v="93"/>
    <x v="182"/>
    <x v="5"/>
  </r>
  <r>
    <x v="0"/>
    <x v="12"/>
    <x v="12"/>
    <x v="17"/>
    <x v="17"/>
    <x v="17"/>
    <x v="16"/>
    <x v="116"/>
    <x v="16"/>
    <x v="37"/>
    <x v="205"/>
    <x v="94"/>
    <x v="116"/>
    <x v="5"/>
  </r>
  <r>
    <x v="0"/>
    <x v="12"/>
    <x v="12"/>
    <x v="19"/>
    <x v="19"/>
    <x v="19"/>
    <x v="18"/>
    <x v="128"/>
    <x v="105"/>
    <x v="109"/>
    <x v="209"/>
    <x v="69"/>
    <x v="180"/>
    <x v="5"/>
  </r>
  <r>
    <x v="0"/>
    <x v="12"/>
    <x v="12"/>
    <x v="24"/>
    <x v="24"/>
    <x v="24"/>
    <x v="18"/>
    <x v="128"/>
    <x v="105"/>
    <x v="66"/>
    <x v="210"/>
    <x v="90"/>
    <x v="168"/>
    <x v="5"/>
  </r>
  <r>
    <x v="0"/>
    <x v="13"/>
    <x v="13"/>
    <x v="13"/>
    <x v="13"/>
    <x v="13"/>
    <x v="0"/>
    <x v="150"/>
    <x v="199"/>
    <x v="123"/>
    <x v="211"/>
    <x v="103"/>
    <x v="183"/>
    <x v="5"/>
  </r>
  <r>
    <x v="0"/>
    <x v="13"/>
    <x v="13"/>
    <x v="1"/>
    <x v="1"/>
    <x v="1"/>
    <x v="1"/>
    <x v="151"/>
    <x v="200"/>
    <x v="124"/>
    <x v="212"/>
    <x v="96"/>
    <x v="184"/>
    <x v="5"/>
  </r>
  <r>
    <x v="0"/>
    <x v="13"/>
    <x v="13"/>
    <x v="2"/>
    <x v="2"/>
    <x v="2"/>
    <x v="2"/>
    <x v="81"/>
    <x v="201"/>
    <x v="31"/>
    <x v="213"/>
    <x v="99"/>
    <x v="185"/>
    <x v="5"/>
  </r>
  <r>
    <x v="0"/>
    <x v="13"/>
    <x v="13"/>
    <x v="3"/>
    <x v="3"/>
    <x v="3"/>
    <x v="3"/>
    <x v="152"/>
    <x v="202"/>
    <x v="125"/>
    <x v="214"/>
    <x v="66"/>
    <x v="76"/>
    <x v="5"/>
  </r>
  <r>
    <x v="0"/>
    <x v="13"/>
    <x v="13"/>
    <x v="0"/>
    <x v="0"/>
    <x v="0"/>
    <x v="4"/>
    <x v="153"/>
    <x v="203"/>
    <x v="126"/>
    <x v="215"/>
    <x v="63"/>
    <x v="186"/>
    <x v="5"/>
  </r>
  <r>
    <x v="0"/>
    <x v="13"/>
    <x v="13"/>
    <x v="5"/>
    <x v="5"/>
    <x v="5"/>
    <x v="5"/>
    <x v="154"/>
    <x v="204"/>
    <x v="113"/>
    <x v="216"/>
    <x v="59"/>
    <x v="187"/>
    <x v="5"/>
  </r>
  <r>
    <x v="0"/>
    <x v="13"/>
    <x v="13"/>
    <x v="6"/>
    <x v="6"/>
    <x v="6"/>
    <x v="6"/>
    <x v="155"/>
    <x v="205"/>
    <x v="127"/>
    <x v="217"/>
    <x v="92"/>
    <x v="188"/>
    <x v="5"/>
  </r>
  <r>
    <x v="0"/>
    <x v="13"/>
    <x v="13"/>
    <x v="4"/>
    <x v="4"/>
    <x v="4"/>
    <x v="7"/>
    <x v="87"/>
    <x v="206"/>
    <x v="59"/>
    <x v="218"/>
    <x v="95"/>
    <x v="189"/>
    <x v="5"/>
  </r>
  <r>
    <x v="0"/>
    <x v="13"/>
    <x v="13"/>
    <x v="9"/>
    <x v="9"/>
    <x v="9"/>
    <x v="8"/>
    <x v="97"/>
    <x v="98"/>
    <x v="73"/>
    <x v="62"/>
    <x v="67"/>
    <x v="190"/>
    <x v="5"/>
  </r>
  <r>
    <x v="0"/>
    <x v="13"/>
    <x v="13"/>
    <x v="17"/>
    <x v="17"/>
    <x v="17"/>
    <x v="9"/>
    <x v="142"/>
    <x v="207"/>
    <x v="53"/>
    <x v="219"/>
    <x v="93"/>
    <x v="130"/>
    <x v="5"/>
  </r>
  <r>
    <x v="0"/>
    <x v="13"/>
    <x v="13"/>
    <x v="7"/>
    <x v="7"/>
    <x v="7"/>
    <x v="10"/>
    <x v="99"/>
    <x v="208"/>
    <x v="82"/>
    <x v="220"/>
    <x v="93"/>
    <x v="130"/>
    <x v="5"/>
  </r>
  <r>
    <x v="0"/>
    <x v="13"/>
    <x v="13"/>
    <x v="15"/>
    <x v="15"/>
    <x v="15"/>
    <x v="11"/>
    <x v="106"/>
    <x v="209"/>
    <x v="65"/>
    <x v="70"/>
    <x v="85"/>
    <x v="191"/>
    <x v="5"/>
  </r>
  <r>
    <x v="0"/>
    <x v="13"/>
    <x v="13"/>
    <x v="8"/>
    <x v="8"/>
    <x v="8"/>
    <x v="12"/>
    <x v="107"/>
    <x v="144"/>
    <x v="128"/>
    <x v="133"/>
    <x v="67"/>
    <x v="190"/>
    <x v="5"/>
  </r>
  <r>
    <x v="0"/>
    <x v="13"/>
    <x v="13"/>
    <x v="16"/>
    <x v="16"/>
    <x v="16"/>
    <x v="13"/>
    <x v="149"/>
    <x v="210"/>
    <x v="62"/>
    <x v="136"/>
    <x v="100"/>
    <x v="192"/>
    <x v="0"/>
  </r>
  <r>
    <x v="0"/>
    <x v="13"/>
    <x v="13"/>
    <x v="11"/>
    <x v="11"/>
    <x v="11"/>
    <x v="14"/>
    <x v="100"/>
    <x v="211"/>
    <x v="37"/>
    <x v="221"/>
    <x v="100"/>
    <x v="192"/>
    <x v="5"/>
  </r>
  <r>
    <x v="0"/>
    <x v="13"/>
    <x v="13"/>
    <x v="10"/>
    <x v="10"/>
    <x v="10"/>
    <x v="15"/>
    <x v="156"/>
    <x v="212"/>
    <x v="95"/>
    <x v="222"/>
    <x v="69"/>
    <x v="193"/>
    <x v="5"/>
  </r>
  <r>
    <x v="0"/>
    <x v="13"/>
    <x v="13"/>
    <x v="12"/>
    <x v="12"/>
    <x v="12"/>
    <x v="16"/>
    <x v="101"/>
    <x v="158"/>
    <x v="52"/>
    <x v="223"/>
    <x v="91"/>
    <x v="194"/>
    <x v="5"/>
  </r>
  <r>
    <x v="0"/>
    <x v="13"/>
    <x v="13"/>
    <x v="31"/>
    <x v="31"/>
    <x v="31"/>
    <x v="17"/>
    <x v="134"/>
    <x v="213"/>
    <x v="85"/>
    <x v="224"/>
    <x v="62"/>
    <x v="195"/>
    <x v="5"/>
  </r>
  <r>
    <x v="0"/>
    <x v="13"/>
    <x v="13"/>
    <x v="27"/>
    <x v="27"/>
    <x v="27"/>
    <x v="17"/>
    <x v="134"/>
    <x v="213"/>
    <x v="15"/>
    <x v="225"/>
    <x v="96"/>
    <x v="184"/>
    <x v="5"/>
  </r>
  <r>
    <x v="0"/>
    <x v="13"/>
    <x v="13"/>
    <x v="32"/>
    <x v="32"/>
    <x v="32"/>
    <x v="19"/>
    <x v="117"/>
    <x v="214"/>
    <x v="96"/>
    <x v="108"/>
    <x v="96"/>
    <x v="184"/>
    <x v="5"/>
  </r>
  <r>
    <x v="0"/>
    <x v="13"/>
    <x v="13"/>
    <x v="19"/>
    <x v="19"/>
    <x v="19"/>
    <x v="19"/>
    <x v="117"/>
    <x v="214"/>
    <x v="96"/>
    <x v="108"/>
    <x v="96"/>
    <x v="184"/>
    <x v="5"/>
  </r>
  <r>
    <x v="0"/>
    <x v="13"/>
    <x v="13"/>
    <x v="14"/>
    <x v="14"/>
    <x v="14"/>
    <x v="19"/>
    <x v="117"/>
    <x v="214"/>
    <x v="66"/>
    <x v="135"/>
    <x v="93"/>
    <x v="130"/>
    <x v="5"/>
  </r>
  <r>
    <x v="0"/>
    <x v="14"/>
    <x v="14"/>
    <x v="1"/>
    <x v="1"/>
    <x v="1"/>
    <x v="0"/>
    <x v="84"/>
    <x v="215"/>
    <x v="80"/>
    <x v="226"/>
    <x v="60"/>
    <x v="196"/>
    <x v="5"/>
  </r>
  <r>
    <x v="0"/>
    <x v="14"/>
    <x v="14"/>
    <x v="2"/>
    <x v="2"/>
    <x v="2"/>
    <x v="1"/>
    <x v="157"/>
    <x v="216"/>
    <x v="122"/>
    <x v="227"/>
    <x v="98"/>
    <x v="197"/>
    <x v="5"/>
  </r>
  <r>
    <x v="0"/>
    <x v="14"/>
    <x v="14"/>
    <x v="4"/>
    <x v="4"/>
    <x v="4"/>
    <x v="2"/>
    <x v="65"/>
    <x v="217"/>
    <x v="95"/>
    <x v="228"/>
    <x v="65"/>
    <x v="198"/>
    <x v="5"/>
  </r>
  <r>
    <x v="0"/>
    <x v="14"/>
    <x v="14"/>
    <x v="6"/>
    <x v="6"/>
    <x v="6"/>
    <x v="3"/>
    <x v="106"/>
    <x v="218"/>
    <x v="95"/>
    <x v="228"/>
    <x v="64"/>
    <x v="199"/>
    <x v="5"/>
  </r>
  <r>
    <x v="0"/>
    <x v="14"/>
    <x v="14"/>
    <x v="7"/>
    <x v="7"/>
    <x v="7"/>
    <x v="4"/>
    <x v="66"/>
    <x v="219"/>
    <x v="57"/>
    <x v="229"/>
    <x v="55"/>
    <x v="200"/>
    <x v="5"/>
  </r>
  <r>
    <x v="0"/>
    <x v="14"/>
    <x v="14"/>
    <x v="3"/>
    <x v="3"/>
    <x v="3"/>
    <x v="5"/>
    <x v="125"/>
    <x v="220"/>
    <x v="74"/>
    <x v="230"/>
    <x v="95"/>
    <x v="201"/>
    <x v="0"/>
  </r>
  <r>
    <x v="0"/>
    <x v="14"/>
    <x v="14"/>
    <x v="0"/>
    <x v="0"/>
    <x v="0"/>
    <x v="5"/>
    <x v="125"/>
    <x v="220"/>
    <x v="129"/>
    <x v="231"/>
    <x v="93"/>
    <x v="202"/>
    <x v="5"/>
  </r>
  <r>
    <x v="0"/>
    <x v="14"/>
    <x v="14"/>
    <x v="10"/>
    <x v="10"/>
    <x v="10"/>
    <x v="7"/>
    <x v="113"/>
    <x v="80"/>
    <x v="15"/>
    <x v="208"/>
    <x v="98"/>
    <x v="197"/>
    <x v="5"/>
  </r>
  <r>
    <x v="0"/>
    <x v="14"/>
    <x v="14"/>
    <x v="5"/>
    <x v="5"/>
    <x v="5"/>
    <x v="8"/>
    <x v="70"/>
    <x v="221"/>
    <x v="15"/>
    <x v="208"/>
    <x v="79"/>
    <x v="160"/>
    <x v="5"/>
  </r>
  <r>
    <x v="0"/>
    <x v="14"/>
    <x v="14"/>
    <x v="9"/>
    <x v="9"/>
    <x v="9"/>
    <x v="9"/>
    <x v="102"/>
    <x v="222"/>
    <x v="37"/>
    <x v="232"/>
    <x v="90"/>
    <x v="181"/>
    <x v="5"/>
  </r>
  <r>
    <x v="0"/>
    <x v="14"/>
    <x v="14"/>
    <x v="12"/>
    <x v="12"/>
    <x v="12"/>
    <x v="10"/>
    <x v="115"/>
    <x v="223"/>
    <x v="15"/>
    <x v="208"/>
    <x v="54"/>
    <x v="203"/>
    <x v="5"/>
  </r>
  <r>
    <x v="0"/>
    <x v="14"/>
    <x v="14"/>
    <x v="8"/>
    <x v="8"/>
    <x v="8"/>
    <x v="11"/>
    <x v="116"/>
    <x v="11"/>
    <x v="38"/>
    <x v="203"/>
    <x v="62"/>
    <x v="204"/>
    <x v="5"/>
  </r>
  <r>
    <x v="0"/>
    <x v="14"/>
    <x v="14"/>
    <x v="19"/>
    <x v="19"/>
    <x v="19"/>
    <x v="12"/>
    <x v="128"/>
    <x v="224"/>
    <x v="101"/>
    <x v="233"/>
    <x v="91"/>
    <x v="205"/>
    <x v="5"/>
  </r>
  <r>
    <x v="0"/>
    <x v="14"/>
    <x v="14"/>
    <x v="11"/>
    <x v="11"/>
    <x v="11"/>
    <x v="13"/>
    <x v="135"/>
    <x v="211"/>
    <x v="96"/>
    <x v="234"/>
    <x v="63"/>
    <x v="206"/>
    <x v="5"/>
  </r>
  <r>
    <x v="0"/>
    <x v="14"/>
    <x v="14"/>
    <x v="18"/>
    <x v="18"/>
    <x v="18"/>
    <x v="13"/>
    <x v="135"/>
    <x v="211"/>
    <x v="97"/>
    <x v="179"/>
    <x v="95"/>
    <x v="201"/>
    <x v="5"/>
  </r>
  <r>
    <x v="0"/>
    <x v="14"/>
    <x v="14"/>
    <x v="15"/>
    <x v="15"/>
    <x v="15"/>
    <x v="15"/>
    <x v="110"/>
    <x v="198"/>
    <x v="65"/>
    <x v="70"/>
    <x v="92"/>
    <x v="207"/>
    <x v="5"/>
  </r>
  <r>
    <x v="0"/>
    <x v="14"/>
    <x v="14"/>
    <x v="33"/>
    <x v="33"/>
    <x v="33"/>
    <x v="16"/>
    <x v="111"/>
    <x v="158"/>
    <x v="87"/>
    <x v="235"/>
    <x v="95"/>
    <x v="201"/>
    <x v="5"/>
  </r>
  <r>
    <x v="0"/>
    <x v="14"/>
    <x v="14"/>
    <x v="14"/>
    <x v="14"/>
    <x v="14"/>
    <x v="16"/>
    <x v="111"/>
    <x v="158"/>
    <x v="15"/>
    <x v="208"/>
    <x v="67"/>
    <x v="208"/>
    <x v="5"/>
  </r>
  <r>
    <x v="0"/>
    <x v="14"/>
    <x v="14"/>
    <x v="24"/>
    <x v="24"/>
    <x v="24"/>
    <x v="18"/>
    <x v="117"/>
    <x v="225"/>
    <x v="76"/>
    <x v="236"/>
    <x v="67"/>
    <x v="208"/>
    <x v="5"/>
  </r>
  <r>
    <x v="0"/>
    <x v="14"/>
    <x v="14"/>
    <x v="17"/>
    <x v="17"/>
    <x v="17"/>
    <x v="18"/>
    <x v="117"/>
    <x v="225"/>
    <x v="96"/>
    <x v="234"/>
    <x v="96"/>
    <x v="209"/>
    <x v="5"/>
  </r>
  <r>
    <x v="0"/>
    <x v="15"/>
    <x v="15"/>
    <x v="4"/>
    <x v="4"/>
    <x v="4"/>
    <x v="0"/>
    <x v="158"/>
    <x v="226"/>
    <x v="56"/>
    <x v="237"/>
    <x v="102"/>
    <x v="210"/>
    <x v="5"/>
  </r>
  <r>
    <x v="0"/>
    <x v="15"/>
    <x v="15"/>
    <x v="1"/>
    <x v="1"/>
    <x v="1"/>
    <x v="1"/>
    <x v="159"/>
    <x v="227"/>
    <x v="75"/>
    <x v="238"/>
    <x v="95"/>
    <x v="211"/>
    <x v="5"/>
  </r>
  <r>
    <x v="0"/>
    <x v="15"/>
    <x v="15"/>
    <x v="5"/>
    <x v="5"/>
    <x v="5"/>
    <x v="2"/>
    <x v="141"/>
    <x v="228"/>
    <x v="37"/>
    <x v="239"/>
    <x v="83"/>
    <x v="212"/>
    <x v="5"/>
  </r>
  <r>
    <x v="0"/>
    <x v="15"/>
    <x v="15"/>
    <x v="0"/>
    <x v="0"/>
    <x v="0"/>
    <x v="3"/>
    <x v="143"/>
    <x v="229"/>
    <x v="60"/>
    <x v="240"/>
    <x v="63"/>
    <x v="162"/>
    <x v="5"/>
  </r>
  <r>
    <x v="0"/>
    <x v="15"/>
    <x v="15"/>
    <x v="2"/>
    <x v="2"/>
    <x v="2"/>
    <x v="4"/>
    <x v="99"/>
    <x v="230"/>
    <x v="37"/>
    <x v="239"/>
    <x v="101"/>
    <x v="213"/>
    <x v="5"/>
  </r>
  <r>
    <x v="0"/>
    <x v="15"/>
    <x v="15"/>
    <x v="6"/>
    <x v="6"/>
    <x v="6"/>
    <x v="5"/>
    <x v="67"/>
    <x v="231"/>
    <x v="95"/>
    <x v="241"/>
    <x v="98"/>
    <x v="214"/>
    <x v="5"/>
  </r>
  <r>
    <x v="0"/>
    <x v="15"/>
    <x v="15"/>
    <x v="9"/>
    <x v="9"/>
    <x v="9"/>
    <x v="6"/>
    <x v="69"/>
    <x v="232"/>
    <x v="37"/>
    <x v="239"/>
    <x v="68"/>
    <x v="215"/>
    <x v="5"/>
  </r>
  <r>
    <x v="0"/>
    <x v="15"/>
    <x v="15"/>
    <x v="3"/>
    <x v="3"/>
    <x v="3"/>
    <x v="7"/>
    <x v="100"/>
    <x v="233"/>
    <x v="115"/>
    <x v="242"/>
    <x v="69"/>
    <x v="166"/>
    <x v="5"/>
  </r>
  <r>
    <x v="0"/>
    <x v="15"/>
    <x v="15"/>
    <x v="7"/>
    <x v="7"/>
    <x v="7"/>
    <x v="8"/>
    <x v="156"/>
    <x v="234"/>
    <x v="115"/>
    <x v="242"/>
    <x v="67"/>
    <x v="216"/>
    <x v="4"/>
  </r>
  <r>
    <x v="0"/>
    <x v="15"/>
    <x v="15"/>
    <x v="8"/>
    <x v="8"/>
    <x v="8"/>
    <x v="9"/>
    <x v="70"/>
    <x v="169"/>
    <x v="81"/>
    <x v="243"/>
    <x v="62"/>
    <x v="217"/>
    <x v="5"/>
  </r>
  <r>
    <x v="0"/>
    <x v="15"/>
    <x v="15"/>
    <x v="10"/>
    <x v="10"/>
    <x v="10"/>
    <x v="10"/>
    <x v="71"/>
    <x v="235"/>
    <x v="36"/>
    <x v="84"/>
    <x v="91"/>
    <x v="218"/>
    <x v="5"/>
  </r>
  <r>
    <x v="0"/>
    <x v="15"/>
    <x v="15"/>
    <x v="11"/>
    <x v="11"/>
    <x v="11"/>
    <x v="11"/>
    <x v="116"/>
    <x v="224"/>
    <x v="98"/>
    <x v="244"/>
    <x v="90"/>
    <x v="219"/>
    <x v="5"/>
  </r>
  <r>
    <x v="0"/>
    <x v="15"/>
    <x v="15"/>
    <x v="14"/>
    <x v="14"/>
    <x v="14"/>
    <x v="12"/>
    <x v="109"/>
    <x v="236"/>
    <x v="96"/>
    <x v="245"/>
    <x v="90"/>
    <x v="219"/>
    <x v="5"/>
  </r>
  <r>
    <x v="0"/>
    <x v="15"/>
    <x v="15"/>
    <x v="17"/>
    <x v="17"/>
    <x v="17"/>
    <x v="12"/>
    <x v="109"/>
    <x v="236"/>
    <x v="64"/>
    <x v="246"/>
    <x v="96"/>
    <x v="220"/>
    <x v="5"/>
  </r>
  <r>
    <x v="0"/>
    <x v="15"/>
    <x v="15"/>
    <x v="22"/>
    <x v="22"/>
    <x v="22"/>
    <x v="12"/>
    <x v="109"/>
    <x v="236"/>
    <x v="87"/>
    <x v="55"/>
    <x v="63"/>
    <x v="162"/>
    <x v="2"/>
  </r>
  <r>
    <x v="0"/>
    <x v="15"/>
    <x v="15"/>
    <x v="30"/>
    <x v="30"/>
    <x v="30"/>
    <x v="15"/>
    <x v="135"/>
    <x v="237"/>
    <x v="101"/>
    <x v="89"/>
    <x v="69"/>
    <x v="166"/>
    <x v="5"/>
  </r>
  <r>
    <x v="0"/>
    <x v="15"/>
    <x v="15"/>
    <x v="34"/>
    <x v="34"/>
    <x v="34"/>
    <x v="15"/>
    <x v="135"/>
    <x v="237"/>
    <x v="85"/>
    <x v="247"/>
    <x v="94"/>
    <x v="116"/>
    <x v="5"/>
  </r>
  <r>
    <x v="0"/>
    <x v="15"/>
    <x v="15"/>
    <x v="20"/>
    <x v="20"/>
    <x v="20"/>
    <x v="17"/>
    <x v="110"/>
    <x v="238"/>
    <x v="87"/>
    <x v="55"/>
    <x v="69"/>
    <x v="166"/>
    <x v="5"/>
  </r>
  <r>
    <x v="0"/>
    <x v="15"/>
    <x v="15"/>
    <x v="21"/>
    <x v="21"/>
    <x v="21"/>
    <x v="17"/>
    <x v="110"/>
    <x v="238"/>
    <x v="109"/>
    <x v="85"/>
    <x v="92"/>
    <x v="221"/>
    <x v="5"/>
  </r>
  <r>
    <x v="0"/>
    <x v="15"/>
    <x v="15"/>
    <x v="19"/>
    <x v="19"/>
    <x v="19"/>
    <x v="19"/>
    <x v="111"/>
    <x v="239"/>
    <x v="87"/>
    <x v="55"/>
    <x v="95"/>
    <x v="211"/>
    <x v="5"/>
  </r>
  <r>
    <x v="0"/>
    <x v="15"/>
    <x v="15"/>
    <x v="18"/>
    <x v="18"/>
    <x v="18"/>
    <x v="19"/>
    <x v="111"/>
    <x v="239"/>
    <x v="87"/>
    <x v="55"/>
    <x v="95"/>
    <x v="211"/>
    <x v="5"/>
  </r>
  <r>
    <x v="0"/>
    <x v="15"/>
    <x v="15"/>
    <x v="12"/>
    <x v="12"/>
    <x v="12"/>
    <x v="19"/>
    <x v="111"/>
    <x v="239"/>
    <x v="76"/>
    <x v="248"/>
    <x v="63"/>
    <x v="162"/>
    <x v="5"/>
  </r>
  <r>
    <x v="0"/>
    <x v="15"/>
    <x v="15"/>
    <x v="29"/>
    <x v="29"/>
    <x v="29"/>
    <x v="19"/>
    <x v="111"/>
    <x v="239"/>
    <x v="35"/>
    <x v="249"/>
    <x v="90"/>
    <x v="219"/>
    <x v="10"/>
  </r>
  <r>
    <x v="0"/>
    <x v="16"/>
    <x v="16"/>
    <x v="5"/>
    <x v="5"/>
    <x v="5"/>
    <x v="0"/>
    <x v="71"/>
    <x v="240"/>
    <x v="36"/>
    <x v="250"/>
    <x v="91"/>
    <x v="222"/>
    <x v="5"/>
  </r>
  <r>
    <x v="0"/>
    <x v="16"/>
    <x v="16"/>
    <x v="2"/>
    <x v="2"/>
    <x v="2"/>
    <x v="1"/>
    <x v="115"/>
    <x v="241"/>
    <x v="52"/>
    <x v="251"/>
    <x v="62"/>
    <x v="223"/>
    <x v="5"/>
  </r>
  <r>
    <x v="0"/>
    <x v="16"/>
    <x v="16"/>
    <x v="0"/>
    <x v="0"/>
    <x v="0"/>
    <x v="2"/>
    <x v="134"/>
    <x v="242"/>
    <x v="85"/>
    <x v="252"/>
    <x v="62"/>
    <x v="223"/>
    <x v="5"/>
  </r>
  <r>
    <x v="0"/>
    <x v="16"/>
    <x v="16"/>
    <x v="1"/>
    <x v="1"/>
    <x v="1"/>
    <x v="2"/>
    <x v="134"/>
    <x v="242"/>
    <x v="63"/>
    <x v="253"/>
    <x v="94"/>
    <x v="116"/>
    <x v="5"/>
  </r>
  <r>
    <x v="0"/>
    <x v="16"/>
    <x v="16"/>
    <x v="3"/>
    <x v="3"/>
    <x v="3"/>
    <x v="4"/>
    <x v="110"/>
    <x v="243"/>
    <x v="98"/>
    <x v="240"/>
    <x v="93"/>
    <x v="224"/>
    <x v="5"/>
  </r>
  <r>
    <x v="0"/>
    <x v="16"/>
    <x v="16"/>
    <x v="6"/>
    <x v="6"/>
    <x v="6"/>
    <x v="5"/>
    <x v="119"/>
    <x v="142"/>
    <x v="97"/>
    <x v="254"/>
    <x v="62"/>
    <x v="223"/>
    <x v="5"/>
  </r>
  <r>
    <x v="0"/>
    <x v="16"/>
    <x v="16"/>
    <x v="10"/>
    <x v="10"/>
    <x v="10"/>
    <x v="5"/>
    <x v="119"/>
    <x v="142"/>
    <x v="97"/>
    <x v="254"/>
    <x v="62"/>
    <x v="223"/>
    <x v="5"/>
  </r>
  <r>
    <x v="0"/>
    <x v="16"/>
    <x v="16"/>
    <x v="35"/>
    <x v="35"/>
    <x v="35"/>
    <x v="5"/>
    <x v="119"/>
    <x v="142"/>
    <x v="65"/>
    <x v="70"/>
    <x v="92"/>
    <x v="225"/>
    <x v="5"/>
  </r>
  <r>
    <x v="0"/>
    <x v="16"/>
    <x v="16"/>
    <x v="9"/>
    <x v="9"/>
    <x v="9"/>
    <x v="5"/>
    <x v="119"/>
    <x v="142"/>
    <x v="15"/>
    <x v="255"/>
    <x v="94"/>
    <x v="116"/>
    <x v="5"/>
  </r>
  <r>
    <x v="0"/>
    <x v="16"/>
    <x v="16"/>
    <x v="8"/>
    <x v="8"/>
    <x v="8"/>
    <x v="9"/>
    <x v="160"/>
    <x v="244"/>
    <x v="109"/>
    <x v="256"/>
    <x v="93"/>
    <x v="224"/>
    <x v="5"/>
  </r>
  <r>
    <x v="0"/>
    <x v="16"/>
    <x v="16"/>
    <x v="17"/>
    <x v="17"/>
    <x v="17"/>
    <x v="10"/>
    <x v="161"/>
    <x v="245"/>
    <x v="97"/>
    <x v="254"/>
    <x v="93"/>
    <x v="224"/>
    <x v="5"/>
  </r>
  <r>
    <x v="0"/>
    <x v="16"/>
    <x v="16"/>
    <x v="15"/>
    <x v="15"/>
    <x v="15"/>
    <x v="11"/>
    <x v="162"/>
    <x v="83"/>
    <x v="35"/>
    <x v="125"/>
    <x v="62"/>
    <x v="223"/>
    <x v="5"/>
  </r>
  <r>
    <x v="0"/>
    <x v="16"/>
    <x v="16"/>
    <x v="13"/>
    <x v="13"/>
    <x v="13"/>
    <x v="12"/>
    <x v="163"/>
    <x v="157"/>
    <x v="35"/>
    <x v="125"/>
    <x v="96"/>
    <x v="226"/>
    <x v="5"/>
  </r>
  <r>
    <x v="0"/>
    <x v="16"/>
    <x v="16"/>
    <x v="16"/>
    <x v="16"/>
    <x v="16"/>
    <x v="12"/>
    <x v="163"/>
    <x v="157"/>
    <x v="65"/>
    <x v="70"/>
    <x v="96"/>
    <x v="226"/>
    <x v="0"/>
  </r>
  <r>
    <x v="0"/>
    <x v="16"/>
    <x v="16"/>
    <x v="19"/>
    <x v="19"/>
    <x v="19"/>
    <x v="12"/>
    <x v="163"/>
    <x v="157"/>
    <x v="65"/>
    <x v="70"/>
    <x v="62"/>
    <x v="223"/>
    <x v="5"/>
  </r>
  <r>
    <x v="0"/>
    <x v="16"/>
    <x v="16"/>
    <x v="4"/>
    <x v="4"/>
    <x v="4"/>
    <x v="12"/>
    <x v="163"/>
    <x v="157"/>
    <x v="101"/>
    <x v="257"/>
    <x v="94"/>
    <x v="116"/>
    <x v="5"/>
  </r>
  <r>
    <x v="0"/>
    <x v="16"/>
    <x v="16"/>
    <x v="7"/>
    <x v="7"/>
    <x v="7"/>
    <x v="12"/>
    <x v="163"/>
    <x v="157"/>
    <x v="35"/>
    <x v="125"/>
    <x v="93"/>
    <x v="224"/>
    <x v="5"/>
  </r>
  <r>
    <x v="0"/>
    <x v="16"/>
    <x v="16"/>
    <x v="32"/>
    <x v="32"/>
    <x v="32"/>
    <x v="17"/>
    <x v="164"/>
    <x v="106"/>
    <x v="87"/>
    <x v="121"/>
    <x v="94"/>
    <x v="116"/>
    <x v="5"/>
  </r>
  <r>
    <x v="0"/>
    <x v="16"/>
    <x v="16"/>
    <x v="11"/>
    <x v="11"/>
    <x v="11"/>
    <x v="17"/>
    <x v="164"/>
    <x v="106"/>
    <x v="65"/>
    <x v="70"/>
    <x v="96"/>
    <x v="226"/>
    <x v="5"/>
  </r>
  <r>
    <x v="0"/>
    <x v="16"/>
    <x v="16"/>
    <x v="24"/>
    <x v="24"/>
    <x v="24"/>
    <x v="17"/>
    <x v="164"/>
    <x v="106"/>
    <x v="65"/>
    <x v="70"/>
    <x v="93"/>
    <x v="224"/>
    <x v="0"/>
  </r>
  <r>
    <x v="0"/>
    <x v="17"/>
    <x v="17"/>
    <x v="0"/>
    <x v="0"/>
    <x v="0"/>
    <x v="0"/>
    <x v="106"/>
    <x v="246"/>
    <x v="106"/>
    <x v="258"/>
    <x v="62"/>
    <x v="81"/>
    <x v="5"/>
  </r>
  <r>
    <x v="0"/>
    <x v="17"/>
    <x v="17"/>
    <x v="1"/>
    <x v="1"/>
    <x v="1"/>
    <x v="1"/>
    <x v="68"/>
    <x v="247"/>
    <x v="129"/>
    <x v="259"/>
    <x v="62"/>
    <x v="81"/>
    <x v="5"/>
  </r>
  <r>
    <x v="0"/>
    <x v="17"/>
    <x v="17"/>
    <x v="2"/>
    <x v="2"/>
    <x v="2"/>
    <x v="2"/>
    <x v="127"/>
    <x v="248"/>
    <x v="63"/>
    <x v="260"/>
    <x v="66"/>
    <x v="227"/>
    <x v="5"/>
  </r>
  <r>
    <x v="0"/>
    <x v="17"/>
    <x v="17"/>
    <x v="5"/>
    <x v="5"/>
    <x v="5"/>
    <x v="3"/>
    <x v="102"/>
    <x v="249"/>
    <x v="98"/>
    <x v="261"/>
    <x v="91"/>
    <x v="228"/>
    <x v="5"/>
  </r>
  <r>
    <x v="0"/>
    <x v="17"/>
    <x v="17"/>
    <x v="4"/>
    <x v="4"/>
    <x v="4"/>
    <x v="4"/>
    <x v="72"/>
    <x v="250"/>
    <x v="62"/>
    <x v="262"/>
    <x v="62"/>
    <x v="81"/>
    <x v="5"/>
  </r>
  <r>
    <x v="0"/>
    <x v="17"/>
    <x v="17"/>
    <x v="3"/>
    <x v="3"/>
    <x v="3"/>
    <x v="5"/>
    <x v="115"/>
    <x v="251"/>
    <x v="63"/>
    <x v="260"/>
    <x v="96"/>
    <x v="229"/>
    <x v="5"/>
  </r>
  <r>
    <x v="0"/>
    <x v="17"/>
    <x v="17"/>
    <x v="6"/>
    <x v="6"/>
    <x v="6"/>
    <x v="6"/>
    <x v="116"/>
    <x v="252"/>
    <x v="85"/>
    <x v="263"/>
    <x v="67"/>
    <x v="230"/>
    <x v="5"/>
  </r>
  <r>
    <x v="0"/>
    <x v="17"/>
    <x v="17"/>
    <x v="11"/>
    <x v="11"/>
    <x v="11"/>
    <x v="7"/>
    <x v="135"/>
    <x v="166"/>
    <x v="64"/>
    <x v="264"/>
    <x v="93"/>
    <x v="231"/>
    <x v="5"/>
  </r>
  <r>
    <x v="0"/>
    <x v="17"/>
    <x v="17"/>
    <x v="9"/>
    <x v="9"/>
    <x v="9"/>
    <x v="8"/>
    <x v="110"/>
    <x v="253"/>
    <x v="98"/>
    <x v="261"/>
    <x v="93"/>
    <x v="231"/>
    <x v="5"/>
  </r>
  <r>
    <x v="0"/>
    <x v="17"/>
    <x v="17"/>
    <x v="10"/>
    <x v="10"/>
    <x v="10"/>
    <x v="9"/>
    <x v="111"/>
    <x v="254"/>
    <x v="97"/>
    <x v="265"/>
    <x v="92"/>
    <x v="232"/>
    <x v="5"/>
  </r>
  <r>
    <x v="0"/>
    <x v="17"/>
    <x v="17"/>
    <x v="36"/>
    <x v="36"/>
    <x v="36"/>
    <x v="10"/>
    <x v="144"/>
    <x v="65"/>
    <x v="76"/>
    <x v="266"/>
    <x v="62"/>
    <x v="81"/>
    <x v="5"/>
  </r>
  <r>
    <x v="0"/>
    <x v="17"/>
    <x v="17"/>
    <x v="8"/>
    <x v="8"/>
    <x v="8"/>
    <x v="10"/>
    <x v="144"/>
    <x v="65"/>
    <x v="66"/>
    <x v="267"/>
    <x v="94"/>
    <x v="116"/>
    <x v="5"/>
  </r>
  <r>
    <x v="0"/>
    <x v="17"/>
    <x v="17"/>
    <x v="12"/>
    <x v="12"/>
    <x v="12"/>
    <x v="12"/>
    <x v="160"/>
    <x v="255"/>
    <x v="97"/>
    <x v="265"/>
    <x v="96"/>
    <x v="229"/>
    <x v="5"/>
  </r>
  <r>
    <x v="0"/>
    <x v="17"/>
    <x v="17"/>
    <x v="19"/>
    <x v="19"/>
    <x v="19"/>
    <x v="13"/>
    <x v="161"/>
    <x v="133"/>
    <x v="87"/>
    <x v="109"/>
    <x v="62"/>
    <x v="81"/>
    <x v="5"/>
  </r>
  <r>
    <x v="0"/>
    <x v="17"/>
    <x v="17"/>
    <x v="17"/>
    <x v="17"/>
    <x v="17"/>
    <x v="13"/>
    <x v="161"/>
    <x v="133"/>
    <x v="101"/>
    <x v="181"/>
    <x v="96"/>
    <x v="229"/>
    <x v="5"/>
  </r>
  <r>
    <x v="0"/>
    <x v="17"/>
    <x v="17"/>
    <x v="21"/>
    <x v="21"/>
    <x v="21"/>
    <x v="15"/>
    <x v="162"/>
    <x v="134"/>
    <x v="35"/>
    <x v="268"/>
    <x v="62"/>
    <x v="81"/>
    <x v="5"/>
  </r>
  <r>
    <x v="0"/>
    <x v="17"/>
    <x v="17"/>
    <x v="33"/>
    <x v="33"/>
    <x v="33"/>
    <x v="15"/>
    <x v="162"/>
    <x v="134"/>
    <x v="87"/>
    <x v="109"/>
    <x v="96"/>
    <x v="229"/>
    <x v="5"/>
  </r>
  <r>
    <x v="0"/>
    <x v="17"/>
    <x v="17"/>
    <x v="29"/>
    <x v="29"/>
    <x v="29"/>
    <x v="15"/>
    <x v="162"/>
    <x v="134"/>
    <x v="87"/>
    <x v="109"/>
    <x v="93"/>
    <x v="231"/>
    <x v="5"/>
  </r>
  <r>
    <x v="0"/>
    <x v="17"/>
    <x v="17"/>
    <x v="22"/>
    <x v="22"/>
    <x v="22"/>
    <x v="15"/>
    <x v="162"/>
    <x v="134"/>
    <x v="35"/>
    <x v="268"/>
    <x v="62"/>
    <x v="81"/>
    <x v="5"/>
  </r>
  <r>
    <x v="0"/>
    <x v="17"/>
    <x v="17"/>
    <x v="13"/>
    <x v="13"/>
    <x v="13"/>
    <x v="19"/>
    <x v="163"/>
    <x v="256"/>
    <x v="35"/>
    <x v="268"/>
    <x v="96"/>
    <x v="229"/>
    <x v="5"/>
  </r>
  <r>
    <x v="0"/>
    <x v="17"/>
    <x v="17"/>
    <x v="30"/>
    <x v="30"/>
    <x v="30"/>
    <x v="19"/>
    <x v="163"/>
    <x v="256"/>
    <x v="87"/>
    <x v="109"/>
    <x v="93"/>
    <x v="231"/>
    <x v="5"/>
  </r>
  <r>
    <x v="0"/>
    <x v="17"/>
    <x v="17"/>
    <x v="14"/>
    <x v="14"/>
    <x v="14"/>
    <x v="19"/>
    <x v="163"/>
    <x v="256"/>
    <x v="101"/>
    <x v="181"/>
    <x v="94"/>
    <x v="116"/>
    <x v="5"/>
  </r>
  <r>
    <x v="0"/>
    <x v="18"/>
    <x v="18"/>
    <x v="36"/>
    <x v="36"/>
    <x v="36"/>
    <x v="0"/>
    <x v="165"/>
    <x v="257"/>
    <x v="130"/>
    <x v="269"/>
    <x v="99"/>
    <x v="233"/>
    <x v="5"/>
  </r>
  <r>
    <x v="0"/>
    <x v="18"/>
    <x v="18"/>
    <x v="2"/>
    <x v="2"/>
    <x v="2"/>
    <x v="1"/>
    <x v="166"/>
    <x v="258"/>
    <x v="129"/>
    <x v="270"/>
    <x v="66"/>
    <x v="234"/>
    <x v="0"/>
  </r>
  <r>
    <x v="0"/>
    <x v="18"/>
    <x v="18"/>
    <x v="1"/>
    <x v="1"/>
    <x v="1"/>
    <x v="2"/>
    <x v="107"/>
    <x v="259"/>
    <x v="114"/>
    <x v="271"/>
    <x v="62"/>
    <x v="235"/>
    <x v="5"/>
  </r>
  <r>
    <x v="0"/>
    <x v="18"/>
    <x v="18"/>
    <x v="0"/>
    <x v="0"/>
    <x v="0"/>
    <x v="3"/>
    <x v="149"/>
    <x v="260"/>
    <x v="121"/>
    <x v="272"/>
    <x v="67"/>
    <x v="236"/>
    <x v="5"/>
  </r>
  <r>
    <x v="0"/>
    <x v="18"/>
    <x v="18"/>
    <x v="5"/>
    <x v="5"/>
    <x v="5"/>
    <x v="4"/>
    <x v="100"/>
    <x v="261"/>
    <x v="37"/>
    <x v="273"/>
    <x v="100"/>
    <x v="237"/>
    <x v="5"/>
  </r>
  <r>
    <x v="0"/>
    <x v="18"/>
    <x v="18"/>
    <x v="21"/>
    <x v="21"/>
    <x v="21"/>
    <x v="5"/>
    <x v="101"/>
    <x v="262"/>
    <x v="66"/>
    <x v="274"/>
    <x v="98"/>
    <x v="238"/>
    <x v="5"/>
  </r>
  <r>
    <x v="0"/>
    <x v="18"/>
    <x v="18"/>
    <x v="6"/>
    <x v="6"/>
    <x v="6"/>
    <x v="6"/>
    <x v="140"/>
    <x v="263"/>
    <x v="95"/>
    <x v="275"/>
    <x v="90"/>
    <x v="239"/>
    <x v="5"/>
  </r>
  <r>
    <x v="0"/>
    <x v="18"/>
    <x v="18"/>
    <x v="3"/>
    <x v="3"/>
    <x v="3"/>
    <x v="6"/>
    <x v="140"/>
    <x v="263"/>
    <x v="57"/>
    <x v="276"/>
    <x v="93"/>
    <x v="240"/>
    <x v="0"/>
  </r>
  <r>
    <x v="0"/>
    <x v="18"/>
    <x v="18"/>
    <x v="9"/>
    <x v="9"/>
    <x v="9"/>
    <x v="8"/>
    <x v="134"/>
    <x v="264"/>
    <x v="85"/>
    <x v="277"/>
    <x v="62"/>
    <x v="235"/>
    <x v="5"/>
  </r>
  <r>
    <x v="0"/>
    <x v="18"/>
    <x v="18"/>
    <x v="7"/>
    <x v="7"/>
    <x v="7"/>
    <x v="9"/>
    <x v="128"/>
    <x v="12"/>
    <x v="64"/>
    <x v="52"/>
    <x v="94"/>
    <x v="116"/>
    <x v="0"/>
  </r>
  <r>
    <x v="0"/>
    <x v="18"/>
    <x v="18"/>
    <x v="8"/>
    <x v="8"/>
    <x v="8"/>
    <x v="10"/>
    <x v="135"/>
    <x v="265"/>
    <x v="64"/>
    <x v="52"/>
    <x v="93"/>
    <x v="240"/>
    <x v="5"/>
  </r>
  <r>
    <x v="0"/>
    <x v="18"/>
    <x v="18"/>
    <x v="10"/>
    <x v="10"/>
    <x v="10"/>
    <x v="11"/>
    <x v="110"/>
    <x v="266"/>
    <x v="96"/>
    <x v="278"/>
    <x v="67"/>
    <x v="236"/>
    <x v="5"/>
  </r>
  <r>
    <x v="0"/>
    <x v="18"/>
    <x v="18"/>
    <x v="12"/>
    <x v="12"/>
    <x v="12"/>
    <x v="12"/>
    <x v="117"/>
    <x v="70"/>
    <x v="109"/>
    <x v="47"/>
    <x v="63"/>
    <x v="241"/>
    <x v="5"/>
  </r>
  <r>
    <x v="0"/>
    <x v="18"/>
    <x v="18"/>
    <x v="19"/>
    <x v="19"/>
    <x v="19"/>
    <x v="13"/>
    <x v="119"/>
    <x v="267"/>
    <x v="87"/>
    <x v="279"/>
    <x v="63"/>
    <x v="241"/>
    <x v="5"/>
  </r>
  <r>
    <x v="0"/>
    <x v="18"/>
    <x v="18"/>
    <x v="11"/>
    <x v="11"/>
    <x v="11"/>
    <x v="13"/>
    <x v="119"/>
    <x v="267"/>
    <x v="97"/>
    <x v="16"/>
    <x v="62"/>
    <x v="235"/>
    <x v="5"/>
  </r>
  <r>
    <x v="0"/>
    <x v="18"/>
    <x v="18"/>
    <x v="17"/>
    <x v="17"/>
    <x v="17"/>
    <x v="13"/>
    <x v="119"/>
    <x v="267"/>
    <x v="109"/>
    <x v="47"/>
    <x v="96"/>
    <x v="242"/>
    <x v="5"/>
  </r>
  <r>
    <x v="0"/>
    <x v="18"/>
    <x v="18"/>
    <x v="37"/>
    <x v="37"/>
    <x v="37"/>
    <x v="16"/>
    <x v="160"/>
    <x v="268"/>
    <x v="101"/>
    <x v="280"/>
    <x v="62"/>
    <x v="235"/>
    <x v="5"/>
  </r>
  <r>
    <x v="0"/>
    <x v="18"/>
    <x v="18"/>
    <x v="38"/>
    <x v="38"/>
    <x v="38"/>
    <x v="16"/>
    <x v="160"/>
    <x v="268"/>
    <x v="97"/>
    <x v="16"/>
    <x v="96"/>
    <x v="242"/>
    <x v="5"/>
  </r>
  <r>
    <x v="0"/>
    <x v="18"/>
    <x v="18"/>
    <x v="24"/>
    <x v="24"/>
    <x v="24"/>
    <x v="16"/>
    <x v="160"/>
    <x v="268"/>
    <x v="109"/>
    <x v="47"/>
    <x v="93"/>
    <x v="240"/>
    <x v="5"/>
  </r>
  <r>
    <x v="0"/>
    <x v="18"/>
    <x v="18"/>
    <x v="15"/>
    <x v="15"/>
    <x v="15"/>
    <x v="19"/>
    <x v="161"/>
    <x v="269"/>
    <x v="65"/>
    <x v="70"/>
    <x v="63"/>
    <x v="241"/>
    <x v="5"/>
  </r>
  <r>
    <x v="0"/>
    <x v="19"/>
    <x v="19"/>
    <x v="2"/>
    <x v="2"/>
    <x v="2"/>
    <x v="0"/>
    <x v="128"/>
    <x v="270"/>
    <x v="98"/>
    <x v="281"/>
    <x v="67"/>
    <x v="243"/>
    <x v="5"/>
  </r>
  <r>
    <x v="0"/>
    <x v="19"/>
    <x v="19"/>
    <x v="0"/>
    <x v="0"/>
    <x v="0"/>
    <x v="1"/>
    <x v="109"/>
    <x v="271"/>
    <x v="64"/>
    <x v="282"/>
    <x v="96"/>
    <x v="228"/>
    <x v="5"/>
  </r>
  <r>
    <x v="0"/>
    <x v="19"/>
    <x v="19"/>
    <x v="3"/>
    <x v="3"/>
    <x v="3"/>
    <x v="2"/>
    <x v="117"/>
    <x v="124"/>
    <x v="36"/>
    <x v="283"/>
    <x v="94"/>
    <x v="116"/>
    <x v="5"/>
  </r>
  <r>
    <x v="0"/>
    <x v="19"/>
    <x v="19"/>
    <x v="25"/>
    <x v="25"/>
    <x v="25"/>
    <x v="3"/>
    <x v="118"/>
    <x v="74"/>
    <x v="15"/>
    <x v="284"/>
    <x v="94"/>
    <x v="116"/>
    <x v="0"/>
  </r>
  <r>
    <x v="0"/>
    <x v="19"/>
    <x v="19"/>
    <x v="13"/>
    <x v="13"/>
    <x v="13"/>
    <x v="4"/>
    <x v="119"/>
    <x v="272"/>
    <x v="15"/>
    <x v="284"/>
    <x v="94"/>
    <x v="116"/>
    <x v="5"/>
  </r>
  <r>
    <x v="0"/>
    <x v="19"/>
    <x v="19"/>
    <x v="1"/>
    <x v="1"/>
    <x v="1"/>
    <x v="4"/>
    <x v="119"/>
    <x v="272"/>
    <x v="15"/>
    <x v="284"/>
    <x v="94"/>
    <x v="116"/>
    <x v="5"/>
  </r>
  <r>
    <x v="0"/>
    <x v="19"/>
    <x v="19"/>
    <x v="6"/>
    <x v="6"/>
    <x v="6"/>
    <x v="6"/>
    <x v="161"/>
    <x v="273"/>
    <x v="97"/>
    <x v="285"/>
    <x v="93"/>
    <x v="244"/>
    <x v="5"/>
  </r>
  <r>
    <x v="0"/>
    <x v="19"/>
    <x v="19"/>
    <x v="33"/>
    <x v="33"/>
    <x v="33"/>
    <x v="7"/>
    <x v="162"/>
    <x v="274"/>
    <x v="97"/>
    <x v="285"/>
    <x v="94"/>
    <x v="116"/>
    <x v="5"/>
  </r>
  <r>
    <x v="0"/>
    <x v="19"/>
    <x v="19"/>
    <x v="5"/>
    <x v="5"/>
    <x v="5"/>
    <x v="8"/>
    <x v="163"/>
    <x v="30"/>
    <x v="87"/>
    <x v="286"/>
    <x v="93"/>
    <x v="244"/>
    <x v="5"/>
  </r>
  <r>
    <x v="0"/>
    <x v="19"/>
    <x v="19"/>
    <x v="26"/>
    <x v="26"/>
    <x v="26"/>
    <x v="8"/>
    <x v="163"/>
    <x v="30"/>
    <x v="101"/>
    <x v="287"/>
    <x v="94"/>
    <x v="116"/>
    <x v="5"/>
  </r>
  <r>
    <x v="0"/>
    <x v="19"/>
    <x v="19"/>
    <x v="39"/>
    <x v="39"/>
    <x v="39"/>
    <x v="8"/>
    <x v="163"/>
    <x v="30"/>
    <x v="101"/>
    <x v="287"/>
    <x v="94"/>
    <x v="116"/>
    <x v="5"/>
  </r>
  <r>
    <x v="0"/>
    <x v="19"/>
    <x v="19"/>
    <x v="24"/>
    <x v="24"/>
    <x v="24"/>
    <x v="8"/>
    <x v="163"/>
    <x v="30"/>
    <x v="101"/>
    <x v="287"/>
    <x v="94"/>
    <x v="116"/>
    <x v="5"/>
  </r>
  <r>
    <x v="0"/>
    <x v="19"/>
    <x v="19"/>
    <x v="27"/>
    <x v="27"/>
    <x v="27"/>
    <x v="8"/>
    <x v="163"/>
    <x v="30"/>
    <x v="35"/>
    <x v="288"/>
    <x v="93"/>
    <x v="244"/>
    <x v="5"/>
  </r>
  <r>
    <x v="0"/>
    <x v="19"/>
    <x v="19"/>
    <x v="8"/>
    <x v="8"/>
    <x v="8"/>
    <x v="8"/>
    <x v="163"/>
    <x v="30"/>
    <x v="87"/>
    <x v="286"/>
    <x v="93"/>
    <x v="244"/>
    <x v="5"/>
  </r>
  <r>
    <x v="0"/>
    <x v="19"/>
    <x v="19"/>
    <x v="10"/>
    <x v="10"/>
    <x v="10"/>
    <x v="14"/>
    <x v="164"/>
    <x v="14"/>
    <x v="35"/>
    <x v="288"/>
    <x v="93"/>
    <x v="244"/>
    <x v="5"/>
  </r>
  <r>
    <x v="0"/>
    <x v="19"/>
    <x v="19"/>
    <x v="40"/>
    <x v="40"/>
    <x v="40"/>
    <x v="14"/>
    <x v="164"/>
    <x v="14"/>
    <x v="87"/>
    <x v="286"/>
    <x v="94"/>
    <x v="116"/>
    <x v="5"/>
  </r>
  <r>
    <x v="0"/>
    <x v="19"/>
    <x v="19"/>
    <x v="11"/>
    <x v="11"/>
    <x v="11"/>
    <x v="14"/>
    <x v="164"/>
    <x v="14"/>
    <x v="87"/>
    <x v="286"/>
    <x v="94"/>
    <x v="116"/>
    <x v="5"/>
  </r>
  <r>
    <x v="0"/>
    <x v="19"/>
    <x v="19"/>
    <x v="9"/>
    <x v="9"/>
    <x v="9"/>
    <x v="14"/>
    <x v="164"/>
    <x v="14"/>
    <x v="35"/>
    <x v="288"/>
    <x v="93"/>
    <x v="244"/>
    <x v="5"/>
  </r>
  <r>
    <x v="0"/>
    <x v="19"/>
    <x v="19"/>
    <x v="7"/>
    <x v="7"/>
    <x v="7"/>
    <x v="14"/>
    <x v="164"/>
    <x v="14"/>
    <x v="65"/>
    <x v="70"/>
    <x v="94"/>
    <x v="116"/>
    <x v="5"/>
  </r>
  <r>
    <x v="0"/>
    <x v="19"/>
    <x v="19"/>
    <x v="28"/>
    <x v="28"/>
    <x v="28"/>
    <x v="14"/>
    <x v="164"/>
    <x v="14"/>
    <x v="65"/>
    <x v="70"/>
    <x v="94"/>
    <x v="116"/>
    <x v="5"/>
  </r>
  <r>
    <x v="0"/>
    <x v="20"/>
    <x v="20"/>
    <x v="0"/>
    <x v="0"/>
    <x v="0"/>
    <x v="0"/>
    <x v="65"/>
    <x v="275"/>
    <x v="113"/>
    <x v="289"/>
    <x v="67"/>
    <x v="245"/>
    <x v="5"/>
  </r>
  <r>
    <x v="0"/>
    <x v="20"/>
    <x v="20"/>
    <x v="1"/>
    <x v="1"/>
    <x v="1"/>
    <x v="0"/>
    <x v="65"/>
    <x v="275"/>
    <x v="113"/>
    <x v="289"/>
    <x v="67"/>
    <x v="245"/>
    <x v="5"/>
  </r>
  <r>
    <x v="0"/>
    <x v="20"/>
    <x v="20"/>
    <x v="5"/>
    <x v="5"/>
    <x v="5"/>
    <x v="2"/>
    <x v="100"/>
    <x v="276"/>
    <x v="66"/>
    <x v="6"/>
    <x v="46"/>
    <x v="246"/>
    <x v="5"/>
  </r>
  <r>
    <x v="0"/>
    <x v="20"/>
    <x v="20"/>
    <x v="2"/>
    <x v="2"/>
    <x v="2"/>
    <x v="3"/>
    <x v="140"/>
    <x v="277"/>
    <x v="64"/>
    <x v="290"/>
    <x v="60"/>
    <x v="247"/>
    <x v="5"/>
  </r>
  <r>
    <x v="0"/>
    <x v="20"/>
    <x v="20"/>
    <x v="4"/>
    <x v="4"/>
    <x v="4"/>
    <x v="3"/>
    <x v="140"/>
    <x v="277"/>
    <x v="95"/>
    <x v="291"/>
    <x v="63"/>
    <x v="107"/>
    <x v="5"/>
  </r>
  <r>
    <x v="0"/>
    <x v="20"/>
    <x v="20"/>
    <x v="3"/>
    <x v="3"/>
    <x v="3"/>
    <x v="5"/>
    <x v="102"/>
    <x v="278"/>
    <x v="95"/>
    <x v="291"/>
    <x v="96"/>
    <x v="248"/>
    <x v="0"/>
  </r>
  <r>
    <x v="0"/>
    <x v="20"/>
    <x v="20"/>
    <x v="8"/>
    <x v="8"/>
    <x v="8"/>
    <x v="6"/>
    <x v="114"/>
    <x v="279"/>
    <x v="88"/>
    <x v="2"/>
    <x v="93"/>
    <x v="249"/>
    <x v="5"/>
  </r>
  <r>
    <x v="0"/>
    <x v="20"/>
    <x v="20"/>
    <x v="9"/>
    <x v="9"/>
    <x v="9"/>
    <x v="7"/>
    <x v="116"/>
    <x v="280"/>
    <x v="52"/>
    <x v="292"/>
    <x v="96"/>
    <x v="248"/>
    <x v="5"/>
  </r>
  <r>
    <x v="0"/>
    <x v="20"/>
    <x v="20"/>
    <x v="10"/>
    <x v="10"/>
    <x v="10"/>
    <x v="8"/>
    <x v="134"/>
    <x v="79"/>
    <x v="76"/>
    <x v="206"/>
    <x v="69"/>
    <x v="250"/>
    <x v="5"/>
  </r>
  <r>
    <x v="0"/>
    <x v="20"/>
    <x v="20"/>
    <x v="7"/>
    <x v="7"/>
    <x v="7"/>
    <x v="8"/>
    <x v="134"/>
    <x v="79"/>
    <x v="64"/>
    <x v="290"/>
    <x v="62"/>
    <x v="251"/>
    <x v="5"/>
  </r>
  <r>
    <x v="0"/>
    <x v="20"/>
    <x v="20"/>
    <x v="6"/>
    <x v="6"/>
    <x v="6"/>
    <x v="10"/>
    <x v="135"/>
    <x v="281"/>
    <x v="76"/>
    <x v="206"/>
    <x v="92"/>
    <x v="252"/>
    <x v="5"/>
  </r>
  <r>
    <x v="0"/>
    <x v="20"/>
    <x v="20"/>
    <x v="11"/>
    <x v="11"/>
    <x v="11"/>
    <x v="11"/>
    <x v="111"/>
    <x v="101"/>
    <x v="36"/>
    <x v="118"/>
    <x v="93"/>
    <x v="249"/>
    <x v="5"/>
  </r>
  <r>
    <x v="0"/>
    <x v="20"/>
    <x v="20"/>
    <x v="12"/>
    <x v="12"/>
    <x v="12"/>
    <x v="12"/>
    <x v="144"/>
    <x v="282"/>
    <x v="101"/>
    <x v="163"/>
    <x v="90"/>
    <x v="253"/>
    <x v="5"/>
  </r>
  <r>
    <x v="0"/>
    <x v="20"/>
    <x v="20"/>
    <x v="24"/>
    <x v="24"/>
    <x v="24"/>
    <x v="12"/>
    <x v="144"/>
    <x v="282"/>
    <x v="109"/>
    <x v="147"/>
    <x v="67"/>
    <x v="245"/>
    <x v="5"/>
  </r>
  <r>
    <x v="0"/>
    <x v="20"/>
    <x v="20"/>
    <x v="19"/>
    <x v="19"/>
    <x v="19"/>
    <x v="14"/>
    <x v="118"/>
    <x v="283"/>
    <x v="87"/>
    <x v="293"/>
    <x v="90"/>
    <x v="253"/>
    <x v="5"/>
  </r>
  <r>
    <x v="0"/>
    <x v="20"/>
    <x v="20"/>
    <x v="16"/>
    <x v="16"/>
    <x v="16"/>
    <x v="15"/>
    <x v="161"/>
    <x v="17"/>
    <x v="97"/>
    <x v="294"/>
    <x v="93"/>
    <x v="249"/>
    <x v="5"/>
  </r>
  <r>
    <x v="0"/>
    <x v="20"/>
    <x v="20"/>
    <x v="30"/>
    <x v="30"/>
    <x v="30"/>
    <x v="16"/>
    <x v="162"/>
    <x v="121"/>
    <x v="87"/>
    <x v="293"/>
    <x v="96"/>
    <x v="248"/>
    <x v="5"/>
  </r>
  <r>
    <x v="0"/>
    <x v="20"/>
    <x v="20"/>
    <x v="20"/>
    <x v="20"/>
    <x v="20"/>
    <x v="16"/>
    <x v="162"/>
    <x v="121"/>
    <x v="87"/>
    <x v="293"/>
    <x v="96"/>
    <x v="248"/>
    <x v="5"/>
  </r>
  <r>
    <x v="0"/>
    <x v="20"/>
    <x v="20"/>
    <x v="18"/>
    <x v="18"/>
    <x v="18"/>
    <x v="16"/>
    <x v="162"/>
    <x v="121"/>
    <x v="87"/>
    <x v="293"/>
    <x v="96"/>
    <x v="248"/>
    <x v="5"/>
  </r>
  <r>
    <x v="0"/>
    <x v="20"/>
    <x v="20"/>
    <x v="17"/>
    <x v="17"/>
    <x v="17"/>
    <x v="16"/>
    <x v="162"/>
    <x v="121"/>
    <x v="97"/>
    <x v="294"/>
    <x v="94"/>
    <x v="116"/>
    <x v="5"/>
  </r>
  <r>
    <x v="0"/>
    <x v="21"/>
    <x v="21"/>
    <x v="1"/>
    <x v="1"/>
    <x v="1"/>
    <x v="0"/>
    <x v="167"/>
    <x v="284"/>
    <x v="131"/>
    <x v="295"/>
    <x v="62"/>
    <x v="208"/>
    <x v="5"/>
  </r>
  <r>
    <x v="0"/>
    <x v="21"/>
    <x v="21"/>
    <x v="3"/>
    <x v="3"/>
    <x v="3"/>
    <x v="1"/>
    <x v="56"/>
    <x v="285"/>
    <x v="75"/>
    <x v="296"/>
    <x v="60"/>
    <x v="254"/>
    <x v="1"/>
  </r>
  <r>
    <x v="0"/>
    <x v="21"/>
    <x v="21"/>
    <x v="0"/>
    <x v="0"/>
    <x v="0"/>
    <x v="2"/>
    <x v="168"/>
    <x v="286"/>
    <x v="28"/>
    <x v="297"/>
    <x v="62"/>
    <x v="208"/>
    <x v="5"/>
  </r>
  <r>
    <x v="0"/>
    <x v="21"/>
    <x v="21"/>
    <x v="2"/>
    <x v="2"/>
    <x v="2"/>
    <x v="3"/>
    <x v="159"/>
    <x v="287"/>
    <x v="132"/>
    <x v="298"/>
    <x v="64"/>
    <x v="255"/>
    <x v="5"/>
  </r>
  <r>
    <x v="0"/>
    <x v="21"/>
    <x v="21"/>
    <x v="5"/>
    <x v="5"/>
    <x v="5"/>
    <x v="4"/>
    <x v="99"/>
    <x v="288"/>
    <x v="115"/>
    <x v="299"/>
    <x v="64"/>
    <x v="255"/>
    <x v="5"/>
  </r>
  <r>
    <x v="0"/>
    <x v="21"/>
    <x v="21"/>
    <x v="13"/>
    <x v="13"/>
    <x v="13"/>
    <x v="4"/>
    <x v="99"/>
    <x v="288"/>
    <x v="86"/>
    <x v="300"/>
    <x v="79"/>
    <x v="256"/>
    <x v="5"/>
  </r>
  <r>
    <x v="0"/>
    <x v="21"/>
    <x v="21"/>
    <x v="6"/>
    <x v="6"/>
    <x v="6"/>
    <x v="6"/>
    <x v="132"/>
    <x v="289"/>
    <x v="122"/>
    <x v="301"/>
    <x v="63"/>
    <x v="257"/>
    <x v="5"/>
  </r>
  <r>
    <x v="0"/>
    <x v="21"/>
    <x v="21"/>
    <x v="9"/>
    <x v="9"/>
    <x v="9"/>
    <x v="7"/>
    <x v="126"/>
    <x v="290"/>
    <x v="63"/>
    <x v="302"/>
    <x v="100"/>
    <x v="258"/>
    <x v="5"/>
  </r>
  <r>
    <x v="0"/>
    <x v="21"/>
    <x v="21"/>
    <x v="25"/>
    <x v="25"/>
    <x v="25"/>
    <x v="7"/>
    <x v="126"/>
    <x v="290"/>
    <x v="83"/>
    <x v="303"/>
    <x v="55"/>
    <x v="259"/>
    <x v="5"/>
  </r>
  <r>
    <x v="0"/>
    <x v="21"/>
    <x v="21"/>
    <x v="7"/>
    <x v="7"/>
    <x v="7"/>
    <x v="9"/>
    <x v="101"/>
    <x v="291"/>
    <x v="88"/>
    <x v="267"/>
    <x v="96"/>
    <x v="260"/>
    <x v="5"/>
  </r>
  <r>
    <x v="0"/>
    <x v="21"/>
    <x v="21"/>
    <x v="10"/>
    <x v="10"/>
    <x v="10"/>
    <x v="10"/>
    <x v="134"/>
    <x v="292"/>
    <x v="66"/>
    <x v="304"/>
    <x v="92"/>
    <x v="261"/>
    <x v="5"/>
  </r>
  <r>
    <x v="0"/>
    <x v="21"/>
    <x v="21"/>
    <x v="11"/>
    <x v="11"/>
    <x v="11"/>
    <x v="11"/>
    <x v="128"/>
    <x v="33"/>
    <x v="76"/>
    <x v="85"/>
    <x v="95"/>
    <x v="262"/>
    <x v="5"/>
  </r>
  <r>
    <x v="0"/>
    <x v="21"/>
    <x v="21"/>
    <x v="27"/>
    <x v="27"/>
    <x v="27"/>
    <x v="12"/>
    <x v="135"/>
    <x v="293"/>
    <x v="98"/>
    <x v="192"/>
    <x v="94"/>
    <x v="116"/>
    <x v="5"/>
  </r>
  <r>
    <x v="0"/>
    <x v="21"/>
    <x v="21"/>
    <x v="8"/>
    <x v="8"/>
    <x v="8"/>
    <x v="12"/>
    <x v="135"/>
    <x v="293"/>
    <x v="64"/>
    <x v="84"/>
    <x v="93"/>
    <x v="263"/>
    <x v="5"/>
  </r>
  <r>
    <x v="0"/>
    <x v="21"/>
    <x v="21"/>
    <x v="12"/>
    <x v="12"/>
    <x v="12"/>
    <x v="14"/>
    <x v="110"/>
    <x v="294"/>
    <x v="101"/>
    <x v="209"/>
    <x v="55"/>
    <x v="259"/>
    <x v="5"/>
  </r>
  <r>
    <x v="0"/>
    <x v="21"/>
    <x v="21"/>
    <x v="19"/>
    <x v="19"/>
    <x v="19"/>
    <x v="15"/>
    <x v="144"/>
    <x v="295"/>
    <x v="87"/>
    <x v="19"/>
    <x v="92"/>
    <x v="261"/>
    <x v="5"/>
  </r>
  <r>
    <x v="0"/>
    <x v="21"/>
    <x v="21"/>
    <x v="16"/>
    <x v="16"/>
    <x v="16"/>
    <x v="16"/>
    <x v="118"/>
    <x v="38"/>
    <x v="109"/>
    <x v="305"/>
    <x v="62"/>
    <x v="208"/>
    <x v="5"/>
  </r>
  <r>
    <x v="0"/>
    <x v="21"/>
    <x v="21"/>
    <x v="33"/>
    <x v="33"/>
    <x v="33"/>
    <x v="16"/>
    <x v="118"/>
    <x v="38"/>
    <x v="101"/>
    <x v="209"/>
    <x v="63"/>
    <x v="257"/>
    <x v="5"/>
  </r>
  <r>
    <x v="0"/>
    <x v="21"/>
    <x v="21"/>
    <x v="14"/>
    <x v="14"/>
    <x v="14"/>
    <x v="16"/>
    <x v="118"/>
    <x v="38"/>
    <x v="96"/>
    <x v="306"/>
    <x v="94"/>
    <x v="116"/>
    <x v="5"/>
  </r>
  <r>
    <x v="0"/>
    <x v="21"/>
    <x v="21"/>
    <x v="15"/>
    <x v="15"/>
    <x v="15"/>
    <x v="16"/>
    <x v="118"/>
    <x v="38"/>
    <x v="65"/>
    <x v="70"/>
    <x v="67"/>
    <x v="264"/>
    <x v="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72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0"/>
  </r>
  <r>
    <x v="0"/>
    <x v="0"/>
    <x v="0"/>
    <x v="2"/>
    <x v="2"/>
    <x v="2"/>
    <x v="2"/>
    <x v="2"/>
    <x v="2"/>
    <x v="2"/>
    <x v="2"/>
    <x v="2"/>
    <x v="2"/>
    <x v="1"/>
  </r>
  <r>
    <x v="0"/>
    <x v="0"/>
    <x v="0"/>
    <x v="3"/>
    <x v="3"/>
    <x v="3"/>
    <x v="3"/>
    <x v="3"/>
    <x v="3"/>
    <x v="3"/>
    <x v="3"/>
    <x v="3"/>
    <x v="3"/>
    <x v="1"/>
  </r>
  <r>
    <x v="0"/>
    <x v="0"/>
    <x v="0"/>
    <x v="4"/>
    <x v="4"/>
    <x v="4"/>
    <x v="4"/>
    <x v="4"/>
    <x v="4"/>
    <x v="4"/>
    <x v="4"/>
    <x v="4"/>
    <x v="4"/>
    <x v="2"/>
  </r>
  <r>
    <x v="0"/>
    <x v="0"/>
    <x v="0"/>
    <x v="5"/>
    <x v="5"/>
    <x v="5"/>
    <x v="5"/>
    <x v="5"/>
    <x v="5"/>
    <x v="5"/>
    <x v="5"/>
    <x v="5"/>
    <x v="5"/>
    <x v="3"/>
  </r>
  <r>
    <x v="0"/>
    <x v="0"/>
    <x v="0"/>
    <x v="6"/>
    <x v="6"/>
    <x v="6"/>
    <x v="6"/>
    <x v="6"/>
    <x v="6"/>
    <x v="6"/>
    <x v="6"/>
    <x v="6"/>
    <x v="6"/>
    <x v="1"/>
  </r>
  <r>
    <x v="0"/>
    <x v="0"/>
    <x v="0"/>
    <x v="7"/>
    <x v="7"/>
    <x v="7"/>
    <x v="7"/>
    <x v="7"/>
    <x v="7"/>
    <x v="7"/>
    <x v="7"/>
    <x v="7"/>
    <x v="7"/>
    <x v="1"/>
  </r>
  <r>
    <x v="0"/>
    <x v="0"/>
    <x v="0"/>
    <x v="8"/>
    <x v="8"/>
    <x v="8"/>
    <x v="8"/>
    <x v="8"/>
    <x v="8"/>
    <x v="8"/>
    <x v="8"/>
    <x v="8"/>
    <x v="8"/>
    <x v="0"/>
  </r>
  <r>
    <x v="0"/>
    <x v="0"/>
    <x v="0"/>
    <x v="9"/>
    <x v="9"/>
    <x v="9"/>
    <x v="9"/>
    <x v="9"/>
    <x v="9"/>
    <x v="9"/>
    <x v="9"/>
    <x v="9"/>
    <x v="9"/>
    <x v="1"/>
  </r>
  <r>
    <x v="0"/>
    <x v="0"/>
    <x v="0"/>
    <x v="10"/>
    <x v="10"/>
    <x v="10"/>
    <x v="10"/>
    <x v="10"/>
    <x v="10"/>
    <x v="10"/>
    <x v="10"/>
    <x v="6"/>
    <x v="6"/>
    <x v="4"/>
  </r>
  <r>
    <x v="0"/>
    <x v="0"/>
    <x v="0"/>
    <x v="11"/>
    <x v="11"/>
    <x v="11"/>
    <x v="11"/>
    <x v="11"/>
    <x v="10"/>
    <x v="11"/>
    <x v="11"/>
    <x v="10"/>
    <x v="10"/>
    <x v="1"/>
  </r>
  <r>
    <x v="0"/>
    <x v="0"/>
    <x v="0"/>
    <x v="12"/>
    <x v="12"/>
    <x v="12"/>
    <x v="12"/>
    <x v="12"/>
    <x v="11"/>
    <x v="12"/>
    <x v="12"/>
    <x v="11"/>
    <x v="11"/>
    <x v="1"/>
  </r>
  <r>
    <x v="0"/>
    <x v="0"/>
    <x v="0"/>
    <x v="13"/>
    <x v="13"/>
    <x v="13"/>
    <x v="13"/>
    <x v="13"/>
    <x v="12"/>
    <x v="13"/>
    <x v="13"/>
    <x v="12"/>
    <x v="12"/>
    <x v="5"/>
  </r>
  <r>
    <x v="0"/>
    <x v="0"/>
    <x v="0"/>
    <x v="14"/>
    <x v="14"/>
    <x v="14"/>
    <x v="14"/>
    <x v="14"/>
    <x v="13"/>
    <x v="14"/>
    <x v="14"/>
    <x v="13"/>
    <x v="13"/>
    <x v="1"/>
  </r>
  <r>
    <x v="0"/>
    <x v="0"/>
    <x v="0"/>
    <x v="15"/>
    <x v="15"/>
    <x v="15"/>
    <x v="15"/>
    <x v="15"/>
    <x v="14"/>
    <x v="15"/>
    <x v="15"/>
    <x v="14"/>
    <x v="14"/>
    <x v="1"/>
  </r>
  <r>
    <x v="0"/>
    <x v="0"/>
    <x v="0"/>
    <x v="16"/>
    <x v="16"/>
    <x v="16"/>
    <x v="16"/>
    <x v="16"/>
    <x v="15"/>
    <x v="16"/>
    <x v="16"/>
    <x v="15"/>
    <x v="15"/>
    <x v="1"/>
  </r>
  <r>
    <x v="0"/>
    <x v="0"/>
    <x v="0"/>
    <x v="17"/>
    <x v="17"/>
    <x v="17"/>
    <x v="17"/>
    <x v="17"/>
    <x v="16"/>
    <x v="17"/>
    <x v="17"/>
    <x v="6"/>
    <x v="6"/>
    <x v="0"/>
  </r>
  <r>
    <x v="0"/>
    <x v="0"/>
    <x v="0"/>
    <x v="18"/>
    <x v="18"/>
    <x v="18"/>
    <x v="18"/>
    <x v="18"/>
    <x v="16"/>
    <x v="18"/>
    <x v="17"/>
    <x v="16"/>
    <x v="16"/>
    <x v="1"/>
  </r>
  <r>
    <x v="0"/>
    <x v="0"/>
    <x v="0"/>
    <x v="19"/>
    <x v="19"/>
    <x v="19"/>
    <x v="19"/>
    <x v="19"/>
    <x v="17"/>
    <x v="19"/>
    <x v="18"/>
    <x v="17"/>
    <x v="17"/>
    <x v="1"/>
  </r>
  <r>
    <x v="0"/>
    <x v="1"/>
    <x v="1"/>
    <x v="0"/>
    <x v="0"/>
    <x v="0"/>
    <x v="0"/>
    <x v="20"/>
    <x v="18"/>
    <x v="20"/>
    <x v="19"/>
    <x v="18"/>
    <x v="18"/>
    <x v="1"/>
  </r>
  <r>
    <x v="0"/>
    <x v="1"/>
    <x v="1"/>
    <x v="1"/>
    <x v="1"/>
    <x v="1"/>
    <x v="1"/>
    <x v="21"/>
    <x v="19"/>
    <x v="21"/>
    <x v="20"/>
    <x v="19"/>
    <x v="19"/>
    <x v="1"/>
  </r>
  <r>
    <x v="0"/>
    <x v="1"/>
    <x v="1"/>
    <x v="2"/>
    <x v="2"/>
    <x v="2"/>
    <x v="2"/>
    <x v="22"/>
    <x v="20"/>
    <x v="22"/>
    <x v="21"/>
    <x v="20"/>
    <x v="20"/>
    <x v="1"/>
  </r>
  <r>
    <x v="0"/>
    <x v="1"/>
    <x v="1"/>
    <x v="6"/>
    <x v="6"/>
    <x v="6"/>
    <x v="3"/>
    <x v="23"/>
    <x v="21"/>
    <x v="23"/>
    <x v="22"/>
    <x v="18"/>
    <x v="18"/>
    <x v="1"/>
  </r>
  <r>
    <x v="0"/>
    <x v="1"/>
    <x v="1"/>
    <x v="3"/>
    <x v="3"/>
    <x v="3"/>
    <x v="4"/>
    <x v="24"/>
    <x v="22"/>
    <x v="21"/>
    <x v="20"/>
    <x v="21"/>
    <x v="21"/>
    <x v="1"/>
  </r>
  <r>
    <x v="0"/>
    <x v="1"/>
    <x v="1"/>
    <x v="4"/>
    <x v="4"/>
    <x v="4"/>
    <x v="5"/>
    <x v="25"/>
    <x v="23"/>
    <x v="24"/>
    <x v="23"/>
    <x v="0"/>
    <x v="22"/>
    <x v="6"/>
  </r>
  <r>
    <x v="0"/>
    <x v="1"/>
    <x v="1"/>
    <x v="17"/>
    <x v="17"/>
    <x v="17"/>
    <x v="6"/>
    <x v="26"/>
    <x v="24"/>
    <x v="25"/>
    <x v="24"/>
    <x v="22"/>
    <x v="23"/>
    <x v="1"/>
  </r>
  <r>
    <x v="0"/>
    <x v="1"/>
    <x v="1"/>
    <x v="7"/>
    <x v="7"/>
    <x v="7"/>
    <x v="6"/>
    <x v="26"/>
    <x v="24"/>
    <x v="26"/>
    <x v="25"/>
    <x v="23"/>
    <x v="24"/>
    <x v="1"/>
  </r>
  <r>
    <x v="0"/>
    <x v="1"/>
    <x v="1"/>
    <x v="8"/>
    <x v="8"/>
    <x v="8"/>
    <x v="8"/>
    <x v="27"/>
    <x v="5"/>
    <x v="27"/>
    <x v="26"/>
    <x v="24"/>
    <x v="25"/>
    <x v="1"/>
  </r>
  <r>
    <x v="0"/>
    <x v="1"/>
    <x v="1"/>
    <x v="20"/>
    <x v="20"/>
    <x v="20"/>
    <x v="9"/>
    <x v="28"/>
    <x v="25"/>
    <x v="28"/>
    <x v="27"/>
    <x v="25"/>
    <x v="26"/>
    <x v="1"/>
  </r>
  <r>
    <x v="0"/>
    <x v="1"/>
    <x v="1"/>
    <x v="5"/>
    <x v="5"/>
    <x v="5"/>
    <x v="10"/>
    <x v="29"/>
    <x v="26"/>
    <x v="29"/>
    <x v="28"/>
    <x v="26"/>
    <x v="27"/>
    <x v="0"/>
  </r>
  <r>
    <x v="0"/>
    <x v="1"/>
    <x v="1"/>
    <x v="12"/>
    <x v="12"/>
    <x v="12"/>
    <x v="11"/>
    <x v="30"/>
    <x v="27"/>
    <x v="30"/>
    <x v="16"/>
    <x v="27"/>
    <x v="28"/>
    <x v="1"/>
  </r>
  <r>
    <x v="0"/>
    <x v="1"/>
    <x v="1"/>
    <x v="16"/>
    <x v="16"/>
    <x v="16"/>
    <x v="12"/>
    <x v="31"/>
    <x v="28"/>
    <x v="31"/>
    <x v="29"/>
    <x v="28"/>
    <x v="29"/>
    <x v="1"/>
  </r>
  <r>
    <x v="0"/>
    <x v="1"/>
    <x v="1"/>
    <x v="13"/>
    <x v="13"/>
    <x v="13"/>
    <x v="13"/>
    <x v="32"/>
    <x v="29"/>
    <x v="32"/>
    <x v="30"/>
    <x v="29"/>
    <x v="30"/>
    <x v="0"/>
  </r>
  <r>
    <x v="0"/>
    <x v="1"/>
    <x v="1"/>
    <x v="21"/>
    <x v="21"/>
    <x v="21"/>
    <x v="14"/>
    <x v="33"/>
    <x v="30"/>
    <x v="33"/>
    <x v="31"/>
    <x v="30"/>
    <x v="31"/>
    <x v="1"/>
  </r>
  <r>
    <x v="0"/>
    <x v="1"/>
    <x v="1"/>
    <x v="10"/>
    <x v="10"/>
    <x v="10"/>
    <x v="15"/>
    <x v="34"/>
    <x v="31"/>
    <x v="34"/>
    <x v="32"/>
    <x v="31"/>
    <x v="32"/>
    <x v="3"/>
  </r>
  <r>
    <x v="0"/>
    <x v="1"/>
    <x v="1"/>
    <x v="15"/>
    <x v="15"/>
    <x v="15"/>
    <x v="16"/>
    <x v="35"/>
    <x v="32"/>
    <x v="35"/>
    <x v="33"/>
    <x v="32"/>
    <x v="33"/>
    <x v="1"/>
  </r>
  <r>
    <x v="0"/>
    <x v="1"/>
    <x v="1"/>
    <x v="19"/>
    <x v="19"/>
    <x v="19"/>
    <x v="17"/>
    <x v="36"/>
    <x v="15"/>
    <x v="36"/>
    <x v="34"/>
    <x v="33"/>
    <x v="34"/>
    <x v="1"/>
  </r>
  <r>
    <x v="0"/>
    <x v="1"/>
    <x v="1"/>
    <x v="22"/>
    <x v="22"/>
    <x v="22"/>
    <x v="18"/>
    <x v="37"/>
    <x v="33"/>
    <x v="37"/>
    <x v="17"/>
    <x v="34"/>
    <x v="35"/>
    <x v="1"/>
  </r>
  <r>
    <x v="0"/>
    <x v="1"/>
    <x v="1"/>
    <x v="9"/>
    <x v="9"/>
    <x v="9"/>
    <x v="19"/>
    <x v="38"/>
    <x v="34"/>
    <x v="38"/>
    <x v="35"/>
    <x v="35"/>
    <x v="36"/>
    <x v="1"/>
  </r>
  <r>
    <x v="0"/>
    <x v="2"/>
    <x v="2"/>
    <x v="0"/>
    <x v="0"/>
    <x v="0"/>
    <x v="0"/>
    <x v="39"/>
    <x v="35"/>
    <x v="39"/>
    <x v="36"/>
    <x v="36"/>
    <x v="37"/>
    <x v="1"/>
  </r>
  <r>
    <x v="0"/>
    <x v="2"/>
    <x v="2"/>
    <x v="2"/>
    <x v="2"/>
    <x v="2"/>
    <x v="1"/>
    <x v="40"/>
    <x v="36"/>
    <x v="40"/>
    <x v="37"/>
    <x v="37"/>
    <x v="38"/>
    <x v="1"/>
  </r>
  <r>
    <x v="0"/>
    <x v="2"/>
    <x v="2"/>
    <x v="1"/>
    <x v="1"/>
    <x v="1"/>
    <x v="2"/>
    <x v="41"/>
    <x v="37"/>
    <x v="41"/>
    <x v="38"/>
    <x v="38"/>
    <x v="39"/>
    <x v="1"/>
  </r>
  <r>
    <x v="0"/>
    <x v="2"/>
    <x v="2"/>
    <x v="3"/>
    <x v="3"/>
    <x v="3"/>
    <x v="3"/>
    <x v="42"/>
    <x v="38"/>
    <x v="42"/>
    <x v="39"/>
    <x v="39"/>
    <x v="40"/>
    <x v="1"/>
  </r>
  <r>
    <x v="0"/>
    <x v="2"/>
    <x v="2"/>
    <x v="4"/>
    <x v="4"/>
    <x v="4"/>
    <x v="4"/>
    <x v="43"/>
    <x v="39"/>
    <x v="43"/>
    <x v="1"/>
    <x v="40"/>
    <x v="41"/>
    <x v="4"/>
  </r>
  <r>
    <x v="0"/>
    <x v="2"/>
    <x v="2"/>
    <x v="5"/>
    <x v="5"/>
    <x v="5"/>
    <x v="5"/>
    <x v="36"/>
    <x v="40"/>
    <x v="44"/>
    <x v="40"/>
    <x v="41"/>
    <x v="4"/>
    <x v="0"/>
  </r>
  <r>
    <x v="0"/>
    <x v="2"/>
    <x v="2"/>
    <x v="8"/>
    <x v="8"/>
    <x v="8"/>
    <x v="6"/>
    <x v="44"/>
    <x v="25"/>
    <x v="45"/>
    <x v="41"/>
    <x v="42"/>
    <x v="42"/>
    <x v="0"/>
  </r>
  <r>
    <x v="0"/>
    <x v="2"/>
    <x v="2"/>
    <x v="7"/>
    <x v="7"/>
    <x v="7"/>
    <x v="7"/>
    <x v="45"/>
    <x v="41"/>
    <x v="46"/>
    <x v="42"/>
    <x v="43"/>
    <x v="43"/>
    <x v="1"/>
  </r>
  <r>
    <x v="0"/>
    <x v="2"/>
    <x v="2"/>
    <x v="6"/>
    <x v="6"/>
    <x v="6"/>
    <x v="8"/>
    <x v="46"/>
    <x v="42"/>
    <x v="47"/>
    <x v="43"/>
    <x v="44"/>
    <x v="44"/>
    <x v="1"/>
  </r>
  <r>
    <x v="0"/>
    <x v="2"/>
    <x v="2"/>
    <x v="12"/>
    <x v="12"/>
    <x v="12"/>
    <x v="9"/>
    <x v="47"/>
    <x v="9"/>
    <x v="48"/>
    <x v="44"/>
    <x v="16"/>
    <x v="45"/>
    <x v="1"/>
  </r>
  <r>
    <x v="0"/>
    <x v="2"/>
    <x v="2"/>
    <x v="17"/>
    <x v="17"/>
    <x v="17"/>
    <x v="10"/>
    <x v="48"/>
    <x v="43"/>
    <x v="49"/>
    <x v="45"/>
    <x v="42"/>
    <x v="42"/>
    <x v="1"/>
  </r>
  <r>
    <x v="0"/>
    <x v="2"/>
    <x v="2"/>
    <x v="10"/>
    <x v="10"/>
    <x v="10"/>
    <x v="11"/>
    <x v="49"/>
    <x v="44"/>
    <x v="50"/>
    <x v="46"/>
    <x v="43"/>
    <x v="43"/>
    <x v="1"/>
  </r>
  <r>
    <x v="0"/>
    <x v="2"/>
    <x v="2"/>
    <x v="9"/>
    <x v="9"/>
    <x v="9"/>
    <x v="12"/>
    <x v="50"/>
    <x v="45"/>
    <x v="51"/>
    <x v="47"/>
    <x v="45"/>
    <x v="46"/>
    <x v="1"/>
  </r>
  <r>
    <x v="0"/>
    <x v="2"/>
    <x v="2"/>
    <x v="11"/>
    <x v="11"/>
    <x v="11"/>
    <x v="12"/>
    <x v="50"/>
    <x v="45"/>
    <x v="52"/>
    <x v="48"/>
    <x v="46"/>
    <x v="47"/>
    <x v="1"/>
  </r>
  <r>
    <x v="0"/>
    <x v="2"/>
    <x v="2"/>
    <x v="14"/>
    <x v="14"/>
    <x v="14"/>
    <x v="14"/>
    <x v="51"/>
    <x v="32"/>
    <x v="53"/>
    <x v="49"/>
    <x v="22"/>
    <x v="48"/>
    <x v="1"/>
  </r>
  <r>
    <x v="0"/>
    <x v="2"/>
    <x v="2"/>
    <x v="16"/>
    <x v="16"/>
    <x v="16"/>
    <x v="15"/>
    <x v="52"/>
    <x v="46"/>
    <x v="54"/>
    <x v="50"/>
    <x v="18"/>
    <x v="49"/>
    <x v="1"/>
  </r>
  <r>
    <x v="0"/>
    <x v="2"/>
    <x v="2"/>
    <x v="15"/>
    <x v="15"/>
    <x v="15"/>
    <x v="15"/>
    <x v="52"/>
    <x v="46"/>
    <x v="48"/>
    <x v="44"/>
    <x v="47"/>
    <x v="50"/>
    <x v="1"/>
  </r>
  <r>
    <x v="0"/>
    <x v="2"/>
    <x v="2"/>
    <x v="23"/>
    <x v="23"/>
    <x v="23"/>
    <x v="17"/>
    <x v="53"/>
    <x v="47"/>
    <x v="55"/>
    <x v="51"/>
    <x v="48"/>
    <x v="51"/>
    <x v="1"/>
  </r>
  <r>
    <x v="0"/>
    <x v="2"/>
    <x v="2"/>
    <x v="19"/>
    <x v="19"/>
    <x v="19"/>
    <x v="18"/>
    <x v="54"/>
    <x v="16"/>
    <x v="56"/>
    <x v="52"/>
    <x v="22"/>
    <x v="48"/>
    <x v="1"/>
  </r>
  <r>
    <x v="0"/>
    <x v="2"/>
    <x v="2"/>
    <x v="24"/>
    <x v="24"/>
    <x v="24"/>
    <x v="19"/>
    <x v="55"/>
    <x v="48"/>
    <x v="57"/>
    <x v="53"/>
    <x v="49"/>
    <x v="52"/>
    <x v="1"/>
  </r>
  <r>
    <x v="0"/>
    <x v="2"/>
    <x v="2"/>
    <x v="25"/>
    <x v="25"/>
    <x v="25"/>
    <x v="19"/>
    <x v="55"/>
    <x v="48"/>
    <x v="58"/>
    <x v="54"/>
    <x v="46"/>
    <x v="47"/>
    <x v="1"/>
  </r>
  <r>
    <x v="0"/>
    <x v="3"/>
    <x v="3"/>
    <x v="0"/>
    <x v="0"/>
    <x v="0"/>
    <x v="0"/>
    <x v="50"/>
    <x v="49"/>
    <x v="59"/>
    <x v="55"/>
    <x v="39"/>
    <x v="53"/>
    <x v="1"/>
  </r>
  <r>
    <x v="0"/>
    <x v="3"/>
    <x v="3"/>
    <x v="2"/>
    <x v="2"/>
    <x v="2"/>
    <x v="1"/>
    <x v="56"/>
    <x v="50"/>
    <x v="30"/>
    <x v="56"/>
    <x v="50"/>
    <x v="54"/>
    <x v="1"/>
  </r>
  <r>
    <x v="0"/>
    <x v="3"/>
    <x v="3"/>
    <x v="1"/>
    <x v="1"/>
    <x v="1"/>
    <x v="2"/>
    <x v="57"/>
    <x v="51"/>
    <x v="60"/>
    <x v="23"/>
    <x v="31"/>
    <x v="55"/>
    <x v="1"/>
  </r>
  <r>
    <x v="0"/>
    <x v="3"/>
    <x v="3"/>
    <x v="3"/>
    <x v="3"/>
    <x v="3"/>
    <x v="3"/>
    <x v="58"/>
    <x v="52"/>
    <x v="61"/>
    <x v="57"/>
    <x v="39"/>
    <x v="53"/>
    <x v="1"/>
  </r>
  <r>
    <x v="0"/>
    <x v="3"/>
    <x v="3"/>
    <x v="6"/>
    <x v="6"/>
    <x v="6"/>
    <x v="4"/>
    <x v="59"/>
    <x v="53"/>
    <x v="62"/>
    <x v="58"/>
    <x v="39"/>
    <x v="53"/>
    <x v="1"/>
  </r>
  <r>
    <x v="0"/>
    <x v="3"/>
    <x v="3"/>
    <x v="5"/>
    <x v="5"/>
    <x v="5"/>
    <x v="5"/>
    <x v="60"/>
    <x v="54"/>
    <x v="54"/>
    <x v="59"/>
    <x v="51"/>
    <x v="56"/>
    <x v="1"/>
  </r>
  <r>
    <x v="0"/>
    <x v="3"/>
    <x v="3"/>
    <x v="7"/>
    <x v="7"/>
    <x v="7"/>
    <x v="6"/>
    <x v="61"/>
    <x v="55"/>
    <x v="63"/>
    <x v="60"/>
    <x v="52"/>
    <x v="57"/>
    <x v="1"/>
  </r>
  <r>
    <x v="0"/>
    <x v="3"/>
    <x v="3"/>
    <x v="18"/>
    <x v="18"/>
    <x v="18"/>
    <x v="6"/>
    <x v="61"/>
    <x v="55"/>
    <x v="63"/>
    <x v="60"/>
    <x v="52"/>
    <x v="57"/>
    <x v="1"/>
  </r>
  <r>
    <x v="0"/>
    <x v="3"/>
    <x v="3"/>
    <x v="8"/>
    <x v="8"/>
    <x v="8"/>
    <x v="8"/>
    <x v="62"/>
    <x v="56"/>
    <x v="64"/>
    <x v="8"/>
    <x v="53"/>
    <x v="58"/>
    <x v="1"/>
  </r>
  <r>
    <x v="0"/>
    <x v="3"/>
    <x v="3"/>
    <x v="13"/>
    <x v="13"/>
    <x v="13"/>
    <x v="9"/>
    <x v="63"/>
    <x v="57"/>
    <x v="55"/>
    <x v="61"/>
    <x v="37"/>
    <x v="59"/>
    <x v="1"/>
  </r>
  <r>
    <x v="0"/>
    <x v="3"/>
    <x v="3"/>
    <x v="4"/>
    <x v="4"/>
    <x v="4"/>
    <x v="10"/>
    <x v="64"/>
    <x v="58"/>
    <x v="65"/>
    <x v="62"/>
    <x v="53"/>
    <x v="58"/>
    <x v="4"/>
  </r>
  <r>
    <x v="0"/>
    <x v="3"/>
    <x v="3"/>
    <x v="9"/>
    <x v="9"/>
    <x v="9"/>
    <x v="11"/>
    <x v="65"/>
    <x v="59"/>
    <x v="66"/>
    <x v="63"/>
    <x v="54"/>
    <x v="60"/>
    <x v="1"/>
  </r>
  <r>
    <x v="0"/>
    <x v="3"/>
    <x v="3"/>
    <x v="12"/>
    <x v="12"/>
    <x v="12"/>
    <x v="11"/>
    <x v="65"/>
    <x v="59"/>
    <x v="67"/>
    <x v="64"/>
    <x v="55"/>
    <x v="61"/>
    <x v="1"/>
  </r>
  <r>
    <x v="0"/>
    <x v="3"/>
    <x v="3"/>
    <x v="10"/>
    <x v="10"/>
    <x v="10"/>
    <x v="13"/>
    <x v="66"/>
    <x v="60"/>
    <x v="55"/>
    <x v="61"/>
    <x v="51"/>
    <x v="56"/>
    <x v="1"/>
  </r>
  <r>
    <x v="0"/>
    <x v="3"/>
    <x v="3"/>
    <x v="11"/>
    <x v="11"/>
    <x v="11"/>
    <x v="14"/>
    <x v="67"/>
    <x v="61"/>
    <x v="68"/>
    <x v="32"/>
    <x v="39"/>
    <x v="53"/>
    <x v="1"/>
  </r>
  <r>
    <x v="0"/>
    <x v="3"/>
    <x v="3"/>
    <x v="22"/>
    <x v="22"/>
    <x v="22"/>
    <x v="15"/>
    <x v="68"/>
    <x v="62"/>
    <x v="69"/>
    <x v="65"/>
    <x v="39"/>
    <x v="53"/>
    <x v="1"/>
  </r>
  <r>
    <x v="0"/>
    <x v="3"/>
    <x v="3"/>
    <x v="16"/>
    <x v="16"/>
    <x v="16"/>
    <x v="16"/>
    <x v="69"/>
    <x v="32"/>
    <x v="66"/>
    <x v="63"/>
    <x v="56"/>
    <x v="62"/>
    <x v="1"/>
  </r>
  <r>
    <x v="0"/>
    <x v="3"/>
    <x v="3"/>
    <x v="26"/>
    <x v="26"/>
    <x v="26"/>
    <x v="17"/>
    <x v="70"/>
    <x v="63"/>
    <x v="70"/>
    <x v="66"/>
    <x v="53"/>
    <x v="58"/>
    <x v="1"/>
  </r>
  <r>
    <x v="0"/>
    <x v="3"/>
    <x v="3"/>
    <x v="27"/>
    <x v="27"/>
    <x v="27"/>
    <x v="17"/>
    <x v="70"/>
    <x v="63"/>
    <x v="71"/>
    <x v="67"/>
    <x v="52"/>
    <x v="57"/>
    <x v="1"/>
  </r>
  <r>
    <x v="0"/>
    <x v="3"/>
    <x v="3"/>
    <x v="14"/>
    <x v="14"/>
    <x v="14"/>
    <x v="19"/>
    <x v="71"/>
    <x v="64"/>
    <x v="67"/>
    <x v="64"/>
    <x v="44"/>
    <x v="63"/>
    <x v="1"/>
  </r>
  <r>
    <x v="0"/>
    <x v="4"/>
    <x v="4"/>
    <x v="0"/>
    <x v="0"/>
    <x v="0"/>
    <x v="0"/>
    <x v="72"/>
    <x v="65"/>
    <x v="72"/>
    <x v="68"/>
    <x v="57"/>
    <x v="64"/>
    <x v="1"/>
  </r>
  <r>
    <x v="0"/>
    <x v="4"/>
    <x v="4"/>
    <x v="2"/>
    <x v="2"/>
    <x v="2"/>
    <x v="1"/>
    <x v="73"/>
    <x v="66"/>
    <x v="73"/>
    <x v="69"/>
    <x v="50"/>
    <x v="54"/>
    <x v="1"/>
  </r>
  <r>
    <x v="0"/>
    <x v="4"/>
    <x v="4"/>
    <x v="7"/>
    <x v="7"/>
    <x v="7"/>
    <x v="2"/>
    <x v="74"/>
    <x v="67"/>
    <x v="74"/>
    <x v="70"/>
    <x v="58"/>
    <x v="37"/>
    <x v="1"/>
  </r>
  <r>
    <x v="0"/>
    <x v="4"/>
    <x v="4"/>
    <x v="3"/>
    <x v="3"/>
    <x v="3"/>
    <x v="3"/>
    <x v="75"/>
    <x v="68"/>
    <x v="75"/>
    <x v="71"/>
    <x v="52"/>
    <x v="65"/>
    <x v="1"/>
  </r>
  <r>
    <x v="0"/>
    <x v="4"/>
    <x v="4"/>
    <x v="9"/>
    <x v="9"/>
    <x v="9"/>
    <x v="4"/>
    <x v="76"/>
    <x v="69"/>
    <x v="76"/>
    <x v="14"/>
    <x v="59"/>
    <x v="66"/>
    <x v="1"/>
  </r>
  <r>
    <x v="0"/>
    <x v="4"/>
    <x v="4"/>
    <x v="6"/>
    <x v="6"/>
    <x v="6"/>
    <x v="5"/>
    <x v="77"/>
    <x v="70"/>
    <x v="31"/>
    <x v="72"/>
    <x v="21"/>
    <x v="24"/>
    <x v="1"/>
  </r>
  <r>
    <x v="0"/>
    <x v="4"/>
    <x v="4"/>
    <x v="1"/>
    <x v="1"/>
    <x v="1"/>
    <x v="6"/>
    <x v="78"/>
    <x v="23"/>
    <x v="77"/>
    <x v="73"/>
    <x v="47"/>
    <x v="67"/>
    <x v="1"/>
  </r>
  <r>
    <x v="0"/>
    <x v="4"/>
    <x v="4"/>
    <x v="10"/>
    <x v="10"/>
    <x v="10"/>
    <x v="7"/>
    <x v="79"/>
    <x v="56"/>
    <x v="78"/>
    <x v="74"/>
    <x v="57"/>
    <x v="64"/>
    <x v="1"/>
  </r>
  <r>
    <x v="0"/>
    <x v="4"/>
    <x v="4"/>
    <x v="11"/>
    <x v="11"/>
    <x v="11"/>
    <x v="8"/>
    <x v="52"/>
    <x v="71"/>
    <x v="62"/>
    <x v="75"/>
    <x v="60"/>
    <x v="52"/>
    <x v="1"/>
  </r>
  <r>
    <x v="0"/>
    <x v="4"/>
    <x v="4"/>
    <x v="15"/>
    <x v="15"/>
    <x v="15"/>
    <x v="8"/>
    <x v="52"/>
    <x v="71"/>
    <x v="79"/>
    <x v="76"/>
    <x v="61"/>
    <x v="68"/>
    <x v="1"/>
  </r>
  <r>
    <x v="0"/>
    <x v="4"/>
    <x v="4"/>
    <x v="5"/>
    <x v="5"/>
    <x v="5"/>
    <x v="10"/>
    <x v="80"/>
    <x v="72"/>
    <x v="80"/>
    <x v="77"/>
    <x v="3"/>
    <x v="69"/>
    <x v="1"/>
  </r>
  <r>
    <x v="0"/>
    <x v="4"/>
    <x v="4"/>
    <x v="18"/>
    <x v="18"/>
    <x v="18"/>
    <x v="11"/>
    <x v="81"/>
    <x v="73"/>
    <x v="80"/>
    <x v="77"/>
    <x v="62"/>
    <x v="47"/>
    <x v="1"/>
  </r>
  <r>
    <x v="0"/>
    <x v="4"/>
    <x v="4"/>
    <x v="8"/>
    <x v="8"/>
    <x v="8"/>
    <x v="12"/>
    <x v="82"/>
    <x v="74"/>
    <x v="81"/>
    <x v="5"/>
    <x v="63"/>
    <x v="70"/>
    <x v="1"/>
  </r>
  <r>
    <x v="0"/>
    <x v="4"/>
    <x v="4"/>
    <x v="14"/>
    <x v="14"/>
    <x v="14"/>
    <x v="13"/>
    <x v="83"/>
    <x v="9"/>
    <x v="35"/>
    <x v="78"/>
    <x v="36"/>
    <x v="71"/>
    <x v="1"/>
  </r>
  <r>
    <x v="0"/>
    <x v="4"/>
    <x v="4"/>
    <x v="13"/>
    <x v="13"/>
    <x v="13"/>
    <x v="14"/>
    <x v="84"/>
    <x v="75"/>
    <x v="53"/>
    <x v="79"/>
    <x v="56"/>
    <x v="72"/>
    <x v="1"/>
  </r>
  <r>
    <x v="0"/>
    <x v="4"/>
    <x v="4"/>
    <x v="12"/>
    <x v="12"/>
    <x v="12"/>
    <x v="14"/>
    <x v="84"/>
    <x v="75"/>
    <x v="82"/>
    <x v="80"/>
    <x v="64"/>
    <x v="73"/>
    <x v="1"/>
  </r>
  <r>
    <x v="0"/>
    <x v="4"/>
    <x v="4"/>
    <x v="4"/>
    <x v="4"/>
    <x v="4"/>
    <x v="16"/>
    <x v="85"/>
    <x v="76"/>
    <x v="83"/>
    <x v="81"/>
    <x v="65"/>
    <x v="74"/>
    <x v="7"/>
  </r>
  <r>
    <x v="0"/>
    <x v="4"/>
    <x v="4"/>
    <x v="19"/>
    <x v="19"/>
    <x v="19"/>
    <x v="16"/>
    <x v="85"/>
    <x v="76"/>
    <x v="48"/>
    <x v="82"/>
    <x v="66"/>
    <x v="75"/>
    <x v="1"/>
  </r>
  <r>
    <x v="0"/>
    <x v="4"/>
    <x v="4"/>
    <x v="23"/>
    <x v="23"/>
    <x v="23"/>
    <x v="18"/>
    <x v="86"/>
    <x v="77"/>
    <x v="60"/>
    <x v="83"/>
    <x v="34"/>
    <x v="5"/>
    <x v="1"/>
  </r>
  <r>
    <x v="0"/>
    <x v="4"/>
    <x v="4"/>
    <x v="27"/>
    <x v="27"/>
    <x v="27"/>
    <x v="19"/>
    <x v="87"/>
    <x v="47"/>
    <x v="53"/>
    <x v="79"/>
    <x v="67"/>
    <x v="76"/>
    <x v="1"/>
  </r>
  <r>
    <x v="0"/>
    <x v="5"/>
    <x v="5"/>
    <x v="0"/>
    <x v="0"/>
    <x v="0"/>
    <x v="0"/>
    <x v="88"/>
    <x v="78"/>
    <x v="84"/>
    <x v="84"/>
    <x v="57"/>
    <x v="77"/>
    <x v="1"/>
  </r>
  <r>
    <x v="0"/>
    <x v="5"/>
    <x v="5"/>
    <x v="2"/>
    <x v="2"/>
    <x v="2"/>
    <x v="1"/>
    <x v="79"/>
    <x v="79"/>
    <x v="31"/>
    <x v="85"/>
    <x v="68"/>
    <x v="78"/>
    <x v="1"/>
  </r>
  <r>
    <x v="0"/>
    <x v="5"/>
    <x v="5"/>
    <x v="6"/>
    <x v="6"/>
    <x v="6"/>
    <x v="2"/>
    <x v="89"/>
    <x v="80"/>
    <x v="80"/>
    <x v="86"/>
    <x v="51"/>
    <x v="23"/>
    <x v="1"/>
  </r>
  <r>
    <x v="0"/>
    <x v="5"/>
    <x v="5"/>
    <x v="3"/>
    <x v="3"/>
    <x v="3"/>
    <x v="2"/>
    <x v="89"/>
    <x v="80"/>
    <x v="80"/>
    <x v="86"/>
    <x v="51"/>
    <x v="23"/>
    <x v="1"/>
  </r>
  <r>
    <x v="0"/>
    <x v="5"/>
    <x v="5"/>
    <x v="1"/>
    <x v="1"/>
    <x v="1"/>
    <x v="4"/>
    <x v="59"/>
    <x v="54"/>
    <x v="60"/>
    <x v="87"/>
    <x v="3"/>
    <x v="79"/>
    <x v="1"/>
  </r>
  <r>
    <x v="0"/>
    <x v="5"/>
    <x v="5"/>
    <x v="10"/>
    <x v="10"/>
    <x v="10"/>
    <x v="4"/>
    <x v="59"/>
    <x v="54"/>
    <x v="58"/>
    <x v="88"/>
    <x v="51"/>
    <x v="23"/>
    <x v="1"/>
  </r>
  <r>
    <x v="0"/>
    <x v="5"/>
    <x v="5"/>
    <x v="8"/>
    <x v="8"/>
    <x v="8"/>
    <x v="6"/>
    <x v="90"/>
    <x v="81"/>
    <x v="35"/>
    <x v="89"/>
    <x v="44"/>
    <x v="80"/>
    <x v="1"/>
  </r>
  <r>
    <x v="0"/>
    <x v="5"/>
    <x v="5"/>
    <x v="11"/>
    <x v="11"/>
    <x v="11"/>
    <x v="7"/>
    <x v="91"/>
    <x v="82"/>
    <x v="48"/>
    <x v="90"/>
    <x v="69"/>
    <x v="81"/>
    <x v="1"/>
  </r>
  <r>
    <x v="0"/>
    <x v="5"/>
    <x v="5"/>
    <x v="7"/>
    <x v="7"/>
    <x v="7"/>
    <x v="8"/>
    <x v="92"/>
    <x v="83"/>
    <x v="85"/>
    <x v="91"/>
    <x v="67"/>
    <x v="82"/>
    <x v="1"/>
  </r>
  <r>
    <x v="0"/>
    <x v="5"/>
    <x v="5"/>
    <x v="13"/>
    <x v="13"/>
    <x v="13"/>
    <x v="9"/>
    <x v="60"/>
    <x v="71"/>
    <x v="55"/>
    <x v="92"/>
    <x v="69"/>
    <x v="81"/>
    <x v="3"/>
  </r>
  <r>
    <x v="0"/>
    <x v="5"/>
    <x v="5"/>
    <x v="5"/>
    <x v="5"/>
    <x v="5"/>
    <x v="10"/>
    <x v="61"/>
    <x v="84"/>
    <x v="86"/>
    <x v="93"/>
    <x v="56"/>
    <x v="83"/>
    <x v="1"/>
  </r>
  <r>
    <x v="0"/>
    <x v="5"/>
    <x v="5"/>
    <x v="4"/>
    <x v="4"/>
    <x v="4"/>
    <x v="11"/>
    <x v="93"/>
    <x v="60"/>
    <x v="87"/>
    <x v="73"/>
    <x v="58"/>
    <x v="84"/>
    <x v="0"/>
  </r>
  <r>
    <x v="0"/>
    <x v="5"/>
    <x v="5"/>
    <x v="14"/>
    <x v="14"/>
    <x v="14"/>
    <x v="12"/>
    <x v="66"/>
    <x v="28"/>
    <x v="51"/>
    <x v="94"/>
    <x v="54"/>
    <x v="85"/>
    <x v="1"/>
  </r>
  <r>
    <x v="0"/>
    <x v="5"/>
    <x v="5"/>
    <x v="16"/>
    <x v="16"/>
    <x v="16"/>
    <x v="12"/>
    <x v="66"/>
    <x v="28"/>
    <x v="51"/>
    <x v="94"/>
    <x v="54"/>
    <x v="85"/>
    <x v="1"/>
  </r>
  <r>
    <x v="0"/>
    <x v="5"/>
    <x v="5"/>
    <x v="21"/>
    <x v="21"/>
    <x v="21"/>
    <x v="12"/>
    <x v="66"/>
    <x v="28"/>
    <x v="51"/>
    <x v="94"/>
    <x v="54"/>
    <x v="85"/>
    <x v="1"/>
  </r>
  <r>
    <x v="0"/>
    <x v="5"/>
    <x v="5"/>
    <x v="15"/>
    <x v="15"/>
    <x v="15"/>
    <x v="12"/>
    <x v="66"/>
    <x v="28"/>
    <x v="88"/>
    <x v="95"/>
    <x v="3"/>
    <x v="79"/>
    <x v="1"/>
  </r>
  <r>
    <x v="0"/>
    <x v="5"/>
    <x v="5"/>
    <x v="27"/>
    <x v="27"/>
    <x v="27"/>
    <x v="16"/>
    <x v="94"/>
    <x v="75"/>
    <x v="82"/>
    <x v="78"/>
    <x v="21"/>
    <x v="47"/>
    <x v="1"/>
  </r>
  <r>
    <x v="0"/>
    <x v="5"/>
    <x v="5"/>
    <x v="22"/>
    <x v="22"/>
    <x v="22"/>
    <x v="17"/>
    <x v="95"/>
    <x v="85"/>
    <x v="86"/>
    <x v="93"/>
    <x v="50"/>
    <x v="54"/>
    <x v="1"/>
  </r>
  <r>
    <x v="0"/>
    <x v="5"/>
    <x v="5"/>
    <x v="9"/>
    <x v="9"/>
    <x v="9"/>
    <x v="18"/>
    <x v="67"/>
    <x v="86"/>
    <x v="89"/>
    <x v="96"/>
    <x v="70"/>
    <x v="86"/>
    <x v="1"/>
  </r>
  <r>
    <x v="0"/>
    <x v="5"/>
    <x v="5"/>
    <x v="12"/>
    <x v="12"/>
    <x v="12"/>
    <x v="18"/>
    <x v="67"/>
    <x v="86"/>
    <x v="88"/>
    <x v="95"/>
    <x v="62"/>
    <x v="87"/>
    <x v="1"/>
  </r>
  <r>
    <x v="0"/>
    <x v="6"/>
    <x v="6"/>
    <x v="0"/>
    <x v="0"/>
    <x v="0"/>
    <x v="0"/>
    <x v="96"/>
    <x v="87"/>
    <x v="80"/>
    <x v="97"/>
    <x v="68"/>
    <x v="88"/>
    <x v="1"/>
  </r>
  <r>
    <x v="0"/>
    <x v="6"/>
    <x v="6"/>
    <x v="4"/>
    <x v="4"/>
    <x v="4"/>
    <x v="1"/>
    <x v="97"/>
    <x v="88"/>
    <x v="90"/>
    <x v="98"/>
    <x v="53"/>
    <x v="89"/>
    <x v="1"/>
  </r>
  <r>
    <x v="0"/>
    <x v="6"/>
    <x v="6"/>
    <x v="5"/>
    <x v="5"/>
    <x v="5"/>
    <x v="2"/>
    <x v="98"/>
    <x v="89"/>
    <x v="76"/>
    <x v="99"/>
    <x v="57"/>
    <x v="90"/>
    <x v="1"/>
  </r>
  <r>
    <x v="0"/>
    <x v="6"/>
    <x v="6"/>
    <x v="9"/>
    <x v="9"/>
    <x v="9"/>
    <x v="3"/>
    <x v="61"/>
    <x v="1"/>
    <x v="79"/>
    <x v="100"/>
    <x v="42"/>
    <x v="91"/>
    <x v="1"/>
  </r>
  <r>
    <x v="0"/>
    <x v="6"/>
    <x v="6"/>
    <x v="3"/>
    <x v="3"/>
    <x v="3"/>
    <x v="4"/>
    <x v="65"/>
    <x v="90"/>
    <x v="76"/>
    <x v="99"/>
    <x v="39"/>
    <x v="92"/>
    <x v="1"/>
  </r>
  <r>
    <x v="0"/>
    <x v="6"/>
    <x v="6"/>
    <x v="6"/>
    <x v="6"/>
    <x v="6"/>
    <x v="5"/>
    <x v="99"/>
    <x v="70"/>
    <x v="60"/>
    <x v="101"/>
    <x v="50"/>
    <x v="54"/>
    <x v="1"/>
  </r>
  <r>
    <x v="0"/>
    <x v="6"/>
    <x v="6"/>
    <x v="28"/>
    <x v="28"/>
    <x v="28"/>
    <x v="6"/>
    <x v="100"/>
    <x v="91"/>
    <x v="91"/>
    <x v="77"/>
    <x v="67"/>
    <x v="17"/>
    <x v="1"/>
  </r>
  <r>
    <x v="0"/>
    <x v="6"/>
    <x v="6"/>
    <x v="2"/>
    <x v="2"/>
    <x v="2"/>
    <x v="6"/>
    <x v="100"/>
    <x v="91"/>
    <x v="55"/>
    <x v="102"/>
    <x v="39"/>
    <x v="92"/>
    <x v="1"/>
  </r>
  <r>
    <x v="0"/>
    <x v="6"/>
    <x v="6"/>
    <x v="14"/>
    <x v="14"/>
    <x v="14"/>
    <x v="8"/>
    <x v="67"/>
    <x v="92"/>
    <x v="91"/>
    <x v="77"/>
    <x v="52"/>
    <x v="93"/>
    <x v="1"/>
  </r>
  <r>
    <x v="0"/>
    <x v="6"/>
    <x v="6"/>
    <x v="29"/>
    <x v="29"/>
    <x v="29"/>
    <x v="8"/>
    <x v="67"/>
    <x v="92"/>
    <x v="82"/>
    <x v="103"/>
    <x v="67"/>
    <x v="17"/>
    <x v="1"/>
  </r>
  <r>
    <x v="0"/>
    <x v="6"/>
    <x v="6"/>
    <x v="1"/>
    <x v="1"/>
    <x v="1"/>
    <x v="10"/>
    <x v="68"/>
    <x v="93"/>
    <x v="57"/>
    <x v="104"/>
    <x v="21"/>
    <x v="94"/>
    <x v="1"/>
  </r>
  <r>
    <x v="0"/>
    <x v="6"/>
    <x v="6"/>
    <x v="10"/>
    <x v="10"/>
    <x v="10"/>
    <x v="11"/>
    <x v="69"/>
    <x v="94"/>
    <x v="82"/>
    <x v="103"/>
    <x v="68"/>
    <x v="88"/>
    <x v="1"/>
  </r>
  <r>
    <x v="0"/>
    <x v="6"/>
    <x v="6"/>
    <x v="30"/>
    <x v="30"/>
    <x v="30"/>
    <x v="12"/>
    <x v="70"/>
    <x v="95"/>
    <x v="87"/>
    <x v="105"/>
    <x v="68"/>
    <x v="88"/>
    <x v="1"/>
  </r>
  <r>
    <x v="0"/>
    <x v="6"/>
    <x v="6"/>
    <x v="31"/>
    <x v="31"/>
    <x v="31"/>
    <x v="13"/>
    <x v="101"/>
    <x v="96"/>
    <x v="92"/>
    <x v="106"/>
    <x v="51"/>
    <x v="95"/>
    <x v="1"/>
  </r>
  <r>
    <x v="0"/>
    <x v="6"/>
    <x v="6"/>
    <x v="13"/>
    <x v="13"/>
    <x v="13"/>
    <x v="13"/>
    <x v="101"/>
    <x v="96"/>
    <x v="70"/>
    <x v="107"/>
    <x v="52"/>
    <x v="93"/>
    <x v="0"/>
  </r>
  <r>
    <x v="0"/>
    <x v="6"/>
    <x v="6"/>
    <x v="32"/>
    <x v="32"/>
    <x v="32"/>
    <x v="15"/>
    <x v="102"/>
    <x v="10"/>
    <x v="93"/>
    <x v="108"/>
    <x v="56"/>
    <x v="96"/>
    <x v="1"/>
  </r>
  <r>
    <x v="0"/>
    <x v="6"/>
    <x v="6"/>
    <x v="7"/>
    <x v="7"/>
    <x v="7"/>
    <x v="15"/>
    <x v="102"/>
    <x v="10"/>
    <x v="71"/>
    <x v="109"/>
    <x v="50"/>
    <x v="54"/>
    <x v="1"/>
  </r>
  <r>
    <x v="0"/>
    <x v="6"/>
    <x v="6"/>
    <x v="8"/>
    <x v="8"/>
    <x v="8"/>
    <x v="17"/>
    <x v="103"/>
    <x v="11"/>
    <x v="70"/>
    <x v="107"/>
    <x v="39"/>
    <x v="92"/>
    <x v="1"/>
  </r>
  <r>
    <x v="0"/>
    <x v="6"/>
    <x v="6"/>
    <x v="24"/>
    <x v="24"/>
    <x v="24"/>
    <x v="18"/>
    <x v="104"/>
    <x v="97"/>
    <x v="51"/>
    <x v="110"/>
    <x v="53"/>
    <x v="89"/>
    <x v="1"/>
  </r>
  <r>
    <x v="0"/>
    <x v="6"/>
    <x v="6"/>
    <x v="12"/>
    <x v="12"/>
    <x v="12"/>
    <x v="18"/>
    <x v="104"/>
    <x v="97"/>
    <x v="94"/>
    <x v="111"/>
    <x v="51"/>
    <x v="95"/>
    <x v="1"/>
  </r>
  <r>
    <x v="0"/>
    <x v="6"/>
    <x v="6"/>
    <x v="22"/>
    <x v="22"/>
    <x v="22"/>
    <x v="18"/>
    <x v="104"/>
    <x v="97"/>
    <x v="92"/>
    <x v="106"/>
    <x v="50"/>
    <x v="54"/>
    <x v="1"/>
  </r>
  <r>
    <x v="0"/>
    <x v="6"/>
    <x v="6"/>
    <x v="19"/>
    <x v="19"/>
    <x v="19"/>
    <x v="18"/>
    <x v="104"/>
    <x v="97"/>
    <x v="38"/>
    <x v="112"/>
    <x v="68"/>
    <x v="88"/>
    <x v="1"/>
  </r>
  <r>
    <x v="0"/>
    <x v="7"/>
    <x v="7"/>
    <x v="0"/>
    <x v="0"/>
    <x v="0"/>
    <x v="0"/>
    <x v="98"/>
    <x v="98"/>
    <x v="90"/>
    <x v="113"/>
    <x v="50"/>
    <x v="54"/>
    <x v="1"/>
  </r>
  <r>
    <x v="0"/>
    <x v="7"/>
    <x v="7"/>
    <x v="5"/>
    <x v="5"/>
    <x v="5"/>
    <x v="1"/>
    <x v="99"/>
    <x v="99"/>
    <x v="69"/>
    <x v="114"/>
    <x v="53"/>
    <x v="97"/>
    <x v="1"/>
  </r>
  <r>
    <x v="0"/>
    <x v="7"/>
    <x v="7"/>
    <x v="3"/>
    <x v="3"/>
    <x v="3"/>
    <x v="2"/>
    <x v="100"/>
    <x v="100"/>
    <x v="65"/>
    <x v="115"/>
    <x v="50"/>
    <x v="54"/>
    <x v="1"/>
  </r>
  <r>
    <x v="0"/>
    <x v="7"/>
    <x v="7"/>
    <x v="4"/>
    <x v="4"/>
    <x v="4"/>
    <x v="3"/>
    <x v="69"/>
    <x v="80"/>
    <x v="82"/>
    <x v="116"/>
    <x v="68"/>
    <x v="18"/>
    <x v="1"/>
  </r>
  <r>
    <x v="0"/>
    <x v="7"/>
    <x v="7"/>
    <x v="2"/>
    <x v="2"/>
    <x v="2"/>
    <x v="4"/>
    <x v="101"/>
    <x v="101"/>
    <x v="71"/>
    <x v="117"/>
    <x v="68"/>
    <x v="18"/>
    <x v="1"/>
  </r>
  <r>
    <x v="0"/>
    <x v="7"/>
    <x v="7"/>
    <x v="9"/>
    <x v="9"/>
    <x v="9"/>
    <x v="5"/>
    <x v="71"/>
    <x v="38"/>
    <x v="95"/>
    <x v="118"/>
    <x v="58"/>
    <x v="98"/>
    <x v="1"/>
  </r>
  <r>
    <x v="0"/>
    <x v="7"/>
    <x v="7"/>
    <x v="11"/>
    <x v="11"/>
    <x v="11"/>
    <x v="6"/>
    <x v="102"/>
    <x v="102"/>
    <x v="38"/>
    <x v="119"/>
    <x v="51"/>
    <x v="99"/>
    <x v="1"/>
  </r>
  <r>
    <x v="0"/>
    <x v="7"/>
    <x v="7"/>
    <x v="6"/>
    <x v="6"/>
    <x v="6"/>
    <x v="7"/>
    <x v="103"/>
    <x v="22"/>
    <x v="70"/>
    <x v="120"/>
    <x v="39"/>
    <x v="100"/>
    <x v="1"/>
  </r>
  <r>
    <x v="0"/>
    <x v="7"/>
    <x v="7"/>
    <x v="33"/>
    <x v="33"/>
    <x v="33"/>
    <x v="8"/>
    <x v="105"/>
    <x v="103"/>
    <x v="96"/>
    <x v="121"/>
    <x v="71"/>
    <x v="101"/>
    <x v="1"/>
  </r>
  <r>
    <x v="0"/>
    <x v="7"/>
    <x v="7"/>
    <x v="32"/>
    <x v="32"/>
    <x v="32"/>
    <x v="9"/>
    <x v="106"/>
    <x v="104"/>
    <x v="93"/>
    <x v="122"/>
    <x v="63"/>
    <x v="102"/>
    <x v="1"/>
  </r>
  <r>
    <x v="0"/>
    <x v="7"/>
    <x v="7"/>
    <x v="15"/>
    <x v="15"/>
    <x v="15"/>
    <x v="9"/>
    <x v="106"/>
    <x v="104"/>
    <x v="93"/>
    <x v="122"/>
    <x v="63"/>
    <x v="102"/>
    <x v="1"/>
  </r>
  <r>
    <x v="0"/>
    <x v="7"/>
    <x v="7"/>
    <x v="24"/>
    <x v="24"/>
    <x v="24"/>
    <x v="11"/>
    <x v="107"/>
    <x v="27"/>
    <x v="95"/>
    <x v="118"/>
    <x v="44"/>
    <x v="103"/>
    <x v="1"/>
  </r>
  <r>
    <x v="0"/>
    <x v="7"/>
    <x v="7"/>
    <x v="23"/>
    <x v="23"/>
    <x v="23"/>
    <x v="11"/>
    <x v="107"/>
    <x v="27"/>
    <x v="95"/>
    <x v="118"/>
    <x v="44"/>
    <x v="103"/>
    <x v="1"/>
  </r>
  <r>
    <x v="0"/>
    <x v="7"/>
    <x v="7"/>
    <x v="13"/>
    <x v="13"/>
    <x v="13"/>
    <x v="11"/>
    <x v="107"/>
    <x v="27"/>
    <x v="67"/>
    <x v="90"/>
    <x v="39"/>
    <x v="100"/>
    <x v="1"/>
  </r>
  <r>
    <x v="0"/>
    <x v="7"/>
    <x v="7"/>
    <x v="34"/>
    <x v="34"/>
    <x v="34"/>
    <x v="11"/>
    <x v="107"/>
    <x v="27"/>
    <x v="97"/>
    <x v="123"/>
    <x v="50"/>
    <x v="54"/>
    <x v="1"/>
  </r>
  <r>
    <x v="0"/>
    <x v="7"/>
    <x v="7"/>
    <x v="14"/>
    <x v="14"/>
    <x v="14"/>
    <x v="15"/>
    <x v="108"/>
    <x v="105"/>
    <x v="88"/>
    <x v="67"/>
    <x v="67"/>
    <x v="104"/>
    <x v="1"/>
  </r>
  <r>
    <x v="0"/>
    <x v="7"/>
    <x v="7"/>
    <x v="12"/>
    <x v="12"/>
    <x v="12"/>
    <x v="16"/>
    <x v="109"/>
    <x v="106"/>
    <x v="89"/>
    <x v="124"/>
    <x v="53"/>
    <x v="97"/>
    <x v="1"/>
  </r>
  <r>
    <x v="0"/>
    <x v="7"/>
    <x v="7"/>
    <x v="29"/>
    <x v="29"/>
    <x v="29"/>
    <x v="17"/>
    <x v="110"/>
    <x v="107"/>
    <x v="88"/>
    <x v="67"/>
    <x v="68"/>
    <x v="18"/>
    <x v="1"/>
  </r>
  <r>
    <x v="0"/>
    <x v="7"/>
    <x v="7"/>
    <x v="8"/>
    <x v="8"/>
    <x v="8"/>
    <x v="17"/>
    <x v="110"/>
    <x v="107"/>
    <x v="94"/>
    <x v="11"/>
    <x v="39"/>
    <x v="100"/>
    <x v="1"/>
  </r>
  <r>
    <x v="0"/>
    <x v="7"/>
    <x v="7"/>
    <x v="7"/>
    <x v="7"/>
    <x v="7"/>
    <x v="17"/>
    <x v="110"/>
    <x v="107"/>
    <x v="51"/>
    <x v="125"/>
    <x v="50"/>
    <x v="54"/>
    <x v="1"/>
  </r>
  <r>
    <x v="0"/>
    <x v="8"/>
    <x v="8"/>
    <x v="1"/>
    <x v="1"/>
    <x v="1"/>
    <x v="0"/>
    <x v="56"/>
    <x v="108"/>
    <x v="28"/>
    <x v="126"/>
    <x v="51"/>
    <x v="105"/>
    <x v="1"/>
  </r>
  <r>
    <x v="0"/>
    <x v="8"/>
    <x v="8"/>
    <x v="0"/>
    <x v="0"/>
    <x v="0"/>
    <x v="1"/>
    <x v="111"/>
    <x v="109"/>
    <x v="98"/>
    <x v="127"/>
    <x v="50"/>
    <x v="54"/>
    <x v="1"/>
  </r>
  <r>
    <x v="0"/>
    <x v="8"/>
    <x v="8"/>
    <x v="3"/>
    <x v="3"/>
    <x v="3"/>
    <x v="2"/>
    <x v="59"/>
    <x v="110"/>
    <x v="61"/>
    <x v="128"/>
    <x v="50"/>
    <x v="54"/>
    <x v="1"/>
  </r>
  <r>
    <x v="0"/>
    <x v="8"/>
    <x v="8"/>
    <x v="2"/>
    <x v="2"/>
    <x v="2"/>
    <x v="3"/>
    <x v="90"/>
    <x v="111"/>
    <x v="99"/>
    <x v="129"/>
    <x v="50"/>
    <x v="54"/>
    <x v="1"/>
  </r>
  <r>
    <x v="0"/>
    <x v="8"/>
    <x v="8"/>
    <x v="4"/>
    <x v="4"/>
    <x v="4"/>
    <x v="4"/>
    <x v="98"/>
    <x v="112"/>
    <x v="100"/>
    <x v="130"/>
    <x v="71"/>
    <x v="46"/>
    <x v="1"/>
  </r>
  <r>
    <x v="0"/>
    <x v="8"/>
    <x v="8"/>
    <x v="33"/>
    <x v="33"/>
    <x v="33"/>
    <x v="5"/>
    <x v="112"/>
    <x v="113"/>
    <x v="95"/>
    <x v="96"/>
    <x v="46"/>
    <x v="106"/>
    <x v="1"/>
  </r>
  <r>
    <x v="0"/>
    <x v="8"/>
    <x v="8"/>
    <x v="9"/>
    <x v="9"/>
    <x v="9"/>
    <x v="6"/>
    <x v="94"/>
    <x v="56"/>
    <x v="89"/>
    <x v="131"/>
    <x v="34"/>
    <x v="107"/>
    <x v="1"/>
  </r>
  <r>
    <x v="0"/>
    <x v="8"/>
    <x v="8"/>
    <x v="32"/>
    <x v="32"/>
    <x v="32"/>
    <x v="6"/>
    <x v="94"/>
    <x v="56"/>
    <x v="70"/>
    <x v="132"/>
    <x v="71"/>
    <x v="46"/>
    <x v="1"/>
  </r>
  <r>
    <x v="0"/>
    <x v="8"/>
    <x v="8"/>
    <x v="6"/>
    <x v="6"/>
    <x v="6"/>
    <x v="6"/>
    <x v="94"/>
    <x v="56"/>
    <x v="100"/>
    <x v="130"/>
    <x v="39"/>
    <x v="108"/>
    <x v="1"/>
  </r>
  <r>
    <x v="0"/>
    <x v="8"/>
    <x v="8"/>
    <x v="29"/>
    <x v="29"/>
    <x v="29"/>
    <x v="9"/>
    <x v="113"/>
    <x v="92"/>
    <x v="55"/>
    <x v="133"/>
    <x v="67"/>
    <x v="109"/>
    <x v="1"/>
  </r>
  <r>
    <x v="0"/>
    <x v="8"/>
    <x v="8"/>
    <x v="25"/>
    <x v="25"/>
    <x v="25"/>
    <x v="10"/>
    <x v="99"/>
    <x v="114"/>
    <x v="68"/>
    <x v="90"/>
    <x v="67"/>
    <x v="109"/>
    <x v="1"/>
  </r>
  <r>
    <x v="0"/>
    <x v="8"/>
    <x v="8"/>
    <x v="5"/>
    <x v="5"/>
    <x v="5"/>
    <x v="11"/>
    <x v="100"/>
    <x v="115"/>
    <x v="82"/>
    <x v="134"/>
    <x v="53"/>
    <x v="110"/>
    <x v="1"/>
  </r>
  <r>
    <x v="0"/>
    <x v="8"/>
    <x v="8"/>
    <x v="28"/>
    <x v="28"/>
    <x v="28"/>
    <x v="12"/>
    <x v="67"/>
    <x v="42"/>
    <x v="69"/>
    <x v="135"/>
    <x v="68"/>
    <x v="20"/>
    <x v="1"/>
  </r>
  <r>
    <x v="0"/>
    <x v="8"/>
    <x v="8"/>
    <x v="13"/>
    <x v="13"/>
    <x v="13"/>
    <x v="12"/>
    <x v="67"/>
    <x v="42"/>
    <x v="82"/>
    <x v="134"/>
    <x v="52"/>
    <x v="0"/>
    <x v="0"/>
  </r>
  <r>
    <x v="0"/>
    <x v="8"/>
    <x v="8"/>
    <x v="8"/>
    <x v="8"/>
    <x v="8"/>
    <x v="14"/>
    <x v="70"/>
    <x v="10"/>
    <x v="101"/>
    <x v="136"/>
    <x v="67"/>
    <x v="109"/>
    <x v="1"/>
  </r>
  <r>
    <x v="0"/>
    <x v="8"/>
    <x v="8"/>
    <x v="15"/>
    <x v="15"/>
    <x v="15"/>
    <x v="15"/>
    <x v="71"/>
    <x v="116"/>
    <x v="102"/>
    <x v="137"/>
    <x v="62"/>
    <x v="111"/>
    <x v="1"/>
  </r>
  <r>
    <x v="0"/>
    <x v="8"/>
    <x v="8"/>
    <x v="17"/>
    <x v="17"/>
    <x v="17"/>
    <x v="16"/>
    <x v="102"/>
    <x v="62"/>
    <x v="71"/>
    <x v="79"/>
    <x v="50"/>
    <x v="54"/>
    <x v="1"/>
  </r>
  <r>
    <x v="0"/>
    <x v="8"/>
    <x v="8"/>
    <x v="35"/>
    <x v="35"/>
    <x v="35"/>
    <x v="16"/>
    <x v="102"/>
    <x v="62"/>
    <x v="101"/>
    <x v="136"/>
    <x v="39"/>
    <x v="108"/>
    <x v="1"/>
  </r>
  <r>
    <x v="0"/>
    <x v="8"/>
    <x v="8"/>
    <x v="11"/>
    <x v="11"/>
    <x v="11"/>
    <x v="18"/>
    <x v="103"/>
    <x v="46"/>
    <x v="79"/>
    <x v="138"/>
    <x v="68"/>
    <x v="20"/>
    <x v="1"/>
  </r>
  <r>
    <x v="0"/>
    <x v="8"/>
    <x v="8"/>
    <x v="10"/>
    <x v="10"/>
    <x v="10"/>
    <x v="18"/>
    <x v="103"/>
    <x v="46"/>
    <x v="79"/>
    <x v="138"/>
    <x v="68"/>
    <x v="20"/>
    <x v="1"/>
  </r>
  <r>
    <x v="0"/>
    <x v="9"/>
    <x v="9"/>
    <x v="0"/>
    <x v="0"/>
    <x v="0"/>
    <x v="0"/>
    <x v="114"/>
    <x v="117"/>
    <x v="28"/>
    <x v="139"/>
    <x v="39"/>
    <x v="112"/>
    <x v="1"/>
  </r>
  <r>
    <x v="0"/>
    <x v="9"/>
    <x v="9"/>
    <x v="28"/>
    <x v="28"/>
    <x v="28"/>
    <x v="1"/>
    <x v="62"/>
    <x v="118"/>
    <x v="63"/>
    <x v="140"/>
    <x v="68"/>
    <x v="113"/>
    <x v="1"/>
  </r>
  <r>
    <x v="0"/>
    <x v="9"/>
    <x v="9"/>
    <x v="4"/>
    <x v="4"/>
    <x v="4"/>
    <x v="1"/>
    <x v="62"/>
    <x v="118"/>
    <x v="83"/>
    <x v="141"/>
    <x v="53"/>
    <x v="83"/>
    <x v="0"/>
  </r>
  <r>
    <x v="0"/>
    <x v="9"/>
    <x v="9"/>
    <x v="5"/>
    <x v="5"/>
    <x v="5"/>
    <x v="3"/>
    <x v="93"/>
    <x v="119"/>
    <x v="60"/>
    <x v="142"/>
    <x v="44"/>
    <x v="14"/>
    <x v="1"/>
  </r>
  <r>
    <x v="0"/>
    <x v="9"/>
    <x v="9"/>
    <x v="6"/>
    <x v="6"/>
    <x v="6"/>
    <x v="4"/>
    <x v="99"/>
    <x v="120"/>
    <x v="55"/>
    <x v="143"/>
    <x v="52"/>
    <x v="114"/>
    <x v="1"/>
  </r>
  <r>
    <x v="0"/>
    <x v="9"/>
    <x v="9"/>
    <x v="3"/>
    <x v="3"/>
    <x v="3"/>
    <x v="4"/>
    <x v="99"/>
    <x v="120"/>
    <x v="60"/>
    <x v="142"/>
    <x v="50"/>
    <x v="54"/>
    <x v="1"/>
  </r>
  <r>
    <x v="0"/>
    <x v="9"/>
    <x v="9"/>
    <x v="29"/>
    <x v="29"/>
    <x v="29"/>
    <x v="6"/>
    <x v="95"/>
    <x v="121"/>
    <x v="69"/>
    <x v="144"/>
    <x v="67"/>
    <x v="115"/>
    <x v="1"/>
  </r>
  <r>
    <x v="0"/>
    <x v="9"/>
    <x v="9"/>
    <x v="13"/>
    <x v="13"/>
    <x v="13"/>
    <x v="7"/>
    <x v="70"/>
    <x v="122"/>
    <x v="87"/>
    <x v="145"/>
    <x v="39"/>
    <x v="112"/>
    <x v="0"/>
  </r>
  <r>
    <x v="0"/>
    <x v="9"/>
    <x v="9"/>
    <x v="2"/>
    <x v="2"/>
    <x v="2"/>
    <x v="7"/>
    <x v="70"/>
    <x v="122"/>
    <x v="82"/>
    <x v="146"/>
    <x v="39"/>
    <x v="112"/>
    <x v="1"/>
  </r>
  <r>
    <x v="0"/>
    <x v="9"/>
    <x v="9"/>
    <x v="32"/>
    <x v="32"/>
    <x v="32"/>
    <x v="9"/>
    <x v="101"/>
    <x v="123"/>
    <x v="103"/>
    <x v="147"/>
    <x v="62"/>
    <x v="116"/>
    <x v="1"/>
  </r>
  <r>
    <x v="0"/>
    <x v="9"/>
    <x v="9"/>
    <x v="8"/>
    <x v="8"/>
    <x v="8"/>
    <x v="9"/>
    <x v="101"/>
    <x v="123"/>
    <x v="101"/>
    <x v="148"/>
    <x v="52"/>
    <x v="114"/>
    <x v="1"/>
  </r>
  <r>
    <x v="0"/>
    <x v="9"/>
    <x v="9"/>
    <x v="25"/>
    <x v="25"/>
    <x v="25"/>
    <x v="11"/>
    <x v="102"/>
    <x v="60"/>
    <x v="38"/>
    <x v="149"/>
    <x v="51"/>
    <x v="117"/>
    <x v="1"/>
  </r>
  <r>
    <x v="0"/>
    <x v="9"/>
    <x v="9"/>
    <x v="9"/>
    <x v="9"/>
    <x v="9"/>
    <x v="12"/>
    <x v="115"/>
    <x v="124"/>
    <x v="96"/>
    <x v="150"/>
    <x v="43"/>
    <x v="118"/>
    <x v="1"/>
  </r>
  <r>
    <x v="0"/>
    <x v="9"/>
    <x v="9"/>
    <x v="16"/>
    <x v="16"/>
    <x v="16"/>
    <x v="12"/>
    <x v="115"/>
    <x v="124"/>
    <x v="67"/>
    <x v="151"/>
    <x v="53"/>
    <x v="83"/>
    <x v="1"/>
  </r>
  <r>
    <x v="0"/>
    <x v="9"/>
    <x v="9"/>
    <x v="11"/>
    <x v="11"/>
    <x v="11"/>
    <x v="12"/>
    <x v="115"/>
    <x v="124"/>
    <x v="67"/>
    <x v="151"/>
    <x v="53"/>
    <x v="83"/>
    <x v="1"/>
  </r>
  <r>
    <x v="0"/>
    <x v="9"/>
    <x v="9"/>
    <x v="14"/>
    <x v="14"/>
    <x v="14"/>
    <x v="15"/>
    <x v="105"/>
    <x v="75"/>
    <x v="94"/>
    <x v="83"/>
    <x v="63"/>
    <x v="119"/>
    <x v="1"/>
  </r>
  <r>
    <x v="0"/>
    <x v="9"/>
    <x v="9"/>
    <x v="23"/>
    <x v="23"/>
    <x v="23"/>
    <x v="15"/>
    <x v="105"/>
    <x v="75"/>
    <x v="93"/>
    <x v="152"/>
    <x v="21"/>
    <x v="120"/>
    <x v="1"/>
  </r>
  <r>
    <x v="0"/>
    <x v="9"/>
    <x v="9"/>
    <x v="12"/>
    <x v="12"/>
    <x v="12"/>
    <x v="17"/>
    <x v="104"/>
    <x v="125"/>
    <x v="89"/>
    <x v="153"/>
    <x v="21"/>
    <x v="120"/>
    <x v="1"/>
  </r>
  <r>
    <x v="0"/>
    <x v="9"/>
    <x v="9"/>
    <x v="24"/>
    <x v="24"/>
    <x v="24"/>
    <x v="18"/>
    <x v="106"/>
    <x v="46"/>
    <x v="103"/>
    <x v="147"/>
    <x v="37"/>
    <x v="121"/>
    <x v="1"/>
  </r>
  <r>
    <x v="0"/>
    <x v="9"/>
    <x v="9"/>
    <x v="36"/>
    <x v="36"/>
    <x v="36"/>
    <x v="18"/>
    <x v="106"/>
    <x v="46"/>
    <x v="103"/>
    <x v="147"/>
    <x v="37"/>
    <x v="121"/>
    <x v="1"/>
  </r>
  <r>
    <x v="0"/>
    <x v="10"/>
    <x v="10"/>
    <x v="0"/>
    <x v="0"/>
    <x v="0"/>
    <x v="0"/>
    <x v="77"/>
    <x v="126"/>
    <x v="44"/>
    <x v="154"/>
    <x v="68"/>
    <x v="20"/>
    <x v="1"/>
  </r>
  <r>
    <x v="0"/>
    <x v="10"/>
    <x v="10"/>
    <x v="5"/>
    <x v="5"/>
    <x v="5"/>
    <x v="1"/>
    <x v="116"/>
    <x v="127"/>
    <x v="104"/>
    <x v="155"/>
    <x v="51"/>
    <x v="105"/>
    <x v="1"/>
  </r>
  <r>
    <x v="0"/>
    <x v="10"/>
    <x v="10"/>
    <x v="3"/>
    <x v="3"/>
    <x v="3"/>
    <x v="2"/>
    <x v="59"/>
    <x v="128"/>
    <x v="61"/>
    <x v="156"/>
    <x v="50"/>
    <x v="54"/>
    <x v="1"/>
  </r>
  <r>
    <x v="0"/>
    <x v="10"/>
    <x v="10"/>
    <x v="2"/>
    <x v="2"/>
    <x v="2"/>
    <x v="3"/>
    <x v="97"/>
    <x v="129"/>
    <x v="104"/>
    <x v="155"/>
    <x v="50"/>
    <x v="54"/>
    <x v="1"/>
  </r>
  <r>
    <x v="0"/>
    <x v="10"/>
    <x v="10"/>
    <x v="29"/>
    <x v="29"/>
    <x v="29"/>
    <x v="4"/>
    <x v="117"/>
    <x v="120"/>
    <x v="90"/>
    <x v="157"/>
    <x v="68"/>
    <x v="20"/>
    <x v="1"/>
  </r>
  <r>
    <x v="0"/>
    <x v="10"/>
    <x v="10"/>
    <x v="6"/>
    <x v="6"/>
    <x v="6"/>
    <x v="5"/>
    <x v="60"/>
    <x v="130"/>
    <x v="85"/>
    <x v="158"/>
    <x v="68"/>
    <x v="20"/>
    <x v="1"/>
  </r>
  <r>
    <x v="0"/>
    <x v="10"/>
    <x v="10"/>
    <x v="28"/>
    <x v="28"/>
    <x v="28"/>
    <x v="6"/>
    <x v="98"/>
    <x v="131"/>
    <x v="54"/>
    <x v="159"/>
    <x v="53"/>
    <x v="122"/>
    <x v="1"/>
  </r>
  <r>
    <x v="0"/>
    <x v="10"/>
    <x v="10"/>
    <x v="4"/>
    <x v="4"/>
    <x v="4"/>
    <x v="7"/>
    <x v="118"/>
    <x v="132"/>
    <x v="60"/>
    <x v="10"/>
    <x v="37"/>
    <x v="11"/>
    <x v="3"/>
  </r>
  <r>
    <x v="0"/>
    <x v="10"/>
    <x v="10"/>
    <x v="7"/>
    <x v="7"/>
    <x v="7"/>
    <x v="8"/>
    <x v="63"/>
    <x v="133"/>
    <x v="64"/>
    <x v="160"/>
    <x v="68"/>
    <x v="20"/>
    <x v="1"/>
  </r>
  <r>
    <x v="0"/>
    <x v="10"/>
    <x v="10"/>
    <x v="14"/>
    <x v="14"/>
    <x v="14"/>
    <x v="9"/>
    <x v="64"/>
    <x v="114"/>
    <x v="100"/>
    <x v="161"/>
    <x v="53"/>
    <x v="122"/>
    <x v="1"/>
  </r>
  <r>
    <x v="0"/>
    <x v="10"/>
    <x v="10"/>
    <x v="8"/>
    <x v="8"/>
    <x v="8"/>
    <x v="10"/>
    <x v="119"/>
    <x v="123"/>
    <x v="83"/>
    <x v="162"/>
    <x v="39"/>
    <x v="78"/>
    <x v="1"/>
  </r>
  <r>
    <x v="0"/>
    <x v="10"/>
    <x v="10"/>
    <x v="9"/>
    <x v="9"/>
    <x v="9"/>
    <x v="11"/>
    <x v="113"/>
    <x v="134"/>
    <x v="103"/>
    <x v="163"/>
    <x v="66"/>
    <x v="123"/>
    <x v="1"/>
  </r>
  <r>
    <x v="0"/>
    <x v="10"/>
    <x v="10"/>
    <x v="35"/>
    <x v="35"/>
    <x v="35"/>
    <x v="11"/>
    <x v="113"/>
    <x v="134"/>
    <x v="91"/>
    <x v="164"/>
    <x v="63"/>
    <x v="124"/>
    <x v="1"/>
  </r>
  <r>
    <x v="0"/>
    <x v="10"/>
    <x v="10"/>
    <x v="11"/>
    <x v="11"/>
    <x v="11"/>
    <x v="13"/>
    <x v="99"/>
    <x v="135"/>
    <x v="69"/>
    <x v="165"/>
    <x v="53"/>
    <x v="122"/>
    <x v="1"/>
  </r>
  <r>
    <x v="0"/>
    <x v="10"/>
    <x v="10"/>
    <x v="25"/>
    <x v="25"/>
    <x v="25"/>
    <x v="14"/>
    <x v="95"/>
    <x v="136"/>
    <x v="69"/>
    <x v="165"/>
    <x v="67"/>
    <x v="109"/>
    <x v="1"/>
  </r>
  <r>
    <x v="0"/>
    <x v="10"/>
    <x v="10"/>
    <x v="32"/>
    <x v="32"/>
    <x v="32"/>
    <x v="15"/>
    <x v="68"/>
    <x v="76"/>
    <x v="93"/>
    <x v="166"/>
    <x v="62"/>
    <x v="125"/>
    <x v="1"/>
  </r>
  <r>
    <x v="0"/>
    <x v="10"/>
    <x v="10"/>
    <x v="10"/>
    <x v="10"/>
    <x v="10"/>
    <x v="16"/>
    <x v="69"/>
    <x v="62"/>
    <x v="82"/>
    <x v="13"/>
    <x v="68"/>
    <x v="20"/>
    <x v="1"/>
  </r>
  <r>
    <x v="0"/>
    <x v="10"/>
    <x v="10"/>
    <x v="18"/>
    <x v="18"/>
    <x v="18"/>
    <x v="16"/>
    <x v="69"/>
    <x v="62"/>
    <x v="69"/>
    <x v="165"/>
    <x v="50"/>
    <x v="54"/>
    <x v="1"/>
  </r>
  <r>
    <x v="0"/>
    <x v="10"/>
    <x v="10"/>
    <x v="1"/>
    <x v="1"/>
    <x v="1"/>
    <x v="18"/>
    <x v="101"/>
    <x v="97"/>
    <x v="92"/>
    <x v="167"/>
    <x v="53"/>
    <x v="122"/>
    <x v="0"/>
  </r>
  <r>
    <x v="0"/>
    <x v="10"/>
    <x v="10"/>
    <x v="22"/>
    <x v="22"/>
    <x v="22"/>
    <x v="18"/>
    <x v="101"/>
    <x v="97"/>
    <x v="87"/>
    <x v="67"/>
    <x v="39"/>
    <x v="78"/>
    <x v="1"/>
  </r>
  <r>
    <x v="0"/>
    <x v="10"/>
    <x v="10"/>
    <x v="34"/>
    <x v="34"/>
    <x v="34"/>
    <x v="18"/>
    <x v="101"/>
    <x v="97"/>
    <x v="97"/>
    <x v="123"/>
    <x v="68"/>
    <x v="20"/>
    <x v="1"/>
  </r>
  <r>
    <x v="0"/>
    <x v="11"/>
    <x v="11"/>
    <x v="0"/>
    <x v="0"/>
    <x v="0"/>
    <x v="0"/>
    <x v="66"/>
    <x v="137"/>
    <x v="48"/>
    <x v="168"/>
    <x v="39"/>
    <x v="20"/>
    <x v="1"/>
  </r>
  <r>
    <x v="0"/>
    <x v="11"/>
    <x v="11"/>
    <x v="3"/>
    <x v="3"/>
    <x v="3"/>
    <x v="1"/>
    <x v="70"/>
    <x v="138"/>
    <x v="91"/>
    <x v="169"/>
    <x v="50"/>
    <x v="54"/>
    <x v="1"/>
  </r>
  <r>
    <x v="0"/>
    <x v="11"/>
    <x v="11"/>
    <x v="9"/>
    <x v="9"/>
    <x v="9"/>
    <x v="2"/>
    <x v="101"/>
    <x v="139"/>
    <x v="96"/>
    <x v="170"/>
    <x v="65"/>
    <x v="126"/>
    <x v="1"/>
  </r>
  <r>
    <x v="0"/>
    <x v="11"/>
    <x v="11"/>
    <x v="4"/>
    <x v="4"/>
    <x v="4"/>
    <x v="3"/>
    <x v="102"/>
    <x v="140"/>
    <x v="38"/>
    <x v="171"/>
    <x v="53"/>
    <x v="28"/>
    <x v="0"/>
  </r>
  <r>
    <x v="0"/>
    <x v="11"/>
    <x v="11"/>
    <x v="18"/>
    <x v="18"/>
    <x v="18"/>
    <x v="3"/>
    <x v="102"/>
    <x v="140"/>
    <x v="79"/>
    <x v="172"/>
    <x v="52"/>
    <x v="27"/>
    <x v="1"/>
  </r>
  <r>
    <x v="0"/>
    <x v="11"/>
    <x v="11"/>
    <x v="24"/>
    <x v="24"/>
    <x v="24"/>
    <x v="5"/>
    <x v="105"/>
    <x v="54"/>
    <x v="89"/>
    <x v="49"/>
    <x v="37"/>
    <x v="127"/>
    <x v="1"/>
  </r>
  <r>
    <x v="0"/>
    <x v="11"/>
    <x v="11"/>
    <x v="6"/>
    <x v="6"/>
    <x v="6"/>
    <x v="6"/>
    <x v="104"/>
    <x v="141"/>
    <x v="92"/>
    <x v="173"/>
    <x v="50"/>
    <x v="54"/>
    <x v="1"/>
  </r>
  <r>
    <x v="0"/>
    <x v="11"/>
    <x v="11"/>
    <x v="5"/>
    <x v="5"/>
    <x v="5"/>
    <x v="7"/>
    <x v="107"/>
    <x v="41"/>
    <x v="94"/>
    <x v="174"/>
    <x v="67"/>
    <x v="128"/>
    <x v="1"/>
  </r>
  <r>
    <x v="0"/>
    <x v="11"/>
    <x v="11"/>
    <x v="8"/>
    <x v="8"/>
    <x v="8"/>
    <x v="7"/>
    <x v="107"/>
    <x v="41"/>
    <x v="67"/>
    <x v="175"/>
    <x v="39"/>
    <x v="20"/>
    <x v="1"/>
  </r>
  <r>
    <x v="0"/>
    <x v="11"/>
    <x v="11"/>
    <x v="7"/>
    <x v="7"/>
    <x v="7"/>
    <x v="7"/>
    <x v="107"/>
    <x v="41"/>
    <x v="38"/>
    <x v="171"/>
    <x v="50"/>
    <x v="54"/>
    <x v="1"/>
  </r>
  <r>
    <x v="0"/>
    <x v="11"/>
    <x v="11"/>
    <x v="14"/>
    <x v="14"/>
    <x v="14"/>
    <x v="10"/>
    <x v="108"/>
    <x v="59"/>
    <x v="93"/>
    <x v="176"/>
    <x v="53"/>
    <x v="28"/>
    <x v="1"/>
  </r>
  <r>
    <x v="0"/>
    <x v="11"/>
    <x v="11"/>
    <x v="28"/>
    <x v="28"/>
    <x v="28"/>
    <x v="10"/>
    <x v="108"/>
    <x v="59"/>
    <x v="66"/>
    <x v="148"/>
    <x v="39"/>
    <x v="20"/>
    <x v="1"/>
  </r>
  <r>
    <x v="0"/>
    <x v="11"/>
    <x v="11"/>
    <x v="11"/>
    <x v="11"/>
    <x v="11"/>
    <x v="10"/>
    <x v="108"/>
    <x v="59"/>
    <x v="88"/>
    <x v="177"/>
    <x v="67"/>
    <x v="128"/>
    <x v="1"/>
  </r>
  <r>
    <x v="0"/>
    <x v="11"/>
    <x v="11"/>
    <x v="34"/>
    <x v="34"/>
    <x v="34"/>
    <x v="10"/>
    <x v="108"/>
    <x v="59"/>
    <x v="97"/>
    <x v="123"/>
    <x v="68"/>
    <x v="109"/>
    <x v="1"/>
  </r>
  <r>
    <x v="0"/>
    <x v="11"/>
    <x v="11"/>
    <x v="23"/>
    <x v="23"/>
    <x v="23"/>
    <x v="14"/>
    <x v="109"/>
    <x v="44"/>
    <x v="89"/>
    <x v="49"/>
    <x v="53"/>
    <x v="28"/>
    <x v="1"/>
  </r>
  <r>
    <x v="0"/>
    <x v="11"/>
    <x v="11"/>
    <x v="12"/>
    <x v="12"/>
    <x v="12"/>
    <x v="14"/>
    <x v="109"/>
    <x v="44"/>
    <x v="93"/>
    <x v="176"/>
    <x v="67"/>
    <x v="128"/>
    <x v="1"/>
  </r>
  <r>
    <x v="0"/>
    <x v="11"/>
    <x v="11"/>
    <x v="32"/>
    <x v="32"/>
    <x v="32"/>
    <x v="14"/>
    <x v="109"/>
    <x v="44"/>
    <x v="102"/>
    <x v="178"/>
    <x v="21"/>
    <x v="129"/>
    <x v="1"/>
  </r>
  <r>
    <x v="0"/>
    <x v="11"/>
    <x v="11"/>
    <x v="19"/>
    <x v="19"/>
    <x v="19"/>
    <x v="14"/>
    <x v="109"/>
    <x v="44"/>
    <x v="94"/>
    <x v="174"/>
    <x v="68"/>
    <x v="109"/>
    <x v="1"/>
  </r>
  <r>
    <x v="0"/>
    <x v="11"/>
    <x v="11"/>
    <x v="37"/>
    <x v="37"/>
    <x v="37"/>
    <x v="18"/>
    <x v="110"/>
    <x v="11"/>
    <x v="93"/>
    <x v="176"/>
    <x v="52"/>
    <x v="27"/>
    <x v="1"/>
  </r>
  <r>
    <x v="0"/>
    <x v="11"/>
    <x v="11"/>
    <x v="29"/>
    <x v="29"/>
    <x v="29"/>
    <x v="18"/>
    <x v="110"/>
    <x v="11"/>
    <x v="94"/>
    <x v="174"/>
    <x v="39"/>
    <x v="20"/>
    <x v="1"/>
  </r>
  <r>
    <x v="0"/>
    <x v="12"/>
    <x v="12"/>
    <x v="0"/>
    <x v="0"/>
    <x v="0"/>
    <x v="0"/>
    <x v="52"/>
    <x v="142"/>
    <x v="105"/>
    <x v="179"/>
    <x v="39"/>
    <x v="76"/>
    <x v="0"/>
  </r>
  <r>
    <x v="0"/>
    <x v="12"/>
    <x v="12"/>
    <x v="3"/>
    <x v="3"/>
    <x v="3"/>
    <x v="1"/>
    <x v="58"/>
    <x v="143"/>
    <x v="61"/>
    <x v="180"/>
    <x v="39"/>
    <x v="76"/>
    <x v="1"/>
  </r>
  <r>
    <x v="0"/>
    <x v="12"/>
    <x v="12"/>
    <x v="4"/>
    <x v="4"/>
    <x v="4"/>
    <x v="2"/>
    <x v="98"/>
    <x v="80"/>
    <x v="63"/>
    <x v="181"/>
    <x v="51"/>
    <x v="130"/>
    <x v="1"/>
  </r>
  <r>
    <x v="0"/>
    <x v="12"/>
    <x v="12"/>
    <x v="7"/>
    <x v="7"/>
    <x v="7"/>
    <x v="3"/>
    <x v="61"/>
    <x v="144"/>
    <x v="54"/>
    <x v="182"/>
    <x v="68"/>
    <x v="131"/>
    <x v="1"/>
  </r>
  <r>
    <x v="0"/>
    <x v="12"/>
    <x v="12"/>
    <x v="1"/>
    <x v="1"/>
    <x v="1"/>
    <x v="4"/>
    <x v="64"/>
    <x v="145"/>
    <x v="86"/>
    <x v="183"/>
    <x v="63"/>
    <x v="84"/>
    <x v="1"/>
  </r>
  <r>
    <x v="0"/>
    <x v="12"/>
    <x v="12"/>
    <x v="9"/>
    <x v="9"/>
    <x v="9"/>
    <x v="5"/>
    <x v="119"/>
    <x v="146"/>
    <x v="51"/>
    <x v="184"/>
    <x v="42"/>
    <x v="132"/>
    <x v="1"/>
  </r>
  <r>
    <x v="0"/>
    <x v="12"/>
    <x v="12"/>
    <x v="5"/>
    <x v="5"/>
    <x v="5"/>
    <x v="6"/>
    <x v="66"/>
    <x v="147"/>
    <x v="100"/>
    <x v="60"/>
    <x v="68"/>
    <x v="131"/>
    <x v="1"/>
  </r>
  <r>
    <x v="0"/>
    <x v="12"/>
    <x v="12"/>
    <x v="2"/>
    <x v="2"/>
    <x v="2"/>
    <x v="7"/>
    <x v="99"/>
    <x v="92"/>
    <x v="65"/>
    <x v="185"/>
    <x v="68"/>
    <x v="131"/>
    <x v="1"/>
  </r>
  <r>
    <x v="0"/>
    <x v="12"/>
    <x v="12"/>
    <x v="15"/>
    <x v="15"/>
    <x v="15"/>
    <x v="8"/>
    <x v="100"/>
    <x v="58"/>
    <x v="93"/>
    <x v="186"/>
    <x v="65"/>
    <x v="133"/>
    <x v="1"/>
  </r>
  <r>
    <x v="0"/>
    <x v="12"/>
    <x v="12"/>
    <x v="6"/>
    <x v="6"/>
    <x v="6"/>
    <x v="9"/>
    <x v="67"/>
    <x v="148"/>
    <x v="69"/>
    <x v="187"/>
    <x v="68"/>
    <x v="131"/>
    <x v="1"/>
  </r>
  <r>
    <x v="0"/>
    <x v="12"/>
    <x v="12"/>
    <x v="14"/>
    <x v="14"/>
    <x v="14"/>
    <x v="10"/>
    <x v="68"/>
    <x v="149"/>
    <x v="101"/>
    <x v="188"/>
    <x v="51"/>
    <x v="130"/>
    <x v="1"/>
  </r>
  <r>
    <x v="0"/>
    <x v="12"/>
    <x v="12"/>
    <x v="10"/>
    <x v="10"/>
    <x v="10"/>
    <x v="10"/>
    <x v="68"/>
    <x v="149"/>
    <x v="69"/>
    <x v="187"/>
    <x v="39"/>
    <x v="76"/>
    <x v="1"/>
  </r>
  <r>
    <x v="0"/>
    <x v="12"/>
    <x v="12"/>
    <x v="11"/>
    <x v="11"/>
    <x v="11"/>
    <x v="12"/>
    <x v="69"/>
    <x v="150"/>
    <x v="87"/>
    <x v="189"/>
    <x v="52"/>
    <x v="134"/>
    <x v="1"/>
  </r>
  <r>
    <x v="0"/>
    <x v="12"/>
    <x v="12"/>
    <x v="8"/>
    <x v="8"/>
    <x v="8"/>
    <x v="12"/>
    <x v="69"/>
    <x v="150"/>
    <x v="70"/>
    <x v="190"/>
    <x v="51"/>
    <x v="130"/>
    <x v="1"/>
  </r>
  <r>
    <x v="0"/>
    <x v="12"/>
    <x v="12"/>
    <x v="13"/>
    <x v="13"/>
    <x v="13"/>
    <x v="14"/>
    <x v="70"/>
    <x v="151"/>
    <x v="79"/>
    <x v="191"/>
    <x v="53"/>
    <x v="135"/>
    <x v="0"/>
  </r>
  <r>
    <x v="0"/>
    <x v="12"/>
    <x v="12"/>
    <x v="32"/>
    <x v="32"/>
    <x v="32"/>
    <x v="14"/>
    <x v="70"/>
    <x v="151"/>
    <x v="57"/>
    <x v="192"/>
    <x v="44"/>
    <x v="136"/>
    <x v="1"/>
  </r>
  <r>
    <x v="0"/>
    <x v="12"/>
    <x v="12"/>
    <x v="12"/>
    <x v="12"/>
    <x v="12"/>
    <x v="16"/>
    <x v="103"/>
    <x v="85"/>
    <x v="94"/>
    <x v="63"/>
    <x v="21"/>
    <x v="137"/>
    <x v="1"/>
  </r>
  <r>
    <x v="0"/>
    <x v="12"/>
    <x v="12"/>
    <x v="18"/>
    <x v="18"/>
    <x v="18"/>
    <x v="16"/>
    <x v="103"/>
    <x v="85"/>
    <x v="101"/>
    <x v="188"/>
    <x v="50"/>
    <x v="54"/>
    <x v="1"/>
  </r>
  <r>
    <x v="0"/>
    <x v="12"/>
    <x v="12"/>
    <x v="16"/>
    <x v="16"/>
    <x v="16"/>
    <x v="18"/>
    <x v="115"/>
    <x v="152"/>
    <x v="66"/>
    <x v="52"/>
    <x v="51"/>
    <x v="130"/>
    <x v="1"/>
  </r>
  <r>
    <x v="0"/>
    <x v="12"/>
    <x v="12"/>
    <x v="38"/>
    <x v="38"/>
    <x v="38"/>
    <x v="18"/>
    <x v="115"/>
    <x v="152"/>
    <x v="97"/>
    <x v="123"/>
    <x v="69"/>
    <x v="138"/>
    <x v="1"/>
  </r>
  <r>
    <x v="0"/>
    <x v="13"/>
    <x v="13"/>
    <x v="39"/>
    <x v="39"/>
    <x v="39"/>
    <x v="0"/>
    <x v="120"/>
    <x v="153"/>
    <x v="26"/>
    <x v="193"/>
    <x v="69"/>
    <x v="139"/>
    <x v="1"/>
  </r>
  <r>
    <x v="0"/>
    <x v="13"/>
    <x v="13"/>
    <x v="0"/>
    <x v="0"/>
    <x v="0"/>
    <x v="1"/>
    <x v="121"/>
    <x v="154"/>
    <x v="106"/>
    <x v="194"/>
    <x v="50"/>
    <x v="54"/>
    <x v="1"/>
  </r>
  <r>
    <x v="0"/>
    <x v="13"/>
    <x v="13"/>
    <x v="3"/>
    <x v="3"/>
    <x v="3"/>
    <x v="2"/>
    <x v="57"/>
    <x v="127"/>
    <x v="107"/>
    <x v="195"/>
    <x v="50"/>
    <x v="54"/>
    <x v="1"/>
  </r>
  <r>
    <x v="0"/>
    <x v="13"/>
    <x v="13"/>
    <x v="18"/>
    <x v="18"/>
    <x v="18"/>
    <x v="3"/>
    <x v="58"/>
    <x v="67"/>
    <x v="61"/>
    <x v="196"/>
    <x v="39"/>
    <x v="108"/>
    <x v="1"/>
  </r>
  <r>
    <x v="0"/>
    <x v="13"/>
    <x v="13"/>
    <x v="4"/>
    <x v="4"/>
    <x v="4"/>
    <x v="4"/>
    <x v="97"/>
    <x v="155"/>
    <x v="35"/>
    <x v="197"/>
    <x v="63"/>
    <x v="140"/>
    <x v="1"/>
  </r>
  <r>
    <x v="0"/>
    <x v="13"/>
    <x v="13"/>
    <x v="9"/>
    <x v="9"/>
    <x v="9"/>
    <x v="5"/>
    <x v="91"/>
    <x v="69"/>
    <x v="92"/>
    <x v="18"/>
    <x v="72"/>
    <x v="141"/>
    <x v="1"/>
  </r>
  <r>
    <x v="0"/>
    <x v="13"/>
    <x v="13"/>
    <x v="1"/>
    <x v="1"/>
    <x v="1"/>
    <x v="6"/>
    <x v="122"/>
    <x v="39"/>
    <x v="63"/>
    <x v="198"/>
    <x v="53"/>
    <x v="142"/>
    <x v="1"/>
  </r>
  <r>
    <x v="0"/>
    <x v="13"/>
    <x v="13"/>
    <x v="5"/>
    <x v="5"/>
    <x v="5"/>
    <x v="7"/>
    <x v="66"/>
    <x v="27"/>
    <x v="86"/>
    <x v="199"/>
    <x v="67"/>
    <x v="143"/>
    <x v="1"/>
  </r>
  <r>
    <x v="0"/>
    <x v="13"/>
    <x v="13"/>
    <x v="7"/>
    <x v="7"/>
    <x v="7"/>
    <x v="7"/>
    <x v="66"/>
    <x v="27"/>
    <x v="60"/>
    <x v="125"/>
    <x v="52"/>
    <x v="144"/>
    <x v="1"/>
  </r>
  <r>
    <x v="0"/>
    <x v="13"/>
    <x v="13"/>
    <x v="8"/>
    <x v="8"/>
    <x v="8"/>
    <x v="9"/>
    <x v="94"/>
    <x v="156"/>
    <x v="60"/>
    <x v="125"/>
    <x v="68"/>
    <x v="7"/>
    <x v="1"/>
  </r>
  <r>
    <x v="0"/>
    <x v="13"/>
    <x v="13"/>
    <x v="32"/>
    <x v="32"/>
    <x v="32"/>
    <x v="10"/>
    <x v="113"/>
    <x v="157"/>
    <x v="66"/>
    <x v="200"/>
    <x v="65"/>
    <x v="145"/>
    <x v="1"/>
  </r>
  <r>
    <x v="0"/>
    <x v="13"/>
    <x v="13"/>
    <x v="25"/>
    <x v="25"/>
    <x v="25"/>
    <x v="11"/>
    <x v="99"/>
    <x v="124"/>
    <x v="60"/>
    <x v="125"/>
    <x v="50"/>
    <x v="54"/>
    <x v="1"/>
  </r>
  <r>
    <x v="0"/>
    <x v="13"/>
    <x v="13"/>
    <x v="6"/>
    <x v="6"/>
    <x v="6"/>
    <x v="12"/>
    <x v="95"/>
    <x v="28"/>
    <x v="65"/>
    <x v="201"/>
    <x v="39"/>
    <x v="108"/>
    <x v="1"/>
  </r>
  <r>
    <x v="0"/>
    <x v="13"/>
    <x v="13"/>
    <x v="11"/>
    <x v="11"/>
    <x v="11"/>
    <x v="13"/>
    <x v="100"/>
    <x v="158"/>
    <x v="69"/>
    <x v="202"/>
    <x v="52"/>
    <x v="144"/>
    <x v="1"/>
  </r>
  <r>
    <x v="0"/>
    <x v="13"/>
    <x v="13"/>
    <x v="28"/>
    <x v="28"/>
    <x v="28"/>
    <x v="14"/>
    <x v="69"/>
    <x v="159"/>
    <x v="91"/>
    <x v="67"/>
    <x v="39"/>
    <x v="108"/>
    <x v="1"/>
  </r>
  <r>
    <x v="0"/>
    <x v="13"/>
    <x v="13"/>
    <x v="13"/>
    <x v="13"/>
    <x v="13"/>
    <x v="14"/>
    <x v="69"/>
    <x v="159"/>
    <x v="82"/>
    <x v="203"/>
    <x v="68"/>
    <x v="7"/>
    <x v="1"/>
  </r>
  <r>
    <x v="0"/>
    <x v="13"/>
    <x v="13"/>
    <x v="38"/>
    <x v="38"/>
    <x v="38"/>
    <x v="14"/>
    <x v="69"/>
    <x v="159"/>
    <x v="97"/>
    <x v="123"/>
    <x v="3"/>
    <x v="146"/>
    <x v="1"/>
  </r>
  <r>
    <x v="0"/>
    <x v="13"/>
    <x v="13"/>
    <x v="30"/>
    <x v="30"/>
    <x v="30"/>
    <x v="17"/>
    <x v="70"/>
    <x v="160"/>
    <x v="91"/>
    <x v="67"/>
    <x v="50"/>
    <x v="54"/>
    <x v="1"/>
  </r>
  <r>
    <x v="0"/>
    <x v="13"/>
    <x v="13"/>
    <x v="40"/>
    <x v="40"/>
    <x v="40"/>
    <x v="17"/>
    <x v="70"/>
    <x v="160"/>
    <x v="94"/>
    <x v="95"/>
    <x v="56"/>
    <x v="147"/>
    <x v="0"/>
  </r>
  <r>
    <x v="0"/>
    <x v="13"/>
    <x v="13"/>
    <x v="24"/>
    <x v="24"/>
    <x v="24"/>
    <x v="19"/>
    <x v="101"/>
    <x v="161"/>
    <x v="67"/>
    <x v="31"/>
    <x v="21"/>
    <x v="148"/>
    <x v="1"/>
  </r>
  <r>
    <x v="0"/>
    <x v="13"/>
    <x v="13"/>
    <x v="15"/>
    <x v="15"/>
    <x v="15"/>
    <x v="19"/>
    <x v="101"/>
    <x v="161"/>
    <x v="94"/>
    <x v="95"/>
    <x v="56"/>
    <x v="147"/>
    <x v="1"/>
  </r>
  <r>
    <x v="0"/>
    <x v="13"/>
    <x v="13"/>
    <x v="10"/>
    <x v="10"/>
    <x v="10"/>
    <x v="19"/>
    <x v="101"/>
    <x v="161"/>
    <x v="87"/>
    <x v="192"/>
    <x v="39"/>
    <x v="108"/>
    <x v="1"/>
  </r>
  <r>
    <x v="0"/>
    <x v="14"/>
    <x v="14"/>
    <x v="0"/>
    <x v="0"/>
    <x v="0"/>
    <x v="0"/>
    <x v="117"/>
    <x v="162"/>
    <x v="85"/>
    <x v="204"/>
    <x v="52"/>
    <x v="149"/>
    <x v="1"/>
  </r>
  <r>
    <x v="0"/>
    <x v="14"/>
    <x v="14"/>
    <x v="1"/>
    <x v="1"/>
    <x v="1"/>
    <x v="1"/>
    <x v="64"/>
    <x v="163"/>
    <x v="71"/>
    <x v="205"/>
    <x v="58"/>
    <x v="150"/>
    <x v="1"/>
  </r>
  <r>
    <x v="0"/>
    <x v="14"/>
    <x v="14"/>
    <x v="10"/>
    <x v="10"/>
    <x v="10"/>
    <x v="2"/>
    <x v="68"/>
    <x v="37"/>
    <x v="71"/>
    <x v="205"/>
    <x v="53"/>
    <x v="50"/>
    <x v="1"/>
  </r>
  <r>
    <x v="0"/>
    <x v="14"/>
    <x v="14"/>
    <x v="3"/>
    <x v="3"/>
    <x v="3"/>
    <x v="3"/>
    <x v="69"/>
    <x v="164"/>
    <x v="69"/>
    <x v="206"/>
    <x v="50"/>
    <x v="54"/>
    <x v="1"/>
  </r>
  <r>
    <x v="0"/>
    <x v="14"/>
    <x v="14"/>
    <x v="11"/>
    <x v="11"/>
    <x v="11"/>
    <x v="4"/>
    <x v="115"/>
    <x v="82"/>
    <x v="67"/>
    <x v="207"/>
    <x v="53"/>
    <x v="50"/>
    <x v="1"/>
  </r>
  <r>
    <x v="0"/>
    <x v="14"/>
    <x v="14"/>
    <x v="4"/>
    <x v="4"/>
    <x v="4"/>
    <x v="5"/>
    <x v="105"/>
    <x v="165"/>
    <x v="51"/>
    <x v="208"/>
    <x v="53"/>
    <x v="50"/>
    <x v="0"/>
  </r>
  <r>
    <x v="0"/>
    <x v="14"/>
    <x v="14"/>
    <x v="5"/>
    <x v="5"/>
    <x v="5"/>
    <x v="5"/>
    <x v="105"/>
    <x v="165"/>
    <x v="38"/>
    <x v="209"/>
    <x v="52"/>
    <x v="149"/>
    <x v="1"/>
  </r>
  <r>
    <x v="0"/>
    <x v="14"/>
    <x v="14"/>
    <x v="19"/>
    <x v="19"/>
    <x v="19"/>
    <x v="5"/>
    <x v="105"/>
    <x v="165"/>
    <x v="89"/>
    <x v="210"/>
    <x v="37"/>
    <x v="151"/>
    <x v="1"/>
  </r>
  <r>
    <x v="0"/>
    <x v="14"/>
    <x v="14"/>
    <x v="41"/>
    <x v="41"/>
    <x v="41"/>
    <x v="8"/>
    <x v="107"/>
    <x v="150"/>
    <x v="103"/>
    <x v="200"/>
    <x v="21"/>
    <x v="152"/>
    <x v="1"/>
  </r>
  <r>
    <x v="0"/>
    <x v="14"/>
    <x v="14"/>
    <x v="21"/>
    <x v="21"/>
    <x v="21"/>
    <x v="8"/>
    <x v="107"/>
    <x v="150"/>
    <x v="95"/>
    <x v="211"/>
    <x v="44"/>
    <x v="153"/>
    <x v="1"/>
  </r>
  <r>
    <x v="0"/>
    <x v="14"/>
    <x v="14"/>
    <x v="12"/>
    <x v="12"/>
    <x v="12"/>
    <x v="10"/>
    <x v="108"/>
    <x v="124"/>
    <x v="96"/>
    <x v="166"/>
    <x v="21"/>
    <x v="152"/>
    <x v="1"/>
  </r>
  <r>
    <x v="0"/>
    <x v="14"/>
    <x v="14"/>
    <x v="16"/>
    <x v="16"/>
    <x v="16"/>
    <x v="11"/>
    <x v="109"/>
    <x v="116"/>
    <x v="93"/>
    <x v="30"/>
    <x v="67"/>
    <x v="30"/>
    <x v="1"/>
  </r>
  <r>
    <x v="0"/>
    <x v="14"/>
    <x v="14"/>
    <x v="7"/>
    <x v="7"/>
    <x v="7"/>
    <x v="11"/>
    <x v="109"/>
    <x v="116"/>
    <x v="66"/>
    <x v="212"/>
    <x v="50"/>
    <x v="54"/>
    <x v="1"/>
  </r>
  <r>
    <x v="0"/>
    <x v="14"/>
    <x v="14"/>
    <x v="18"/>
    <x v="18"/>
    <x v="18"/>
    <x v="11"/>
    <x v="109"/>
    <x v="116"/>
    <x v="94"/>
    <x v="213"/>
    <x v="68"/>
    <x v="154"/>
    <x v="1"/>
  </r>
  <r>
    <x v="0"/>
    <x v="14"/>
    <x v="14"/>
    <x v="37"/>
    <x v="37"/>
    <x v="37"/>
    <x v="14"/>
    <x v="110"/>
    <x v="159"/>
    <x v="89"/>
    <x v="210"/>
    <x v="67"/>
    <x v="30"/>
    <x v="1"/>
  </r>
  <r>
    <x v="0"/>
    <x v="14"/>
    <x v="14"/>
    <x v="42"/>
    <x v="42"/>
    <x v="42"/>
    <x v="14"/>
    <x v="110"/>
    <x v="159"/>
    <x v="89"/>
    <x v="210"/>
    <x v="67"/>
    <x v="30"/>
    <x v="1"/>
  </r>
  <r>
    <x v="0"/>
    <x v="14"/>
    <x v="14"/>
    <x v="13"/>
    <x v="13"/>
    <x v="13"/>
    <x v="14"/>
    <x v="110"/>
    <x v="159"/>
    <x v="94"/>
    <x v="213"/>
    <x v="39"/>
    <x v="155"/>
    <x v="1"/>
  </r>
  <r>
    <x v="0"/>
    <x v="14"/>
    <x v="14"/>
    <x v="43"/>
    <x v="43"/>
    <x v="43"/>
    <x v="14"/>
    <x v="110"/>
    <x v="159"/>
    <x v="96"/>
    <x v="166"/>
    <x v="63"/>
    <x v="156"/>
    <x v="1"/>
  </r>
  <r>
    <x v="0"/>
    <x v="14"/>
    <x v="14"/>
    <x v="6"/>
    <x v="6"/>
    <x v="6"/>
    <x v="14"/>
    <x v="110"/>
    <x v="159"/>
    <x v="94"/>
    <x v="213"/>
    <x v="39"/>
    <x v="155"/>
    <x v="1"/>
  </r>
  <r>
    <x v="0"/>
    <x v="14"/>
    <x v="14"/>
    <x v="27"/>
    <x v="27"/>
    <x v="27"/>
    <x v="14"/>
    <x v="110"/>
    <x v="159"/>
    <x v="93"/>
    <x v="30"/>
    <x v="52"/>
    <x v="149"/>
    <x v="1"/>
  </r>
  <r>
    <x v="0"/>
    <x v="15"/>
    <x v="15"/>
    <x v="1"/>
    <x v="1"/>
    <x v="1"/>
    <x v="0"/>
    <x v="58"/>
    <x v="166"/>
    <x v="63"/>
    <x v="214"/>
    <x v="58"/>
    <x v="129"/>
    <x v="1"/>
  </r>
  <r>
    <x v="0"/>
    <x v="15"/>
    <x v="15"/>
    <x v="11"/>
    <x v="11"/>
    <x v="11"/>
    <x v="1"/>
    <x v="66"/>
    <x v="167"/>
    <x v="38"/>
    <x v="215"/>
    <x v="65"/>
    <x v="157"/>
    <x v="1"/>
  </r>
  <r>
    <x v="0"/>
    <x v="15"/>
    <x v="15"/>
    <x v="0"/>
    <x v="0"/>
    <x v="0"/>
    <x v="2"/>
    <x v="95"/>
    <x v="168"/>
    <x v="68"/>
    <x v="216"/>
    <x v="52"/>
    <x v="158"/>
    <x v="1"/>
  </r>
  <r>
    <x v="0"/>
    <x v="15"/>
    <x v="15"/>
    <x v="7"/>
    <x v="7"/>
    <x v="7"/>
    <x v="3"/>
    <x v="69"/>
    <x v="169"/>
    <x v="87"/>
    <x v="217"/>
    <x v="52"/>
    <x v="158"/>
    <x v="1"/>
  </r>
  <r>
    <x v="0"/>
    <x v="15"/>
    <x v="15"/>
    <x v="3"/>
    <x v="3"/>
    <x v="3"/>
    <x v="4"/>
    <x v="101"/>
    <x v="170"/>
    <x v="82"/>
    <x v="218"/>
    <x v="50"/>
    <x v="54"/>
    <x v="1"/>
  </r>
  <r>
    <x v="0"/>
    <x v="15"/>
    <x v="15"/>
    <x v="5"/>
    <x v="5"/>
    <x v="5"/>
    <x v="5"/>
    <x v="103"/>
    <x v="165"/>
    <x v="67"/>
    <x v="219"/>
    <x v="51"/>
    <x v="159"/>
    <x v="1"/>
  </r>
  <r>
    <x v="0"/>
    <x v="15"/>
    <x v="15"/>
    <x v="24"/>
    <x v="24"/>
    <x v="24"/>
    <x v="6"/>
    <x v="105"/>
    <x v="104"/>
    <x v="103"/>
    <x v="76"/>
    <x v="56"/>
    <x v="160"/>
    <x v="1"/>
  </r>
  <r>
    <x v="0"/>
    <x v="15"/>
    <x v="15"/>
    <x v="14"/>
    <x v="14"/>
    <x v="14"/>
    <x v="6"/>
    <x v="105"/>
    <x v="104"/>
    <x v="88"/>
    <x v="220"/>
    <x v="44"/>
    <x v="161"/>
    <x v="1"/>
  </r>
  <r>
    <x v="0"/>
    <x v="15"/>
    <x v="15"/>
    <x v="6"/>
    <x v="6"/>
    <x v="6"/>
    <x v="6"/>
    <x v="105"/>
    <x v="104"/>
    <x v="79"/>
    <x v="221"/>
    <x v="50"/>
    <x v="54"/>
    <x v="1"/>
  </r>
  <r>
    <x v="0"/>
    <x v="15"/>
    <x v="15"/>
    <x v="10"/>
    <x v="10"/>
    <x v="10"/>
    <x v="6"/>
    <x v="105"/>
    <x v="104"/>
    <x v="92"/>
    <x v="43"/>
    <x v="39"/>
    <x v="112"/>
    <x v="1"/>
  </r>
  <r>
    <x v="0"/>
    <x v="15"/>
    <x v="15"/>
    <x v="18"/>
    <x v="18"/>
    <x v="18"/>
    <x v="10"/>
    <x v="104"/>
    <x v="9"/>
    <x v="38"/>
    <x v="215"/>
    <x v="68"/>
    <x v="162"/>
    <x v="1"/>
  </r>
  <r>
    <x v="0"/>
    <x v="15"/>
    <x v="15"/>
    <x v="44"/>
    <x v="44"/>
    <x v="44"/>
    <x v="11"/>
    <x v="106"/>
    <x v="151"/>
    <x v="57"/>
    <x v="222"/>
    <x v="50"/>
    <x v="54"/>
    <x v="1"/>
  </r>
  <r>
    <x v="0"/>
    <x v="15"/>
    <x v="15"/>
    <x v="23"/>
    <x v="23"/>
    <x v="23"/>
    <x v="12"/>
    <x v="107"/>
    <x v="171"/>
    <x v="51"/>
    <x v="223"/>
    <x v="52"/>
    <x v="158"/>
    <x v="1"/>
  </r>
  <r>
    <x v="0"/>
    <x v="15"/>
    <x v="15"/>
    <x v="45"/>
    <x v="45"/>
    <x v="45"/>
    <x v="12"/>
    <x v="107"/>
    <x v="171"/>
    <x v="97"/>
    <x v="123"/>
    <x v="53"/>
    <x v="27"/>
    <x v="5"/>
  </r>
  <r>
    <x v="0"/>
    <x v="15"/>
    <x v="15"/>
    <x v="9"/>
    <x v="9"/>
    <x v="9"/>
    <x v="14"/>
    <x v="109"/>
    <x v="47"/>
    <x v="96"/>
    <x v="224"/>
    <x v="44"/>
    <x v="161"/>
    <x v="1"/>
  </r>
  <r>
    <x v="0"/>
    <x v="15"/>
    <x v="15"/>
    <x v="46"/>
    <x v="46"/>
    <x v="46"/>
    <x v="14"/>
    <x v="109"/>
    <x v="47"/>
    <x v="95"/>
    <x v="80"/>
    <x v="51"/>
    <x v="159"/>
    <x v="1"/>
  </r>
  <r>
    <x v="0"/>
    <x v="15"/>
    <x v="15"/>
    <x v="13"/>
    <x v="13"/>
    <x v="13"/>
    <x v="14"/>
    <x v="109"/>
    <x v="47"/>
    <x v="89"/>
    <x v="225"/>
    <x v="53"/>
    <x v="27"/>
    <x v="1"/>
  </r>
  <r>
    <x v="0"/>
    <x v="15"/>
    <x v="15"/>
    <x v="4"/>
    <x v="4"/>
    <x v="4"/>
    <x v="14"/>
    <x v="109"/>
    <x v="47"/>
    <x v="93"/>
    <x v="14"/>
    <x v="67"/>
    <x v="163"/>
    <x v="1"/>
  </r>
  <r>
    <x v="0"/>
    <x v="15"/>
    <x v="15"/>
    <x v="21"/>
    <x v="21"/>
    <x v="21"/>
    <x v="14"/>
    <x v="109"/>
    <x v="47"/>
    <x v="96"/>
    <x v="224"/>
    <x v="44"/>
    <x v="161"/>
    <x v="1"/>
  </r>
  <r>
    <x v="0"/>
    <x v="15"/>
    <x v="15"/>
    <x v="8"/>
    <x v="8"/>
    <x v="8"/>
    <x v="14"/>
    <x v="109"/>
    <x v="47"/>
    <x v="94"/>
    <x v="177"/>
    <x v="68"/>
    <x v="162"/>
    <x v="1"/>
  </r>
  <r>
    <x v="0"/>
    <x v="15"/>
    <x v="15"/>
    <x v="2"/>
    <x v="2"/>
    <x v="2"/>
    <x v="14"/>
    <x v="109"/>
    <x v="47"/>
    <x v="66"/>
    <x v="226"/>
    <x v="50"/>
    <x v="54"/>
    <x v="1"/>
  </r>
  <r>
    <x v="0"/>
    <x v="15"/>
    <x v="15"/>
    <x v="47"/>
    <x v="47"/>
    <x v="47"/>
    <x v="14"/>
    <x v="109"/>
    <x v="47"/>
    <x v="97"/>
    <x v="123"/>
    <x v="51"/>
    <x v="159"/>
    <x v="6"/>
  </r>
  <r>
    <x v="0"/>
    <x v="15"/>
    <x v="15"/>
    <x v="19"/>
    <x v="19"/>
    <x v="19"/>
    <x v="14"/>
    <x v="109"/>
    <x v="47"/>
    <x v="95"/>
    <x v="80"/>
    <x v="51"/>
    <x v="159"/>
    <x v="1"/>
  </r>
  <r>
    <x v="0"/>
    <x v="15"/>
    <x v="15"/>
    <x v="48"/>
    <x v="48"/>
    <x v="48"/>
    <x v="14"/>
    <x v="109"/>
    <x v="47"/>
    <x v="66"/>
    <x v="226"/>
    <x v="50"/>
    <x v="54"/>
    <x v="1"/>
  </r>
  <r>
    <x v="0"/>
    <x v="15"/>
    <x v="15"/>
    <x v="27"/>
    <x v="27"/>
    <x v="27"/>
    <x v="14"/>
    <x v="109"/>
    <x v="47"/>
    <x v="94"/>
    <x v="177"/>
    <x v="68"/>
    <x v="162"/>
    <x v="1"/>
  </r>
  <r>
    <x v="0"/>
    <x v="16"/>
    <x v="16"/>
    <x v="9"/>
    <x v="9"/>
    <x v="9"/>
    <x v="0"/>
    <x v="109"/>
    <x v="172"/>
    <x v="103"/>
    <x v="227"/>
    <x v="63"/>
    <x v="164"/>
    <x v="1"/>
  </r>
  <r>
    <x v="0"/>
    <x v="16"/>
    <x v="16"/>
    <x v="3"/>
    <x v="3"/>
    <x v="3"/>
    <x v="1"/>
    <x v="110"/>
    <x v="173"/>
    <x v="51"/>
    <x v="228"/>
    <x v="50"/>
    <x v="54"/>
    <x v="1"/>
  </r>
  <r>
    <x v="0"/>
    <x v="16"/>
    <x v="16"/>
    <x v="24"/>
    <x v="24"/>
    <x v="24"/>
    <x v="2"/>
    <x v="123"/>
    <x v="174"/>
    <x v="103"/>
    <x v="227"/>
    <x v="52"/>
    <x v="165"/>
    <x v="1"/>
  </r>
  <r>
    <x v="0"/>
    <x v="16"/>
    <x v="16"/>
    <x v="49"/>
    <x v="49"/>
    <x v="49"/>
    <x v="2"/>
    <x v="123"/>
    <x v="174"/>
    <x v="97"/>
    <x v="123"/>
    <x v="51"/>
    <x v="166"/>
    <x v="1"/>
  </r>
  <r>
    <x v="0"/>
    <x v="16"/>
    <x v="16"/>
    <x v="11"/>
    <x v="11"/>
    <x v="11"/>
    <x v="2"/>
    <x v="123"/>
    <x v="174"/>
    <x v="93"/>
    <x v="229"/>
    <x v="50"/>
    <x v="54"/>
    <x v="1"/>
  </r>
  <r>
    <x v="0"/>
    <x v="16"/>
    <x v="16"/>
    <x v="0"/>
    <x v="0"/>
    <x v="0"/>
    <x v="2"/>
    <x v="123"/>
    <x v="174"/>
    <x v="93"/>
    <x v="229"/>
    <x v="50"/>
    <x v="54"/>
    <x v="1"/>
  </r>
  <r>
    <x v="0"/>
    <x v="16"/>
    <x v="16"/>
    <x v="14"/>
    <x v="14"/>
    <x v="14"/>
    <x v="6"/>
    <x v="124"/>
    <x v="175"/>
    <x v="95"/>
    <x v="230"/>
    <x v="39"/>
    <x v="29"/>
    <x v="1"/>
  </r>
  <r>
    <x v="0"/>
    <x v="16"/>
    <x v="16"/>
    <x v="5"/>
    <x v="5"/>
    <x v="5"/>
    <x v="6"/>
    <x v="124"/>
    <x v="175"/>
    <x v="89"/>
    <x v="231"/>
    <x v="50"/>
    <x v="54"/>
    <x v="1"/>
  </r>
  <r>
    <x v="0"/>
    <x v="16"/>
    <x v="16"/>
    <x v="8"/>
    <x v="8"/>
    <x v="8"/>
    <x v="6"/>
    <x v="124"/>
    <x v="175"/>
    <x v="96"/>
    <x v="106"/>
    <x v="52"/>
    <x v="165"/>
    <x v="1"/>
  </r>
  <r>
    <x v="0"/>
    <x v="16"/>
    <x v="16"/>
    <x v="18"/>
    <x v="18"/>
    <x v="18"/>
    <x v="6"/>
    <x v="124"/>
    <x v="175"/>
    <x v="95"/>
    <x v="230"/>
    <x v="39"/>
    <x v="29"/>
    <x v="1"/>
  </r>
  <r>
    <x v="0"/>
    <x v="16"/>
    <x v="16"/>
    <x v="13"/>
    <x v="13"/>
    <x v="13"/>
    <x v="10"/>
    <x v="125"/>
    <x v="83"/>
    <x v="103"/>
    <x v="227"/>
    <x v="39"/>
    <x v="29"/>
    <x v="1"/>
  </r>
  <r>
    <x v="0"/>
    <x v="16"/>
    <x v="16"/>
    <x v="7"/>
    <x v="7"/>
    <x v="7"/>
    <x v="10"/>
    <x v="125"/>
    <x v="83"/>
    <x v="95"/>
    <x v="230"/>
    <x v="50"/>
    <x v="54"/>
    <x v="1"/>
  </r>
  <r>
    <x v="0"/>
    <x v="16"/>
    <x v="16"/>
    <x v="23"/>
    <x v="23"/>
    <x v="23"/>
    <x v="12"/>
    <x v="126"/>
    <x v="176"/>
    <x v="96"/>
    <x v="106"/>
    <x v="39"/>
    <x v="29"/>
    <x v="1"/>
  </r>
  <r>
    <x v="0"/>
    <x v="16"/>
    <x v="16"/>
    <x v="50"/>
    <x v="50"/>
    <x v="50"/>
    <x v="12"/>
    <x v="126"/>
    <x v="176"/>
    <x v="103"/>
    <x v="227"/>
    <x v="50"/>
    <x v="54"/>
    <x v="1"/>
  </r>
  <r>
    <x v="0"/>
    <x v="16"/>
    <x v="16"/>
    <x v="12"/>
    <x v="12"/>
    <x v="12"/>
    <x v="12"/>
    <x v="126"/>
    <x v="176"/>
    <x v="103"/>
    <x v="227"/>
    <x v="50"/>
    <x v="54"/>
    <x v="1"/>
  </r>
  <r>
    <x v="0"/>
    <x v="16"/>
    <x v="16"/>
    <x v="1"/>
    <x v="1"/>
    <x v="1"/>
    <x v="12"/>
    <x v="126"/>
    <x v="176"/>
    <x v="103"/>
    <x v="227"/>
    <x v="50"/>
    <x v="54"/>
    <x v="1"/>
  </r>
  <r>
    <x v="0"/>
    <x v="16"/>
    <x v="16"/>
    <x v="51"/>
    <x v="51"/>
    <x v="51"/>
    <x v="12"/>
    <x v="126"/>
    <x v="176"/>
    <x v="103"/>
    <x v="227"/>
    <x v="50"/>
    <x v="54"/>
    <x v="1"/>
  </r>
  <r>
    <x v="0"/>
    <x v="16"/>
    <x v="16"/>
    <x v="22"/>
    <x v="22"/>
    <x v="22"/>
    <x v="12"/>
    <x v="126"/>
    <x v="176"/>
    <x v="103"/>
    <x v="227"/>
    <x v="50"/>
    <x v="54"/>
    <x v="1"/>
  </r>
  <r>
    <x v="0"/>
    <x v="16"/>
    <x v="16"/>
    <x v="42"/>
    <x v="42"/>
    <x v="42"/>
    <x v="18"/>
    <x v="127"/>
    <x v="177"/>
    <x v="102"/>
    <x v="44"/>
    <x v="39"/>
    <x v="29"/>
    <x v="1"/>
  </r>
  <r>
    <x v="0"/>
    <x v="16"/>
    <x v="16"/>
    <x v="41"/>
    <x v="41"/>
    <x v="41"/>
    <x v="18"/>
    <x v="127"/>
    <x v="177"/>
    <x v="102"/>
    <x v="44"/>
    <x v="39"/>
    <x v="29"/>
    <x v="1"/>
  </r>
  <r>
    <x v="0"/>
    <x v="16"/>
    <x v="16"/>
    <x v="52"/>
    <x v="52"/>
    <x v="52"/>
    <x v="18"/>
    <x v="127"/>
    <x v="177"/>
    <x v="96"/>
    <x v="106"/>
    <x v="50"/>
    <x v="54"/>
    <x v="1"/>
  </r>
  <r>
    <x v="0"/>
    <x v="16"/>
    <x v="16"/>
    <x v="40"/>
    <x v="40"/>
    <x v="40"/>
    <x v="18"/>
    <x v="127"/>
    <x v="177"/>
    <x v="97"/>
    <x v="123"/>
    <x v="39"/>
    <x v="29"/>
    <x v="0"/>
  </r>
  <r>
    <x v="0"/>
    <x v="16"/>
    <x v="16"/>
    <x v="36"/>
    <x v="36"/>
    <x v="36"/>
    <x v="18"/>
    <x v="127"/>
    <x v="177"/>
    <x v="97"/>
    <x v="123"/>
    <x v="68"/>
    <x v="167"/>
    <x v="1"/>
  </r>
  <r>
    <x v="0"/>
    <x v="16"/>
    <x v="16"/>
    <x v="28"/>
    <x v="28"/>
    <x v="28"/>
    <x v="18"/>
    <x v="127"/>
    <x v="177"/>
    <x v="96"/>
    <x v="106"/>
    <x v="50"/>
    <x v="54"/>
    <x v="1"/>
  </r>
  <r>
    <x v="0"/>
    <x v="16"/>
    <x v="16"/>
    <x v="4"/>
    <x v="4"/>
    <x v="4"/>
    <x v="18"/>
    <x v="127"/>
    <x v="177"/>
    <x v="96"/>
    <x v="106"/>
    <x v="50"/>
    <x v="54"/>
    <x v="1"/>
  </r>
  <r>
    <x v="0"/>
    <x v="16"/>
    <x v="16"/>
    <x v="53"/>
    <x v="53"/>
    <x v="53"/>
    <x v="18"/>
    <x v="127"/>
    <x v="177"/>
    <x v="96"/>
    <x v="106"/>
    <x v="50"/>
    <x v="54"/>
    <x v="1"/>
  </r>
  <r>
    <x v="0"/>
    <x v="16"/>
    <x v="16"/>
    <x v="54"/>
    <x v="54"/>
    <x v="54"/>
    <x v="18"/>
    <x v="127"/>
    <x v="177"/>
    <x v="96"/>
    <x v="106"/>
    <x v="50"/>
    <x v="54"/>
    <x v="1"/>
  </r>
  <r>
    <x v="0"/>
    <x v="16"/>
    <x v="16"/>
    <x v="55"/>
    <x v="55"/>
    <x v="55"/>
    <x v="18"/>
    <x v="127"/>
    <x v="177"/>
    <x v="96"/>
    <x v="106"/>
    <x v="50"/>
    <x v="54"/>
    <x v="1"/>
  </r>
  <r>
    <x v="0"/>
    <x v="16"/>
    <x v="16"/>
    <x v="56"/>
    <x v="56"/>
    <x v="56"/>
    <x v="18"/>
    <x v="127"/>
    <x v="177"/>
    <x v="97"/>
    <x v="123"/>
    <x v="68"/>
    <x v="167"/>
    <x v="1"/>
  </r>
  <r>
    <x v="0"/>
    <x v="16"/>
    <x v="16"/>
    <x v="6"/>
    <x v="6"/>
    <x v="6"/>
    <x v="18"/>
    <x v="127"/>
    <x v="177"/>
    <x v="96"/>
    <x v="106"/>
    <x v="50"/>
    <x v="54"/>
    <x v="1"/>
  </r>
  <r>
    <x v="0"/>
    <x v="16"/>
    <x v="16"/>
    <x v="2"/>
    <x v="2"/>
    <x v="2"/>
    <x v="18"/>
    <x v="127"/>
    <x v="177"/>
    <x v="96"/>
    <x v="106"/>
    <x v="50"/>
    <x v="54"/>
    <x v="1"/>
  </r>
  <r>
    <x v="0"/>
    <x v="16"/>
    <x v="16"/>
    <x v="57"/>
    <x v="57"/>
    <x v="57"/>
    <x v="18"/>
    <x v="127"/>
    <x v="177"/>
    <x v="97"/>
    <x v="123"/>
    <x v="68"/>
    <x v="167"/>
    <x v="1"/>
  </r>
  <r>
    <x v="0"/>
    <x v="17"/>
    <x v="17"/>
    <x v="0"/>
    <x v="0"/>
    <x v="0"/>
    <x v="0"/>
    <x v="67"/>
    <x v="178"/>
    <x v="68"/>
    <x v="232"/>
    <x v="39"/>
    <x v="168"/>
    <x v="1"/>
  </r>
  <r>
    <x v="0"/>
    <x v="17"/>
    <x v="17"/>
    <x v="1"/>
    <x v="1"/>
    <x v="1"/>
    <x v="1"/>
    <x v="101"/>
    <x v="179"/>
    <x v="71"/>
    <x v="233"/>
    <x v="68"/>
    <x v="22"/>
    <x v="1"/>
  </r>
  <r>
    <x v="0"/>
    <x v="17"/>
    <x v="17"/>
    <x v="6"/>
    <x v="6"/>
    <x v="6"/>
    <x v="2"/>
    <x v="104"/>
    <x v="180"/>
    <x v="92"/>
    <x v="234"/>
    <x v="50"/>
    <x v="54"/>
    <x v="1"/>
  </r>
  <r>
    <x v="0"/>
    <x v="17"/>
    <x v="17"/>
    <x v="2"/>
    <x v="2"/>
    <x v="2"/>
    <x v="3"/>
    <x v="106"/>
    <x v="181"/>
    <x v="57"/>
    <x v="235"/>
    <x v="50"/>
    <x v="54"/>
    <x v="1"/>
  </r>
  <r>
    <x v="0"/>
    <x v="17"/>
    <x v="17"/>
    <x v="9"/>
    <x v="9"/>
    <x v="9"/>
    <x v="4"/>
    <x v="110"/>
    <x v="182"/>
    <x v="96"/>
    <x v="94"/>
    <x v="63"/>
    <x v="169"/>
    <x v="1"/>
  </r>
  <r>
    <x v="0"/>
    <x v="17"/>
    <x v="17"/>
    <x v="14"/>
    <x v="14"/>
    <x v="14"/>
    <x v="5"/>
    <x v="128"/>
    <x v="23"/>
    <x v="88"/>
    <x v="236"/>
    <x v="39"/>
    <x v="168"/>
    <x v="1"/>
  </r>
  <r>
    <x v="0"/>
    <x v="17"/>
    <x v="17"/>
    <x v="3"/>
    <x v="3"/>
    <x v="3"/>
    <x v="5"/>
    <x v="128"/>
    <x v="23"/>
    <x v="94"/>
    <x v="237"/>
    <x v="50"/>
    <x v="54"/>
    <x v="1"/>
  </r>
  <r>
    <x v="0"/>
    <x v="17"/>
    <x v="17"/>
    <x v="7"/>
    <x v="7"/>
    <x v="7"/>
    <x v="5"/>
    <x v="128"/>
    <x v="23"/>
    <x v="94"/>
    <x v="237"/>
    <x v="50"/>
    <x v="54"/>
    <x v="1"/>
  </r>
  <r>
    <x v="0"/>
    <x v="17"/>
    <x v="17"/>
    <x v="26"/>
    <x v="26"/>
    <x v="26"/>
    <x v="8"/>
    <x v="129"/>
    <x v="183"/>
    <x v="89"/>
    <x v="238"/>
    <x v="68"/>
    <x v="22"/>
    <x v="1"/>
  </r>
  <r>
    <x v="0"/>
    <x v="17"/>
    <x v="17"/>
    <x v="58"/>
    <x v="58"/>
    <x v="58"/>
    <x v="8"/>
    <x v="129"/>
    <x v="183"/>
    <x v="93"/>
    <x v="87"/>
    <x v="39"/>
    <x v="168"/>
    <x v="1"/>
  </r>
  <r>
    <x v="0"/>
    <x v="17"/>
    <x v="17"/>
    <x v="23"/>
    <x v="23"/>
    <x v="23"/>
    <x v="10"/>
    <x v="123"/>
    <x v="184"/>
    <x v="103"/>
    <x v="167"/>
    <x v="52"/>
    <x v="170"/>
    <x v="1"/>
  </r>
  <r>
    <x v="0"/>
    <x v="17"/>
    <x v="17"/>
    <x v="16"/>
    <x v="16"/>
    <x v="16"/>
    <x v="10"/>
    <x v="123"/>
    <x v="184"/>
    <x v="93"/>
    <x v="87"/>
    <x v="50"/>
    <x v="54"/>
    <x v="1"/>
  </r>
  <r>
    <x v="0"/>
    <x v="17"/>
    <x v="17"/>
    <x v="13"/>
    <x v="13"/>
    <x v="13"/>
    <x v="10"/>
    <x v="123"/>
    <x v="184"/>
    <x v="89"/>
    <x v="238"/>
    <x v="39"/>
    <x v="168"/>
    <x v="1"/>
  </r>
  <r>
    <x v="0"/>
    <x v="17"/>
    <x v="17"/>
    <x v="11"/>
    <x v="11"/>
    <x v="11"/>
    <x v="10"/>
    <x v="123"/>
    <x v="184"/>
    <x v="93"/>
    <x v="87"/>
    <x v="50"/>
    <x v="54"/>
    <x v="1"/>
  </r>
  <r>
    <x v="0"/>
    <x v="17"/>
    <x v="17"/>
    <x v="12"/>
    <x v="12"/>
    <x v="12"/>
    <x v="10"/>
    <x v="123"/>
    <x v="184"/>
    <x v="102"/>
    <x v="239"/>
    <x v="53"/>
    <x v="171"/>
    <x v="1"/>
  </r>
  <r>
    <x v="0"/>
    <x v="17"/>
    <x v="17"/>
    <x v="5"/>
    <x v="5"/>
    <x v="5"/>
    <x v="10"/>
    <x v="123"/>
    <x v="184"/>
    <x v="103"/>
    <x v="167"/>
    <x v="52"/>
    <x v="170"/>
    <x v="1"/>
  </r>
  <r>
    <x v="0"/>
    <x v="17"/>
    <x v="17"/>
    <x v="22"/>
    <x v="22"/>
    <x v="22"/>
    <x v="10"/>
    <x v="123"/>
    <x v="184"/>
    <x v="95"/>
    <x v="240"/>
    <x v="68"/>
    <x v="22"/>
    <x v="1"/>
  </r>
  <r>
    <x v="0"/>
    <x v="17"/>
    <x v="17"/>
    <x v="4"/>
    <x v="4"/>
    <x v="4"/>
    <x v="17"/>
    <x v="124"/>
    <x v="106"/>
    <x v="95"/>
    <x v="240"/>
    <x v="39"/>
    <x v="168"/>
    <x v="1"/>
  </r>
  <r>
    <x v="0"/>
    <x v="17"/>
    <x v="17"/>
    <x v="25"/>
    <x v="25"/>
    <x v="25"/>
    <x v="17"/>
    <x v="124"/>
    <x v="106"/>
    <x v="95"/>
    <x v="240"/>
    <x v="39"/>
    <x v="168"/>
    <x v="1"/>
  </r>
  <r>
    <x v="0"/>
    <x v="17"/>
    <x v="17"/>
    <x v="19"/>
    <x v="19"/>
    <x v="19"/>
    <x v="17"/>
    <x v="124"/>
    <x v="106"/>
    <x v="103"/>
    <x v="167"/>
    <x v="68"/>
    <x v="22"/>
    <x v="1"/>
  </r>
  <r>
    <x v="0"/>
    <x v="17"/>
    <x v="17"/>
    <x v="18"/>
    <x v="18"/>
    <x v="18"/>
    <x v="17"/>
    <x v="124"/>
    <x v="106"/>
    <x v="103"/>
    <x v="167"/>
    <x v="68"/>
    <x v="22"/>
    <x v="1"/>
  </r>
  <r>
    <x v="0"/>
    <x v="18"/>
    <x v="18"/>
    <x v="58"/>
    <x v="58"/>
    <x v="58"/>
    <x v="0"/>
    <x v="130"/>
    <x v="185"/>
    <x v="108"/>
    <x v="241"/>
    <x v="73"/>
    <x v="172"/>
    <x v="1"/>
  </r>
  <r>
    <x v="0"/>
    <x v="18"/>
    <x v="18"/>
    <x v="0"/>
    <x v="0"/>
    <x v="0"/>
    <x v="1"/>
    <x v="100"/>
    <x v="186"/>
    <x v="55"/>
    <x v="242"/>
    <x v="39"/>
    <x v="6"/>
    <x v="1"/>
  </r>
  <r>
    <x v="0"/>
    <x v="18"/>
    <x v="18"/>
    <x v="59"/>
    <x v="59"/>
    <x v="59"/>
    <x v="2"/>
    <x v="68"/>
    <x v="51"/>
    <x v="51"/>
    <x v="78"/>
    <x v="43"/>
    <x v="173"/>
    <x v="1"/>
  </r>
  <r>
    <x v="0"/>
    <x v="18"/>
    <x v="18"/>
    <x v="60"/>
    <x v="60"/>
    <x v="60"/>
    <x v="3"/>
    <x v="70"/>
    <x v="187"/>
    <x v="70"/>
    <x v="243"/>
    <x v="53"/>
    <x v="174"/>
    <x v="1"/>
  </r>
  <r>
    <x v="0"/>
    <x v="18"/>
    <x v="18"/>
    <x v="61"/>
    <x v="61"/>
    <x v="61"/>
    <x v="4"/>
    <x v="101"/>
    <x v="188"/>
    <x v="70"/>
    <x v="243"/>
    <x v="52"/>
    <x v="175"/>
    <x v="0"/>
  </r>
  <r>
    <x v="0"/>
    <x v="18"/>
    <x v="18"/>
    <x v="9"/>
    <x v="9"/>
    <x v="9"/>
    <x v="5"/>
    <x v="108"/>
    <x v="189"/>
    <x v="103"/>
    <x v="244"/>
    <x v="44"/>
    <x v="176"/>
    <x v="1"/>
  </r>
  <r>
    <x v="0"/>
    <x v="18"/>
    <x v="18"/>
    <x v="11"/>
    <x v="11"/>
    <x v="11"/>
    <x v="5"/>
    <x v="108"/>
    <x v="189"/>
    <x v="67"/>
    <x v="245"/>
    <x v="50"/>
    <x v="54"/>
    <x v="1"/>
  </r>
  <r>
    <x v="0"/>
    <x v="18"/>
    <x v="18"/>
    <x v="7"/>
    <x v="7"/>
    <x v="7"/>
    <x v="5"/>
    <x v="108"/>
    <x v="189"/>
    <x v="67"/>
    <x v="245"/>
    <x v="50"/>
    <x v="54"/>
    <x v="1"/>
  </r>
  <r>
    <x v="0"/>
    <x v="18"/>
    <x v="18"/>
    <x v="14"/>
    <x v="14"/>
    <x v="14"/>
    <x v="8"/>
    <x v="109"/>
    <x v="61"/>
    <x v="88"/>
    <x v="246"/>
    <x v="52"/>
    <x v="175"/>
    <x v="1"/>
  </r>
  <r>
    <x v="0"/>
    <x v="18"/>
    <x v="18"/>
    <x v="30"/>
    <x v="30"/>
    <x v="30"/>
    <x v="8"/>
    <x v="109"/>
    <x v="61"/>
    <x v="66"/>
    <x v="247"/>
    <x v="50"/>
    <x v="54"/>
    <x v="1"/>
  </r>
  <r>
    <x v="0"/>
    <x v="18"/>
    <x v="18"/>
    <x v="12"/>
    <x v="12"/>
    <x v="12"/>
    <x v="8"/>
    <x v="109"/>
    <x v="61"/>
    <x v="93"/>
    <x v="248"/>
    <x v="67"/>
    <x v="177"/>
    <x v="1"/>
  </r>
  <r>
    <x v="0"/>
    <x v="18"/>
    <x v="18"/>
    <x v="6"/>
    <x v="6"/>
    <x v="6"/>
    <x v="11"/>
    <x v="110"/>
    <x v="15"/>
    <x v="51"/>
    <x v="78"/>
    <x v="50"/>
    <x v="54"/>
    <x v="1"/>
  </r>
  <r>
    <x v="0"/>
    <x v="18"/>
    <x v="18"/>
    <x v="13"/>
    <x v="13"/>
    <x v="13"/>
    <x v="12"/>
    <x v="128"/>
    <x v="190"/>
    <x v="94"/>
    <x v="249"/>
    <x v="50"/>
    <x v="54"/>
    <x v="1"/>
  </r>
  <r>
    <x v="0"/>
    <x v="18"/>
    <x v="18"/>
    <x v="4"/>
    <x v="4"/>
    <x v="4"/>
    <x v="12"/>
    <x v="128"/>
    <x v="190"/>
    <x v="93"/>
    <x v="248"/>
    <x v="39"/>
    <x v="6"/>
    <x v="0"/>
  </r>
  <r>
    <x v="0"/>
    <x v="18"/>
    <x v="18"/>
    <x v="5"/>
    <x v="5"/>
    <x v="5"/>
    <x v="12"/>
    <x v="128"/>
    <x v="190"/>
    <x v="88"/>
    <x v="246"/>
    <x v="39"/>
    <x v="6"/>
    <x v="1"/>
  </r>
  <r>
    <x v="0"/>
    <x v="18"/>
    <x v="18"/>
    <x v="3"/>
    <x v="3"/>
    <x v="3"/>
    <x v="12"/>
    <x v="128"/>
    <x v="190"/>
    <x v="94"/>
    <x v="249"/>
    <x v="50"/>
    <x v="54"/>
    <x v="1"/>
  </r>
  <r>
    <x v="0"/>
    <x v="18"/>
    <x v="18"/>
    <x v="8"/>
    <x v="8"/>
    <x v="8"/>
    <x v="16"/>
    <x v="129"/>
    <x v="191"/>
    <x v="89"/>
    <x v="111"/>
    <x v="68"/>
    <x v="178"/>
    <x v="1"/>
  </r>
  <r>
    <x v="0"/>
    <x v="18"/>
    <x v="18"/>
    <x v="19"/>
    <x v="19"/>
    <x v="19"/>
    <x v="16"/>
    <x v="129"/>
    <x v="191"/>
    <x v="89"/>
    <x v="111"/>
    <x v="68"/>
    <x v="178"/>
    <x v="1"/>
  </r>
  <r>
    <x v="0"/>
    <x v="18"/>
    <x v="18"/>
    <x v="27"/>
    <x v="27"/>
    <x v="27"/>
    <x v="16"/>
    <x v="129"/>
    <x v="191"/>
    <x v="88"/>
    <x v="246"/>
    <x v="50"/>
    <x v="54"/>
    <x v="1"/>
  </r>
  <r>
    <x v="0"/>
    <x v="18"/>
    <x v="18"/>
    <x v="18"/>
    <x v="18"/>
    <x v="18"/>
    <x v="16"/>
    <x v="129"/>
    <x v="191"/>
    <x v="89"/>
    <x v="111"/>
    <x v="68"/>
    <x v="178"/>
    <x v="1"/>
  </r>
  <r>
    <x v="0"/>
    <x v="19"/>
    <x v="19"/>
    <x v="29"/>
    <x v="29"/>
    <x v="29"/>
    <x v="0"/>
    <x v="129"/>
    <x v="192"/>
    <x v="88"/>
    <x v="250"/>
    <x v="50"/>
    <x v="54"/>
    <x v="1"/>
  </r>
  <r>
    <x v="0"/>
    <x v="19"/>
    <x v="19"/>
    <x v="5"/>
    <x v="5"/>
    <x v="5"/>
    <x v="1"/>
    <x v="123"/>
    <x v="193"/>
    <x v="93"/>
    <x v="251"/>
    <x v="50"/>
    <x v="54"/>
    <x v="1"/>
  </r>
  <r>
    <x v="0"/>
    <x v="19"/>
    <x v="19"/>
    <x v="31"/>
    <x v="31"/>
    <x v="31"/>
    <x v="2"/>
    <x v="124"/>
    <x v="194"/>
    <x v="89"/>
    <x v="252"/>
    <x v="50"/>
    <x v="54"/>
    <x v="1"/>
  </r>
  <r>
    <x v="0"/>
    <x v="19"/>
    <x v="19"/>
    <x v="6"/>
    <x v="6"/>
    <x v="6"/>
    <x v="2"/>
    <x v="124"/>
    <x v="194"/>
    <x v="89"/>
    <x v="252"/>
    <x v="50"/>
    <x v="54"/>
    <x v="1"/>
  </r>
  <r>
    <x v="0"/>
    <x v="19"/>
    <x v="19"/>
    <x v="4"/>
    <x v="4"/>
    <x v="4"/>
    <x v="4"/>
    <x v="125"/>
    <x v="195"/>
    <x v="95"/>
    <x v="253"/>
    <x v="50"/>
    <x v="54"/>
    <x v="1"/>
  </r>
  <r>
    <x v="0"/>
    <x v="19"/>
    <x v="19"/>
    <x v="30"/>
    <x v="30"/>
    <x v="30"/>
    <x v="5"/>
    <x v="126"/>
    <x v="170"/>
    <x v="103"/>
    <x v="43"/>
    <x v="50"/>
    <x v="54"/>
    <x v="1"/>
  </r>
  <r>
    <x v="0"/>
    <x v="19"/>
    <x v="19"/>
    <x v="62"/>
    <x v="62"/>
    <x v="62"/>
    <x v="5"/>
    <x v="126"/>
    <x v="170"/>
    <x v="103"/>
    <x v="43"/>
    <x v="50"/>
    <x v="54"/>
    <x v="1"/>
  </r>
  <r>
    <x v="0"/>
    <x v="19"/>
    <x v="19"/>
    <x v="13"/>
    <x v="13"/>
    <x v="13"/>
    <x v="5"/>
    <x v="126"/>
    <x v="170"/>
    <x v="103"/>
    <x v="43"/>
    <x v="50"/>
    <x v="54"/>
    <x v="1"/>
  </r>
  <r>
    <x v="0"/>
    <x v="19"/>
    <x v="19"/>
    <x v="12"/>
    <x v="12"/>
    <x v="12"/>
    <x v="5"/>
    <x v="126"/>
    <x v="170"/>
    <x v="102"/>
    <x v="254"/>
    <x v="68"/>
    <x v="179"/>
    <x v="1"/>
  </r>
  <r>
    <x v="0"/>
    <x v="19"/>
    <x v="19"/>
    <x v="43"/>
    <x v="43"/>
    <x v="43"/>
    <x v="5"/>
    <x v="126"/>
    <x v="170"/>
    <x v="103"/>
    <x v="43"/>
    <x v="50"/>
    <x v="54"/>
    <x v="1"/>
  </r>
  <r>
    <x v="0"/>
    <x v="19"/>
    <x v="19"/>
    <x v="8"/>
    <x v="8"/>
    <x v="8"/>
    <x v="5"/>
    <x v="126"/>
    <x v="170"/>
    <x v="103"/>
    <x v="43"/>
    <x v="50"/>
    <x v="54"/>
    <x v="1"/>
  </r>
  <r>
    <x v="0"/>
    <x v="19"/>
    <x v="19"/>
    <x v="3"/>
    <x v="3"/>
    <x v="3"/>
    <x v="5"/>
    <x v="126"/>
    <x v="170"/>
    <x v="103"/>
    <x v="43"/>
    <x v="50"/>
    <x v="54"/>
    <x v="1"/>
  </r>
  <r>
    <x v="0"/>
    <x v="19"/>
    <x v="19"/>
    <x v="0"/>
    <x v="0"/>
    <x v="0"/>
    <x v="5"/>
    <x v="126"/>
    <x v="170"/>
    <x v="103"/>
    <x v="43"/>
    <x v="50"/>
    <x v="54"/>
    <x v="1"/>
  </r>
  <r>
    <x v="0"/>
    <x v="19"/>
    <x v="19"/>
    <x v="63"/>
    <x v="63"/>
    <x v="63"/>
    <x v="5"/>
    <x v="126"/>
    <x v="170"/>
    <x v="103"/>
    <x v="43"/>
    <x v="50"/>
    <x v="54"/>
    <x v="1"/>
  </r>
  <r>
    <x v="0"/>
    <x v="19"/>
    <x v="19"/>
    <x v="14"/>
    <x v="14"/>
    <x v="14"/>
    <x v="14"/>
    <x v="127"/>
    <x v="196"/>
    <x v="96"/>
    <x v="92"/>
    <x v="50"/>
    <x v="54"/>
    <x v="1"/>
  </r>
  <r>
    <x v="0"/>
    <x v="19"/>
    <x v="19"/>
    <x v="64"/>
    <x v="64"/>
    <x v="64"/>
    <x v="14"/>
    <x v="127"/>
    <x v="196"/>
    <x v="96"/>
    <x v="92"/>
    <x v="50"/>
    <x v="54"/>
    <x v="1"/>
  </r>
  <r>
    <x v="0"/>
    <x v="19"/>
    <x v="19"/>
    <x v="65"/>
    <x v="65"/>
    <x v="65"/>
    <x v="14"/>
    <x v="127"/>
    <x v="196"/>
    <x v="96"/>
    <x v="92"/>
    <x v="50"/>
    <x v="54"/>
    <x v="1"/>
  </r>
  <r>
    <x v="0"/>
    <x v="19"/>
    <x v="19"/>
    <x v="28"/>
    <x v="28"/>
    <x v="28"/>
    <x v="14"/>
    <x v="127"/>
    <x v="196"/>
    <x v="96"/>
    <x v="92"/>
    <x v="50"/>
    <x v="54"/>
    <x v="1"/>
  </r>
  <r>
    <x v="0"/>
    <x v="19"/>
    <x v="19"/>
    <x v="54"/>
    <x v="54"/>
    <x v="54"/>
    <x v="14"/>
    <x v="127"/>
    <x v="196"/>
    <x v="102"/>
    <x v="254"/>
    <x v="39"/>
    <x v="180"/>
    <x v="1"/>
  </r>
  <r>
    <x v="0"/>
    <x v="19"/>
    <x v="19"/>
    <x v="32"/>
    <x v="32"/>
    <x v="32"/>
    <x v="14"/>
    <x v="127"/>
    <x v="196"/>
    <x v="102"/>
    <x v="254"/>
    <x v="39"/>
    <x v="180"/>
    <x v="1"/>
  </r>
  <r>
    <x v="0"/>
    <x v="19"/>
    <x v="19"/>
    <x v="35"/>
    <x v="35"/>
    <x v="35"/>
    <x v="14"/>
    <x v="127"/>
    <x v="196"/>
    <x v="102"/>
    <x v="254"/>
    <x v="39"/>
    <x v="180"/>
    <x v="1"/>
  </r>
  <r>
    <x v="0"/>
    <x v="19"/>
    <x v="19"/>
    <x v="66"/>
    <x v="66"/>
    <x v="66"/>
    <x v="14"/>
    <x v="127"/>
    <x v="196"/>
    <x v="96"/>
    <x v="92"/>
    <x v="50"/>
    <x v="54"/>
    <x v="1"/>
  </r>
  <r>
    <x v="0"/>
    <x v="19"/>
    <x v="19"/>
    <x v="22"/>
    <x v="22"/>
    <x v="22"/>
    <x v="14"/>
    <x v="127"/>
    <x v="196"/>
    <x v="102"/>
    <x v="254"/>
    <x v="39"/>
    <x v="180"/>
    <x v="1"/>
  </r>
  <r>
    <x v="0"/>
    <x v="19"/>
    <x v="19"/>
    <x v="67"/>
    <x v="67"/>
    <x v="67"/>
    <x v="14"/>
    <x v="127"/>
    <x v="196"/>
    <x v="102"/>
    <x v="254"/>
    <x v="39"/>
    <x v="180"/>
    <x v="1"/>
  </r>
  <r>
    <x v="0"/>
    <x v="19"/>
    <x v="19"/>
    <x v="34"/>
    <x v="34"/>
    <x v="34"/>
    <x v="14"/>
    <x v="127"/>
    <x v="196"/>
    <x v="97"/>
    <x v="123"/>
    <x v="50"/>
    <x v="54"/>
    <x v="1"/>
  </r>
  <r>
    <x v="0"/>
    <x v="19"/>
    <x v="19"/>
    <x v="7"/>
    <x v="7"/>
    <x v="7"/>
    <x v="14"/>
    <x v="127"/>
    <x v="196"/>
    <x v="96"/>
    <x v="92"/>
    <x v="50"/>
    <x v="54"/>
    <x v="1"/>
  </r>
  <r>
    <x v="0"/>
    <x v="19"/>
    <x v="19"/>
    <x v="68"/>
    <x v="68"/>
    <x v="68"/>
    <x v="14"/>
    <x v="127"/>
    <x v="196"/>
    <x v="97"/>
    <x v="123"/>
    <x v="50"/>
    <x v="54"/>
    <x v="1"/>
  </r>
  <r>
    <x v="0"/>
    <x v="20"/>
    <x v="20"/>
    <x v="0"/>
    <x v="0"/>
    <x v="0"/>
    <x v="0"/>
    <x v="67"/>
    <x v="197"/>
    <x v="68"/>
    <x v="255"/>
    <x v="39"/>
    <x v="181"/>
    <x v="1"/>
  </r>
  <r>
    <x v="0"/>
    <x v="20"/>
    <x v="20"/>
    <x v="1"/>
    <x v="1"/>
    <x v="1"/>
    <x v="1"/>
    <x v="71"/>
    <x v="198"/>
    <x v="70"/>
    <x v="256"/>
    <x v="68"/>
    <x v="182"/>
    <x v="1"/>
  </r>
  <r>
    <x v="0"/>
    <x v="20"/>
    <x v="20"/>
    <x v="7"/>
    <x v="7"/>
    <x v="7"/>
    <x v="2"/>
    <x v="115"/>
    <x v="50"/>
    <x v="70"/>
    <x v="256"/>
    <x v="50"/>
    <x v="54"/>
    <x v="1"/>
  </r>
  <r>
    <x v="0"/>
    <x v="20"/>
    <x v="20"/>
    <x v="9"/>
    <x v="9"/>
    <x v="9"/>
    <x v="3"/>
    <x v="104"/>
    <x v="174"/>
    <x v="96"/>
    <x v="51"/>
    <x v="56"/>
    <x v="183"/>
    <x v="1"/>
  </r>
  <r>
    <x v="0"/>
    <x v="20"/>
    <x v="20"/>
    <x v="8"/>
    <x v="8"/>
    <x v="8"/>
    <x v="4"/>
    <x v="106"/>
    <x v="199"/>
    <x v="67"/>
    <x v="155"/>
    <x v="68"/>
    <x v="182"/>
    <x v="1"/>
  </r>
  <r>
    <x v="0"/>
    <x v="20"/>
    <x v="20"/>
    <x v="4"/>
    <x v="4"/>
    <x v="4"/>
    <x v="5"/>
    <x v="107"/>
    <x v="200"/>
    <x v="51"/>
    <x v="257"/>
    <x v="68"/>
    <x v="182"/>
    <x v="0"/>
  </r>
  <r>
    <x v="0"/>
    <x v="20"/>
    <x v="20"/>
    <x v="11"/>
    <x v="11"/>
    <x v="11"/>
    <x v="5"/>
    <x v="107"/>
    <x v="200"/>
    <x v="38"/>
    <x v="258"/>
    <x v="50"/>
    <x v="54"/>
    <x v="1"/>
  </r>
  <r>
    <x v="0"/>
    <x v="20"/>
    <x v="20"/>
    <x v="3"/>
    <x v="3"/>
    <x v="3"/>
    <x v="5"/>
    <x v="107"/>
    <x v="200"/>
    <x v="38"/>
    <x v="258"/>
    <x v="50"/>
    <x v="54"/>
    <x v="1"/>
  </r>
  <r>
    <x v="0"/>
    <x v="20"/>
    <x v="20"/>
    <x v="2"/>
    <x v="2"/>
    <x v="2"/>
    <x v="8"/>
    <x v="108"/>
    <x v="201"/>
    <x v="67"/>
    <x v="155"/>
    <x v="50"/>
    <x v="54"/>
    <x v="1"/>
  </r>
  <r>
    <x v="0"/>
    <x v="20"/>
    <x v="20"/>
    <x v="10"/>
    <x v="10"/>
    <x v="10"/>
    <x v="8"/>
    <x v="108"/>
    <x v="201"/>
    <x v="66"/>
    <x v="259"/>
    <x v="39"/>
    <x v="181"/>
    <x v="1"/>
  </r>
  <r>
    <x v="0"/>
    <x v="20"/>
    <x v="20"/>
    <x v="5"/>
    <x v="5"/>
    <x v="5"/>
    <x v="10"/>
    <x v="110"/>
    <x v="25"/>
    <x v="94"/>
    <x v="260"/>
    <x v="39"/>
    <x v="181"/>
    <x v="1"/>
  </r>
  <r>
    <x v="0"/>
    <x v="20"/>
    <x v="20"/>
    <x v="13"/>
    <x v="13"/>
    <x v="13"/>
    <x v="11"/>
    <x v="128"/>
    <x v="202"/>
    <x v="94"/>
    <x v="260"/>
    <x v="50"/>
    <x v="54"/>
    <x v="1"/>
  </r>
  <r>
    <x v="0"/>
    <x v="20"/>
    <x v="20"/>
    <x v="14"/>
    <x v="14"/>
    <x v="14"/>
    <x v="12"/>
    <x v="129"/>
    <x v="196"/>
    <x v="89"/>
    <x v="132"/>
    <x v="68"/>
    <x v="182"/>
    <x v="1"/>
  </r>
  <r>
    <x v="0"/>
    <x v="20"/>
    <x v="20"/>
    <x v="6"/>
    <x v="6"/>
    <x v="6"/>
    <x v="12"/>
    <x v="129"/>
    <x v="196"/>
    <x v="88"/>
    <x v="261"/>
    <x v="50"/>
    <x v="54"/>
    <x v="1"/>
  </r>
  <r>
    <x v="0"/>
    <x v="20"/>
    <x v="20"/>
    <x v="24"/>
    <x v="24"/>
    <x v="24"/>
    <x v="14"/>
    <x v="123"/>
    <x v="203"/>
    <x v="97"/>
    <x v="123"/>
    <x v="51"/>
    <x v="184"/>
    <x v="1"/>
  </r>
  <r>
    <x v="0"/>
    <x v="20"/>
    <x v="20"/>
    <x v="23"/>
    <x v="23"/>
    <x v="23"/>
    <x v="14"/>
    <x v="123"/>
    <x v="203"/>
    <x v="103"/>
    <x v="50"/>
    <x v="52"/>
    <x v="185"/>
    <x v="1"/>
  </r>
  <r>
    <x v="0"/>
    <x v="20"/>
    <x v="20"/>
    <x v="63"/>
    <x v="63"/>
    <x v="63"/>
    <x v="14"/>
    <x v="123"/>
    <x v="203"/>
    <x v="103"/>
    <x v="50"/>
    <x v="52"/>
    <x v="185"/>
    <x v="1"/>
  </r>
  <r>
    <x v="0"/>
    <x v="20"/>
    <x v="20"/>
    <x v="69"/>
    <x v="69"/>
    <x v="69"/>
    <x v="17"/>
    <x v="124"/>
    <x v="16"/>
    <x v="97"/>
    <x v="123"/>
    <x v="53"/>
    <x v="96"/>
    <x v="1"/>
  </r>
  <r>
    <x v="0"/>
    <x v="20"/>
    <x v="20"/>
    <x v="16"/>
    <x v="16"/>
    <x v="16"/>
    <x v="17"/>
    <x v="124"/>
    <x v="16"/>
    <x v="95"/>
    <x v="262"/>
    <x v="39"/>
    <x v="181"/>
    <x v="1"/>
  </r>
  <r>
    <x v="0"/>
    <x v="20"/>
    <x v="20"/>
    <x v="25"/>
    <x v="25"/>
    <x v="25"/>
    <x v="17"/>
    <x v="124"/>
    <x v="16"/>
    <x v="103"/>
    <x v="50"/>
    <x v="68"/>
    <x v="182"/>
    <x v="1"/>
  </r>
  <r>
    <x v="0"/>
    <x v="20"/>
    <x v="20"/>
    <x v="19"/>
    <x v="19"/>
    <x v="19"/>
    <x v="17"/>
    <x v="124"/>
    <x v="16"/>
    <x v="96"/>
    <x v="51"/>
    <x v="52"/>
    <x v="185"/>
    <x v="1"/>
  </r>
  <r>
    <x v="0"/>
    <x v="21"/>
    <x v="21"/>
    <x v="0"/>
    <x v="0"/>
    <x v="0"/>
    <x v="0"/>
    <x v="62"/>
    <x v="204"/>
    <x v="77"/>
    <x v="263"/>
    <x v="50"/>
    <x v="54"/>
    <x v="1"/>
  </r>
  <r>
    <x v="0"/>
    <x v="21"/>
    <x v="21"/>
    <x v="3"/>
    <x v="3"/>
    <x v="3"/>
    <x v="1"/>
    <x v="65"/>
    <x v="205"/>
    <x v="83"/>
    <x v="264"/>
    <x v="50"/>
    <x v="54"/>
    <x v="1"/>
  </r>
  <r>
    <x v="0"/>
    <x v="21"/>
    <x v="21"/>
    <x v="4"/>
    <x v="4"/>
    <x v="4"/>
    <x v="2"/>
    <x v="66"/>
    <x v="206"/>
    <x v="91"/>
    <x v="265"/>
    <x v="44"/>
    <x v="186"/>
    <x v="0"/>
  </r>
  <r>
    <x v="0"/>
    <x v="21"/>
    <x v="21"/>
    <x v="39"/>
    <x v="39"/>
    <x v="39"/>
    <x v="3"/>
    <x v="95"/>
    <x v="207"/>
    <x v="70"/>
    <x v="197"/>
    <x v="37"/>
    <x v="187"/>
    <x v="1"/>
  </r>
  <r>
    <x v="0"/>
    <x v="21"/>
    <x v="21"/>
    <x v="14"/>
    <x v="14"/>
    <x v="14"/>
    <x v="4"/>
    <x v="67"/>
    <x v="208"/>
    <x v="71"/>
    <x v="266"/>
    <x v="51"/>
    <x v="188"/>
    <x v="1"/>
  </r>
  <r>
    <x v="0"/>
    <x v="21"/>
    <x v="21"/>
    <x v="29"/>
    <x v="29"/>
    <x v="29"/>
    <x v="5"/>
    <x v="68"/>
    <x v="209"/>
    <x v="87"/>
    <x v="267"/>
    <x v="67"/>
    <x v="189"/>
    <x v="1"/>
  </r>
  <r>
    <x v="0"/>
    <x v="21"/>
    <x v="21"/>
    <x v="25"/>
    <x v="25"/>
    <x v="25"/>
    <x v="6"/>
    <x v="69"/>
    <x v="200"/>
    <x v="57"/>
    <x v="268"/>
    <x v="21"/>
    <x v="190"/>
    <x v="1"/>
  </r>
  <r>
    <x v="0"/>
    <x v="21"/>
    <x v="21"/>
    <x v="2"/>
    <x v="2"/>
    <x v="2"/>
    <x v="7"/>
    <x v="102"/>
    <x v="4"/>
    <x v="71"/>
    <x v="266"/>
    <x v="50"/>
    <x v="54"/>
    <x v="1"/>
  </r>
  <r>
    <x v="0"/>
    <x v="21"/>
    <x v="21"/>
    <x v="5"/>
    <x v="5"/>
    <x v="5"/>
    <x v="8"/>
    <x v="103"/>
    <x v="40"/>
    <x v="57"/>
    <x v="268"/>
    <x v="67"/>
    <x v="189"/>
    <x v="1"/>
  </r>
  <r>
    <x v="0"/>
    <x v="21"/>
    <x v="21"/>
    <x v="32"/>
    <x v="32"/>
    <x v="32"/>
    <x v="9"/>
    <x v="115"/>
    <x v="133"/>
    <x v="93"/>
    <x v="225"/>
    <x v="37"/>
    <x v="187"/>
    <x v="1"/>
  </r>
  <r>
    <x v="0"/>
    <x v="21"/>
    <x v="21"/>
    <x v="10"/>
    <x v="10"/>
    <x v="10"/>
    <x v="9"/>
    <x v="115"/>
    <x v="133"/>
    <x v="70"/>
    <x v="197"/>
    <x v="50"/>
    <x v="54"/>
    <x v="1"/>
  </r>
  <r>
    <x v="0"/>
    <x v="21"/>
    <x v="21"/>
    <x v="28"/>
    <x v="28"/>
    <x v="28"/>
    <x v="11"/>
    <x v="105"/>
    <x v="210"/>
    <x v="38"/>
    <x v="226"/>
    <x v="52"/>
    <x v="30"/>
    <x v="1"/>
  </r>
  <r>
    <x v="0"/>
    <x v="21"/>
    <x v="21"/>
    <x v="30"/>
    <x v="30"/>
    <x v="30"/>
    <x v="12"/>
    <x v="106"/>
    <x v="43"/>
    <x v="57"/>
    <x v="268"/>
    <x v="50"/>
    <x v="54"/>
    <x v="1"/>
  </r>
  <r>
    <x v="0"/>
    <x v="21"/>
    <x v="21"/>
    <x v="8"/>
    <x v="8"/>
    <x v="8"/>
    <x v="12"/>
    <x v="106"/>
    <x v="43"/>
    <x v="38"/>
    <x v="226"/>
    <x v="39"/>
    <x v="191"/>
    <x v="1"/>
  </r>
  <r>
    <x v="0"/>
    <x v="21"/>
    <x v="21"/>
    <x v="9"/>
    <x v="9"/>
    <x v="9"/>
    <x v="14"/>
    <x v="107"/>
    <x v="211"/>
    <x v="103"/>
    <x v="269"/>
    <x v="21"/>
    <x v="190"/>
    <x v="1"/>
  </r>
  <r>
    <x v="0"/>
    <x v="21"/>
    <x v="21"/>
    <x v="6"/>
    <x v="6"/>
    <x v="6"/>
    <x v="14"/>
    <x v="107"/>
    <x v="211"/>
    <x v="38"/>
    <x v="226"/>
    <x v="50"/>
    <x v="54"/>
    <x v="1"/>
  </r>
  <r>
    <x v="0"/>
    <x v="21"/>
    <x v="21"/>
    <x v="35"/>
    <x v="35"/>
    <x v="35"/>
    <x v="16"/>
    <x v="108"/>
    <x v="203"/>
    <x v="66"/>
    <x v="136"/>
    <x v="39"/>
    <x v="191"/>
    <x v="1"/>
  </r>
  <r>
    <x v="0"/>
    <x v="21"/>
    <x v="21"/>
    <x v="16"/>
    <x v="16"/>
    <x v="16"/>
    <x v="17"/>
    <x v="109"/>
    <x v="107"/>
    <x v="89"/>
    <x v="270"/>
    <x v="53"/>
    <x v="86"/>
    <x v="1"/>
  </r>
  <r>
    <x v="0"/>
    <x v="21"/>
    <x v="21"/>
    <x v="13"/>
    <x v="13"/>
    <x v="13"/>
    <x v="17"/>
    <x v="109"/>
    <x v="107"/>
    <x v="66"/>
    <x v="136"/>
    <x v="50"/>
    <x v="54"/>
    <x v="1"/>
  </r>
  <r>
    <x v="0"/>
    <x v="21"/>
    <x v="21"/>
    <x v="64"/>
    <x v="64"/>
    <x v="64"/>
    <x v="19"/>
    <x v="110"/>
    <x v="48"/>
    <x v="93"/>
    <x v="225"/>
    <x v="52"/>
    <x v="3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18C649-68B7-4F7A-AC92-9ABABF889708}" name="pvt_L" cacheId="2251" applyNumberFormats="0" applyBorderFormats="0" applyFontFormats="0" applyPatternFormats="0" applyAlignmentFormats="0" applyWidthHeightFormats="1" dataCaption="値" updatedVersion="8" minRefreshableVersion="3" useAutoFormatting="1" rowGrandTotals="0" colGrandTotals="0" itemPrintTitles="1" createdVersion="5" indent="0" outline="1" outlineData="1" multipleFieldFilters="0" rowHeaderCaption="自治体／産業大分類" fieldListSortAscending="1">
  <location ref="A1:H353" firstHeaderRow="0" firstDataRow="1" firstDataCol="1"/>
  <pivotFields count="11">
    <pivotField showAll="0"/>
    <pivotField showAll="0"/>
    <pivotField axis="axisRow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2"/>
    <field x="3"/>
  </rowFields>
  <rowItems count="35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4" baseField="0" baseItem="0" numFmtId="176"/>
    <dataField name="総数／構成比" fld="5" baseField="0" baseItem="0" numFmtId="177"/>
    <dataField name="個人／事業所数" fld="6" baseField="0" baseItem="0" numFmtId="176"/>
    <dataField name="個人／構成比" fld="7" baseField="0" baseItem="0" numFmtId="177"/>
    <dataField name="法人／事業所数" fld="8" baseField="0" baseItem="0" numFmtId="176"/>
    <dataField name="法人／構成比" fld="9" baseField="0" baseItem="0" numFmtId="177"/>
    <dataField name="法人以外の団体／事業所数" fld="10" baseField="0" baseItem="0" numFmtId="176"/>
  </dataFields>
  <formats count="16">
    <format dxfId="357">
      <pivotArea field="2" type="button" dataOnly="0" labelOnly="1" outline="0" axis="axisRow" fieldPosition="0"/>
    </format>
    <format dxfId="356">
      <pivotArea outline="0" fieldPosition="0">
        <references count="1">
          <reference field="4294967294" count="1">
            <x v="0"/>
          </reference>
        </references>
      </pivotArea>
    </format>
    <format dxfId="355">
      <pivotArea outline="0" fieldPosition="0">
        <references count="1">
          <reference field="4294967294" count="1">
            <x v="1"/>
          </reference>
        </references>
      </pivotArea>
    </format>
    <format dxfId="354">
      <pivotArea outline="0" fieldPosition="0">
        <references count="1">
          <reference field="4294967294" count="1">
            <x v="2"/>
          </reference>
        </references>
      </pivotArea>
    </format>
    <format dxfId="353">
      <pivotArea outline="0" fieldPosition="0">
        <references count="1">
          <reference field="4294967294" count="1">
            <x v="3"/>
          </reference>
        </references>
      </pivotArea>
    </format>
    <format dxfId="352">
      <pivotArea outline="0" fieldPosition="0">
        <references count="1">
          <reference field="4294967294" count="1">
            <x v="4"/>
          </reference>
        </references>
      </pivotArea>
    </format>
    <format dxfId="351">
      <pivotArea outline="0" fieldPosition="0">
        <references count="1">
          <reference field="4294967294" count="1">
            <x v="5"/>
          </reference>
        </references>
      </pivotArea>
    </format>
    <format dxfId="350">
      <pivotArea outline="0" fieldPosition="0">
        <references count="1">
          <reference field="4294967294" count="1">
            <x v="6"/>
          </reference>
        </references>
      </pivotArea>
    </format>
    <format dxfId="349">
      <pivotArea field="2" type="button" dataOnly="0" labelOnly="1" outline="0" axis="axisRow" fieldPosition="0"/>
    </format>
    <format dxfId="34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47">
      <pivotArea field="2" type="button" dataOnly="0" labelOnly="1" outline="0" axis="axisRow" fieldPosition="0"/>
    </format>
    <format dxfId="34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45">
      <pivotArea field="2" type="button" dataOnly="0" labelOnly="1" outline="0" axis="axisRow" fieldPosition="0"/>
    </format>
    <format dxfId="34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4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4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Dark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CA06008-7F62-4CE5-8986-7EADCDB227BF}" name="pvt_M" cacheId="2252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498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22">
        <item x="9"/>
        <item x="12"/>
        <item x="10"/>
        <item x="2"/>
        <item x="7"/>
        <item x="11"/>
        <item x="15"/>
        <item x="14"/>
        <item x="8"/>
        <item x="5"/>
        <item x="0"/>
        <item x="1"/>
        <item x="3"/>
        <item x="17"/>
        <item x="16"/>
        <item x="18"/>
        <item x="21"/>
        <item x="13"/>
        <item x="6"/>
        <item x="20"/>
        <item x="19"/>
        <item x="4"/>
      </items>
    </pivotField>
    <pivotField axis="axisRow" showAll="0" insertBlankRow="1" defaultSubtota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</pivotField>
    <pivotField showAll="0" defaultSubtotal="0">
      <items count="41">
        <item x="5"/>
        <item x="6"/>
        <item x="10"/>
        <item x="13"/>
        <item x="35"/>
        <item x="31"/>
        <item x="37"/>
        <item x="32"/>
        <item x="40"/>
        <item x="36"/>
        <item x="30"/>
        <item x="26"/>
        <item x="38"/>
        <item x="34"/>
        <item x="39"/>
        <item x="16"/>
        <item x="19"/>
        <item x="20"/>
        <item x="21"/>
        <item x="11"/>
        <item x="3"/>
        <item x="9"/>
        <item x="2"/>
        <item x="33"/>
        <item x="23"/>
        <item x="18"/>
        <item x="4"/>
        <item x="14"/>
        <item x="12"/>
        <item x="25"/>
        <item x="0"/>
        <item x="29"/>
        <item x="1"/>
        <item x="24"/>
        <item x="27"/>
        <item x="7"/>
        <item x="8"/>
        <item x="15"/>
        <item x="28"/>
        <item x="17"/>
        <item x="22"/>
      </items>
    </pivotField>
    <pivotField showAll="0" defaultSubtotal="0">
      <items count="41">
        <item x="21"/>
        <item x="7"/>
        <item x="22"/>
        <item x="2"/>
        <item x="24"/>
        <item x="38"/>
        <item x="8"/>
        <item x="40"/>
        <item x="0"/>
        <item x="16"/>
        <item x="3"/>
        <item x="35"/>
        <item x="32"/>
        <item x="20"/>
        <item x="9"/>
        <item x="12"/>
        <item x="30"/>
        <item x="19"/>
        <item x="27"/>
        <item x="29"/>
        <item x="17"/>
        <item x="15"/>
        <item x="25"/>
        <item x="11"/>
        <item x="6"/>
        <item x="13"/>
        <item x="10"/>
        <item x="14"/>
        <item x="1"/>
        <item x="31"/>
        <item x="5"/>
        <item x="39"/>
        <item x="34"/>
        <item x="28"/>
        <item x="18"/>
        <item x="4"/>
        <item x="23"/>
        <item x="33"/>
        <item x="37"/>
        <item x="26"/>
        <item x="36"/>
      </items>
    </pivotField>
    <pivotField axis="axisRow" showAll="0" defaultSubtotal="0">
      <items count="41">
        <item x="5"/>
        <item x="6"/>
        <item x="10"/>
        <item x="13"/>
        <item x="35"/>
        <item x="31"/>
        <item x="37"/>
        <item x="32"/>
        <item x="40"/>
        <item x="36"/>
        <item x="30"/>
        <item x="26"/>
        <item x="38"/>
        <item x="34"/>
        <item x="39"/>
        <item x="16"/>
        <item x="19"/>
        <item x="20"/>
        <item x="21"/>
        <item x="11"/>
        <item x="3"/>
        <item x="9"/>
        <item x="2"/>
        <item x="33"/>
        <item x="23"/>
        <item x="18"/>
        <item x="4"/>
        <item x="14"/>
        <item x="12"/>
        <item x="25"/>
        <item x="0"/>
        <item x="29"/>
        <item x="1"/>
        <item x="24"/>
        <item x="27"/>
        <item x="7"/>
        <item x="8"/>
        <item x="15"/>
        <item x="28"/>
        <item x="17"/>
        <item x="22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69">
        <item x="164"/>
        <item x="163"/>
        <item x="162"/>
        <item x="161"/>
        <item x="160"/>
        <item x="119"/>
        <item x="118"/>
        <item x="144"/>
        <item x="117"/>
        <item x="111"/>
        <item x="110"/>
        <item x="135"/>
        <item x="109"/>
        <item x="128"/>
        <item x="134"/>
        <item x="116"/>
        <item x="115"/>
        <item x="108"/>
        <item x="114"/>
        <item x="72"/>
        <item x="71"/>
        <item x="102"/>
        <item x="70"/>
        <item x="113"/>
        <item x="140"/>
        <item x="101"/>
        <item x="133"/>
        <item x="127"/>
        <item x="156"/>
        <item x="126"/>
        <item x="100"/>
        <item x="132"/>
        <item x="149"/>
        <item x="125"/>
        <item x="69"/>
        <item x="68"/>
        <item x="67"/>
        <item x="66"/>
        <item x="107"/>
        <item x="106"/>
        <item x="99"/>
        <item x="65"/>
        <item x="64"/>
        <item x="157"/>
        <item x="143"/>
        <item x="166"/>
        <item x="105"/>
        <item x="142"/>
        <item x="89"/>
        <item x="98"/>
        <item x="88"/>
        <item x="97"/>
        <item x="141"/>
        <item x="87"/>
        <item x="139"/>
        <item x="112"/>
        <item x="86"/>
        <item x="155"/>
        <item x="138"/>
        <item x="96"/>
        <item x="63"/>
        <item x="159"/>
        <item x="168"/>
        <item x="62"/>
        <item x="158"/>
        <item x="57"/>
        <item x="56"/>
        <item x="85"/>
        <item x="148"/>
        <item x="55"/>
        <item x="167"/>
        <item x="61"/>
        <item x="54"/>
        <item x="53"/>
        <item x="95"/>
        <item x="60"/>
        <item x="84"/>
        <item x="94"/>
        <item x="52"/>
        <item x="124"/>
        <item x="123"/>
        <item x="154"/>
        <item x="131"/>
        <item x="153"/>
        <item x="130"/>
        <item x="147"/>
        <item x="83"/>
        <item x="104"/>
        <item x="59"/>
        <item x="146"/>
        <item x="103"/>
        <item x="122"/>
        <item x="93"/>
        <item x="39"/>
        <item x="145"/>
        <item x="121"/>
        <item x="92"/>
        <item x="129"/>
        <item x="152"/>
        <item x="82"/>
        <item x="81"/>
        <item x="38"/>
        <item x="51"/>
        <item x="120"/>
        <item x="37"/>
        <item x="36"/>
        <item x="80"/>
        <item x="35"/>
        <item x="79"/>
        <item x="137"/>
        <item x="78"/>
        <item x="151"/>
        <item x="77"/>
        <item x="136"/>
        <item x="50"/>
        <item x="34"/>
        <item x="49"/>
        <item x="48"/>
        <item x="47"/>
        <item x="58"/>
        <item x="33"/>
        <item x="165"/>
        <item x="91"/>
        <item x="46"/>
        <item x="90"/>
        <item x="76"/>
        <item x="75"/>
        <item x="32"/>
        <item x="150"/>
        <item x="31"/>
        <item x="30"/>
        <item x="29"/>
        <item x="45"/>
        <item x="28"/>
        <item x="27"/>
        <item x="26"/>
        <item x="44"/>
        <item x="74"/>
        <item x="73"/>
        <item x="43"/>
        <item x="19"/>
        <item x="18"/>
        <item x="25"/>
        <item x="42"/>
        <item x="17"/>
        <item x="16"/>
        <item x="15"/>
        <item x="14"/>
        <item x="41"/>
        <item x="40"/>
        <item x="24"/>
        <item x="23"/>
        <item x="13"/>
        <item x="12"/>
        <item x="11"/>
        <item x="10"/>
        <item x="22"/>
        <item x="9"/>
        <item x="8"/>
        <item x="21"/>
        <item x="7"/>
        <item x="20"/>
        <item x="6"/>
        <item x="5"/>
        <item x="4"/>
        <item x="3"/>
        <item x="2"/>
        <item x="1"/>
        <item x="0"/>
      </items>
    </pivotField>
    <pivotField dataField="1" showAll="0" defaultSubtotal="0">
      <items count="296">
        <item x="214"/>
        <item x="269"/>
        <item x="268"/>
        <item x="256"/>
        <item x="213"/>
        <item x="121"/>
        <item x="160"/>
        <item x="267"/>
        <item x="135"/>
        <item x="38"/>
        <item x="120"/>
        <item x="159"/>
        <item x="19"/>
        <item x="18"/>
        <item x="106"/>
        <item x="37"/>
        <item x="55"/>
        <item x="54"/>
        <item x="134"/>
        <item x="105"/>
        <item x="295"/>
        <item x="89"/>
        <item x="17"/>
        <item x="36"/>
        <item x="35"/>
        <item x="71"/>
        <item x="53"/>
        <item x="147"/>
        <item x="52"/>
        <item x="16"/>
        <item x="88"/>
        <item x="174"/>
        <item x="104"/>
        <item x="15"/>
        <item x="239"/>
        <item x="87"/>
        <item x="51"/>
        <item x="70"/>
        <item x="173"/>
        <item x="225"/>
        <item x="133"/>
        <item x="86"/>
        <item x="186"/>
        <item x="238"/>
        <item x="172"/>
        <item x="85"/>
        <item x="294"/>
        <item x="158"/>
        <item x="146"/>
        <item x="132"/>
        <item x="34"/>
        <item x="103"/>
        <item x="237"/>
        <item x="185"/>
        <item x="119"/>
        <item x="157"/>
        <item x="14"/>
        <item x="266"/>
        <item x="293"/>
        <item x="198"/>
        <item x="171"/>
        <item x="255"/>
        <item x="212"/>
        <item x="236"/>
        <item x="156"/>
        <item x="50"/>
        <item x="265"/>
        <item x="118"/>
        <item x="211"/>
        <item x="155"/>
        <item x="145"/>
        <item x="283"/>
        <item x="117"/>
        <item x="84"/>
        <item x="33"/>
        <item x="210"/>
        <item x="184"/>
        <item x="116"/>
        <item x="13"/>
        <item x="131"/>
        <item x="49"/>
        <item x="292"/>
        <item x="197"/>
        <item x="12"/>
        <item x="69"/>
        <item x="224"/>
        <item x="183"/>
        <item x="282"/>
        <item x="68"/>
        <item x="83"/>
        <item x="67"/>
        <item x="264"/>
        <item x="102"/>
        <item x="66"/>
        <item x="144"/>
        <item x="32"/>
        <item x="115"/>
        <item x="209"/>
        <item x="11"/>
        <item x="31"/>
        <item x="130"/>
        <item x="182"/>
        <item x="208"/>
        <item x="30"/>
        <item x="170"/>
        <item x="223"/>
        <item x="65"/>
        <item x="129"/>
        <item x="101"/>
        <item x="48"/>
        <item x="64"/>
        <item x="10"/>
        <item x="100"/>
        <item x="99"/>
        <item x="154"/>
        <item x="29"/>
        <item x="235"/>
        <item x="9"/>
        <item x="245"/>
        <item x="196"/>
        <item x="82"/>
        <item x="8"/>
        <item x="47"/>
        <item x="195"/>
        <item x="46"/>
        <item x="128"/>
        <item x="207"/>
        <item x="28"/>
        <item x="45"/>
        <item x="181"/>
        <item x="169"/>
        <item x="7"/>
        <item x="27"/>
        <item x="281"/>
        <item x="98"/>
        <item x="254"/>
        <item x="97"/>
        <item x="81"/>
        <item x="153"/>
        <item x="26"/>
        <item x="206"/>
        <item x="222"/>
        <item x="143"/>
        <item x="114"/>
        <item x="244"/>
        <item x="274"/>
        <item x="221"/>
        <item x="152"/>
        <item x="6"/>
        <item x="253"/>
        <item x="205"/>
        <item x="113"/>
        <item x="168"/>
        <item x="291"/>
        <item x="80"/>
        <item x="167"/>
        <item x="112"/>
        <item x="127"/>
        <item x="44"/>
        <item x="194"/>
        <item x="263"/>
        <item x="63"/>
        <item x="166"/>
        <item x="234"/>
        <item x="262"/>
        <item x="79"/>
        <item x="96"/>
        <item x="142"/>
        <item x="25"/>
        <item x="78"/>
        <item x="193"/>
        <item x="62"/>
        <item x="233"/>
        <item x="290"/>
        <item x="280"/>
        <item x="192"/>
        <item x="180"/>
        <item x="77"/>
        <item x="273"/>
        <item x="95"/>
        <item x="111"/>
        <item x="289"/>
        <item x="94"/>
        <item x="261"/>
        <item x="232"/>
        <item x="61"/>
        <item x="141"/>
        <item x="231"/>
        <item x="279"/>
        <item x="260"/>
        <item x="151"/>
        <item x="76"/>
        <item x="165"/>
        <item x="252"/>
        <item x="60"/>
        <item x="220"/>
        <item x="5"/>
        <item x="251"/>
        <item x="230"/>
        <item x="278"/>
        <item x="204"/>
        <item x="219"/>
        <item x="288"/>
        <item x="259"/>
        <item x="43"/>
        <item x="203"/>
        <item x="93"/>
        <item x="218"/>
        <item x="272"/>
        <item x="229"/>
        <item x="191"/>
        <item x="92"/>
        <item x="4"/>
        <item x="250"/>
        <item x="277"/>
        <item x="24"/>
        <item x="217"/>
        <item x="23"/>
        <item x="59"/>
        <item x="42"/>
        <item x="3"/>
        <item x="216"/>
        <item x="75"/>
        <item x="249"/>
        <item x="243"/>
        <item x="74"/>
        <item x="258"/>
        <item x="140"/>
        <item x="228"/>
        <item x="41"/>
        <item x="202"/>
        <item x="139"/>
        <item x="126"/>
        <item x="2"/>
        <item x="201"/>
        <item x="110"/>
        <item x="276"/>
        <item x="164"/>
        <item x="179"/>
        <item x="125"/>
        <item x="190"/>
        <item x="58"/>
        <item x="178"/>
        <item x="227"/>
        <item x="248"/>
        <item x="124"/>
        <item x="138"/>
        <item x="177"/>
        <item x="189"/>
        <item x="287"/>
        <item x="226"/>
        <item x="286"/>
        <item x="137"/>
        <item x="242"/>
        <item x="163"/>
        <item x="200"/>
        <item x="176"/>
        <item x="188"/>
        <item x="109"/>
        <item x="22"/>
        <item x="150"/>
        <item x="285"/>
        <item x="108"/>
        <item x="162"/>
        <item x="1"/>
        <item x="136"/>
        <item x="73"/>
        <item x="149"/>
        <item x="241"/>
        <item x="175"/>
        <item x="21"/>
        <item x="284"/>
        <item x="72"/>
        <item x="0"/>
        <item x="40"/>
        <item x="107"/>
        <item x="39"/>
        <item x="275"/>
        <item x="57"/>
        <item x="247"/>
        <item x="123"/>
        <item x="122"/>
        <item x="20"/>
        <item x="187"/>
        <item x="161"/>
        <item x="91"/>
        <item x="271"/>
        <item x="148"/>
        <item x="246"/>
        <item x="215"/>
        <item x="240"/>
        <item x="270"/>
        <item x="90"/>
        <item x="56"/>
        <item x="199"/>
        <item x="257"/>
      </items>
    </pivotField>
    <pivotField dataField="1" showAll="0" defaultSubtotal="0">
      <items count="133">
        <item x="65"/>
        <item x="35"/>
        <item x="87"/>
        <item x="101"/>
        <item x="97"/>
        <item x="109"/>
        <item x="76"/>
        <item x="15"/>
        <item x="96"/>
        <item x="66"/>
        <item x="36"/>
        <item x="98"/>
        <item x="64"/>
        <item x="85"/>
        <item x="38"/>
        <item x="52"/>
        <item x="63"/>
        <item x="37"/>
        <item x="62"/>
        <item x="88"/>
        <item x="95"/>
        <item x="81"/>
        <item x="115"/>
        <item x="83"/>
        <item x="57"/>
        <item x="74"/>
        <item x="86"/>
        <item x="116"/>
        <item x="122"/>
        <item x="94"/>
        <item x="121"/>
        <item x="82"/>
        <item x="84"/>
        <item x="46"/>
        <item x="129"/>
        <item x="34"/>
        <item x="128"/>
        <item x="114"/>
        <item x="106"/>
        <item x="61"/>
        <item x="113"/>
        <item x="50"/>
        <item x="60"/>
        <item x="58"/>
        <item x="56"/>
        <item x="132"/>
        <item x="59"/>
        <item x="100"/>
        <item x="53"/>
        <item x="73"/>
        <item x="120"/>
        <item x="93"/>
        <item x="127"/>
        <item x="33"/>
        <item x="75"/>
        <item x="105"/>
        <item x="79"/>
        <item x="28"/>
        <item x="49"/>
        <item x="91"/>
        <item x="80"/>
        <item x="72"/>
        <item x="99"/>
        <item x="131"/>
        <item x="119"/>
        <item x="51"/>
        <item x="31"/>
        <item x="104"/>
        <item x="118"/>
        <item x="55"/>
        <item x="19"/>
        <item x="103"/>
        <item x="70"/>
        <item x="108"/>
        <item x="126"/>
        <item x="44"/>
        <item x="89"/>
        <item x="112"/>
        <item x="25"/>
        <item x="92"/>
        <item x="107"/>
        <item x="90"/>
        <item x="125"/>
        <item x="71"/>
        <item x="69"/>
        <item x="47"/>
        <item x="102"/>
        <item x="45"/>
        <item x="18"/>
        <item x="32"/>
        <item x="117"/>
        <item x="27"/>
        <item x="30"/>
        <item x="124"/>
        <item x="111"/>
        <item x="48"/>
        <item x="42"/>
        <item x="110"/>
        <item x="16"/>
        <item x="130"/>
        <item x="29"/>
        <item x="78"/>
        <item x="41"/>
        <item x="54"/>
        <item x="77"/>
        <item x="123"/>
        <item x="43"/>
        <item x="12"/>
        <item x="26"/>
        <item x="68"/>
        <item x="10"/>
        <item x="24"/>
        <item x="67"/>
        <item x="17"/>
        <item x="14"/>
        <item x="23"/>
        <item x="11"/>
        <item x="13"/>
        <item x="21"/>
        <item x="40"/>
        <item x="39"/>
        <item x="5"/>
        <item x="6"/>
        <item x="9"/>
        <item x="7"/>
        <item x="22"/>
        <item x="8"/>
        <item x="20"/>
        <item x="4"/>
        <item x="2"/>
        <item x="3"/>
        <item x="1"/>
        <item x="0"/>
      </items>
    </pivotField>
    <pivotField dataField="1" showAll="0" defaultSubtotal="0">
      <items count="307">
        <item x="70"/>
        <item x="35"/>
        <item x="15"/>
        <item x="88"/>
        <item x="72"/>
        <item x="150"/>
        <item x="36"/>
        <item x="106"/>
        <item x="249"/>
        <item x="38"/>
        <item x="195"/>
        <item x="87"/>
        <item x="37"/>
        <item x="53"/>
        <item x="165"/>
        <item x="91"/>
        <item x="19"/>
        <item x="279"/>
        <item x="268"/>
        <item x="148"/>
        <item x="55"/>
        <item x="123"/>
        <item x="54"/>
        <item x="235"/>
        <item x="110"/>
        <item x="225"/>
        <item x="209"/>
        <item x="18"/>
        <item x="280"/>
        <item x="34"/>
        <item x="160"/>
        <item x="108"/>
        <item x="89"/>
        <item x="135"/>
        <item x="293"/>
        <item x="162"/>
        <item x="233"/>
        <item x="16"/>
        <item x="109"/>
        <item x="71"/>
        <item x="90"/>
        <item x="182"/>
        <item x="125"/>
        <item x="149"/>
        <item x="73"/>
        <item x="166"/>
        <item x="33"/>
        <item x="305"/>
        <item x="47"/>
        <item x="224"/>
        <item x="210"/>
        <item x="179"/>
        <item x="193"/>
        <item x="288"/>
        <item x="163"/>
        <item x="69"/>
        <item x="28"/>
        <item x="124"/>
        <item x="85"/>
        <item x="104"/>
        <item x="223"/>
        <item x="12"/>
        <item x="181"/>
        <item x="51"/>
        <item x="161"/>
        <item x="103"/>
        <item x="194"/>
        <item x="221"/>
        <item x="143"/>
        <item x="126"/>
        <item x="248"/>
        <item x="31"/>
        <item x="159"/>
        <item x="136"/>
        <item x="111"/>
        <item x="294"/>
        <item x="68"/>
        <item x="178"/>
        <item x="56"/>
        <item x="204"/>
        <item x="306"/>
        <item x="10"/>
        <item x="164"/>
        <item x="236"/>
        <item x="222"/>
        <item x="151"/>
        <item x="278"/>
        <item x="207"/>
        <item x="265"/>
        <item x="66"/>
        <item x="17"/>
        <item x="107"/>
        <item x="304"/>
        <item x="121"/>
        <item x="25"/>
        <item x="274"/>
        <item x="147"/>
        <item x="208"/>
        <item x="245"/>
        <item x="14"/>
        <item x="97"/>
        <item x="180"/>
        <item x="146"/>
        <item x="86"/>
        <item x="205"/>
        <item x="177"/>
        <item x="120"/>
        <item x="50"/>
        <item x="100"/>
        <item x="234"/>
        <item x="11"/>
        <item x="192"/>
        <item x="286"/>
        <item x="206"/>
        <item x="61"/>
        <item x="145"/>
        <item x="32"/>
        <item x="84"/>
        <item x="13"/>
        <item x="105"/>
        <item x="132"/>
        <item x="188"/>
        <item x="52"/>
        <item x="266"/>
        <item x="220"/>
        <item x="27"/>
        <item x="79"/>
        <item x="122"/>
        <item x="244"/>
        <item x="277"/>
        <item x="134"/>
        <item x="30"/>
        <item x="44"/>
        <item x="257"/>
        <item x="189"/>
        <item x="175"/>
        <item x="142"/>
        <item x="246"/>
        <item x="98"/>
        <item x="133"/>
        <item x="102"/>
        <item x="119"/>
        <item x="45"/>
        <item x="5"/>
        <item x="247"/>
        <item x="302"/>
        <item x="158"/>
        <item x="216"/>
        <item x="67"/>
        <item x="176"/>
        <item x="287"/>
        <item x="6"/>
        <item x="144"/>
        <item x="9"/>
        <item x="29"/>
        <item x="83"/>
        <item x="273"/>
        <item x="201"/>
        <item x="190"/>
        <item x="171"/>
        <item x="254"/>
        <item x="48"/>
        <item x="65"/>
        <item x="7"/>
        <item x="118"/>
        <item x="267"/>
        <item x="203"/>
        <item x="99"/>
        <item x="218"/>
        <item x="156"/>
        <item x="174"/>
        <item x="46"/>
        <item x="131"/>
        <item x="202"/>
        <item x="64"/>
        <item x="219"/>
        <item x="239"/>
        <item x="62"/>
        <item x="191"/>
        <item x="275"/>
        <item x="130"/>
        <item x="60"/>
        <item x="157"/>
        <item x="81"/>
        <item x="217"/>
        <item x="299"/>
        <item x="184"/>
        <item x="173"/>
        <item x="63"/>
        <item x="285"/>
        <item x="8"/>
        <item x="290"/>
        <item x="101"/>
        <item x="256"/>
        <item x="303"/>
        <item x="76"/>
        <item x="232"/>
        <item x="261"/>
        <item x="241"/>
        <item x="172"/>
        <item x="276"/>
        <item x="49"/>
        <item x="243"/>
        <item x="264"/>
        <item x="300"/>
        <item x="242"/>
        <item x="42"/>
        <item x="4"/>
        <item x="228"/>
        <item x="82"/>
        <item x="263"/>
        <item x="80"/>
        <item x="301"/>
        <item x="292"/>
        <item x="117"/>
        <item x="26"/>
        <item x="94"/>
        <item x="200"/>
        <item x="41"/>
        <item x="272"/>
        <item x="96"/>
        <item x="24"/>
        <item x="78"/>
        <item x="255"/>
        <item x="229"/>
        <item x="213"/>
        <item x="95"/>
        <item x="260"/>
        <item x="116"/>
        <item x="230"/>
        <item x="77"/>
        <item x="141"/>
        <item x="270"/>
        <item x="2"/>
        <item x="187"/>
        <item x="291"/>
        <item x="262"/>
        <item x="227"/>
        <item x="271"/>
        <item x="215"/>
        <item x="284"/>
        <item x="43"/>
        <item x="59"/>
        <item x="23"/>
        <item x="3"/>
        <item x="214"/>
        <item x="298"/>
        <item x="170"/>
        <item x="114"/>
        <item x="250"/>
        <item x="199"/>
        <item x="231"/>
        <item x="169"/>
        <item x="153"/>
        <item x="140"/>
        <item x="21"/>
        <item x="198"/>
        <item x="240"/>
        <item x="139"/>
        <item x="237"/>
        <item x="185"/>
        <item x="283"/>
        <item x="296"/>
        <item x="129"/>
        <item x="252"/>
        <item x="197"/>
        <item x="281"/>
        <item x="212"/>
        <item x="128"/>
        <item x="112"/>
        <item x="297"/>
        <item x="186"/>
        <item x="115"/>
        <item x="282"/>
        <item x="238"/>
        <item x="251"/>
        <item x="138"/>
        <item x="113"/>
        <item x="168"/>
        <item x="154"/>
        <item x="259"/>
        <item x="137"/>
        <item x="253"/>
        <item x="295"/>
        <item x="289"/>
        <item x="155"/>
        <item x="167"/>
        <item x="1"/>
        <item x="183"/>
        <item x="258"/>
        <item x="75"/>
        <item x="58"/>
        <item x="0"/>
        <item x="22"/>
        <item x="196"/>
        <item x="152"/>
        <item x="74"/>
        <item x="93"/>
        <item x="40"/>
        <item x="127"/>
        <item x="39"/>
        <item x="226"/>
        <item x="57"/>
        <item x="211"/>
        <item x="20"/>
        <item x="92"/>
        <item x="269"/>
      </items>
    </pivotField>
    <pivotField dataField="1" showAll="0" defaultSubtotal="0">
      <items count="104">
        <item x="94"/>
        <item x="93"/>
        <item x="96"/>
        <item x="62"/>
        <item x="67"/>
        <item x="63"/>
        <item x="90"/>
        <item x="92"/>
        <item x="55"/>
        <item x="95"/>
        <item x="69"/>
        <item x="54"/>
        <item x="91"/>
        <item x="66"/>
        <item x="60"/>
        <item x="100"/>
        <item x="61"/>
        <item x="79"/>
        <item x="98"/>
        <item x="68"/>
        <item x="57"/>
        <item x="64"/>
        <item x="77"/>
        <item x="46"/>
        <item x="65"/>
        <item x="102"/>
        <item x="101"/>
        <item x="70"/>
        <item x="103"/>
        <item x="89"/>
        <item x="78"/>
        <item x="88"/>
        <item x="82"/>
        <item x="43"/>
        <item x="49"/>
        <item x="83"/>
        <item x="58"/>
        <item x="97"/>
        <item x="85"/>
        <item x="71"/>
        <item x="99"/>
        <item x="87"/>
        <item x="26"/>
        <item x="74"/>
        <item x="81"/>
        <item x="80"/>
        <item x="56"/>
        <item x="59"/>
        <item x="84"/>
        <item x="76"/>
        <item x="53"/>
        <item x="52"/>
        <item x="86"/>
        <item x="51"/>
        <item x="45"/>
        <item x="30"/>
        <item x="50"/>
        <item x="38"/>
        <item x="39"/>
        <item x="17"/>
        <item x="33"/>
        <item x="48"/>
        <item x="37"/>
        <item x="47"/>
        <item x="34"/>
        <item x="75"/>
        <item x="36"/>
        <item x="73"/>
        <item x="31"/>
        <item x="8"/>
        <item x="35"/>
        <item x="42"/>
        <item x="22"/>
        <item x="44"/>
        <item x="20"/>
        <item x="72"/>
        <item x="32"/>
        <item x="28"/>
        <item x="7"/>
        <item x="14"/>
        <item x="23"/>
        <item x="41"/>
        <item x="27"/>
        <item x="40"/>
        <item x="29"/>
        <item x="13"/>
        <item x="18"/>
        <item x="16"/>
        <item x="19"/>
        <item x="9"/>
        <item x="25"/>
        <item x="24"/>
        <item x="0"/>
        <item x="1"/>
        <item x="11"/>
        <item x="15"/>
        <item x="12"/>
        <item x="21"/>
        <item x="6"/>
        <item x="3"/>
        <item x="10"/>
        <item x="4"/>
        <item x="2"/>
        <item x="5"/>
      </items>
    </pivotField>
    <pivotField dataField="1" showAll="0" defaultSubtotal="0">
      <items count="265">
        <item x="116"/>
        <item x="130"/>
        <item x="182"/>
        <item x="150"/>
        <item x="112"/>
        <item x="202"/>
        <item x="124"/>
        <item x="263"/>
        <item x="184"/>
        <item x="173"/>
        <item x="240"/>
        <item x="59"/>
        <item x="16"/>
        <item x="151"/>
        <item x="220"/>
        <item x="95"/>
        <item x="209"/>
        <item x="64"/>
        <item x="102"/>
        <item x="153"/>
        <item x="195"/>
        <item x="249"/>
        <item x="177"/>
        <item x="46"/>
        <item x="7"/>
        <item x="128"/>
        <item x="25"/>
        <item x="217"/>
        <item x="60"/>
        <item x="260"/>
        <item x="115"/>
        <item x="100"/>
        <item x="139"/>
        <item x="190"/>
        <item x="73"/>
        <item x="204"/>
        <item x="178"/>
        <item x="242"/>
        <item x="231"/>
        <item x="80"/>
        <item x="147"/>
        <item x="216"/>
        <item x="98"/>
        <item x="43"/>
        <item x="137"/>
        <item x="186"/>
        <item x="47"/>
        <item x="117"/>
        <item x="6"/>
        <item x="29"/>
        <item x="208"/>
        <item x="75"/>
        <item x="52"/>
        <item x="136"/>
        <item x="162"/>
        <item x="13"/>
        <item x="248"/>
        <item x="168"/>
        <item x="101"/>
        <item x="105"/>
        <item x="235"/>
        <item x="12"/>
        <item x="32"/>
        <item x="224"/>
        <item x="127"/>
        <item x="159"/>
        <item x="67"/>
        <item x="206"/>
        <item x="188"/>
        <item x="219"/>
        <item x="66"/>
        <item x="264"/>
        <item x="36"/>
        <item x="111"/>
        <item x="17"/>
        <item x="157"/>
        <item x="51"/>
        <item x="79"/>
        <item x="50"/>
        <item x="35"/>
        <item x="90"/>
        <item x="221"/>
        <item x="181"/>
        <item x="84"/>
        <item x="236"/>
        <item x="229"/>
        <item x="126"/>
        <item x="49"/>
        <item x="15"/>
        <item x="18"/>
        <item x="8"/>
        <item x="109"/>
        <item x="138"/>
        <item x="189"/>
        <item x="251"/>
        <item x="45"/>
        <item x="83"/>
        <item x="257"/>
        <item x="30"/>
        <item x="63"/>
        <item x="33"/>
        <item x="34"/>
        <item x="207"/>
        <item x="85"/>
        <item x="48"/>
        <item x="129"/>
        <item x="167"/>
        <item x="37"/>
        <item x="0"/>
        <item x="193"/>
        <item x="57"/>
        <item x="110"/>
        <item x="86"/>
        <item x="119"/>
        <item x="180"/>
        <item x="144"/>
        <item x="241"/>
        <item x="211"/>
        <item x="93"/>
        <item x="161"/>
        <item x="132"/>
        <item x="68"/>
        <item x="38"/>
        <item x="200"/>
        <item x="21"/>
        <item x="58"/>
        <item x="148"/>
        <item x="152"/>
        <item x="166"/>
        <item x="19"/>
        <item x="71"/>
        <item x="194"/>
        <item x="10"/>
        <item x="245"/>
        <item x="201"/>
        <item x="82"/>
        <item x="114"/>
        <item x="239"/>
        <item x="14"/>
        <item x="81"/>
        <item x="141"/>
        <item x="261"/>
        <item x="76"/>
        <item x="99"/>
        <item x="226"/>
        <item x="65"/>
        <item x="31"/>
        <item x="113"/>
        <item x="11"/>
        <item x="27"/>
        <item x="218"/>
        <item x="54"/>
        <item x="74"/>
        <item x="41"/>
        <item x="259"/>
        <item x="192"/>
        <item x="61"/>
        <item x="107"/>
        <item x="203"/>
        <item x="121"/>
        <item x="97"/>
        <item x="169"/>
        <item x="5"/>
        <item x="142"/>
        <item x="2"/>
        <item x="262"/>
        <item x="205"/>
        <item x="175"/>
        <item x="158"/>
        <item x="230"/>
        <item x="62"/>
        <item x="149"/>
        <item x="140"/>
        <item x="9"/>
        <item x="22"/>
        <item x="87"/>
        <item x="26"/>
        <item x="253"/>
        <item x="42"/>
        <item x="77"/>
        <item x="96"/>
        <item x="28"/>
        <item x="94"/>
        <item x="196"/>
        <item x="164"/>
        <item x="89"/>
        <item x="108"/>
        <item x="223"/>
        <item x="44"/>
        <item x="122"/>
        <item x="78"/>
        <item x="146"/>
        <item x="252"/>
        <item x="214"/>
        <item x="92"/>
        <item x="174"/>
        <item x="123"/>
        <item x="215"/>
        <item x="155"/>
        <item x="131"/>
        <item x="179"/>
        <item x="160"/>
        <item x="125"/>
        <item x="103"/>
        <item x="197"/>
        <item x="24"/>
        <item x="244"/>
        <item x="254"/>
        <item x="171"/>
        <item x="23"/>
        <item x="72"/>
        <item x="170"/>
        <item x="88"/>
        <item x="234"/>
        <item x="258"/>
        <item x="70"/>
        <item x="55"/>
        <item x="183"/>
        <item x="199"/>
        <item x="210"/>
        <item x="232"/>
        <item x="91"/>
        <item x="250"/>
        <item x="3"/>
        <item x="213"/>
        <item x="1"/>
        <item x="256"/>
        <item x="237"/>
        <item x="40"/>
        <item x="133"/>
        <item x="39"/>
        <item x="198"/>
        <item x="4"/>
        <item x="53"/>
        <item x="134"/>
        <item x="118"/>
        <item x="238"/>
        <item x="156"/>
        <item x="145"/>
        <item x="255"/>
        <item x="135"/>
        <item x="165"/>
        <item x="56"/>
        <item x="69"/>
        <item x="191"/>
        <item x="106"/>
        <item x="247"/>
        <item x="172"/>
        <item x="154"/>
        <item x="20"/>
        <item x="185"/>
        <item x="212"/>
        <item x="176"/>
        <item x="225"/>
        <item x="104"/>
        <item x="228"/>
        <item x="143"/>
        <item x="120"/>
        <item x="187"/>
        <item x="227"/>
        <item x="246"/>
        <item x="163"/>
        <item x="222"/>
        <item x="233"/>
        <item x="243"/>
      </items>
    </pivotField>
    <pivotField dataField="1" showAll="0" defaultSubtotal="0">
      <items count="12">
        <item x="5"/>
        <item x="0"/>
        <item x="1"/>
        <item x="4"/>
        <item x="10"/>
        <item x="9"/>
        <item x="11"/>
        <item x="2"/>
        <item x="7"/>
        <item x="6"/>
        <item x="8"/>
        <item x="3"/>
      </items>
    </pivotField>
  </pivotFields>
  <rowFields count="3">
    <field x="2"/>
    <field x="6"/>
    <field x="5"/>
  </rowFields>
  <rowItems count="497">
    <i>
      <x/>
    </i>
    <i r="1">
      <x/>
      <x v="30"/>
    </i>
    <i r="1">
      <x v="1"/>
      <x v="32"/>
    </i>
    <i r="1">
      <x v="2"/>
      <x v="22"/>
    </i>
    <i r="1">
      <x v="3"/>
      <x v="20"/>
    </i>
    <i r="1">
      <x v="4"/>
      <x v="26"/>
    </i>
    <i r="1">
      <x v="5"/>
      <x/>
    </i>
    <i r="1">
      <x v="6"/>
      <x v="1"/>
    </i>
    <i r="1">
      <x v="7"/>
      <x v="35"/>
    </i>
    <i r="1">
      <x v="8"/>
      <x v="36"/>
    </i>
    <i r="1">
      <x v="9"/>
      <x v="21"/>
    </i>
    <i r="1">
      <x v="10"/>
      <x v="2"/>
    </i>
    <i r="1">
      <x v="11"/>
      <x v="19"/>
    </i>
    <i r="1">
      <x v="12"/>
      <x v="28"/>
    </i>
    <i r="1">
      <x v="13"/>
      <x v="3"/>
    </i>
    <i r="1">
      <x v="14"/>
      <x v="27"/>
    </i>
    <i r="1">
      <x v="15"/>
      <x v="37"/>
    </i>
    <i r="1">
      <x v="16"/>
      <x v="15"/>
    </i>
    <i r="1">
      <x v="17"/>
      <x v="39"/>
    </i>
    <i r="1">
      <x v="18"/>
      <x v="25"/>
    </i>
    <i r="1">
      <x v="19"/>
      <x v="16"/>
    </i>
    <i t="blank">
      <x/>
    </i>
    <i>
      <x v="1"/>
    </i>
    <i r="1">
      <x/>
      <x v="30"/>
    </i>
    <i r="1">
      <x v="1"/>
      <x v="26"/>
    </i>
    <i r="1">
      <x v="2"/>
      <x v="32"/>
    </i>
    <i r="1">
      <x v="3"/>
      <x v="20"/>
    </i>
    <i r="1">
      <x v="4"/>
      <x v="22"/>
    </i>
    <i r="1">
      <x v="5"/>
      <x/>
    </i>
    <i r="1">
      <x v="6"/>
      <x v="36"/>
    </i>
    <i r="1">
      <x v="7"/>
      <x v="1"/>
    </i>
    <i r="1">
      <x v="8"/>
      <x v="19"/>
    </i>
    <i r="1">
      <x v="9"/>
      <x v="2"/>
    </i>
    <i r="1">
      <x v="10"/>
      <x v="35"/>
    </i>
    <i r="1">
      <x v="11"/>
      <x v="27"/>
    </i>
    <i r="1">
      <x v="12"/>
      <x v="28"/>
    </i>
    <i r="1">
      <x v="13"/>
      <x v="21"/>
    </i>
    <i r="1">
      <x v="14"/>
      <x v="25"/>
    </i>
    <i r="1">
      <x v="15"/>
      <x v="15"/>
    </i>
    <i r="1">
      <x v="16"/>
      <x v="37"/>
    </i>
    <i r="1">
      <x v="17"/>
      <x v="17"/>
    </i>
    <i r="1">
      <x v="18"/>
      <x v="18"/>
    </i>
    <i r="1">
      <x v="19"/>
      <x v="40"/>
    </i>
    <i t="blank">
      <x v="1"/>
    </i>
    <i>
      <x v="2"/>
    </i>
    <i r="1">
      <x/>
      <x v="30"/>
    </i>
    <i r="1">
      <x v="1"/>
      <x v="32"/>
    </i>
    <i r="1">
      <x v="2"/>
      <x v="22"/>
    </i>
    <i r="1">
      <x v="3"/>
      <x v="26"/>
    </i>
    <i r="1">
      <x v="4"/>
      <x v="20"/>
    </i>
    <i r="1">
      <x v="5"/>
      <x/>
    </i>
    <i r="1">
      <x v="6"/>
      <x v="1"/>
    </i>
    <i r="1">
      <x v="7"/>
      <x v="35"/>
    </i>
    <i r="1">
      <x v="8"/>
      <x v="2"/>
    </i>
    <i r="2">
      <x v="21"/>
    </i>
    <i r="1">
      <x v="10"/>
      <x v="36"/>
    </i>
    <i r="1">
      <x v="11"/>
      <x v="19"/>
    </i>
    <i r="1">
      <x v="12"/>
      <x v="28"/>
    </i>
    <i r="1">
      <x v="13"/>
      <x v="27"/>
    </i>
    <i r="1">
      <x v="14"/>
      <x v="37"/>
    </i>
    <i r="1">
      <x v="15"/>
      <x v="16"/>
    </i>
    <i r="1">
      <x v="16"/>
      <x v="18"/>
    </i>
    <i r="1">
      <x v="17"/>
      <x v="25"/>
    </i>
    <i r="1">
      <x v="18"/>
      <x v="15"/>
    </i>
    <i r="1">
      <x v="19"/>
      <x v="39"/>
    </i>
    <i t="blank">
      <x v="2"/>
    </i>
    <i>
      <x v="3"/>
    </i>
    <i r="1">
      <x/>
      <x v="30"/>
    </i>
    <i r="1">
      <x v="1"/>
      <x v="32"/>
    </i>
    <i r="1">
      <x v="2"/>
      <x v="22"/>
    </i>
    <i r="1">
      <x v="3"/>
      <x v="20"/>
    </i>
    <i r="1">
      <x v="4"/>
      <x v="26"/>
    </i>
    <i r="1">
      <x v="5"/>
      <x/>
    </i>
    <i r="1">
      <x v="6"/>
      <x v="35"/>
    </i>
    <i r="1">
      <x v="7"/>
      <x v="1"/>
    </i>
    <i r="1">
      <x v="8"/>
      <x v="36"/>
    </i>
    <i r="1">
      <x v="9"/>
      <x v="21"/>
    </i>
    <i r="1">
      <x v="10"/>
      <x v="19"/>
    </i>
    <i r="1">
      <x v="11"/>
      <x v="39"/>
    </i>
    <i r="1">
      <x v="12"/>
      <x v="2"/>
    </i>
    <i r="1">
      <x v="13"/>
      <x v="3"/>
    </i>
    <i r="1">
      <x v="14"/>
      <x v="37"/>
    </i>
    <i r="1">
      <x v="15"/>
      <x v="18"/>
    </i>
    <i r="2">
      <x v="27"/>
    </i>
    <i r="1">
      <x v="17"/>
      <x v="24"/>
    </i>
    <i r="2">
      <x v="28"/>
    </i>
    <i r="2">
      <x v="33"/>
    </i>
    <i t="blank">
      <x v="3"/>
    </i>
    <i>
      <x v="4"/>
    </i>
    <i r="1">
      <x/>
      <x v="30"/>
    </i>
    <i r="1">
      <x v="1"/>
      <x v="32"/>
    </i>
    <i r="1">
      <x v="2"/>
      <x/>
    </i>
    <i r="1">
      <x v="3"/>
      <x v="22"/>
    </i>
    <i r="1">
      <x v="4"/>
      <x v="20"/>
    </i>
    <i r="1">
      <x v="5"/>
      <x v="26"/>
    </i>
    <i r="1">
      <x v="6"/>
      <x v="35"/>
    </i>
    <i r="1">
      <x v="7"/>
      <x v="1"/>
    </i>
    <i r="1">
      <x v="8"/>
      <x v="36"/>
    </i>
    <i r="1">
      <x v="9"/>
      <x v="21"/>
    </i>
    <i r="1">
      <x v="10"/>
      <x v="2"/>
    </i>
    <i r="1">
      <x v="11"/>
      <x v="28"/>
    </i>
    <i r="1">
      <x v="12"/>
      <x v="19"/>
    </i>
    <i r="1">
      <x v="13"/>
      <x v="39"/>
    </i>
    <i r="1">
      <x v="14"/>
      <x v="27"/>
    </i>
    <i r="1">
      <x v="15"/>
      <x v="17"/>
    </i>
    <i r="1">
      <x v="16"/>
      <x v="37"/>
    </i>
    <i r="1">
      <x v="17"/>
      <x v="18"/>
    </i>
    <i r="2">
      <x v="25"/>
    </i>
    <i r="1">
      <x v="19"/>
      <x v="16"/>
    </i>
    <i t="blank">
      <x v="4"/>
    </i>
    <i>
      <x v="5"/>
    </i>
    <i r="1">
      <x/>
      <x v="30"/>
    </i>
    <i r="1">
      <x v="1"/>
      <x v="32"/>
    </i>
    <i r="1">
      <x v="2"/>
      <x v="22"/>
    </i>
    <i r="1">
      <x v="3"/>
      <x v="20"/>
    </i>
    <i r="1">
      <x v="4"/>
      <x v="35"/>
    </i>
    <i r="1">
      <x v="5"/>
      <x/>
    </i>
    <i r="1">
      <x v="6"/>
      <x v="26"/>
    </i>
    <i r="1">
      <x v="7"/>
      <x v="21"/>
    </i>
    <i r="1">
      <x v="8"/>
      <x v="19"/>
    </i>
    <i r="1">
      <x v="9"/>
      <x v="36"/>
    </i>
    <i r="1">
      <x v="10"/>
      <x v="1"/>
    </i>
    <i r="1">
      <x v="11"/>
      <x v="2"/>
    </i>
    <i r="1">
      <x v="12"/>
      <x v="25"/>
    </i>
    <i r="1">
      <x v="13"/>
      <x v="28"/>
    </i>
    <i r="1">
      <x v="14"/>
      <x v="27"/>
    </i>
    <i r="1">
      <x v="15"/>
      <x v="37"/>
    </i>
    <i r="1">
      <x v="16"/>
      <x v="33"/>
    </i>
    <i r="1">
      <x v="17"/>
      <x v="16"/>
    </i>
    <i r="1">
      <x v="18"/>
      <x v="15"/>
    </i>
    <i r="2">
      <x v="17"/>
    </i>
    <i r="2">
      <x v="39"/>
    </i>
    <i t="blank">
      <x v="5"/>
    </i>
    <i>
      <x v="6"/>
    </i>
    <i r="1">
      <x/>
      <x v="20"/>
    </i>
    <i r="1">
      <x v="1"/>
      <x v="30"/>
    </i>
    <i r="1">
      <x v="2"/>
      <x v="22"/>
    </i>
    <i r="2">
      <x v="32"/>
    </i>
    <i r="1">
      <x v="4"/>
      <x/>
    </i>
    <i r="1">
      <x v="5"/>
      <x v="1"/>
    </i>
    <i r="1">
      <x v="6"/>
      <x v="3"/>
    </i>
    <i r="1">
      <x v="7"/>
      <x v="26"/>
    </i>
    <i r="1">
      <x v="8"/>
      <x v="35"/>
    </i>
    <i r="1">
      <x v="9"/>
      <x v="29"/>
    </i>
    <i r="1">
      <x v="10"/>
      <x v="19"/>
    </i>
    <i r="1">
      <x v="11"/>
      <x v="2"/>
    </i>
    <i r="2">
      <x v="21"/>
    </i>
    <i r="1">
      <x v="13"/>
      <x v="36"/>
    </i>
    <i r="1">
      <x v="14"/>
      <x v="28"/>
    </i>
    <i r="1">
      <x v="15"/>
      <x v="15"/>
    </i>
    <i r="2">
      <x v="27"/>
    </i>
    <i r="1">
      <x v="17"/>
      <x v="11"/>
    </i>
    <i r="2">
      <x v="33"/>
    </i>
    <i r="1">
      <x v="19"/>
      <x v="34"/>
    </i>
    <i r="2">
      <x v="38"/>
    </i>
    <i t="blank">
      <x v="6"/>
    </i>
    <i>
      <x v="7"/>
    </i>
    <i r="1">
      <x/>
      <x v="32"/>
    </i>
    <i r="1">
      <x v="1"/>
      <x v="22"/>
    </i>
    <i r="1">
      <x v="2"/>
      <x v="30"/>
    </i>
    <i r="1">
      <x v="3"/>
      <x v="20"/>
    </i>
    <i r="1">
      <x v="4"/>
      <x/>
    </i>
    <i r="1">
      <x v="5"/>
      <x v="21"/>
    </i>
    <i r="1">
      <x v="6"/>
      <x v="28"/>
    </i>
    <i r="1">
      <x v="7"/>
      <x v="2"/>
    </i>
    <i r="2">
      <x v="35"/>
    </i>
    <i r="1">
      <x v="9"/>
      <x v="15"/>
    </i>
    <i r="1">
      <x v="10"/>
      <x v="1"/>
    </i>
    <i r="1">
      <x v="11"/>
      <x v="36"/>
    </i>
    <i r="1">
      <x v="12"/>
      <x v="19"/>
    </i>
    <i r="2">
      <x v="27"/>
    </i>
    <i r="2">
      <x v="29"/>
    </i>
    <i r="1">
      <x v="15"/>
      <x v="31"/>
    </i>
    <i r="1">
      <x v="16"/>
      <x v="3"/>
    </i>
    <i r="2">
      <x v="26"/>
    </i>
    <i r="1">
      <x v="18"/>
      <x v="16"/>
    </i>
    <i r="2">
      <x v="33"/>
    </i>
    <i r="2">
      <x v="37"/>
    </i>
    <i r="2">
      <x v="39"/>
    </i>
    <i t="blank">
      <x v="7"/>
    </i>
    <i>
      <x v="8"/>
    </i>
    <i r="1">
      <x/>
      <x v="30"/>
    </i>
    <i r="1">
      <x v="1"/>
      <x v="32"/>
    </i>
    <i r="1">
      <x v="2"/>
      <x v="20"/>
    </i>
    <i r="1">
      <x v="3"/>
      <x v="26"/>
    </i>
    <i r="1">
      <x v="4"/>
      <x v="22"/>
    </i>
    <i r="1">
      <x v="5"/>
      <x/>
    </i>
    <i r="1">
      <x v="6"/>
      <x v="15"/>
    </i>
    <i r="1">
      <x v="7"/>
      <x v="21"/>
    </i>
    <i r="2">
      <x v="29"/>
    </i>
    <i r="1">
      <x v="9"/>
      <x v="1"/>
    </i>
    <i r="1">
      <x v="10"/>
      <x v="35"/>
    </i>
    <i r="1">
      <x v="11"/>
      <x v="28"/>
    </i>
    <i r="1">
      <x v="12"/>
      <x v="2"/>
    </i>
    <i r="1">
      <x v="13"/>
      <x v="3"/>
    </i>
    <i r="1">
      <x v="14"/>
      <x v="19"/>
    </i>
    <i r="2">
      <x v="37"/>
    </i>
    <i r="1">
      <x v="16"/>
      <x v="17"/>
    </i>
    <i r="2">
      <x v="36"/>
    </i>
    <i r="1">
      <x v="18"/>
      <x v="33"/>
    </i>
    <i r="1">
      <x v="19"/>
      <x v="38"/>
    </i>
    <i r="2">
      <x v="39"/>
    </i>
    <i t="blank">
      <x v="8"/>
    </i>
    <i>
      <x v="9"/>
    </i>
    <i r="1">
      <x/>
      <x v="20"/>
    </i>
    <i r="1">
      <x v="1"/>
      <x v="22"/>
    </i>
    <i r="1">
      <x v="2"/>
      <x v="30"/>
    </i>
    <i r="2">
      <x v="32"/>
    </i>
    <i r="1">
      <x v="4"/>
      <x/>
    </i>
    <i r="1">
      <x v="5"/>
      <x v="21"/>
    </i>
    <i r="1">
      <x v="6"/>
      <x v="29"/>
    </i>
    <i r="1">
      <x v="7"/>
      <x v="2"/>
    </i>
    <i r="1">
      <x v="8"/>
      <x v="1"/>
    </i>
    <i r="1">
      <x v="9"/>
      <x v="3"/>
    </i>
    <i r="2">
      <x v="19"/>
    </i>
    <i r="1">
      <x v="11"/>
      <x v="15"/>
    </i>
    <i r="2">
      <x v="16"/>
    </i>
    <i r="1">
      <x v="13"/>
      <x v="26"/>
    </i>
    <i r="1">
      <x v="14"/>
      <x v="35"/>
    </i>
    <i r="1">
      <x v="15"/>
      <x v="28"/>
    </i>
    <i r="1">
      <x v="16"/>
      <x v="17"/>
    </i>
    <i r="1">
      <x v="17"/>
      <x v="11"/>
    </i>
    <i r="1">
      <x v="18"/>
      <x v="36"/>
    </i>
    <i r="1">
      <x v="19"/>
      <x v="18"/>
    </i>
    <i r="2">
      <x v="34"/>
    </i>
    <i t="blank">
      <x v="9"/>
    </i>
    <i>
      <x v="10"/>
    </i>
    <i r="1">
      <x/>
      <x v="30"/>
    </i>
    <i r="1">
      <x v="1"/>
      <x v="32"/>
    </i>
    <i r="1">
      <x v="2"/>
      <x v="22"/>
    </i>
    <i r="1">
      <x v="3"/>
      <x v="20"/>
    </i>
    <i r="1">
      <x v="4"/>
      <x/>
    </i>
    <i r="1">
      <x v="5"/>
      <x v="29"/>
    </i>
    <i r="1">
      <x v="6"/>
      <x v="21"/>
    </i>
    <i r="1">
      <x v="7"/>
      <x v="35"/>
    </i>
    <i r="1">
      <x v="8"/>
      <x v="1"/>
    </i>
    <i r="1">
      <x v="9"/>
      <x v="3"/>
    </i>
    <i r="1">
      <x v="10"/>
      <x v="36"/>
    </i>
    <i r="1">
      <x v="11"/>
      <x v="2"/>
    </i>
    <i r="1">
      <x v="12"/>
      <x v="19"/>
    </i>
    <i r="1">
      <x v="13"/>
      <x v="26"/>
    </i>
    <i r="1">
      <x v="14"/>
      <x v="37"/>
    </i>
    <i r="1">
      <x v="15"/>
      <x v="17"/>
    </i>
    <i r="1">
      <x v="16"/>
      <x v="39"/>
    </i>
    <i r="1">
      <x v="17"/>
      <x v="27"/>
    </i>
    <i r="2">
      <x v="28"/>
    </i>
    <i r="1">
      <x v="19"/>
      <x v="15"/>
    </i>
    <i t="blank">
      <x v="10"/>
    </i>
    <i>
      <x v="11"/>
    </i>
    <i r="1">
      <x/>
      <x v="32"/>
    </i>
    <i r="1">
      <x v="1"/>
      <x/>
    </i>
    <i r="1">
      <x v="2"/>
      <x v="20"/>
    </i>
    <i r="1">
      <x v="3"/>
      <x v="30"/>
    </i>
    <i r="1">
      <x v="4"/>
      <x v="22"/>
    </i>
    <i r="1">
      <x v="5"/>
      <x v="1"/>
    </i>
    <i r="1">
      <x v="6"/>
      <x v="35"/>
    </i>
    <i r="1">
      <x v="7"/>
      <x v="2"/>
    </i>
    <i r="2">
      <x v="21"/>
    </i>
    <i r="1">
      <x v="9"/>
      <x v="39"/>
    </i>
    <i r="1">
      <x v="10"/>
      <x v="36"/>
    </i>
    <i r="1">
      <x v="11"/>
      <x v="29"/>
    </i>
    <i r="1">
      <x v="12"/>
      <x v="3"/>
    </i>
    <i r="1">
      <x v="13"/>
      <x v="28"/>
    </i>
    <i r="1">
      <x v="14"/>
      <x v="26"/>
    </i>
    <i r="2">
      <x v="40"/>
    </i>
    <i r="1">
      <x v="16"/>
      <x v="10"/>
    </i>
    <i r="1">
      <x v="17"/>
      <x v="16"/>
    </i>
    <i r="2">
      <x v="34"/>
    </i>
    <i r="2">
      <x v="38"/>
    </i>
    <i t="blank">
      <x v="11"/>
    </i>
    <i>
      <x v="12"/>
    </i>
    <i r="1">
      <x/>
      <x v="32"/>
    </i>
    <i r="1">
      <x v="1"/>
      <x v="30"/>
    </i>
    <i r="1">
      <x v="2"/>
      <x v="22"/>
    </i>
    <i r="1">
      <x v="3"/>
      <x v="20"/>
    </i>
    <i r="1">
      <x v="4"/>
      <x/>
    </i>
    <i r="1">
      <x v="5"/>
      <x v="36"/>
    </i>
    <i r="1">
      <x v="6"/>
      <x v="1"/>
    </i>
    <i r="1">
      <x v="7"/>
      <x v="26"/>
    </i>
    <i r="1">
      <x v="8"/>
      <x v="37"/>
    </i>
    <i r="1">
      <x v="9"/>
      <x v="35"/>
    </i>
    <i r="1">
      <x v="10"/>
      <x v="21"/>
    </i>
    <i r="2">
      <x v="28"/>
    </i>
    <i r="1">
      <x v="12"/>
      <x v="3"/>
    </i>
    <i r="1">
      <x v="13"/>
      <x v="2"/>
    </i>
    <i r="2">
      <x v="19"/>
    </i>
    <i r="1">
      <x v="15"/>
      <x v="15"/>
    </i>
    <i r="1">
      <x v="16"/>
      <x v="27"/>
    </i>
    <i r="2">
      <x v="39"/>
    </i>
    <i r="1">
      <x v="18"/>
      <x v="16"/>
    </i>
    <i r="2">
      <x v="33"/>
    </i>
    <i t="blank">
      <x v="12"/>
    </i>
    <i>
      <x v="13"/>
    </i>
    <i r="1">
      <x/>
      <x v="3"/>
    </i>
    <i r="1">
      <x v="1"/>
      <x v="32"/>
    </i>
    <i r="1">
      <x v="2"/>
      <x v="22"/>
    </i>
    <i r="1">
      <x v="3"/>
      <x v="20"/>
    </i>
    <i r="1">
      <x v="4"/>
      <x v="30"/>
    </i>
    <i r="1">
      <x v="5"/>
      <x/>
    </i>
    <i r="1">
      <x v="6"/>
      <x v="1"/>
    </i>
    <i r="1">
      <x v="7"/>
      <x v="26"/>
    </i>
    <i r="1">
      <x v="8"/>
      <x v="21"/>
    </i>
    <i r="1">
      <x v="9"/>
      <x v="39"/>
    </i>
    <i r="1">
      <x v="10"/>
      <x v="35"/>
    </i>
    <i r="1">
      <x v="11"/>
      <x v="37"/>
    </i>
    <i r="1">
      <x v="12"/>
      <x v="36"/>
    </i>
    <i r="1">
      <x v="13"/>
      <x v="15"/>
    </i>
    <i r="1">
      <x v="14"/>
      <x v="19"/>
    </i>
    <i r="1">
      <x v="15"/>
      <x v="2"/>
    </i>
    <i r="1">
      <x v="16"/>
      <x v="28"/>
    </i>
    <i r="1">
      <x v="17"/>
      <x v="5"/>
    </i>
    <i r="2">
      <x v="34"/>
    </i>
    <i r="1">
      <x v="19"/>
      <x v="7"/>
    </i>
    <i r="2">
      <x v="16"/>
    </i>
    <i r="2">
      <x v="27"/>
    </i>
    <i t="blank">
      <x v="13"/>
    </i>
    <i>
      <x v="14"/>
    </i>
    <i r="1">
      <x/>
      <x v="32"/>
    </i>
    <i r="1">
      <x v="1"/>
      <x v="22"/>
    </i>
    <i r="1">
      <x v="2"/>
      <x v="26"/>
    </i>
    <i r="1">
      <x v="3"/>
      <x v="1"/>
    </i>
    <i r="1">
      <x v="4"/>
      <x v="35"/>
    </i>
    <i r="1">
      <x v="5"/>
      <x v="20"/>
    </i>
    <i r="2">
      <x v="30"/>
    </i>
    <i r="1">
      <x v="7"/>
      <x v="2"/>
    </i>
    <i r="1">
      <x v="8"/>
      <x/>
    </i>
    <i r="1">
      <x v="9"/>
      <x v="21"/>
    </i>
    <i r="1">
      <x v="10"/>
      <x v="28"/>
    </i>
    <i r="1">
      <x v="11"/>
      <x v="36"/>
    </i>
    <i r="1">
      <x v="12"/>
      <x v="16"/>
    </i>
    <i r="1">
      <x v="13"/>
      <x v="19"/>
    </i>
    <i r="2">
      <x v="25"/>
    </i>
    <i r="1">
      <x v="15"/>
      <x v="37"/>
    </i>
    <i r="1">
      <x v="16"/>
      <x v="23"/>
    </i>
    <i r="2">
      <x v="27"/>
    </i>
    <i r="1">
      <x v="18"/>
      <x v="33"/>
    </i>
    <i r="2">
      <x v="39"/>
    </i>
    <i t="blank">
      <x v="14"/>
    </i>
    <i>
      <x v="15"/>
    </i>
    <i r="1">
      <x/>
      <x v="26"/>
    </i>
    <i r="1">
      <x v="1"/>
      <x v="32"/>
    </i>
    <i r="1">
      <x v="2"/>
      <x/>
    </i>
    <i r="1">
      <x v="3"/>
      <x v="30"/>
    </i>
    <i r="1">
      <x v="4"/>
      <x v="22"/>
    </i>
    <i r="1">
      <x v="5"/>
      <x v="1"/>
    </i>
    <i r="1">
      <x v="6"/>
      <x v="21"/>
    </i>
    <i r="1">
      <x v="7"/>
      <x v="20"/>
    </i>
    <i r="1">
      <x v="8"/>
      <x v="35"/>
    </i>
    <i r="1">
      <x v="9"/>
      <x v="36"/>
    </i>
    <i r="1">
      <x v="10"/>
      <x v="2"/>
    </i>
    <i r="1">
      <x v="11"/>
      <x v="19"/>
    </i>
    <i r="1">
      <x v="12"/>
      <x v="27"/>
    </i>
    <i r="2">
      <x v="39"/>
    </i>
    <i r="2">
      <x v="40"/>
    </i>
    <i r="1">
      <x v="15"/>
      <x v="10"/>
    </i>
    <i r="2">
      <x v="13"/>
    </i>
    <i r="1">
      <x v="17"/>
      <x v="17"/>
    </i>
    <i r="2">
      <x v="18"/>
    </i>
    <i r="1">
      <x v="19"/>
      <x v="16"/>
    </i>
    <i r="2">
      <x v="25"/>
    </i>
    <i r="2">
      <x v="28"/>
    </i>
    <i r="2">
      <x v="31"/>
    </i>
    <i t="blank">
      <x v="15"/>
    </i>
    <i>
      <x v="16"/>
    </i>
    <i r="1">
      <x/>
      <x/>
    </i>
    <i r="1">
      <x v="1"/>
      <x v="22"/>
    </i>
    <i r="1">
      <x v="2"/>
      <x v="30"/>
    </i>
    <i r="2">
      <x v="32"/>
    </i>
    <i r="1">
      <x v="4"/>
      <x v="20"/>
    </i>
    <i r="1">
      <x v="5"/>
      <x v="1"/>
    </i>
    <i r="2">
      <x v="2"/>
    </i>
    <i r="2">
      <x v="4"/>
    </i>
    <i r="2">
      <x v="21"/>
    </i>
    <i r="1">
      <x v="9"/>
      <x v="36"/>
    </i>
    <i r="1">
      <x v="10"/>
      <x v="39"/>
    </i>
    <i r="1">
      <x v="11"/>
      <x v="37"/>
    </i>
    <i r="1">
      <x v="12"/>
      <x v="3"/>
    </i>
    <i r="2">
      <x v="15"/>
    </i>
    <i r="2">
      <x v="16"/>
    </i>
    <i r="2">
      <x v="26"/>
    </i>
    <i r="2">
      <x v="35"/>
    </i>
    <i r="1">
      <x v="17"/>
      <x v="7"/>
    </i>
    <i r="2">
      <x v="19"/>
    </i>
    <i r="2">
      <x v="33"/>
    </i>
    <i t="blank">
      <x v="16"/>
    </i>
    <i>
      <x v="17"/>
    </i>
    <i r="1">
      <x/>
      <x v="30"/>
    </i>
    <i r="1">
      <x v="1"/>
      <x v="32"/>
    </i>
    <i r="1">
      <x v="2"/>
      <x v="22"/>
    </i>
    <i r="1">
      <x v="3"/>
      <x/>
    </i>
    <i r="1">
      <x v="4"/>
      <x v="26"/>
    </i>
    <i r="1">
      <x v="5"/>
      <x v="20"/>
    </i>
    <i r="1">
      <x v="6"/>
      <x v="1"/>
    </i>
    <i r="1">
      <x v="7"/>
      <x v="19"/>
    </i>
    <i r="1">
      <x v="8"/>
      <x v="21"/>
    </i>
    <i r="1">
      <x v="9"/>
      <x v="2"/>
    </i>
    <i r="1">
      <x v="10"/>
      <x v="9"/>
    </i>
    <i r="2">
      <x v="36"/>
    </i>
    <i r="1">
      <x v="12"/>
      <x v="28"/>
    </i>
    <i r="1">
      <x v="13"/>
      <x v="16"/>
    </i>
    <i r="2">
      <x v="39"/>
    </i>
    <i r="1">
      <x v="15"/>
      <x v="18"/>
    </i>
    <i r="2">
      <x v="23"/>
    </i>
    <i r="2">
      <x v="31"/>
    </i>
    <i r="2">
      <x v="40"/>
    </i>
    <i r="1">
      <x v="19"/>
      <x v="3"/>
    </i>
    <i r="2">
      <x v="10"/>
    </i>
    <i r="2">
      <x v="27"/>
    </i>
    <i t="blank">
      <x v="17"/>
    </i>
    <i>
      <x v="18"/>
    </i>
    <i r="1">
      <x/>
      <x v="9"/>
    </i>
    <i r="1">
      <x v="1"/>
      <x v="22"/>
    </i>
    <i r="1">
      <x v="2"/>
      <x v="32"/>
    </i>
    <i r="1">
      <x v="3"/>
      <x v="30"/>
    </i>
    <i r="1">
      <x v="4"/>
      <x/>
    </i>
    <i r="1">
      <x v="5"/>
      <x v="18"/>
    </i>
    <i r="1">
      <x v="6"/>
      <x v="1"/>
    </i>
    <i r="2">
      <x v="20"/>
    </i>
    <i r="1">
      <x v="8"/>
      <x v="21"/>
    </i>
    <i r="1">
      <x v="9"/>
      <x v="35"/>
    </i>
    <i r="1">
      <x v="10"/>
      <x v="36"/>
    </i>
    <i r="1">
      <x v="11"/>
      <x v="2"/>
    </i>
    <i r="1">
      <x v="12"/>
      <x v="28"/>
    </i>
    <i r="1">
      <x v="13"/>
      <x v="16"/>
    </i>
    <i r="2">
      <x v="19"/>
    </i>
    <i r="2">
      <x v="39"/>
    </i>
    <i r="1">
      <x v="16"/>
      <x v="6"/>
    </i>
    <i r="2">
      <x v="12"/>
    </i>
    <i r="2">
      <x v="33"/>
    </i>
    <i r="1">
      <x v="19"/>
      <x v="37"/>
    </i>
    <i t="blank">
      <x v="18"/>
    </i>
    <i>
      <x v="19"/>
    </i>
    <i r="1">
      <x/>
      <x v="22"/>
    </i>
    <i r="1">
      <x v="1"/>
      <x v="30"/>
    </i>
    <i r="1">
      <x v="2"/>
      <x v="20"/>
    </i>
    <i r="1">
      <x v="3"/>
      <x v="29"/>
    </i>
    <i r="1">
      <x v="4"/>
      <x v="3"/>
    </i>
    <i r="2">
      <x v="32"/>
    </i>
    <i r="1">
      <x v="6"/>
      <x v="1"/>
    </i>
    <i r="1">
      <x v="7"/>
      <x v="23"/>
    </i>
    <i r="1">
      <x v="8"/>
      <x/>
    </i>
    <i r="2">
      <x v="11"/>
    </i>
    <i r="2">
      <x v="14"/>
    </i>
    <i r="2">
      <x v="33"/>
    </i>
    <i r="2">
      <x v="34"/>
    </i>
    <i r="2">
      <x v="36"/>
    </i>
    <i r="1">
      <x v="14"/>
      <x v="2"/>
    </i>
    <i r="2">
      <x v="8"/>
    </i>
    <i r="2">
      <x v="19"/>
    </i>
    <i r="2">
      <x v="21"/>
    </i>
    <i r="2">
      <x v="35"/>
    </i>
    <i r="2">
      <x v="38"/>
    </i>
    <i t="blank">
      <x v="19"/>
    </i>
    <i>
      <x v="20"/>
    </i>
    <i r="1">
      <x/>
      <x v="30"/>
    </i>
    <i r="2">
      <x v="32"/>
    </i>
    <i r="1">
      <x v="2"/>
      <x/>
    </i>
    <i r="1">
      <x v="3"/>
      <x v="22"/>
    </i>
    <i r="2">
      <x v="26"/>
    </i>
    <i r="1">
      <x v="5"/>
      <x v="20"/>
    </i>
    <i r="1">
      <x v="6"/>
      <x v="36"/>
    </i>
    <i r="1">
      <x v="7"/>
      <x v="21"/>
    </i>
    <i r="1">
      <x v="8"/>
      <x v="2"/>
    </i>
    <i r="2">
      <x v="35"/>
    </i>
    <i r="1">
      <x v="10"/>
      <x v="1"/>
    </i>
    <i r="1">
      <x v="11"/>
      <x v="19"/>
    </i>
    <i r="1">
      <x v="12"/>
      <x v="28"/>
    </i>
    <i r="2">
      <x v="33"/>
    </i>
    <i r="1">
      <x v="14"/>
      <x v="16"/>
    </i>
    <i r="1">
      <x v="15"/>
      <x v="15"/>
    </i>
    <i r="1">
      <x v="16"/>
      <x v="10"/>
    </i>
    <i r="2">
      <x v="17"/>
    </i>
    <i r="2">
      <x v="25"/>
    </i>
    <i r="2">
      <x v="39"/>
    </i>
    <i t="blank">
      <x v="20"/>
    </i>
    <i>
      <x v="21"/>
    </i>
    <i r="1">
      <x/>
      <x v="32"/>
    </i>
    <i r="1">
      <x v="1"/>
      <x v="20"/>
    </i>
    <i r="1">
      <x v="2"/>
      <x v="30"/>
    </i>
    <i r="1">
      <x v="3"/>
      <x v="22"/>
    </i>
    <i r="1">
      <x v="4"/>
      <x/>
    </i>
    <i r="2">
      <x v="3"/>
    </i>
    <i r="1">
      <x v="6"/>
      <x v="1"/>
    </i>
    <i r="1">
      <x v="7"/>
      <x v="21"/>
    </i>
    <i r="2">
      <x v="29"/>
    </i>
    <i r="1">
      <x v="9"/>
      <x v="35"/>
    </i>
    <i r="1">
      <x v="10"/>
      <x v="2"/>
    </i>
    <i r="1">
      <x v="11"/>
      <x v="19"/>
    </i>
    <i r="1">
      <x v="12"/>
      <x v="34"/>
    </i>
    <i r="2">
      <x v="36"/>
    </i>
    <i r="1">
      <x v="14"/>
      <x v="28"/>
    </i>
    <i r="1">
      <x v="15"/>
      <x v="16"/>
    </i>
    <i r="1">
      <x v="16"/>
      <x v="15"/>
    </i>
    <i r="2">
      <x v="23"/>
    </i>
    <i r="2">
      <x v="27"/>
    </i>
    <i r="2">
      <x v="37"/>
    </i>
    <i t="blank">
      <x v="21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341">
      <pivotArea field="2" type="button" dataOnly="0" labelOnly="1" outline="0" axis="axisRow" fieldPosition="0"/>
    </format>
    <format dxfId="340">
      <pivotArea outline="0" fieldPosition="0">
        <references count="1">
          <reference field="4294967294" count="1">
            <x v="0"/>
          </reference>
        </references>
      </pivotArea>
    </format>
    <format dxfId="339">
      <pivotArea outline="0" fieldPosition="0">
        <references count="1">
          <reference field="4294967294" count="1">
            <x v="1"/>
          </reference>
        </references>
      </pivotArea>
    </format>
    <format dxfId="338">
      <pivotArea outline="0" fieldPosition="0">
        <references count="1">
          <reference field="4294967294" count="1">
            <x v="2"/>
          </reference>
        </references>
      </pivotArea>
    </format>
    <format dxfId="337">
      <pivotArea outline="0" fieldPosition="0">
        <references count="1">
          <reference field="4294967294" count="1">
            <x v="3"/>
          </reference>
        </references>
      </pivotArea>
    </format>
    <format dxfId="336">
      <pivotArea outline="0" fieldPosition="0">
        <references count="1">
          <reference field="4294967294" count="1">
            <x v="4"/>
          </reference>
        </references>
      </pivotArea>
    </format>
    <format dxfId="335">
      <pivotArea outline="0" fieldPosition="0">
        <references count="1">
          <reference field="4294967294" count="1">
            <x v="5"/>
          </reference>
        </references>
      </pivotArea>
    </format>
    <format dxfId="334">
      <pivotArea outline="0" fieldPosition="0">
        <references count="1">
          <reference field="4294967294" count="1">
            <x v="6"/>
          </reference>
        </references>
      </pivotArea>
    </format>
    <format dxfId="333">
      <pivotArea field="2" type="button" dataOnly="0" labelOnly="1" outline="0" axis="axisRow" fieldPosition="0"/>
    </format>
    <format dxfId="33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31">
      <pivotArea field="2" type="button" dataOnly="0" labelOnly="1" outline="0" axis="axisRow" fieldPosition="0"/>
    </format>
    <format dxfId="33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29">
      <pivotArea field="2" type="button" dataOnly="0" labelOnly="1" outline="0" axis="axisRow" fieldPosition="0"/>
    </format>
    <format dxfId="32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2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2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25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1FE49AE-918A-4F8A-8D90-1206A5EBF946}" name="pvt_S" cacheId="2253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517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22">
        <item x="9"/>
        <item x="12"/>
        <item x="10"/>
        <item x="2"/>
        <item x="7"/>
        <item x="11"/>
        <item x="15"/>
        <item x="14"/>
        <item x="8"/>
        <item x="5"/>
        <item x="0"/>
        <item x="1"/>
        <item x="3"/>
        <item x="17"/>
        <item x="16"/>
        <item x="18"/>
        <item x="21"/>
        <item x="13"/>
        <item x="6"/>
        <item x="20"/>
        <item x="19"/>
        <item x="4"/>
      </items>
    </pivotField>
    <pivotField axis="axisRow" showAll="0" insertBlankRow="1" defaultSubtota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</pivotField>
    <pivotField showAll="0" defaultSubtotal="0">
      <items count="70">
        <item x="9"/>
        <item x="24"/>
        <item x="14"/>
        <item x="46"/>
        <item x="30"/>
        <item x="37"/>
        <item x="26"/>
        <item x="42"/>
        <item x="23"/>
        <item x="41"/>
        <item x="69"/>
        <item x="31"/>
        <item x="64"/>
        <item x="39"/>
        <item x="49"/>
        <item x="52"/>
        <item x="65"/>
        <item x="58"/>
        <item x="60"/>
        <item x="62"/>
        <item x="44"/>
        <item x="33"/>
        <item x="40"/>
        <item x="36"/>
        <item x="59"/>
        <item x="16"/>
        <item x="50"/>
        <item x="28"/>
        <item x="13"/>
        <item x="4"/>
        <item x="11"/>
        <item x="25"/>
        <item x="53"/>
        <item x="61"/>
        <item x="12"/>
        <item x="54"/>
        <item x="32"/>
        <item x="55"/>
        <item x="56"/>
        <item x="5"/>
        <item x="43"/>
        <item x="21"/>
        <item x="20"/>
        <item x="1"/>
        <item x="17"/>
        <item x="15"/>
        <item x="29"/>
        <item x="35"/>
        <item x="8"/>
        <item x="51"/>
        <item x="66"/>
        <item x="6"/>
        <item x="2"/>
        <item x="22"/>
        <item x="47"/>
        <item x="19"/>
        <item x="3"/>
        <item x="0"/>
        <item x="48"/>
        <item x="63"/>
        <item x="67"/>
        <item x="34"/>
        <item x="27"/>
        <item x="10"/>
        <item x="7"/>
        <item x="38"/>
        <item x="57"/>
        <item x="68"/>
        <item x="18"/>
        <item x="45"/>
      </items>
    </pivotField>
    <pivotField showAll="0" defaultSubtotal="0">
      <items count="70">
        <item x="61"/>
        <item x="66"/>
        <item x="4"/>
        <item x="67"/>
        <item x="42"/>
        <item x="39"/>
        <item x="48"/>
        <item x="60"/>
        <item x="51"/>
        <item x="2"/>
        <item x="64"/>
        <item x="12"/>
        <item x="44"/>
        <item x="68"/>
        <item x="65"/>
        <item x="59"/>
        <item x="53"/>
        <item x="13"/>
        <item x="27"/>
        <item x="41"/>
        <item x="25"/>
        <item x="69"/>
        <item x="22"/>
        <item x="10"/>
        <item x="52"/>
        <item x="46"/>
        <item x="24"/>
        <item x="36"/>
        <item x="11"/>
        <item x="18"/>
        <item x="56"/>
        <item x="34"/>
        <item x="28"/>
        <item x="6"/>
        <item x="55"/>
        <item x="26"/>
        <item x="57"/>
        <item x="35"/>
        <item x="40"/>
        <item x="31"/>
        <item x="8"/>
        <item x="19"/>
        <item x="62"/>
        <item x="50"/>
        <item x="45"/>
        <item x="5"/>
        <item x="63"/>
        <item x="1"/>
        <item x="30"/>
        <item x="49"/>
        <item x="17"/>
        <item x="43"/>
        <item x="23"/>
        <item x="37"/>
        <item x="15"/>
        <item x="9"/>
        <item x="58"/>
        <item x="32"/>
        <item x="54"/>
        <item x="33"/>
        <item x="47"/>
        <item x="0"/>
        <item x="21"/>
        <item x="20"/>
        <item x="16"/>
        <item x="14"/>
        <item x="3"/>
        <item x="29"/>
        <item x="7"/>
        <item x="38"/>
      </items>
    </pivotField>
    <pivotField axis="axisRow" showAll="0" defaultSubtotal="0">
      <items count="70">
        <item x="9"/>
        <item x="24"/>
        <item x="14"/>
        <item x="46"/>
        <item x="30"/>
        <item x="37"/>
        <item x="26"/>
        <item x="42"/>
        <item x="23"/>
        <item x="41"/>
        <item x="69"/>
        <item x="31"/>
        <item x="64"/>
        <item x="39"/>
        <item x="49"/>
        <item x="52"/>
        <item x="65"/>
        <item x="58"/>
        <item x="60"/>
        <item x="62"/>
        <item x="44"/>
        <item x="33"/>
        <item x="40"/>
        <item x="36"/>
        <item x="59"/>
        <item x="16"/>
        <item x="50"/>
        <item x="28"/>
        <item x="13"/>
        <item x="4"/>
        <item x="11"/>
        <item x="25"/>
        <item x="53"/>
        <item x="61"/>
        <item x="12"/>
        <item x="54"/>
        <item x="32"/>
        <item x="55"/>
        <item x="56"/>
        <item x="5"/>
        <item x="43"/>
        <item x="21"/>
        <item x="20"/>
        <item x="1"/>
        <item x="17"/>
        <item x="15"/>
        <item x="29"/>
        <item x="35"/>
        <item x="8"/>
        <item x="51"/>
        <item x="66"/>
        <item x="6"/>
        <item x="2"/>
        <item x="22"/>
        <item x="47"/>
        <item x="19"/>
        <item x="3"/>
        <item x="0"/>
        <item x="48"/>
        <item x="63"/>
        <item x="67"/>
        <item x="34"/>
        <item x="27"/>
        <item x="10"/>
        <item x="7"/>
        <item x="38"/>
        <item x="57"/>
        <item x="68"/>
        <item x="18"/>
        <item x="45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31">
        <item x="127"/>
        <item x="126"/>
        <item x="125"/>
        <item x="124"/>
        <item x="123"/>
        <item x="129"/>
        <item x="128"/>
        <item x="110"/>
        <item x="109"/>
        <item x="108"/>
        <item x="107"/>
        <item x="106"/>
        <item x="104"/>
        <item x="105"/>
        <item x="115"/>
        <item x="103"/>
        <item x="102"/>
        <item x="71"/>
        <item x="101"/>
        <item x="70"/>
        <item x="69"/>
        <item x="68"/>
        <item x="67"/>
        <item x="100"/>
        <item x="95"/>
        <item x="99"/>
        <item x="113"/>
        <item x="94"/>
        <item x="66"/>
        <item x="65"/>
        <item x="119"/>
        <item x="64"/>
        <item x="63"/>
        <item x="93"/>
        <item x="112"/>
        <item x="62"/>
        <item x="61"/>
        <item x="118"/>
        <item x="122"/>
        <item x="98"/>
        <item x="60"/>
        <item x="117"/>
        <item x="92"/>
        <item x="91"/>
        <item x="97"/>
        <item x="90"/>
        <item x="87"/>
        <item x="59"/>
        <item x="58"/>
        <item x="86"/>
        <item x="116"/>
        <item x="85"/>
        <item x="57"/>
        <item x="84"/>
        <item x="96"/>
        <item x="114"/>
        <item x="111"/>
        <item x="89"/>
        <item x="56"/>
        <item x="83"/>
        <item x="82"/>
        <item x="81"/>
        <item x="55"/>
        <item x="54"/>
        <item x="80"/>
        <item x="53"/>
        <item x="52"/>
        <item x="51"/>
        <item x="79"/>
        <item x="121"/>
        <item x="78"/>
        <item x="77"/>
        <item x="76"/>
        <item x="50"/>
        <item x="49"/>
        <item x="48"/>
        <item x="75"/>
        <item x="74"/>
        <item x="47"/>
        <item x="46"/>
        <item x="38"/>
        <item x="37"/>
        <item x="88"/>
        <item x="45"/>
        <item x="73"/>
        <item x="44"/>
        <item x="36"/>
        <item x="35"/>
        <item x="43"/>
        <item x="34"/>
        <item x="33"/>
        <item x="32"/>
        <item x="31"/>
        <item x="42"/>
        <item x="72"/>
        <item x="30"/>
        <item x="130"/>
        <item x="41"/>
        <item x="29"/>
        <item x="28"/>
        <item x="120"/>
        <item x="40"/>
        <item x="27"/>
        <item x="26"/>
        <item x="25"/>
        <item x="24"/>
        <item x="23"/>
        <item x="39"/>
        <item x="22"/>
        <item x="19"/>
        <item x="18"/>
        <item x="17"/>
        <item x="16"/>
        <item x="15"/>
        <item x="14"/>
        <item x="21"/>
        <item x="13"/>
        <item x="12"/>
        <item x="20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212">
        <item x="191"/>
        <item x="34"/>
        <item x="33"/>
        <item x="177"/>
        <item x="64"/>
        <item x="190"/>
        <item x="17"/>
        <item x="161"/>
        <item x="48"/>
        <item x="16"/>
        <item x="86"/>
        <item x="160"/>
        <item x="97"/>
        <item x="63"/>
        <item x="152"/>
        <item x="47"/>
        <item x="15"/>
        <item x="46"/>
        <item x="159"/>
        <item x="32"/>
        <item x="107"/>
        <item x="14"/>
        <item x="85"/>
        <item x="77"/>
        <item x="31"/>
        <item x="62"/>
        <item x="13"/>
        <item x="125"/>
        <item x="30"/>
        <item x="61"/>
        <item x="76"/>
        <item x="116"/>
        <item x="203"/>
        <item x="106"/>
        <item x="158"/>
        <item x="29"/>
        <item x="75"/>
        <item x="12"/>
        <item x="11"/>
        <item x="171"/>
        <item x="28"/>
        <item x="189"/>
        <item x="211"/>
        <item x="124"/>
        <item x="10"/>
        <item x="105"/>
        <item x="136"/>
        <item x="45"/>
        <item x="157"/>
        <item x="151"/>
        <item x="44"/>
        <item x="135"/>
        <item x="176"/>
        <item x="196"/>
        <item x="156"/>
        <item x="43"/>
        <item x="150"/>
        <item x="134"/>
        <item x="184"/>
        <item x="27"/>
        <item x="96"/>
        <item x="9"/>
        <item x="60"/>
        <item x="149"/>
        <item x="42"/>
        <item x="74"/>
        <item x="59"/>
        <item x="95"/>
        <item x="148"/>
        <item x="115"/>
        <item x="104"/>
        <item x="202"/>
        <item x="84"/>
        <item x="94"/>
        <item x="73"/>
        <item x="58"/>
        <item x="210"/>
        <item x="123"/>
        <item x="41"/>
        <item x="8"/>
        <item x="57"/>
        <item x="93"/>
        <item x="183"/>
        <item x="114"/>
        <item x="122"/>
        <item x="72"/>
        <item x="133"/>
        <item x="92"/>
        <item x="7"/>
        <item x="71"/>
        <item x="165"/>
        <item x="26"/>
        <item x="25"/>
        <item x="103"/>
        <item x="56"/>
        <item x="91"/>
        <item x="40"/>
        <item x="83"/>
        <item x="55"/>
        <item x="6"/>
        <item x="5"/>
        <item x="82"/>
        <item x="24"/>
        <item x="23"/>
        <item x="141"/>
        <item x="39"/>
        <item x="147"/>
        <item x="4"/>
        <item x="70"/>
        <item x="81"/>
        <item x="132"/>
        <item x="22"/>
        <item x="21"/>
        <item x="54"/>
        <item x="146"/>
        <item x="170"/>
        <item x="131"/>
        <item x="121"/>
        <item x="145"/>
        <item x="130"/>
        <item x="182"/>
        <item x="102"/>
        <item x="69"/>
        <item x="201"/>
        <item x="120"/>
        <item x="155"/>
        <item x="113"/>
        <item x="90"/>
        <item x="38"/>
        <item x="169"/>
        <item x="175"/>
        <item x="188"/>
        <item x="129"/>
        <item x="3"/>
        <item x="68"/>
        <item x="200"/>
        <item x="53"/>
        <item x="101"/>
        <item x="67"/>
        <item x="52"/>
        <item x="144"/>
        <item x="187"/>
        <item x="140"/>
        <item x="209"/>
        <item x="128"/>
        <item x="112"/>
        <item x="199"/>
        <item x="208"/>
        <item x="164"/>
        <item x="2"/>
        <item x="80"/>
        <item x="127"/>
        <item x="51"/>
        <item x="168"/>
        <item x="37"/>
        <item x="139"/>
        <item x="1"/>
        <item x="174"/>
        <item x="195"/>
        <item x="207"/>
        <item x="119"/>
        <item x="66"/>
        <item x="138"/>
        <item x="186"/>
        <item x="111"/>
        <item x="89"/>
        <item x="100"/>
        <item x="118"/>
        <item x="20"/>
        <item x="110"/>
        <item x="181"/>
        <item x="167"/>
        <item x="50"/>
        <item x="143"/>
        <item x="99"/>
        <item x="206"/>
        <item x="36"/>
        <item x="88"/>
        <item x="180"/>
        <item x="205"/>
        <item x="194"/>
        <item x="79"/>
        <item x="198"/>
        <item x="109"/>
        <item x="163"/>
        <item x="204"/>
        <item x="108"/>
        <item x="19"/>
        <item x="137"/>
        <item x="154"/>
        <item x="65"/>
        <item x="173"/>
        <item x="193"/>
        <item x="18"/>
        <item x="87"/>
        <item x="0"/>
        <item x="126"/>
        <item x="172"/>
        <item x="35"/>
        <item x="197"/>
        <item x="179"/>
        <item x="192"/>
        <item x="117"/>
        <item x="98"/>
        <item x="49"/>
        <item x="162"/>
        <item x="166"/>
        <item x="142"/>
        <item x="78"/>
        <item x="178"/>
        <item x="153"/>
        <item x="185"/>
      </items>
    </pivotField>
    <pivotField dataField="1" showAll="0" defaultSubtotal="0">
      <items count="109">
        <item x="97"/>
        <item x="102"/>
        <item x="96"/>
        <item x="103"/>
        <item x="95"/>
        <item x="89"/>
        <item x="93"/>
        <item x="88"/>
        <item x="94"/>
        <item x="51"/>
        <item x="66"/>
        <item x="67"/>
        <item x="38"/>
        <item x="57"/>
        <item x="92"/>
        <item x="79"/>
        <item x="70"/>
        <item x="101"/>
        <item x="71"/>
        <item x="87"/>
        <item x="82"/>
        <item x="91"/>
        <item x="69"/>
        <item x="68"/>
        <item x="55"/>
        <item x="65"/>
        <item x="86"/>
        <item x="60"/>
        <item x="100"/>
        <item x="48"/>
        <item x="76"/>
        <item x="83"/>
        <item x="64"/>
        <item x="63"/>
        <item x="54"/>
        <item x="77"/>
        <item x="56"/>
        <item x="35"/>
        <item x="85"/>
        <item x="90"/>
        <item x="58"/>
        <item x="53"/>
        <item x="104"/>
        <item x="99"/>
        <item x="62"/>
        <item x="61"/>
        <item x="33"/>
        <item x="107"/>
        <item x="80"/>
        <item x="28"/>
        <item x="98"/>
        <item x="81"/>
        <item x="30"/>
        <item x="36"/>
        <item x="52"/>
        <item x="78"/>
        <item x="41"/>
        <item x="105"/>
        <item x="31"/>
        <item x="49"/>
        <item x="106"/>
        <item x="44"/>
        <item x="32"/>
        <item x="50"/>
        <item x="74"/>
        <item x="37"/>
        <item x="43"/>
        <item x="59"/>
        <item x="75"/>
        <item x="47"/>
        <item x="46"/>
        <item x="45"/>
        <item x="84"/>
        <item x="34"/>
        <item x="73"/>
        <item x="9"/>
        <item x="24"/>
        <item x="15"/>
        <item x="29"/>
        <item x="108"/>
        <item x="42"/>
        <item x="72"/>
        <item x="12"/>
        <item x="25"/>
        <item x="27"/>
        <item x="26"/>
        <item x="23"/>
        <item x="40"/>
        <item x="19"/>
        <item x="16"/>
        <item x="21"/>
        <item x="14"/>
        <item x="39"/>
        <item x="18"/>
        <item x="17"/>
        <item x="22"/>
        <item x="13"/>
        <item x="11"/>
        <item x="10"/>
        <item x="20"/>
        <item x="4"/>
        <item x="5"/>
        <item x="8"/>
        <item x="1"/>
        <item x="7"/>
        <item x="6"/>
        <item x="3"/>
        <item x="2"/>
        <item x="0"/>
      </items>
    </pivotField>
    <pivotField dataField="1" showAll="0" defaultSubtotal="0">
      <items count="271">
        <item x="123"/>
        <item x="137"/>
        <item x="35"/>
        <item x="163"/>
        <item x="178"/>
        <item x="47"/>
        <item x="150"/>
        <item x="53"/>
        <item x="239"/>
        <item x="96"/>
        <item x="224"/>
        <item x="147"/>
        <item x="121"/>
        <item x="166"/>
        <item x="170"/>
        <item x="131"/>
        <item x="269"/>
        <item x="244"/>
        <item x="9"/>
        <item x="95"/>
        <item x="15"/>
        <item x="33"/>
        <item x="186"/>
        <item x="76"/>
        <item x="51"/>
        <item x="108"/>
        <item x="153"/>
        <item x="200"/>
        <item x="94"/>
        <item x="31"/>
        <item x="44"/>
        <item x="12"/>
        <item x="63"/>
        <item x="80"/>
        <item x="152"/>
        <item x="118"/>
        <item x="270"/>
        <item x="111"/>
        <item x="64"/>
        <item x="27"/>
        <item x="184"/>
        <item x="211"/>
        <item x="254"/>
        <item x="50"/>
        <item x="18"/>
        <item x="110"/>
        <item x="16"/>
        <item x="52"/>
        <item x="225"/>
        <item x="124"/>
        <item x="248"/>
        <item x="34"/>
        <item x="167"/>
        <item x="83"/>
        <item x="54"/>
        <item x="210"/>
        <item x="49"/>
        <item x="82"/>
        <item x="14"/>
        <item x="246"/>
        <item x="29"/>
        <item x="122"/>
        <item x="81"/>
        <item x="262"/>
        <item x="66"/>
        <item x="192"/>
        <item x="112"/>
        <item x="30"/>
        <item x="203"/>
        <item x="176"/>
        <item x="249"/>
        <item x="220"/>
        <item x="240"/>
        <item x="104"/>
        <item x="67"/>
        <item x="17"/>
        <item x="138"/>
        <item x="73"/>
        <item x="151"/>
        <item x="191"/>
        <item x="202"/>
        <item x="13"/>
        <item x="106"/>
        <item x="78"/>
        <item x="132"/>
        <item x="164"/>
        <item x="190"/>
        <item x="177"/>
        <item x="149"/>
        <item x="100"/>
        <item x="11"/>
        <item x="165"/>
        <item x="136"/>
        <item x="188"/>
        <item x="201"/>
        <item x="247"/>
        <item x="107"/>
        <item x="65"/>
        <item x="238"/>
        <item x="79"/>
        <item x="199"/>
        <item x="223"/>
        <item x="213"/>
        <item x="32"/>
        <item x="174"/>
        <item x="125"/>
        <item x="48"/>
        <item x="92"/>
        <item x="189"/>
        <item x="245"/>
        <item x="61"/>
        <item x="75"/>
        <item x="109"/>
        <item x="134"/>
        <item x="62"/>
        <item x="226"/>
        <item x="93"/>
        <item x="10"/>
        <item x="208"/>
        <item x="38"/>
        <item x="105"/>
        <item x="87"/>
        <item x="161"/>
        <item x="23"/>
        <item x="135"/>
        <item x="268"/>
        <item x="103"/>
        <item x="187"/>
        <item x="219"/>
        <item x="261"/>
        <item x="45"/>
        <item x="90"/>
        <item x="212"/>
        <item x="77"/>
        <item x="227"/>
        <item x="148"/>
        <item x="40"/>
        <item x="162"/>
        <item x="133"/>
        <item x="4"/>
        <item x="46"/>
        <item x="198"/>
        <item x="215"/>
        <item x="160"/>
        <item x="28"/>
        <item x="119"/>
        <item x="236"/>
        <item x="5"/>
        <item x="185"/>
        <item x="207"/>
        <item x="260"/>
        <item x="175"/>
        <item x="8"/>
        <item x="145"/>
        <item x="183"/>
        <item x="222"/>
        <item x="102"/>
        <item x="1"/>
        <item x="197"/>
        <item x="146"/>
        <item x="159"/>
        <item x="209"/>
        <item x="130"/>
        <item x="171"/>
        <item x="243"/>
        <item x="60"/>
        <item x="43"/>
        <item x="237"/>
        <item x="257"/>
        <item x="59"/>
        <item x="7"/>
        <item x="74"/>
        <item x="101"/>
        <item x="42"/>
        <item x="41"/>
        <item x="144"/>
        <item x="266"/>
        <item x="221"/>
        <item x="158"/>
        <item x="89"/>
        <item x="230"/>
        <item x="6"/>
        <item x="157"/>
        <item x="91"/>
        <item x="259"/>
        <item x="267"/>
        <item x="173"/>
        <item x="143"/>
        <item x="72"/>
        <item x="99"/>
        <item x="120"/>
        <item x="24"/>
        <item x="26"/>
        <item x="196"/>
        <item x="88"/>
        <item x="25"/>
        <item x="172"/>
        <item x="155"/>
        <item x="181"/>
        <item x="22"/>
        <item x="265"/>
        <item x="182"/>
        <item x="142"/>
        <item x="117"/>
        <item x="156"/>
        <item x="253"/>
        <item x="195"/>
        <item x="258"/>
        <item x="217"/>
        <item x="58"/>
        <item x="231"/>
        <item x="70"/>
        <item x="57"/>
        <item x="218"/>
        <item x="20"/>
        <item x="205"/>
        <item x="116"/>
        <item x="3"/>
        <item x="242"/>
        <item x="141"/>
        <item x="71"/>
        <item x="86"/>
        <item x="98"/>
        <item x="114"/>
        <item x="2"/>
        <item x="39"/>
        <item x="235"/>
        <item x="229"/>
        <item x="216"/>
        <item x="129"/>
        <item x="252"/>
        <item x="140"/>
        <item x="128"/>
        <item x="169"/>
        <item x="180"/>
        <item x="234"/>
        <item x="206"/>
        <item x="256"/>
        <item x="115"/>
        <item x="56"/>
        <item x="264"/>
        <item x="69"/>
        <item x="251"/>
        <item x="126"/>
        <item x="21"/>
        <item x="194"/>
        <item x="127"/>
        <item x="263"/>
        <item x="97"/>
        <item x="37"/>
        <item x="85"/>
        <item x="233"/>
        <item x="250"/>
        <item x="154"/>
        <item x="168"/>
        <item x="228"/>
        <item x="214"/>
        <item x="68"/>
        <item x="255"/>
        <item x="0"/>
        <item x="179"/>
        <item x="139"/>
        <item x="19"/>
        <item x="232"/>
        <item x="55"/>
        <item x="113"/>
        <item x="36"/>
        <item x="84"/>
        <item x="204"/>
        <item x="193"/>
        <item x="241"/>
      </items>
    </pivotField>
    <pivotField dataField="1" showAll="0" defaultSubtotal="0">
      <items count="74">
        <item x="50"/>
        <item x="39"/>
        <item x="68"/>
        <item x="52"/>
        <item x="67"/>
        <item x="53"/>
        <item x="51"/>
        <item x="63"/>
        <item x="44"/>
        <item x="21"/>
        <item x="37"/>
        <item x="57"/>
        <item x="56"/>
        <item x="71"/>
        <item x="43"/>
        <item x="58"/>
        <item x="69"/>
        <item x="62"/>
        <item x="65"/>
        <item x="70"/>
        <item x="55"/>
        <item x="54"/>
        <item x="3"/>
        <item x="42"/>
        <item x="34"/>
        <item x="66"/>
        <item x="20"/>
        <item x="31"/>
        <item x="36"/>
        <item x="23"/>
        <item x="72"/>
        <item x="46"/>
        <item x="60"/>
        <item x="24"/>
        <item x="64"/>
        <item x="73"/>
        <item x="22"/>
        <item x="40"/>
        <item x="18"/>
        <item x="2"/>
        <item x="47"/>
        <item x="41"/>
        <item x="48"/>
        <item x="49"/>
        <item x="61"/>
        <item x="59"/>
        <item x="33"/>
        <item x="29"/>
        <item x="7"/>
        <item x="26"/>
        <item x="6"/>
        <item x="16"/>
        <item x="28"/>
        <item x="45"/>
        <item x="32"/>
        <item x="30"/>
        <item x="35"/>
        <item x="8"/>
        <item x="0"/>
        <item x="27"/>
        <item x="38"/>
        <item x="12"/>
        <item x="25"/>
        <item x="10"/>
        <item x="17"/>
        <item x="13"/>
        <item x="15"/>
        <item x="5"/>
        <item x="4"/>
        <item x="19"/>
        <item x="14"/>
        <item x="11"/>
        <item x="9"/>
        <item x="1"/>
      </items>
    </pivotField>
    <pivotField dataField="1" showAll="0" defaultSubtotal="0">
      <items count="192">
        <item x="54"/>
        <item x="40"/>
        <item x="3"/>
        <item x="21"/>
        <item x="53"/>
        <item x="65"/>
        <item x="78"/>
        <item x="108"/>
        <item x="76"/>
        <item x="44"/>
        <item x="112"/>
        <item x="2"/>
        <item x="92"/>
        <item x="38"/>
        <item x="155"/>
        <item x="100"/>
        <item x="70"/>
        <item x="35"/>
        <item x="191"/>
        <item x="43"/>
        <item x="82"/>
        <item x="20"/>
        <item x="7"/>
        <item x="32"/>
        <item x="131"/>
        <item x="6"/>
        <item x="57"/>
        <item x="16"/>
        <item x="24"/>
        <item x="113"/>
        <item x="162"/>
        <item x="88"/>
        <item x="25"/>
        <item x="154"/>
        <item x="64"/>
        <item x="8"/>
        <item x="23"/>
        <item x="0"/>
        <item x="144"/>
        <item x="181"/>
        <item x="72"/>
        <item x="134"/>
        <item x="42"/>
        <item x="18"/>
        <item x="114"/>
        <item x="158"/>
        <item x="58"/>
        <item x="93"/>
        <item x="37"/>
        <item x="80"/>
        <item x="109"/>
        <item x="143"/>
        <item x="149"/>
        <item x="178"/>
        <item x="168"/>
        <item x="56"/>
        <item x="47"/>
        <item x="12"/>
        <item x="74"/>
        <item x="115"/>
        <item x="163"/>
        <item x="10"/>
        <item x="122"/>
        <item x="110"/>
        <item x="142"/>
        <item x="17"/>
        <item x="48"/>
        <item x="135"/>
        <item x="77"/>
        <item x="34"/>
        <item x="30"/>
        <item x="69"/>
        <item x="13"/>
        <item x="63"/>
        <item x="83"/>
        <item x="105"/>
        <item x="27"/>
        <item x="41"/>
        <item x="182"/>
        <item x="15"/>
        <item x="49"/>
        <item x="5"/>
        <item x="130"/>
        <item x="89"/>
        <item x="175"/>
        <item x="75"/>
        <item x="29"/>
        <item x="104"/>
        <item x="124"/>
        <item x="50"/>
        <item x="117"/>
        <item x="140"/>
        <item x="4"/>
        <item x="159"/>
        <item x="71"/>
        <item x="59"/>
        <item x="84"/>
        <item x="189"/>
        <item x="95"/>
        <item x="51"/>
        <item x="81"/>
        <item x="128"/>
        <item x="33"/>
        <item x="31"/>
        <item x="36"/>
        <item x="119"/>
        <item x="87"/>
        <item x="136"/>
        <item x="52"/>
        <item x="177"/>
        <item x="22"/>
        <item x="97"/>
        <item x="62"/>
        <item x="148"/>
        <item x="185"/>
        <item x="73"/>
        <item x="86"/>
        <item x="14"/>
        <item x="137"/>
        <item x="161"/>
        <item x="156"/>
        <item x="11"/>
        <item x="28"/>
        <item x="85"/>
        <item x="99"/>
        <item x="120"/>
        <item x="174"/>
        <item x="79"/>
        <item x="188"/>
        <item x="153"/>
        <item x="45"/>
        <item x="94"/>
        <item x="121"/>
        <item x="102"/>
        <item x="147"/>
        <item x="152"/>
        <item x="170"/>
        <item x="46"/>
        <item x="67"/>
        <item x="167"/>
        <item x="103"/>
        <item x="26"/>
        <item x="151"/>
        <item x="90"/>
        <item x="160"/>
        <item x="9"/>
        <item x="61"/>
        <item x="186"/>
        <item x="60"/>
        <item x="96"/>
        <item x="1"/>
        <item x="139"/>
        <item x="118"/>
        <item x="190"/>
        <item x="68"/>
        <item x="138"/>
        <item x="125"/>
        <item x="111"/>
        <item x="176"/>
        <item x="129"/>
        <item x="39"/>
        <item x="66"/>
        <item x="145"/>
        <item x="184"/>
        <item x="187"/>
        <item x="133"/>
        <item x="55"/>
        <item x="127"/>
        <item x="116"/>
        <item x="165"/>
        <item x="150"/>
        <item x="171"/>
        <item x="157"/>
        <item x="19"/>
        <item x="146"/>
        <item x="101"/>
        <item x="107"/>
        <item x="132"/>
        <item x="123"/>
        <item x="180"/>
        <item x="98"/>
        <item x="91"/>
        <item x="173"/>
        <item x="169"/>
        <item x="141"/>
        <item x="106"/>
        <item x="126"/>
        <item x="183"/>
        <item x="166"/>
        <item x="164"/>
        <item x="179"/>
        <item x="172"/>
      </items>
    </pivotField>
    <pivotField dataField="1" showAll="0" defaultSubtotal="0">
      <items count="8">
        <item x="1"/>
        <item x="0"/>
        <item x="3"/>
        <item x="4"/>
        <item x="6"/>
        <item x="7"/>
        <item x="5"/>
        <item x="2"/>
      </items>
    </pivotField>
  </pivotFields>
  <rowFields count="3">
    <field x="2"/>
    <field x="6"/>
    <field x="5"/>
  </rowFields>
  <rowItems count="516">
    <i>
      <x/>
    </i>
    <i r="1">
      <x/>
      <x v="57"/>
    </i>
    <i r="1">
      <x v="1"/>
      <x v="43"/>
    </i>
    <i r="1">
      <x v="2"/>
      <x v="52"/>
    </i>
    <i r="1">
      <x v="3"/>
      <x v="56"/>
    </i>
    <i r="1">
      <x v="4"/>
      <x v="29"/>
    </i>
    <i r="1">
      <x v="5"/>
      <x v="39"/>
    </i>
    <i r="1">
      <x v="6"/>
      <x v="51"/>
    </i>
    <i r="1">
      <x v="7"/>
      <x v="64"/>
    </i>
    <i r="1">
      <x v="8"/>
      <x v="48"/>
    </i>
    <i r="1">
      <x v="9"/>
      <x/>
    </i>
    <i r="1">
      <x v="10"/>
      <x v="63"/>
    </i>
    <i r="1">
      <x v="11"/>
      <x v="30"/>
    </i>
    <i r="1">
      <x v="12"/>
      <x v="34"/>
    </i>
    <i r="1">
      <x v="13"/>
      <x v="28"/>
    </i>
    <i r="1">
      <x v="14"/>
      <x v="2"/>
    </i>
    <i r="1">
      <x v="15"/>
      <x v="45"/>
    </i>
    <i r="1">
      <x v="16"/>
      <x v="25"/>
    </i>
    <i r="1">
      <x v="17"/>
      <x v="44"/>
    </i>
    <i r="1">
      <x v="18"/>
      <x v="68"/>
    </i>
    <i r="1">
      <x v="19"/>
      <x v="55"/>
    </i>
    <i t="blank">
      <x/>
    </i>
    <i>
      <x v="1"/>
    </i>
    <i r="1">
      <x/>
      <x v="57"/>
    </i>
    <i r="1">
      <x v="1"/>
      <x v="43"/>
    </i>
    <i r="1">
      <x v="2"/>
      <x v="52"/>
    </i>
    <i r="1">
      <x v="3"/>
      <x v="51"/>
    </i>
    <i r="1">
      <x v="4"/>
      <x v="56"/>
    </i>
    <i r="1">
      <x v="5"/>
      <x v="29"/>
    </i>
    <i r="1">
      <x v="6"/>
      <x v="44"/>
    </i>
    <i r="2">
      <x v="64"/>
    </i>
    <i r="1">
      <x v="8"/>
      <x v="48"/>
    </i>
    <i r="1">
      <x v="9"/>
      <x v="42"/>
    </i>
    <i r="1">
      <x v="10"/>
      <x v="39"/>
    </i>
    <i r="1">
      <x v="11"/>
      <x v="34"/>
    </i>
    <i r="1">
      <x v="12"/>
      <x v="25"/>
    </i>
    <i r="1">
      <x v="13"/>
      <x v="28"/>
    </i>
    <i r="1">
      <x v="14"/>
      <x v="41"/>
    </i>
    <i r="1">
      <x v="15"/>
      <x v="63"/>
    </i>
    <i r="1">
      <x v="16"/>
      <x v="45"/>
    </i>
    <i r="1">
      <x v="17"/>
      <x v="55"/>
    </i>
    <i r="1">
      <x v="18"/>
      <x v="53"/>
    </i>
    <i r="1">
      <x v="19"/>
      <x/>
    </i>
    <i t="blank">
      <x v="1"/>
    </i>
    <i>
      <x v="2"/>
    </i>
    <i r="1">
      <x/>
      <x v="57"/>
    </i>
    <i r="1">
      <x v="1"/>
      <x v="52"/>
    </i>
    <i r="1">
      <x v="2"/>
      <x v="43"/>
    </i>
    <i r="1">
      <x v="3"/>
      <x v="56"/>
    </i>
    <i r="1">
      <x v="4"/>
      <x v="29"/>
    </i>
    <i r="1">
      <x v="5"/>
      <x v="39"/>
    </i>
    <i r="1">
      <x v="6"/>
      <x v="48"/>
    </i>
    <i r="1">
      <x v="7"/>
      <x v="64"/>
    </i>
    <i r="1">
      <x v="8"/>
      <x v="51"/>
    </i>
    <i r="1">
      <x v="9"/>
      <x v="34"/>
    </i>
    <i r="1">
      <x v="10"/>
      <x v="44"/>
    </i>
    <i r="1">
      <x v="11"/>
      <x v="63"/>
    </i>
    <i r="1">
      <x v="12"/>
      <x/>
    </i>
    <i r="2">
      <x v="30"/>
    </i>
    <i r="1">
      <x v="14"/>
      <x v="2"/>
    </i>
    <i r="1">
      <x v="15"/>
      <x v="25"/>
    </i>
    <i r="2">
      <x v="45"/>
    </i>
    <i r="1">
      <x v="17"/>
      <x v="8"/>
    </i>
    <i r="1">
      <x v="18"/>
      <x v="55"/>
    </i>
    <i r="1">
      <x v="19"/>
      <x v="1"/>
    </i>
    <i r="2">
      <x v="31"/>
    </i>
    <i t="blank">
      <x v="2"/>
    </i>
    <i>
      <x v="3"/>
    </i>
    <i r="1">
      <x/>
      <x v="57"/>
    </i>
    <i r="1">
      <x v="1"/>
      <x v="52"/>
    </i>
    <i r="1">
      <x v="2"/>
      <x v="43"/>
    </i>
    <i r="1">
      <x v="3"/>
      <x v="56"/>
    </i>
    <i r="1">
      <x v="4"/>
      <x v="51"/>
    </i>
    <i r="1">
      <x v="5"/>
      <x v="39"/>
    </i>
    <i r="1">
      <x v="6"/>
      <x v="64"/>
    </i>
    <i r="2">
      <x v="68"/>
    </i>
    <i r="1">
      <x v="8"/>
      <x v="48"/>
    </i>
    <i r="1">
      <x v="9"/>
      <x v="28"/>
    </i>
    <i r="1">
      <x v="10"/>
      <x v="29"/>
    </i>
    <i r="1">
      <x v="11"/>
      <x/>
    </i>
    <i r="2">
      <x v="34"/>
    </i>
    <i r="1">
      <x v="13"/>
      <x v="63"/>
    </i>
    <i r="1">
      <x v="14"/>
      <x v="30"/>
    </i>
    <i r="1">
      <x v="15"/>
      <x v="53"/>
    </i>
    <i r="1">
      <x v="16"/>
      <x v="25"/>
    </i>
    <i r="1">
      <x v="17"/>
      <x v="6"/>
    </i>
    <i r="2">
      <x v="62"/>
    </i>
    <i r="1">
      <x v="19"/>
      <x v="2"/>
    </i>
    <i t="blank">
      <x v="3"/>
    </i>
    <i>
      <x v="4"/>
    </i>
    <i r="1">
      <x/>
      <x v="57"/>
    </i>
    <i r="1">
      <x v="1"/>
      <x v="52"/>
    </i>
    <i r="1">
      <x v="2"/>
      <x v="64"/>
    </i>
    <i r="1">
      <x v="3"/>
      <x v="56"/>
    </i>
    <i r="1">
      <x v="4"/>
      <x/>
    </i>
    <i r="1">
      <x v="5"/>
      <x v="51"/>
    </i>
    <i r="1">
      <x v="6"/>
      <x v="43"/>
    </i>
    <i r="1">
      <x v="7"/>
      <x v="63"/>
    </i>
    <i r="1">
      <x v="8"/>
      <x v="30"/>
    </i>
    <i r="2">
      <x v="45"/>
    </i>
    <i r="1">
      <x v="10"/>
      <x v="39"/>
    </i>
    <i r="1">
      <x v="11"/>
      <x v="68"/>
    </i>
    <i r="1">
      <x v="12"/>
      <x v="48"/>
    </i>
    <i r="1">
      <x v="13"/>
      <x v="2"/>
    </i>
    <i r="1">
      <x v="14"/>
      <x v="28"/>
    </i>
    <i r="2">
      <x v="34"/>
    </i>
    <i r="1">
      <x v="16"/>
      <x v="29"/>
    </i>
    <i r="2">
      <x v="55"/>
    </i>
    <i r="1">
      <x v="18"/>
      <x v="8"/>
    </i>
    <i r="1">
      <x v="19"/>
      <x v="62"/>
    </i>
    <i t="blank">
      <x v="4"/>
    </i>
    <i>
      <x v="5"/>
    </i>
    <i r="1">
      <x/>
      <x v="57"/>
    </i>
    <i r="1">
      <x v="1"/>
      <x v="52"/>
    </i>
    <i r="1">
      <x v="2"/>
      <x v="51"/>
    </i>
    <i r="2">
      <x v="56"/>
    </i>
    <i r="1">
      <x v="4"/>
      <x v="43"/>
    </i>
    <i r="2">
      <x v="63"/>
    </i>
    <i r="1">
      <x v="6"/>
      <x v="48"/>
    </i>
    <i r="1">
      <x v="7"/>
      <x v="30"/>
    </i>
    <i r="1">
      <x v="8"/>
      <x v="64"/>
    </i>
    <i r="1">
      <x v="9"/>
      <x v="28"/>
    </i>
    <i r="1">
      <x v="10"/>
      <x v="39"/>
    </i>
    <i r="1">
      <x v="11"/>
      <x v="29"/>
    </i>
    <i r="1">
      <x v="12"/>
      <x v="2"/>
    </i>
    <i r="2">
      <x v="25"/>
    </i>
    <i r="2">
      <x v="41"/>
    </i>
    <i r="2">
      <x v="45"/>
    </i>
    <i r="1">
      <x v="16"/>
      <x v="62"/>
    </i>
    <i r="1">
      <x v="17"/>
      <x v="53"/>
    </i>
    <i r="1">
      <x v="18"/>
      <x/>
    </i>
    <i r="2">
      <x v="34"/>
    </i>
    <i t="blank">
      <x v="5"/>
    </i>
    <i>
      <x v="6"/>
    </i>
    <i r="1">
      <x/>
      <x v="57"/>
    </i>
    <i r="1">
      <x v="1"/>
      <x v="29"/>
    </i>
    <i r="1">
      <x v="2"/>
      <x v="39"/>
    </i>
    <i r="1">
      <x v="3"/>
      <x/>
    </i>
    <i r="1">
      <x v="4"/>
      <x v="56"/>
    </i>
    <i r="1">
      <x v="5"/>
      <x v="51"/>
    </i>
    <i r="1">
      <x v="6"/>
      <x v="27"/>
    </i>
    <i r="2">
      <x v="52"/>
    </i>
    <i r="1">
      <x v="8"/>
      <x v="2"/>
    </i>
    <i r="2">
      <x v="46"/>
    </i>
    <i r="1">
      <x v="10"/>
      <x v="43"/>
    </i>
    <i r="1">
      <x v="11"/>
      <x v="63"/>
    </i>
    <i r="1">
      <x v="12"/>
      <x v="4"/>
    </i>
    <i r="1">
      <x v="13"/>
      <x v="11"/>
    </i>
    <i r="2">
      <x v="28"/>
    </i>
    <i r="1">
      <x v="15"/>
      <x v="36"/>
    </i>
    <i r="2">
      <x v="64"/>
    </i>
    <i r="1">
      <x v="17"/>
      <x v="48"/>
    </i>
    <i r="1">
      <x v="18"/>
      <x v="1"/>
    </i>
    <i r="2">
      <x v="34"/>
    </i>
    <i r="2">
      <x v="53"/>
    </i>
    <i r="2">
      <x v="55"/>
    </i>
    <i t="blank">
      <x v="6"/>
    </i>
    <i>
      <x v="7"/>
    </i>
    <i r="1">
      <x/>
      <x v="57"/>
    </i>
    <i r="1">
      <x v="1"/>
      <x v="39"/>
    </i>
    <i r="1">
      <x v="2"/>
      <x v="56"/>
    </i>
    <i r="1">
      <x v="3"/>
      <x v="29"/>
    </i>
    <i r="1">
      <x v="4"/>
      <x v="52"/>
    </i>
    <i r="1">
      <x v="5"/>
      <x/>
    </i>
    <i r="1">
      <x v="6"/>
      <x v="30"/>
    </i>
    <i r="1">
      <x v="7"/>
      <x v="51"/>
    </i>
    <i r="1">
      <x v="8"/>
      <x v="21"/>
    </i>
    <i r="1">
      <x v="9"/>
      <x v="36"/>
    </i>
    <i r="2">
      <x v="45"/>
    </i>
    <i r="1">
      <x v="11"/>
      <x v="1"/>
    </i>
    <i r="2">
      <x v="8"/>
    </i>
    <i r="2">
      <x v="28"/>
    </i>
    <i r="2">
      <x v="61"/>
    </i>
    <i r="1">
      <x v="15"/>
      <x v="2"/>
    </i>
    <i r="1">
      <x v="16"/>
      <x v="34"/>
    </i>
    <i r="1">
      <x v="17"/>
      <x v="46"/>
    </i>
    <i r="2">
      <x v="48"/>
    </i>
    <i r="2">
      <x v="64"/>
    </i>
    <i t="blank">
      <x v="7"/>
    </i>
    <i>
      <x v="8"/>
    </i>
    <i r="1">
      <x/>
      <x v="43"/>
    </i>
    <i r="1">
      <x v="1"/>
      <x v="57"/>
    </i>
    <i r="1">
      <x v="2"/>
      <x v="56"/>
    </i>
    <i r="1">
      <x v="3"/>
      <x v="52"/>
    </i>
    <i r="1">
      <x v="4"/>
      <x v="29"/>
    </i>
    <i r="1">
      <x v="5"/>
      <x v="21"/>
    </i>
    <i r="1">
      <x v="6"/>
      <x/>
    </i>
    <i r="2">
      <x v="36"/>
    </i>
    <i r="2">
      <x v="51"/>
    </i>
    <i r="1">
      <x v="9"/>
      <x v="46"/>
    </i>
    <i r="1">
      <x v="10"/>
      <x v="31"/>
    </i>
    <i r="1">
      <x v="11"/>
      <x v="39"/>
    </i>
    <i r="1">
      <x v="12"/>
      <x v="27"/>
    </i>
    <i r="2">
      <x v="28"/>
    </i>
    <i r="1">
      <x v="14"/>
      <x v="48"/>
    </i>
    <i r="1">
      <x v="15"/>
      <x v="45"/>
    </i>
    <i r="1">
      <x v="16"/>
      <x v="44"/>
    </i>
    <i r="2">
      <x v="47"/>
    </i>
    <i r="1">
      <x v="18"/>
      <x v="30"/>
    </i>
    <i r="2">
      <x v="63"/>
    </i>
    <i t="blank">
      <x v="8"/>
    </i>
    <i>
      <x v="9"/>
    </i>
    <i r="1">
      <x/>
      <x v="57"/>
    </i>
    <i r="1">
      <x v="1"/>
      <x v="27"/>
    </i>
    <i r="2">
      <x v="29"/>
    </i>
    <i r="1">
      <x v="3"/>
      <x v="39"/>
    </i>
    <i r="1">
      <x v="4"/>
      <x v="51"/>
    </i>
    <i r="2">
      <x v="56"/>
    </i>
    <i r="1">
      <x v="6"/>
      <x v="46"/>
    </i>
    <i r="1">
      <x v="7"/>
      <x v="28"/>
    </i>
    <i r="2">
      <x v="52"/>
    </i>
    <i r="1">
      <x v="9"/>
      <x v="36"/>
    </i>
    <i r="2">
      <x v="48"/>
    </i>
    <i r="1">
      <x v="11"/>
      <x v="31"/>
    </i>
    <i r="1">
      <x v="12"/>
      <x/>
    </i>
    <i r="2">
      <x v="25"/>
    </i>
    <i r="2">
      <x v="30"/>
    </i>
    <i r="1">
      <x v="15"/>
      <x v="2"/>
    </i>
    <i r="2">
      <x v="8"/>
    </i>
    <i r="1">
      <x v="17"/>
      <x v="34"/>
    </i>
    <i r="1">
      <x v="18"/>
      <x v="1"/>
    </i>
    <i r="2">
      <x v="23"/>
    </i>
    <i t="blank">
      <x v="9"/>
    </i>
    <i>
      <x v="10"/>
    </i>
    <i r="1">
      <x/>
      <x v="57"/>
    </i>
    <i r="1">
      <x v="1"/>
      <x v="39"/>
    </i>
    <i r="1">
      <x v="2"/>
      <x v="56"/>
    </i>
    <i r="1">
      <x v="3"/>
      <x v="52"/>
    </i>
    <i r="1">
      <x v="4"/>
      <x v="46"/>
    </i>
    <i r="1">
      <x v="5"/>
      <x v="51"/>
    </i>
    <i r="1">
      <x v="6"/>
      <x v="27"/>
    </i>
    <i r="1">
      <x v="7"/>
      <x v="29"/>
    </i>
    <i r="1">
      <x v="8"/>
      <x v="64"/>
    </i>
    <i r="1">
      <x v="9"/>
      <x v="2"/>
    </i>
    <i r="1">
      <x v="10"/>
      <x v="48"/>
    </i>
    <i r="1">
      <x v="11"/>
      <x/>
    </i>
    <i r="2">
      <x v="47"/>
    </i>
    <i r="1">
      <x v="13"/>
      <x v="30"/>
    </i>
    <i r="1">
      <x v="14"/>
      <x v="31"/>
    </i>
    <i r="1">
      <x v="15"/>
      <x v="36"/>
    </i>
    <i r="1">
      <x v="16"/>
      <x v="63"/>
    </i>
    <i r="2">
      <x v="68"/>
    </i>
    <i r="1">
      <x v="18"/>
      <x v="43"/>
    </i>
    <i r="2">
      <x v="53"/>
    </i>
    <i r="2">
      <x v="61"/>
    </i>
    <i t="blank">
      <x v="10"/>
    </i>
    <i>
      <x v="11"/>
    </i>
    <i r="1">
      <x/>
      <x v="57"/>
    </i>
    <i r="1">
      <x v="1"/>
      <x v="56"/>
    </i>
    <i r="1">
      <x v="2"/>
      <x/>
    </i>
    <i r="1">
      <x v="3"/>
      <x v="29"/>
    </i>
    <i r="2">
      <x v="68"/>
    </i>
    <i r="1">
      <x v="5"/>
      <x v="1"/>
    </i>
    <i r="1">
      <x v="6"/>
      <x v="51"/>
    </i>
    <i r="1">
      <x v="7"/>
      <x v="39"/>
    </i>
    <i r="2">
      <x v="48"/>
    </i>
    <i r="2">
      <x v="64"/>
    </i>
    <i r="1">
      <x v="10"/>
      <x v="2"/>
    </i>
    <i r="2">
      <x v="27"/>
    </i>
    <i r="2">
      <x v="30"/>
    </i>
    <i r="2">
      <x v="61"/>
    </i>
    <i r="1">
      <x v="14"/>
      <x v="8"/>
    </i>
    <i r="2">
      <x v="34"/>
    </i>
    <i r="2">
      <x v="36"/>
    </i>
    <i r="2">
      <x v="55"/>
    </i>
    <i r="1">
      <x v="18"/>
      <x v="5"/>
    </i>
    <i r="2">
      <x v="46"/>
    </i>
    <i t="blank">
      <x v="11"/>
    </i>
    <i>
      <x v="12"/>
    </i>
    <i r="1">
      <x/>
      <x v="57"/>
    </i>
    <i r="1">
      <x v="1"/>
      <x v="56"/>
    </i>
    <i r="1">
      <x v="2"/>
      <x v="29"/>
    </i>
    <i r="1">
      <x v="3"/>
      <x v="64"/>
    </i>
    <i r="1">
      <x v="4"/>
      <x v="43"/>
    </i>
    <i r="1">
      <x v="5"/>
      <x/>
    </i>
    <i r="1">
      <x v="6"/>
      <x v="39"/>
    </i>
    <i r="1">
      <x v="7"/>
      <x v="52"/>
    </i>
    <i r="1">
      <x v="8"/>
      <x v="45"/>
    </i>
    <i r="1">
      <x v="9"/>
      <x v="51"/>
    </i>
    <i r="1">
      <x v="10"/>
      <x v="2"/>
    </i>
    <i r="2">
      <x v="63"/>
    </i>
    <i r="1">
      <x v="12"/>
      <x v="30"/>
    </i>
    <i r="2">
      <x v="48"/>
    </i>
    <i r="1">
      <x v="14"/>
      <x v="28"/>
    </i>
    <i r="2">
      <x v="36"/>
    </i>
    <i r="1">
      <x v="16"/>
      <x v="34"/>
    </i>
    <i r="2">
      <x v="68"/>
    </i>
    <i r="1">
      <x v="18"/>
      <x v="25"/>
    </i>
    <i r="2">
      <x v="65"/>
    </i>
    <i t="blank">
      <x v="12"/>
    </i>
    <i>
      <x v="13"/>
    </i>
    <i r="1">
      <x/>
      <x v="13"/>
    </i>
    <i r="1">
      <x v="1"/>
      <x v="57"/>
    </i>
    <i r="1">
      <x v="2"/>
      <x v="56"/>
    </i>
    <i r="1">
      <x v="3"/>
      <x v="68"/>
    </i>
    <i r="1">
      <x v="4"/>
      <x v="29"/>
    </i>
    <i r="1">
      <x v="5"/>
      <x/>
    </i>
    <i r="1">
      <x v="6"/>
      <x v="43"/>
    </i>
    <i r="1">
      <x v="7"/>
      <x v="39"/>
    </i>
    <i r="2">
      <x v="64"/>
    </i>
    <i r="1">
      <x v="9"/>
      <x v="48"/>
    </i>
    <i r="1">
      <x v="10"/>
      <x v="36"/>
    </i>
    <i r="1">
      <x v="11"/>
      <x v="31"/>
    </i>
    <i r="1">
      <x v="12"/>
      <x v="51"/>
    </i>
    <i r="1">
      <x v="13"/>
      <x v="30"/>
    </i>
    <i r="1">
      <x v="14"/>
      <x v="27"/>
    </i>
    <i r="2">
      <x v="28"/>
    </i>
    <i r="2">
      <x v="65"/>
    </i>
    <i r="1">
      <x v="17"/>
      <x v="4"/>
    </i>
    <i r="2">
      <x v="22"/>
    </i>
    <i r="1">
      <x v="19"/>
      <x v="1"/>
    </i>
    <i r="2">
      <x v="45"/>
    </i>
    <i r="2">
      <x v="63"/>
    </i>
    <i t="blank">
      <x v="13"/>
    </i>
    <i>
      <x v="14"/>
    </i>
    <i r="1">
      <x/>
      <x v="57"/>
    </i>
    <i r="1">
      <x v="1"/>
      <x v="43"/>
    </i>
    <i r="1">
      <x v="2"/>
      <x v="63"/>
    </i>
    <i r="1">
      <x v="3"/>
      <x v="56"/>
    </i>
    <i r="1">
      <x v="4"/>
      <x v="30"/>
    </i>
    <i r="1">
      <x v="5"/>
      <x v="29"/>
    </i>
    <i r="2">
      <x v="39"/>
    </i>
    <i r="2">
      <x v="55"/>
    </i>
    <i r="1">
      <x v="8"/>
      <x v="9"/>
    </i>
    <i r="2">
      <x v="41"/>
    </i>
    <i r="1">
      <x v="10"/>
      <x v="34"/>
    </i>
    <i r="1">
      <x v="11"/>
      <x v="25"/>
    </i>
    <i r="2">
      <x v="64"/>
    </i>
    <i r="2">
      <x v="68"/>
    </i>
    <i r="1">
      <x v="14"/>
      <x v="5"/>
    </i>
    <i r="2">
      <x v="7"/>
    </i>
    <i r="2">
      <x v="28"/>
    </i>
    <i r="2">
      <x v="40"/>
    </i>
    <i r="2">
      <x v="51"/>
    </i>
    <i r="2">
      <x v="62"/>
    </i>
    <i t="blank">
      <x v="14"/>
    </i>
    <i>
      <x v="15"/>
    </i>
    <i r="1">
      <x/>
      <x v="43"/>
    </i>
    <i r="1">
      <x v="1"/>
      <x v="30"/>
    </i>
    <i r="1">
      <x v="2"/>
      <x v="57"/>
    </i>
    <i r="1">
      <x v="3"/>
      <x v="64"/>
    </i>
    <i r="1">
      <x v="4"/>
      <x v="56"/>
    </i>
    <i r="1">
      <x v="5"/>
      <x v="39"/>
    </i>
    <i r="1">
      <x v="6"/>
      <x v="1"/>
    </i>
    <i r="2">
      <x v="2"/>
    </i>
    <i r="2">
      <x v="51"/>
    </i>
    <i r="2">
      <x v="63"/>
    </i>
    <i r="1">
      <x v="10"/>
      <x v="68"/>
    </i>
    <i r="1">
      <x v="11"/>
      <x v="20"/>
    </i>
    <i r="1">
      <x v="12"/>
      <x v="8"/>
    </i>
    <i r="2">
      <x v="69"/>
    </i>
    <i r="1">
      <x v="14"/>
      <x/>
    </i>
    <i r="2">
      <x v="3"/>
    </i>
    <i r="2">
      <x v="28"/>
    </i>
    <i r="2">
      <x v="29"/>
    </i>
    <i r="2">
      <x v="41"/>
    </i>
    <i r="2">
      <x v="48"/>
    </i>
    <i r="2">
      <x v="52"/>
    </i>
    <i r="2">
      <x v="54"/>
    </i>
    <i r="2">
      <x v="55"/>
    </i>
    <i r="2">
      <x v="58"/>
    </i>
    <i r="2">
      <x v="62"/>
    </i>
    <i t="blank">
      <x v="15"/>
    </i>
    <i>
      <x v="16"/>
    </i>
    <i r="1">
      <x/>
      <x/>
    </i>
    <i r="1">
      <x v="1"/>
      <x v="56"/>
    </i>
    <i r="1">
      <x v="2"/>
      <x v="1"/>
    </i>
    <i r="2">
      <x v="14"/>
    </i>
    <i r="2">
      <x v="30"/>
    </i>
    <i r="2">
      <x v="57"/>
    </i>
    <i r="1">
      <x v="6"/>
      <x v="2"/>
    </i>
    <i r="2">
      <x v="39"/>
    </i>
    <i r="2">
      <x v="48"/>
    </i>
    <i r="2">
      <x v="68"/>
    </i>
    <i r="1">
      <x v="10"/>
      <x v="28"/>
    </i>
    <i r="2">
      <x v="64"/>
    </i>
    <i r="1">
      <x v="12"/>
      <x v="8"/>
    </i>
    <i r="2">
      <x v="26"/>
    </i>
    <i r="2">
      <x v="34"/>
    </i>
    <i r="2">
      <x v="43"/>
    </i>
    <i r="2">
      <x v="49"/>
    </i>
    <i r="2">
      <x v="53"/>
    </i>
    <i r="1">
      <x v="18"/>
      <x v="7"/>
    </i>
    <i r="2">
      <x v="9"/>
    </i>
    <i r="2">
      <x v="15"/>
    </i>
    <i r="2">
      <x v="22"/>
    </i>
    <i r="2">
      <x v="23"/>
    </i>
    <i r="2">
      <x v="27"/>
    </i>
    <i r="2">
      <x v="29"/>
    </i>
    <i r="2">
      <x v="32"/>
    </i>
    <i r="2">
      <x v="35"/>
    </i>
    <i r="2">
      <x v="37"/>
    </i>
    <i r="2">
      <x v="38"/>
    </i>
    <i r="2">
      <x v="51"/>
    </i>
    <i r="2">
      <x v="52"/>
    </i>
    <i r="2">
      <x v="66"/>
    </i>
    <i t="blank">
      <x v="16"/>
    </i>
    <i>
      <x v="17"/>
    </i>
    <i r="1">
      <x/>
      <x v="57"/>
    </i>
    <i r="1">
      <x v="1"/>
      <x v="43"/>
    </i>
    <i r="1">
      <x v="2"/>
      <x v="51"/>
    </i>
    <i r="1">
      <x v="3"/>
      <x v="52"/>
    </i>
    <i r="1">
      <x v="4"/>
      <x/>
    </i>
    <i r="1">
      <x v="5"/>
      <x v="2"/>
    </i>
    <i r="2">
      <x v="56"/>
    </i>
    <i r="2">
      <x v="64"/>
    </i>
    <i r="1">
      <x v="8"/>
      <x v="6"/>
    </i>
    <i r="2">
      <x v="17"/>
    </i>
    <i r="1">
      <x v="10"/>
      <x v="8"/>
    </i>
    <i r="2">
      <x v="25"/>
    </i>
    <i r="2">
      <x v="28"/>
    </i>
    <i r="2">
      <x v="30"/>
    </i>
    <i r="2">
      <x v="34"/>
    </i>
    <i r="2">
      <x v="39"/>
    </i>
    <i r="2">
      <x v="53"/>
    </i>
    <i r="1">
      <x v="17"/>
      <x v="29"/>
    </i>
    <i r="2">
      <x v="31"/>
    </i>
    <i r="2">
      <x v="55"/>
    </i>
    <i r="2">
      <x v="68"/>
    </i>
    <i t="blank">
      <x v="17"/>
    </i>
    <i>
      <x v="18"/>
    </i>
    <i r="1">
      <x/>
      <x v="17"/>
    </i>
    <i r="1">
      <x v="1"/>
      <x v="57"/>
    </i>
    <i r="1">
      <x v="2"/>
      <x v="24"/>
    </i>
    <i r="1">
      <x v="3"/>
      <x v="18"/>
    </i>
    <i r="1">
      <x v="4"/>
      <x v="33"/>
    </i>
    <i r="1">
      <x v="5"/>
      <x/>
    </i>
    <i r="2">
      <x v="30"/>
    </i>
    <i r="2">
      <x v="64"/>
    </i>
    <i r="1">
      <x v="8"/>
      <x v="2"/>
    </i>
    <i r="2">
      <x v="4"/>
    </i>
    <i r="2">
      <x v="34"/>
    </i>
    <i r="1">
      <x v="11"/>
      <x v="51"/>
    </i>
    <i r="1">
      <x v="12"/>
      <x v="28"/>
    </i>
    <i r="2">
      <x v="29"/>
    </i>
    <i r="2">
      <x v="39"/>
    </i>
    <i r="2">
      <x v="56"/>
    </i>
    <i r="1">
      <x v="16"/>
      <x v="48"/>
    </i>
    <i r="2">
      <x v="55"/>
    </i>
    <i r="2">
      <x v="62"/>
    </i>
    <i r="2">
      <x v="68"/>
    </i>
    <i t="blank">
      <x v="18"/>
    </i>
    <i>
      <x v="19"/>
    </i>
    <i r="1">
      <x/>
      <x v="46"/>
    </i>
    <i r="1">
      <x v="1"/>
      <x v="39"/>
    </i>
    <i r="1">
      <x v="2"/>
      <x v="11"/>
    </i>
    <i r="2">
      <x v="51"/>
    </i>
    <i r="1">
      <x v="4"/>
      <x v="29"/>
    </i>
    <i r="1">
      <x v="5"/>
      <x v="4"/>
    </i>
    <i r="2">
      <x v="19"/>
    </i>
    <i r="2">
      <x v="28"/>
    </i>
    <i r="2">
      <x v="34"/>
    </i>
    <i r="2">
      <x v="40"/>
    </i>
    <i r="2">
      <x v="48"/>
    </i>
    <i r="2">
      <x v="56"/>
    </i>
    <i r="2">
      <x v="57"/>
    </i>
    <i r="2">
      <x v="59"/>
    </i>
    <i r="1">
      <x v="14"/>
      <x v="2"/>
    </i>
    <i r="2">
      <x v="12"/>
    </i>
    <i r="2">
      <x v="16"/>
    </i>
    <i r="2">
      <x v="27"/>
    </i>
    <i r="2">
      <x v="35"/>
    </i>
    <i r="2">
      <x v="36"/>
    </i>
    <i r="2">
      <x v="47"/>
    </i>
    <i r="2">
      <x v="50"/>
    </i>
    <i r="2">
      <x v="53"/>
    </i>
    <i r="2">
      <x v="60"/>
    </i>
    <i r="2">
      <x v="61"/>
    </i>
    <i r="2">
      <x v="64"/>
    </i>
    <i r="2">
      <x v="67"/>
    </i>
    <i t="blank">
      <x v="19"/>
    </i>
    <i>
      <x v="20"/>
    </i>
    <i r="1">
      <x/>
      <x v="57"/>
    </i>
    <i r="1">
      <x v="1"/>
      <x v="43"/>
    </i>
    <i r="1">
      <x v="2"/>
      <x v="64"/>
    </i>
    <i r="1">
      <x v="3"/>
      <x/>
    </i>
    <i r="1">
      <x v="4"/>
      <x v="48"/>
    </i>
    <i r="1">
      <x v="5"/>
      <x v="29"/>
    </i>
    <i r="2">
      <x v="30"/>
    </i>
    <i r="2">
      <x v="56"/>
    </i>
    <i r="1">
      <x v="8"/>
      <x v="52"/>
    </i>
    <i r="2">
      <x v="63"/>
    </i>
    <i r="1">
      <x v="10"/>
      <x v="39"/>
    </i>
    <i r="1">
      <x v="11"/>
      <x v="28"/>
    </i>
    <i r="1">
      <x v="12"/>
      <x v="2"/>
    </i>
    <i r="2">
      <x v="51"/>
    </i>
    <i r="1">
      <x v="14"/>
      <x v="1"/>
    </i>
    <i r="2">
      <x v="8"/>
    </i>
    <i r="2">
      <x v="59"/>
    </i>
    <i r="1">
      <x v="17"/>
      <x v="10"/>
    </i>
    <i r="2">
      <x v="25"/>
    </i>
    <i r="2">
      <x v="31"/>
    </i>
    <i r="2">
      <x v="55"/>
    </i>
    <i t="blank">
      <x v="20"/>
    </i>
    <i>
      <x v="21"/>
    </i>
    <i r="1">
      <x/>
      <x v="57"/>
    </i>
    <i r="1">
      <x v="1"/>
      <x v="56"/>
    </i>
    <i r="1">
      <x v="2"/>
      <x v="29"/>
    </i>
    <i r="1">
      <x v="3"/>
      <x v="13"/>
    </i>
    <i r="1">
      <x v="4"/>
      <x v="2"/>
    </i>
    <i r="1">
      <x v="5"/>
      <x v="46"/>
    </i>
    <i r="1">
      <x v="6"/>
      <x v="31"/>
    </i>
    <i r="1">
      <x v="7"/>
      <x v="52"/>
    </i>
    <i r="1">
      <x v="8"/>
      <x v="39"/>
    </i>
    <i r="1">
      <x v="9"/>
      <x v="36"/>
    </i>
    <i r="2">
      <x v="63"/>
    </i>
    <i r="1">
      <x v="11"/>
      <x v="27"/>
    </i>
    <i r="1">
      <x v="12"/>
      <x v="4"/>
    </i>
    <i r="2">
      <x v="48"/>
    </i>
    <i r="1">
      <x v="14"/>
      <x/>
    </i>
    <i r="2">
      <x v="51"/>
    </i>
    <i r="1">
      <x v="16"/>
      <x v="47"/>
    </i>
    <i r="1">
      <x v="17"/>
      <x v="25"/>
    </i>
    <i r="2">
      <x v="28"/>
    </i>
    <i r="1">
      <x v="19"/>
      <x v="12"/>
    </i>
    <i t="blank">
      <x v="21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324">
      <pivotArea field="2" type="button" dataOnly="0" labelOnly="1" outline="0" axis="axisRow" fieldPosition="0"/>
    </format>
    <format dxfId="323">
      <pivotArea outline="0" fieldPosition="0">
        <references count="1">
          <reference field="4294967294" count="1">
            <x v="0"/>
          </reference>
        </references>
      </pivotArea>
    </format>
    <format dxfId="322">
      <pivotArea outline="0" fieldPosition="0">
        <references count="1">
          <reference field="4294967294" count="1">
            <x v="1"/>
          </reference>
        </references>
      </pivotArea>
    </format>
    <format dxfId="321">
      <pivotArea outline="0" fieldPosition="0">
        <references count="1">
          <reference field="4294967294" count="1">
            <x v="2"/>
          </reference>
        </references>
      </pivotArea>
    </format>
    <format dxfId="320">
      <pivotArea outline="0" fieldPosition="0">
        <references count="1">
          <reference field="4294967294" count="1">
            <x v="3"/>
          </reference>
        </references>
      </pivotArea>
    </format>
    <format dxfId="319">
      <pivotArea outline="0" fieldPosition="0">
        <references count="1">
          <reference field="4294967294" count="1">
            <x v="4"/>
          </reference>
        </references>
      </pivotArea>
    </format>
    <format dxfId="318">
      <pivotArea outline="0" fieldPosition="0">
        <references count="1">
          <reference field="4294967294" count="1">
            <x v="5"/>
          </reference>
        </references>
      </pivotArea>
    </format>
    <format dxfId="317">
      <pivotArea outline="0" fieldPosition="0">
        <references count="1">
          <reference field="4294967294" count="1">
            <x v="6"/>
          </reference>
        </references>
      </pivotArea>
    </format>
    <format dxfId="316">
      <pivotArea field="2" type="button" dataOnly="0" labelOnly="1" outline="0" axis="axisRow" fieldPosition="0"/>
    </format>
    <format dxfId="31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14">
      <pivotArea field="2" type="button" dataOnly="0" labelOnly="1" outline="0" axis="axisRow" fieldPosition="0"/>
    </format>
    <format dxfId="31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12">
      <pivotArea field="2" type="button" dataOnly="0" labelOnly="1" outline="0" axis="axisRow" fieldPosition="0"/>
    </format>
    <format dxfId="31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1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0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08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4600992-F284-46DD-B68A-CF849ACA2A09}" name="LTBL_42000" displayName="LTBL_42000" ref="B4:I20" totalsRowCount="1">
  <autoFilter ref="B4:I19" xr:uid="{D4600992-F284-46DD-B68A-CF849ACA2A09}"/>
  <tableColumns count="8">
    <tableColumn id="9" xr3:uid="{107FEF11-1190-4E7C-AF24-7969DF8EC780}" name="産業大分類" totalsRowLabel="合計" totalsRowDxfId="307"/>
    <tableColumn id="10" xr3:uid="{B9547DA3-D92F-422B-A4AD-7DFA850E2DF4}" name="総数／事業所数" totalsRowFunction="custom" totalsRowDxfId="306" dataCellStyle="桁区切り" totalsRowCellStyle="桁区切り">
      <totalsRowFormula>SUM(LTBL_42000[総数／事業所数])</totalsRowFormula>
    </tableColumn>
    <tableColumn id="11" xr3:uid="{F0F85296-8403-4614-AE15-9011B2E7DDA9}" name="総数／構成比" dataDxfId="305"/>
    <tableColumn id="12" xr3:uid="{41A64711-F6FD-4532-8F47-688F97C5CBCF}" name="個人／事業所数" totalsRowFunction="sum" totalsRowDxfId="304" dataCellStyle="桁区切り" totalsRowCellStyle="桁区切り"/>
    <tableColumn id="13" xr3:uid="{3089D88A-16AF-4EE5-A5E5-7BE57B01C6FE}" name="個人／構成比" dataDxfId="303"/>
    <tableColumn id="14" xr3:uid="{FF693170-B067-4C1D-BA37-DB8FBEB464B3}" name="法人／事業所数" totalsRowFunction="sum" totalsRowDxfId="302" dataCellStyle="桁区切り" totalsRowCellStyle="桁区切り"/>
    <tableColumn id="15" xr3:uid="{D21DF8A8-0CC5-4ABE-BDE8-BDA67E58C423}" name="法人／構成比" dataDxfId="301"/>
    <tableColumn id="16" xr3:uid="{D1106B8E-90D6-493D-B2BD-9A9A930805EC}" name="法人以外の団体／事業所数" totalsRowFunction="sum" totalsRowDxfId="300" dataCellStyle="桁区切り" totalsRowCellStyle="桁区切り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89118F3-4196-46A2-8555-F4AB1D83483B}" name="LTBL_42203" displayName="LTBL_42203" ref="B4:I20" totalsRowCount="1">
  <autoFilter ref="B4:I19" xr:uid="{189118F3-4196-46A2-8555-F4AB1D83483B}"/>
  <tableColumns count="8">
    <tableColumn id="9" xr3:uid="{4D7C1B19-08BC-4B0E-AAB8-B6A841C915D7}" name="産業大分類" totalsRowLabel="合計" totalsRowDxfId="265"/>
    <tableColumn id="10" xr3:uid="{CA279622-21A1-4282-8565-40499F64BB1F}" name="総数／事業所数" totalsRowFunction="custom" totalsRowDxfId="264" dataCellStyle="桁区切り" totalsRowCellStyle="桁区切り">
      <totalsRowFormula>SUM(LTBL_42203[総数／事業所数])</totalsRowFormula>
    </tableColumn>
    <tableColumn id="11" xr3:uid="{4DB0F44E-CE7E-436F-9719-D45E6A30485F}" name="総数／構成比" dataDxfId="263"/>
    <tableColumn id="12" xr3:uid="{40253467-B595-4746-99C7-3F042B55C838}" name="個人／事業所数" totalsRowFunction="sum" totalsRowDxfId="262" dataCellStyle="桁区切り" totalsRowCellStyle="桁区切り"/>
    <tableColumn id="13" xr3:uid="{56F103DC-40EA-48C9-99F7-1E6460404F6F}" name="個人／構成比" dataDxfId="261"/>
    <tableColumn id="14" xr3:uid="{C97CFB4B-B9A2-4D67-BE16-BE539B370500}" name="法人／事業所数" totalsRowFunction="sum" totalsRowDxfId="260" dataCellStyle="桁区切り" totalsRowCellStyle="桁区切り"/>
    <tableColumn id="15" xr3:uid="{1D2E9F62-CE73-475D-A4CB-63F4C3F60710}" name="法人／構成比" dataDxfId="259"/>
    <tableColumn id="16" xr3:uid="{7B9FCA19-AB80-479D-AF44-77FF70EBB4F3}" name="法人以外の団体／事業所数" totalsRowFunction="sum" totalsRowDxfId="258" dataCellStyle="桁区切り" totalsRowCellStyle="桁区切り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3BFEEF5-190A-42EC-958E-8ED81AEF2142}" name="M_TABLE_42203" displayName="M_TABLE_42203" ref="B23:I43" totalsRowShown="0">
  <autoFilter ref="B23:I43" xr:uid="{23BFEEF5-190A-42EC-958E-8ED81AEF2142}"/>
  <tableColumns count="8">
    <tableColumn id="9" xr3:uid="{D6C06FED-8247-468B-AD8E-FE208E128327}" name="産業中分類上位２０"/>
    <tableColumn id="10" xr3:uid="{81DF9428-CB3E-4156-BD50-9BE3B6B6CA9F}" name="総数／事業所数" dataCellStyle="桁区切り"/>
    <tableColumn id="11" xr3:uid="{ABD4F238-B626-4443-AE70-2C0BCCC72157}" name="総数／構成比" dataDxfId="257"/>
    <tableColumn id="12" xr3:uid="{995EBFCE-8114-40CE-A39A-86385BE4B3FE}" name="個人／事業所数" dataCellStyle="桁区切り"/>
    <tableColumn id="13" xr3:uid="{5A934A02-F0AE-4D5D-9AB5-9C5863CABC6B}" name="個人／構成比" dataDxfId="256"/>
    <tableColumn id="14" xr3:uid="{855CA664-771B-43A5-877A-90F0665011C5}" name="法人／事業所数" dataCellStyle="桁区切り"/>
    <tableColumn id="15" xr3:uid="{A49E0860-2ED1-434E-B3B2-58A2C8CFB327}" name="法人／構成比" dataDxfId="255"/>
    <tableColumn id="16" xr3:uid="{ED77DBAD-980E-4B64-91D9-E74532C909DD}" name="法人以外の団体／事業所数" dataCellStyle="桁区切り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F24DC71A-585A-4EE8-A504-3959C6301341}" name="S_TABLE_42203" displayName="S_TABLE_42203" ref="B46:I66" totalsRowShown="0">
  <autoFilter ref="B46:I66" xr:uid="{F24DC71A-585A-4EE8-A504-3959C6301341}"/>
  <tableColumns count="8">
    <tableColumn id="9" xr3:uid="{95C5A104-7B2E-434B-9BE7-8CA81414D357}" name="産業小分類上位２０"/>
    <tableColumn id="10" xr3:uid="{3A65D43F-2C60-46FC-B432-C91B71A3FF7C}" name="総数／事業所数" dataCellStyle="桁区切り"/>
    <tableColumn id="11" xr3:uid="{7C6CB8A2-295A-44E7-86A6-B157FFC38A8C}" name="総数／構成比" dataDxfId="254"/>
    <tableColumn id="12" xr3:uid="{0AC233E8-4655-4344-A711-B478EFA19E77}" name="個人／事業所数" dataCellStyle="桁区切り"/>
    <tableColumn id="13" xr3:uid="{7C62ED5C-B566-4DF0-B69C-2BBD9273CF9B}" name="個人／構成比" dataDxfId="253"/>
    <tableColumn id="14" xr3:uid="{7583BB37-5066-4983-A18F-A499317B57D2}" name="法人／事業所数" dataCellStyle="桁区切り"/>
    <tableColumn id="15" xr3:uid="{D7FEFAAC-25AB-4722-89E4-6BF6787F6949}" name="法人／構成比" dataDxfId="252"/>
    <tableColumn id="16" xr3:uid="{1115CBF2-91CD-49AD-9DAC-E1CF11D0920F}" name="法人以外の団体／事業所数" dataCellStyle="桁区切り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461D7F1D-E9FD-459B-829E-36236E2E6AC7}" name="LTBL_42204" displayName="LTBL_42204" ref="B4:I20" totalsRowCount="1">
  <autoFilter ref="B4:I19" xr:uid="{461D7F1D-E9FD-459B-829E-36236E2E6AC7}"/>
  <tableColumns count="8">
    <tableColumn id="9" xr3:uid="{055CB65B-781C-4090-95D8-7D2A924E4F65}" name="産業大分類" totalsRowLabel="合計" totalsRowDxfId="251"/>
    <tableColumn id="10" xr3:uid="{CFAFC242-32D1-4A51-8747-F583B309D395}" name="総数／事業所数" totalsRowFunction="custom" totalsRowDxfId="250" dataCellStyle="桁区切り" totalsRowCellStyle="桁区切り">
      <totalsRowFormula>SUM(LTBL_42204[総数／事業所数])</totalsRowFormula>
    </tableColumn>
    <tableColumn id="11" xr3:uid="{F4FD7C69-041D-4787-B0BE-844D495F9242}" name="総数／構成比" dataDxfId="249"/>
    <tableColumn id="12" xr3:uid="{60F059F8-A50C-4B95-83A6-65E1E70BA370}" name="個人／事業所数" totalsRowFunction="sum" totalsRowDxfId="248" dataCellStyle="桁区切り" totalsRowCellStyle="桁区切り"/>
    <tableColumn id="13" xr3:uid="{DA32BF0E-E9C9-4865-AF2B-882A3FF2D18B}" name="個人／構成比" dataDxfId="247"/>
    <tableColumn id="14" xr3:uid="{DD160A29-7C50-4032-9329-9FF1620071EF}" name="法人／事業所数" totalsRowFunction="sum" totalsRowDxfId="246" dataCellStyle="桁区切り" totalsRowCellStyle="桁区切り"/>
    <tableColumn id="15" xr3:uid="{72AE159F-50A0-4216-BDAC-A4272882ED11}" name="法人／構成比" dataDxfId="245"/>
    <tableColumn id="16" xr3:uid="{94ACE345-682C-4E98-9BFF-7343CBD13A3B}" name="法人以外の団体／事業所数" totalsRowFunction="sum" totalsRowDxfId="244" dataCellStyle="桁区切り" totalsRowCellStyle="桁区切り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B62D22F-87B7-4F21-9EFA-BBF1E1E92C24}" name="M_TABLE_42204" displayName="M_TABLE_42204" ref="B23:I43" totalsRowShown="0">
  <autoFilter ref="B23:I43" xr:uid="{8B62D22F-87B7-4F21-9EFA-BBF1E1E92C24}"/>
  <tableColumns count="8">
    <tableColumn id="9" xr3:uid="{11E43757-404C-4FA5-AC99-51D307E3042B}" name="産業中分類上位２０"/>
    <tableColumn id="10" xr3:uid="{905865BE-473B-4143-928F-2E2041C08733}" name="総数／事業所数" dataCellStyle="桁区切り"/>
    <tableColumn id="11" xr3:uid="{521206B3-0F42-4740-A5AE-447C6BC74730}" name="総数／構成比" dataDxfId="243"/>
    <tableColumn id="12" xr3:uid="{BFA7D024-4FFF-4B64-817E-C149AA838918}" name="個人／事業所数" dataCellStyle="桁区切り"/>
    <tableColumn id="13" xr3:uid="{B1D58AE5-90DD-4DA9-8D2E-25FCE698EBCC}" name="個人／構成比" dataDxfId="242"/>
    <tableColumn id="14" xr3:uid="{3B893965-3829-4AB4-9DF4-A40F41888B1B}" name="法人／事業所数" dataCellStyle="桁区切り"/>
    <tableColumn id="15" xr3:uid="{1B039301-B036-4884-9680-BBA040AE91E8}" name="法人／構成比" dataDxfId="241"/>
    <tableColumn id="16" xr3:uid="{06A00518-24AB-49CE-8A7A-0A2192135628}" name="法人以外の団体／事業所数" dataCellStyle="桁区切り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A0DD1F3B-EC95-4855-95C5-5C052A4A0253}" name="S_TABLE_42204" displayName="S_TABLE_42204" ref="B46:I66" totalsRowShown="0">
  <autoFilter ref="B46:I66" xr:uid="{A0DD1F3B-EC95-4855-95C5-5C052A4A0253}"/>
  <tableColumns count="8">
    <tableColumn id="9" xr3:uid="{EC292719-100C-4923-88F6-B440C3FFF466}" name="産業小分類上位２０"/>
    <tableColumn id="10" xr3:uid="{EFA2B40C-692D-4AEA-85C7-C71B05B8C30E}" name="総数／事業所数" dataCellStyle="桁区切り"/>
    <tableColumn id="11" xr3:uid="{B9F976B1-46F5-428F-9987-6A9B8BC9C11A}" name="総数／構成比" dataDxfId="240"/>
    <tableColumn id="12" xr3:uid="{B1828616-B565-429A-A42A-2E2DC0DE48AF}" name="個人／事業所数" dataCellStyle="桁区切り"/>
    <tableColumn id="13" xr3:uid="{D7A2288C-7999-4AD2-8856-573D0643C6FD}" name="個人／構成比" dataDxfId="239"/>
    <tableColumn id="14" xr3:uid="{6DAB4C3A-D72B-40D9-8FAA-17CA501155E8}" name="法人／事業所数" dataCellStyle="桁区切り"/>
    <tableColumn id="15" xr3:uid="{0C368131-6BD7-4221-94CF-42726E7F631B}" name="法人／構成比" dataDxfId="238"/>
    <tableColumn id="16" xr3:uid="{CDFE3707-C743-446C-BB40-55B8EB1CA1FD}" name="法人以外の団体／事業所数" dataCellStyle="桁区切り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B6FF5EA1-0C6A-448D-A51B-A41134B5F07E}" name="LTBL_42205" displayName="LTBL_42205" ref="B4:I20" totalsRowCount="1">
  <autoFilter ref="B4:I19" xr:uid="{B6FF5EA1-0C6A-448D-A51B-A41134B5F07E}"/>
  <tableColumns count="8">
    <tableColumn id="9" xr3:uid="{C49CD8E1-D888-4E0F-BEF2-792744632012}" name="産業大分類" totalsRowLabel="合計" totalsRowDxfId="237"/>
    <tableColumn id="10" xr3:uid="{1763F2CA-12F8-4305-8B57-A064786BD135}" name="総数／事業所数" totalsRowFunction="custom" totalsRowDxfId="236" dataCellStyle="桁区切り" totalsRowCellStyle="桁区切り">
      <totalsRowFormula>SUM(LTBL_42205[総数／事業所数])</totalsRowFormula>
    </tableColumn>
    <tableColumn id="11" xr3:uid="{E998647F-69DC-40A6-96D5-9795B85A3B1B}" name="総数／構成比" dataDxfId="235"/>
    <tableColumn id="12" xr3:uid="{5C34CC10-3DFD-45CE-9E46-06C81E3DC99F}" name="個人／事業所数" totalsRowFunction="sum" totalsRowDxfId="234" dataCellStyle="桁区切り" totalsRowCellStyle="桁区切り"/>
    <tableColumn id="13" xr3:uid="{60665E61-BF89-4D00-BB1C-B101A50EF1B4}" name="個人／構成比" dataDxfId="233"/>
    <tableColumn id="14" xr3:uid="{37F9B0F5-2134-4C74-A6D8-B4D30C6830E2}" name="法人／事業所数" totalsRowFunction="sum" totalsRowDxfId="232" dataCellStyle="桁区切り" totalsRowCellStyle="桁区切り"/>
    <tableColumn id="15" xr3:uid="{80D4BE09-AEEE-4E73-B5A4-9B5A42B3DFD7}" name="法人／構成比" dataDxfId="231"/>
    <tableColumn id="16" xr3:uid="{FCAD1639-AEDB-45F5-87AB-6562EA313723}" name="法人以外の団体／事業所数" totalsRowFunction="sum" totalsRowDxfId="230" dataCellStyle="桁区切り" totalsRowCellStyle="桁区切り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AB9B109D-D29C-4048-9DF7-6FFE102DBCBC}" name="M_TABLE_42205" displayName="M_TABLE_42205" ref="B23:I44" totalsRowShown="0">
  <autoFilter ref="B23:I44" xr:uid="{AB9B109D-D29C-4048-9DF7-6FFE102DBCBC}"/>
  <tableColumns count="8">
    <tableColumn id="9" xr3:uid="{F7E3CEE2-EAB0-42E5-923C-73CDBA6FB5C1}" name="産業中分類上位２０"/>
    <tableColumn id="10" xr3:uid="{EAFBF5A6-654D-434B-846D-362DBE5799DA}" name="総数／事業所数" dataCellStyle="桁区切り"/>
    <tableColumn id="11" xr3:uid="{A58135B3-6635-42E5-BC33-AD758DD28E5C}" name="総数／構成比" dataDxfId="229"/>
    <tableColumn id="12" xr3:uid="{246E8409-025C-409E-A2EA-71B6D25A7C94}" name="個人／事業所数" dataCellStyle="桁区切り"/>
    <tableColumn id="13" xr3:uid="{26B2FC20-F44A-4312-842A-F06EA6F9D3BB}" name="個人／構成比" dataDxfId="228"/>
    <tableColumn id="14" xr3:uid="{D6B4B109-CCAA-400D-8100-F65423B0D005}" name="法人／事業所数" dataCellStyle="桁区切り"/>
    <tableColumn id="15" xr3:uid="{7BFF74EC-8390-469A-A3C7-D39A482A5343}" name="法人／構成比" dataDxfId="227"/>
    <tableColumn id="16" xr3:uid="{9A0E246E-DA8D-4A09-B0B9-EE88B1A43F7F}" name="法人以外の団体／事業所数" dataCellStyle="桁区切り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D5B366CD-818B-41C7-BFC7-5C01C018C9EA}" name="S_TABLE_42205" displayName="S_TABLE_42205" ref="B47:I67" totalsRowShown="0">
  <autoFilter ref="B47:I67" xr:uid="{D5B366CD-818B-41C7-BFC7-5C01C018C9EA}"/>
  <tableColumns count="8">
    <tableColumn id="9" xr3:uid="{525E89DE-D55E-40C4-9173-206C7D2626CF}" name="産業小分類上位２０"/>
    <tableColumn id="10" xr3:uid="{4E1D74A1-018A-4317-96E5-6B5DF956E0E3}" name="総数／事業所数" dataCellStyle="桁区切り"/>
    <tableColumn id="11" xr3:uid="{0EAE893A-B013-4FDE-A788-CE63BCB88652}" name="総数／構成比" dataDxfId="226"/>
    <tableColumn id="12" xr3:uid="{14A4E39F-A886-429A-A2CA-1A04AC6022A2}" name="個人／事業所数" dataCellStyle="桁区切り"/>
    <tableColumn id="13" xr3:uid="{0423FE00-1A10-44F8-9B22-72619D811867}" name="個人／構成比" dataDxfId="225"/>
    <tableColumn id="14" xr3:uid="{9B68AC76-52A5-4E38-8AB7-D4C450EDF8B9}" name="法人／事業所数" dataCellStyle="桁区切り"/>
    <tableColumn id="15" xr3:uid="{249C466B-C3A4-41C3-A708-BCC833AA148E}" name="法人／構成比" dataDxfId="224"/>
    <tableColumn id="16" xr3:uid="{F0A12FA7-7584-437F-883E-1FC272207A20}" name="法人以外の団体／事業所数" dataCellStyle="桁区切り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6E639814-3B10-4683-9E9C-57F4063305F7}" name="LTBL_42207" displayName="LTBL_42207" ref="B4:I20" totalsRowCount="1">
  <autoFilter ref="B4:I19" xr:uid="{6E639814-3B10-4683-9E9C-57F4063305F7}"/>
  <tableColumns count="8">
    <tableColumn id="9" xr3:uid="{3010B6E8-DC2E-4CE7-9D8F-67E536AC7F0A}" name="産業大分類" totalsRowLabel="合計" totalsRowDxfId="223"/>
    <tableColumn id="10" xr3:uid="{316D74B4-7E53-4880-9220-946E13C945A6}" name="総数／事業所数" totalsRowFunction="custom" totalsRowDxfId="222" dataCellStyle="桁区切り" totalsRowCellStyle="桁区切り">
      <totalsRowFormula>SUM(LTBL_42207[総数／事業所数])</totalsRowFormula>
    </tableColumn>
    <tableColumn id="11" xr3:uid="{2845EA98-CA40-46A4-BF0E-1152E0919C58}" name="総数／構成比" dataDxfId="221"/>
    <tableColumn id="12" xr3:uid="{E213E624-0246-484D-B7CB-0AE12EB0B30D}" name="個人／事業所数" totalsRowFunction="sum" totalsRowDxfId="220" dataCellStyle="桁区切り" totalsRowCellStyle="桁区切り"/>
    <tableColumn id="13" xr3:uid="{AD701E1D-60BF-4F06-A885-D9B0F2341CD7}" name="個人／構成比" dataDxfId="219"/>
    <tableColumn id="14" xr3:uid="{BF171C13-E50A-449C-9944-FF5D67A489F8}" name="法人／事業所数" totalsRowFunction="sum" totalsRowDxfId="218" dataCellStyle="桁区切り" totalsRowCellStyle="桁区切り"/>
    <tableColumn id="15" xr3:uid="{10F4CC17-E494-4760-AE2B-A369E7740685}" name="法人／構成比" dataDxfId="217"/>
    <tableColumn id="16" xr3:uid="{84BC0BE3-2838-4F24-B9EA-F98FB3AA3792}" name="法人以外の団体／事業所数" totalsRowFunction="sum" totalsRowDxfId="216" dataCellStyle="桁区切り" totalsRowCellStyle="桁区切り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0B14EFB-5D1D-4C5C-964D-8C8646D678FE}" name="M_TABLE_42000" displayName="M_TABLE_42000" ref="B23:I43" totalsRowShown="0">
  <autoFilter ref="B23:I43" xr:uid="{20B14EFB-5D1D-4C5C-964D-8C8646D678FE}"/>
  <tableColumns count="8">
    <tableColumn id="9" xr3:uid="{05A68671-3589-420E-8206-06314B2DA0B2}" name="産業中分類上位２０"/>
    <tableColumn id="10" xr3:uid="{29063EF7-20F2-4366-A642-EF68E56298EA}" name="総数／事業所数" dataCellStyle="桁区切り"/>
    <tableColumn id="11" xr3:uid="{D9EC44D8-8FB2-4C63-9217-7E34B11BB930}" name="総数／構成比" dataDxfId="299"/>
    <tableColumn id="12" xr3:uid="{99179BC0-A50F-418D-81DC-E0A7165F2AA3}" name="個人／事業所数" dataCellStyle="桁区切り"/>
    <tableColumn id="13" xr3:uid="{6FF48FB9-78AE-4AEE-B63C-F5556D99F350}" name="個人／構成比" dataDxfId="298"/>
    <tableColumn id="14" xr3:uid="{6568F697-DDFC-42B5-8607-2E52CCCD944A}" name="法人／事業所数" dataCellStyle="桁区切り"/>
    <tableColumn id="15" xr3:uid="{5679176E-C57C-4607-B0AC-27CDF29A6675}" name="法人／構成比" dataDxfId="297"/>
    <tableColumn id="16" xr3:uid="{CA1EA0E5-347A-48B5-9922-67B1C5B93DF0}" name="法人以外の団体／事業所数" dataCellStyle="桁区切り"/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AC50F000-C3C8-42C2-A7EF-A391DE1A057C}" name="M_TABLE_42207" displayName="M_TABLE_42207" ref="B23:I44" totalsRowShown="0">
  <autoFilter ref="B23:I44" xr:uid="{AC50F000-C3C8-42C2-A7EF-A391DE1A057C}"/>
  <tableColumns count="8">
    <tableColumn id="9" xr3:uid="{1EB1CBAF-89AC-494A-95AC-E14F415478D6}" name="産業中分類上位２０"/>
    <tableColumn id="10" xr3:uid="{1477AB6B-45BC-4EFA-8049-74BB9CC5724C}" name="総数／事業所数" dataCellStyle="桁区切り"/>
    <tableColumn id="11" xr3:uid="{35519DBC-6A9B-450A-BE0C-D880883E6621}" name="総数／構成比" dataDxfId="215"/>
    <tableColumn id="12" xr3:uid="{F185D8FD-3130-480C-9CFA-74FF5B4F9B09}" name="個人／事業所数" dataCellStyle="桁区切り"/>
    <tableColumn id="13" xr3:uid="{CB57F2C4-1FE3-4571-8940-A9D8FCA4AC66}" name="個人／構成比" dataDxfId="214"/>
    <tableColumn id="14" xr3:uid="{5895B1BC-6F8F-45AF-9CE4-03C8F02A6B85}" name="法人／事業所数" dataCellStyle="桁区切り"/>
    <tableColumn id="15" xr3:uid="{90F81A3B-FA6B-4E63-B548-D6F2961B05F6}" name="法人／構成比" dataDxfId="213"/>
    <tableColumn id="16" xr3:uid="{FCBA928B-C2E1-4ED8-903F-738D46C8267F}" name="法人以外の団体／事業所数" dataCellStyle="桁区切り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B8D4C0CB-0D83-4FD6-8115-03740499A99E}" name="S_TABLE_42207" displayName="S_TABLE_42207" ref="B47:I69" totalsRowShown="0">
  <autoFilter ref="B47:I69" xr:uid="{B8D4C0CB-0D83-4FD6-8115-03740499A99E}"/>
  <tableColumns count="8">
    <tableColumn id="9" xr3:uid="{02425312-2EC0-49AF-A74D-6D2D51CA8D16}" name="産業小分類上位２０"/>
    <tableColumn id="10" xr3:uid="{593074E1-B5FD-4C5E-B3F5-977F76CDA2B6}" name="総数／事業所数" dataCellStyle="桁区切り"/>
    <tableColumn id="11" xr3:uid="{B26B728F-0D93-4908-9FCD-997CE94BF854}" name="総数／構成比" dataDxfId="212"/>
    <tableColumn id="12" xr3:uid="{2BCAA656-B3A4-4736-8C29-55E158C63FB8}" name="個人／事業所数" dataCellStyle="桁区切り"/>
    <tableColumn id="13" xr3:uid="{979F4F40-95A0-4387-9874-770209FF51BE}" name="個人／構成比" dataDxfId="211"/>
    <tableColumn id="14" xr3:uid="{1D4F8234-2DC5-4CC7-93E8-1DF00A32A152}" name="法人／事業所数" dataCellStyle="桁区切り"/>
    <tableColumn id="15" xr3:uid="{8E29B340-9B87-42FC-8812-5DFB4D136A1B}" name="法人／構成比" dataDxfId="210"/>
    <tableColumn id="16" xr3:uid="{0683B586-8CAA-4A6F-A0DD-FBDDC6B0C486}" name="法人以外の団体／事業所数" dataCellStyle="桁区切り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C3DF640E-7AA9-4F59-A76E-BAC1673D06AF}" name="LTBL_42208" displayName="LTBL_42208" ref="B4:I20" totalsRowCount="1">
  <autoFilter ref="B4:I19" xr:uid="{C3DF640E-7AA9-4F59-A76E-BAC1673D06AF}"/>
  <tableColumns count="8">
    <tableColumn id="9" xr3:uid="{CF497E1F-D448-4666-A3A3-38A035CDA7ED}" name="産業大分類" totalsRowLabel="合計" totalsRowDxfId="209"/>
    <tableColumn id="10" xr3:uid="{EF342B30-4951-4C21-9CB4-6075E1F4B657}" name="総数／事業所数" totalsRowFunction="custom" totalsRowDxfId="208" dataCellStyle="桁区切り" totalsRowCellStyle="桁区切り">
      <totalsRowFormula>SUM(LTBL_42208[総数／事業所数])</totalsRowFormula>
    </tableColumn>
    <tableColumn id="11" xr3:uid="{E3165504-1FBC-4D03-BA0A-8BC894568A23}" name="総数／構成比" dataDxfId="207"/>
    <tableColumn id="12" xr3:uid="{C5694546-FFC3-437A-8602-EB8EA80BC5A5}" name="個人／事業所数" totalsRowFunction="sum" totalsRowDxfId="206" dataCellStyle="桁区切り" totalsRowCellStyle="桁区切り"/>
    <tableColumn id="13" xr3:uid="{48A10922-F7E1-428A-A630-EADA7291BA44}" name="個人／構成比" dataDxfId="205"/>
    <tableColumn id="14" xr3:uid="{978F190A-DDF3-4721-BE4B-AF15E2CCE932}" name="法人／事業所数" totalsRowFunction="sum" totalsRowDxfId="204" dataCellStyle="桁区切り" totalsRowCellStyle="桁区切り"/>
    <tableColumn id="15" xr3:uid="{3377CBE7-B01B-4893-AA5D-13C019BB22EE}" name="法人／構成比" dataDxfId="203"/>
    <tableColumn id="16" xr3:uid="{8ECFEC84-DF0A-4CD7-B7DD-DB219BDD673B}" name="法人以外の団体／事業所数" totalsRowFunction="sum" totalsRowDxfId="202" dataCellStyle="桁区切り" totalsRowCellStyle="桁区切り"/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9D5BE819-93B0-40B8-B9CC-59912C423DF4}" name="M_TABLE_42208" displayName="M_TABLE_42208" ref="B23:I45" totalsRowShown="0">
  <autoFilter ref="B23:I45" xr:uid="{9D5BE819-93B0-40B8-B9CC-59912C423DF4}"/>
  <tableColumns count="8">
    <tableColumn id="9" xr3:uid="{ACEC69B8-B6D5-4F20-B4FA-18FA90E865D4}" name="産業中分類上位２０"/>
    <tableColumn id="10" xr3:uid="{A59997A3-5F7F-4FF5-B198-0B748A89ADD1}" name="総数／事業所数" dataCellStyle="桁区切り"/>
    <tableColumn id="11" xr3:uid="{B3F06A55-0745-4B37-9E86-E89DAFEB24BD}" name="総数／構成比" dataDxfId="201"/>
    <tableColumn id="12" xr3:uid="{C0043587-5033-47A5-9B08-0A612F1DA5A3}" name="個人／事業所数" dataCellStyle="桁区切り"/>
    <tableColumn id="13" xr3:uid="{F8908B6C-508D-431F-B8D2-687CF3C84E6E}" name="個人／構成比" dataDxfId="200"/>
    <tableColumn id="14" xr3:uid="{C748D8E9-ACDC-4A9D-97B6-D4ED38E94016}" name="法人／事業所数" dataCellStyle="桁区切り"/>
    <tableColumn id="15" xr3:uid="{CD51F6FE-8FB8-44C8-BADB-FD3BCC10BA58}" name="法人／構成比" dataDxfId="199"/>
    <tableColumn id="16" xr3:uid="{5B8AB2BD-4D01-4838-A166-4A313574B476}" name="法人以外の団体／事業所数" dataCellStyle="桁区切り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BC49E9E6-1B17-4903-A385-2A4089D32016}" name="S_TABLE_42208" displayName="S_TABLE_42208" ref="B48:I68" totalsRowShown="0">
  <autoFilter ref="B48:I68" xr:uid="{BC49E9E6-1B17-4903-A385-2A4089D32016}"/>
  <tableColumns count="8">
    <tableColumn id="9" xr3:uid="{091D639E-DB7D-4BCC-82AF-D0FC5D048F8E}" name="産業小分類上位２０"/>
    <tableColumn id="10" xr3:uid="{C7E611AF-BAF9-42E3-B540-4B81CFF1AEB3}" name="総数／事業所数" dataCellStyle="桁区切り"/>
    <tableColumn id="11" xr3:uid="{BDB7F18D-49BC-4F80-9A7D-4957536B2FD5}" name="総数／構成比" dataDxfId="198"/>
    <tableColumn id="12" xr3:uid="{EB5E3440-CE6A-4D1F-B059-587875D8B0F8}" name="個人／事業所数" dataCellStyle="桁区切り"/>
    <tableColumn id="13" xr3:uid="{F4F19274-D885-4248-92FF-25EB5541A71F}" name="個人／構成比" dataDxfId="197"/>
    <tableColumn id="14" xr3:uid="{3A613C1E-A7A6-4D01-91D4-EB931D145A5B}" name="法人／事業所数" dataCellStyle="桁区切り"/>
    <tableColumn id="15" xr3:uid="{E927BCD9-7089-4EE4-AA44-FFC0A3A2FF22}" name="法人／構成比" dataDxfId="196"/>
    <tableColumn id="16" xr3:uid="{7A60F81A-1BF1-468E-B50C-789622A8CCEA}" name="法人以外の団体／事業所数" dataCellStyle="桁区切り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CF221B13-2431-4153-B04F-24C9200F81ED}" name="LTBL_42209" displayName="LTBL_42209" ref="B4:I20" totalsRowCount="1">
  <autoFilter ref="B4:I19" xr:uid="{CF221B13-2431-4153-B04F-24C9200F81ED}"/>
  <tableColumns count="8">
    <tableColumn id="9" xr3:uid="{FF6CAA10-107A-465F-9B8A-494701AE71CF}" name="産業大分類" totalsRowLabel="合計" totalsRowDxfId="195"/>
    <tableColumn id="10" xr3:uid="{B8C0C6FB-9731-4F43-8D8D-5AF37E6311AC}" name="総数／事業所数" totalsRowFunction="custom" totalsRowDxfId="194" dataCellStyle="桁区切り" totalsRowCellStyle="桁区切り">
      <totalsRowFormula>SUM(LTBL_42209[総数／事業所数])</totalsRowFormula>
    </tableColumn>
    <tableColumn id="11" xr3:uid="{BFFD88F7-2B5D-4C27-BFCB-EC95016819C1}" name="総数／構成比" dataDxfId="193"/>
    <tableColumn id="12" xr3:uid="{76D66ADE-5098-4C43-8B75-D1AA58566E57}" name="個人／事業所数" totalsRowFunction="sum" totalsRowDxfId="192" dataCellStyle="桁区切り" totalsRowCellStyle="桁区切り"/>
    <tableColumn id="13" xr3:uid="{4ACC9BC4-910E-4189-976F-57F2578CFFF4}" name="個人／構成比" dataDxfId="191"/>
    <tableColumn id="14" xr3:uid="{011F2590-99DF-4453-9B8C-FD5EFD72B8AE}" name="法人／事業所数" totalsRowFunction="sum" totalsRowDxfId="190" dataCellStyle="桁区切り" totalsRowCellStyle="桁区切り"/>
    <tableColumn id="15" xr3:uid="{07CC3221-6D78-413F-823C-430565DBDD55}" name="法人／構成比" dataDxfId="189"/>
    <tableColumn id="16" xr3:uid="{A07E41B6-A115-4B4E-A7C2-28FDE0E348F0}" name="法人以外の団体／事業所数" totalsRowFunction="sum" totalsRowDxfId="188" dataCellStyle="桁区切り" totalsRowCellStyle="桁区切り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A86014E3-DBC5-454E-BBD6-C01BA099F870}" name="M_TABLE_42209" displayName="M_TABLE_42209" ref="B23:I44" totalsRowShown="0">
  <autoFilter ref="B23:I44" xr:uid="{A86014E3-DBC5-454E-BBD6-C01BA099F870}"/>
  <tableColumns count="8">
    <tableColumn id="9" xr3:uid="{1B2287DD-E9A4-4C0D-88E2-10AEB43C89F3}" name="産業中分類上位２０"/>
    <tableColumn id="10" xr3:uid="{46B593B3-1152-4845-B512-1316244AB701}" name="総数／事業所数" dataCellStyle="桁区切り"/>
    <tableColumn id="11" xr3:uid="{EC2EE8FA-A55A-400D-9388-F2CD32F2F8F9}" name="総数／構成比" dataDxfId="187"/>
    <tableColumn id="12" xr3:uid="{982BA60B-76C1-4830-A9F1-CA92056C2611}" name="個人／事業所数" dataCellStyle="桁区切り"/>
    <tableColumn id="13" xr3:uid="{C2C71B4C-E508-46B9-B2BE-396167D61CB4}" name="個人／構成比" dataDxfId="186"/>
    <tableColumn id="14" xr3:uid="{7E57CCA1-8F4D-4223-B5D7-B0FF078D20C2}" name="法人／事業所数" dataCellStyle="桁区切り"/>
    <tableColumn id="15" xr3:uid="{14BCECCA-595B-4B05-BCA6-7166D57D5B59}" name="法人／構成比" dataDxfId="185"/>
    <tableColumn id="16" xr3:uid="{6E113985-62CB-40A8-B808-5980B86D0DB5}" name="法人以外の団体／事業所数" dataCellStyle="桁区切り"/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70136D85-5338-427E-B77A-4DD341BC54B7}" name="S_TABLE_42209" displayName="S_TABLE_42209" ref="B47:I67" totalsRowShown="0">
  <autoFilter ref="B47:I67" xr:uid="{70136D85-5338-427E-B77A-4DD341BC54B7}"/>
  <tableColumns count="8">
    <tableColumn id="9" xr3:uid="{DD705B20-C0FE-4A54-9E61-478B39E8B31B}" name="産業小分類上位２０"/>
    <tableColumn id="10" xr3:uid="{066E06B4-3193-4149-AF17-B40BD0DE931E}" name="総数／事業所数" dataCellStyle="桁区切り"/>
    <tableColumn id="11" xr3:uid="{82D22334-626B-455A-A32B-B39A50825727}" name="総数／構成比" dataDxfId="184"/>
    <tableColumn id="12" xr3:uid="{37CAD431-F76A-4641-B1B5-9AAE2CA67C53}" name="個人／事業所数" dataCellStyle="桁区切り"/>
    <tableColumn id="13" xr3:uid="{8A3E2DB3-6087-46D9-949C-B08C43476097}" name="個人／構成比" dataDxfId="183"/>
    <tableColumn id="14" xr3:uid="{E979A551-A5B2-4BA4-9DB2-1846139D5EF6}" name="法人／事業所数" dataCellStyle="桁区切り"/>
    <tableColumn id="15" xr3:uid="{A9FEE7EB-00D1-4748-A1B3-91FB33A2DAA6}" name="法人／構成比" dataDxfId="182"/>
    <tableColumn id="16" xr3:uid="{03583A42-F116-49EB-A058-91E954D3F0D2}" name="法人以外の団体／事業所数" dataCellStyle="桁区切り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6A4C6416-FED5-468D-89B8-030F67685487}" name="LTBL_42210" displayName="LTBL_42210" ref="B4:I20" totalsRowCount="1">
  <autoFilter ref="B4:I19" xr:uid="{6A4C6416-FED5-468D-89B8-030F67685487}"/>
  <tableColumns count="8">
    <tableColumn id="9" xr3:uid="{ECEAC7BB-A8E5-42DA-B745-D0B9BE73831F}" name="産業大分類" totalsRowLabel="合計" totalsRowDxfId="181"/>
    <tableColumn id="10" xr3:uid="{16B460B5-69C5-4536-8865-3AD278BED2B7}" name="総数／事業所数" totalsRowFunction="custom" totalsRowDxfId="180" dataCellStyle="桁区切り" totalsRowCellStyle="桁区切り">
      <totalsRowFormula>SUM(LTBL_42210[総数／事業所数])</totalsRowFormula>
    </tableColumn>
    <tableColumn id="11" xr3:uid="{DE6D057C-9667-4F0C-A43D-9DDEE537B453}" name="総数／構成比" dataDxfId="179"/>
    <tableColumn id="12" xr3:uid="{8B68B3D5-74A3-4336-9F45-B0E4176537B4}" name="個人／事業所数" totalsRowFunction="sum" totalsRowDxfId="178" dataCellStyle="桁区切り" totalsRowCellStyle="桁区切り"/>
    <tableColumn id="13" xr3:uid="{9F35F3D8-D75C-4529-9F22-8EBCC57D0A23}" name="個人／構成比" dataDxfId="177"/>
    <tableColumn id="14" xr3:uid="{FEB8CFA5-28E5-47F8-9A80-534166964174}" name="法人／事業所数" totalsRowFunction="sum" totalsRowDxfId="176" dataCellStyle="桁区切り" totalsRowCellStyle="桁区切り"/>
    <tableColumn id="15" xr3:uid="{1F86D577-1189-4891-970E-8E0137B6B922}" name="法人／構成比" dataDxfId="175"/>
    <tableColumn id="16" xr3:uid="{F8D8E111-D357-4308-B2B5-73E3E4AA4191}" name="法人以外の団体／事業所数" totalsRowFunction="sum" totalsRowDxfId="174" dataCellStyle="桁区切り" totalsRowCellStyle="桁区切り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5264852C-A990-4E05-9284-F644891ECCB8}" name="M_TABLE_42210" displayName="M_TABLE_42210" ref="B23:I44" totalsRowShown="0">
  <autoFilter ref="B23:I44" xr:uid="{5264852C-A990-4E05-9284-F644891ECCB8}"/>
  <tableColumns count="8">
    <tableColumn id="9" xr3:uid="{A64F120C-1261-4638-8C16-A105914D1A28}" name="産業中分類上位２０"/>
    <tableColumn id="10" xr3:uid="{F06A366F-77C7-4C54-AEFF-1A4AF6EDFFA1}" name="総数／事業所数" dataCellStyle="桁区切り"/>
    <tableColumn id="11" xr3:uid="{E80A5274-C8CF-4316-AD23-915ED8DBD81B}" name="総数／構成比" dataDxfId="173"/>
    <tableColumn id="12" xr3:uid="{1B6946B5-63F2-4558-B282-20AB0DF2E4A7}" name="個人／事業所数" dataCellStyle="桁区切り"/>
    <tableColumn id="13" xr3:uid="{38FB5A3D-0B6A-4C26-8993-D0E54F93B46B}" name="個人／構成比" dataDxfId="172"/>
    <tableColumn id="14" xr3:uid="{6025ACD5-EE0A-4965-AD9A-67523AB8F891}" name="法人／事業所数" dataCellStyle="桁区切り"/>
    <tableColumn id="15" xr3:uid="{69FC82A6-8FC7-44A0-97B8-A36383705D74}" name="法人／構成比" dataDxfId="171"/>
    <tableColumn id="16" xr3:uid="{275506FF-7E7A-42FF-A017-6A68B8D22C2E}" name="法人以外の団体／事業所数" dataCellStyle="桁区切り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2D4A306-C681-44D1-8AD1-965C6A52BAA7}" name="S_TABLE_42000" displayName="S_TABLE_42000" ref="B46:I66" totalsRowShown="0">
  <autoFilter ref="B46:I66" xr:uid="{92D4A306-C681-44D1-8AD1-965C6A52BAA7}"/>
  <tableColumns count="8">
    <tableColumn id="9" xr3:uid="{1CA5E6B4-3958-4501-9E2B-6A61F49FBE34}" name="産業小分類上位２０"/>
    <tableColumn id="10" xr3:uid="{F234B3F9-D963-4B98-B3A5-0BB5BF496C98}" name="総数／事業所数" dataCellStyle="桁区切り"/>
    <tableColumn id="11" xr3:uid="{2CB27862-C624-4642-B2A9-E4F51292FE7A}" name="総数／構成比" dataDxfId="296"/>
    <tableColumn id="12" xr3:uid="{7F61B6AC-B671-4517-B6D5-08C25EFE1D20}" name="個人／事業所数" dataCellStyle="桁区切り"/>
    <tableColumn id="13" xr3:uid="{7C3C6FB5-7907-44B2-9B86-5B8C856834B1}" name="個人／構成比" dataDxfId="295"/>
    <tableColumn id="14" xr3:uid="{C0326551-D0A9-448D-8603-FB658B8E8FD5}" name="法人／事業所数" dataCellStyle="桁区切り"/>
    <tableColumn id="15" xr3:uid="{41E69384-9309-4BB2-A1E9-33F95FEED9E0}" name="法人／構成比" dataDxfId="294"/>
    <tableColumn id="16" xr3:uid="{65895BB3-ACE6-4EA4-94BF-8D88F284EC19}" name="法人以外の団体／事業所数" dataCellStyle="桁区切り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BF4DBE8F-EB99-4E64-9DB1-4F5C286B3D6A}" name="S_TABLE_42210" displayName="S_TABLE_42210" ref="B47:I67" totalsRowShown="0">
  <autoFilter ref="B47:I67" xr:uid="{BF4DBE8F-EB99-4E64-9DB1-4F5C286B3D6A}"/>
  <tableColumns count="8">
    <tableColumn id="9" xr3:uid="{A1689443-3C9A-4BB0-8687-70CDFFF5D0B0}" name="産業小分類上位２０"/>
    <tableColumn id="10" xr3:uid="{5D9B979E-BF0E-4599-A37E-DF2D3D84B8D7}" name="総数／事業所数" dataCellStyle="桁区切り"/>
    <tableColumn id="11" xr3:uid="{835EFD3B-CEC4-4A1E-BA01-CEDC7EF8E681}" name="総数／構成比" dataDxfId="170"/>
    <tableColumn id="12" xr3:uid="{7F4AF008-3202-42C9-9401-B27E913D075D}" name="個人／事業所数" dataCellStyle="桁区切り"/>
    <tableColumn id="13" xr3:uid="{6C6C4DA1-4CB1-43DD-8737-BB3DE4BA8595}" name="個人／構成比" dataDxfId="169"/>
    <tableColumn id="14" xr3:uid="{52A8D51F-77EA-45C4-9E2C-7D85B5F7EF96}" name="法人／事業所数" dataCellStyle="桁区切り"/>
    <tableColumn id="15" xr3:uid="{05CF12B9-F32E-4C25-8E43-2585ABA8C362}" name="法人／構成比" dataDxfId="168"/>
    <tableColumn id="16" xr3:uid="{6EE7ECC8-C550-4877-A996-977EBB205BA2}" name="法人以外の団体／事業所数" dataCellStyle="桁区切り"/>
  </tableColumns>
  <tableStyleInfo name="TableStyleMedium9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5A22D97F-7D77-40B4-B2D7-A817640C4EF4}" name="LTBL_42211" displayName="LTBL_42211" ref="B4:I20" totalsRowCount="1">
  <autoFilter ref="B4:I19" xr:uid="{5A22D97F-7D77-40B4-B2D7-A817640C4EF4}"/>
  <tableColumns count="8">
    <tableColumn id="9" xr3:uid="{D48FCAC1-7D61-449B-B2B7-2761AB14F976}" name="産業大分類" totalsRowLabel="合計" totalsRowDxfId="167"/>
    <tableColumn id="10" xr3:uid="{56AC002C-1204-43B0-B9F2-13F1716EEE3B}" name="総数／事業所数" totalsRowFunction="custom" totalsRowDxfId="166" dataCellStyle="桁区切り" totalsRowCellStyle="桁区切り">
      <totalsRowFormula>SUM(LTBL_42211[総数／事業所数])</totalsRowFormula>
    </tableColumn>
    <tableColumn id="11" xr3:uid="{0BA8585C-9C00-4BF1-8C9C-C26240CD9E04}" name="総数／構成比" dataDxfId="165"/>
    <tableColumn id="12" xr3:uid="{D00A1234-0BF1-4FEC-8174-F1614F401D09}" name="個人／事業所数" totalsRowFunction="sum" totalsRowDxfId="164" dataCellStyle="桁区切り" totalsRowCellStyle="桁区切り"/>
    <tableColumn id="13" xr3:uid="{BEE1ED9A-9E4A-4054-A142-1418253779FD}" name="個人／構成比" dataDxfId="163"/>
    <tableColumn id="14" xr3:uid="{28317BAA-F417-455B-9CDE-4C840B3AA329}" name="法人／事業所数" totalsRowFunction="sum" totalsRowDxfId="162" dataCellStyle="桁区切り" totalsRowCellStyle="桁区切り"/>
    <tableColumn id="15" xr3:uid="{52635B6C-FAAD-48F9-A43E-9EB2AC058218}" name="法人／構成比" dataDxfId="161"/>
    <tableColumn id="16" xr3:uid="{4002B687-EA62-4A75-8CC3-6C277E7F8C7D}" name="法人以外の団体／事業所数" totalsRowFunction="sum" totalsRowDxfId="160" dataCellStyle="桁区切り" totalsRowCellStyle="桁区切り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65BE3488-6DDF-49B3-B0C6-2BF09CC60C0D}" name="M_TABLE_42211" displayName="M_TABLE_42211" ref="B23:I43" totalsRowShown="0">
  <autoFilter ref="B23:I43" xr:uid="{65BE3488-6DDF-49B3-B0C6-2BF09CC60C0D}"/>
  <tableColumns count="8">
    <tableColumn id="9" xr3:uid="{A38268B5-4BD3-4542-B8FB-6925CB102C2D}" name="産業中分類上位２０"/>
    <tableColumn id="10" xr3:uid="{710F5BD8-2E51-44FB-9E95-2EED4666669C}" name="総数／事業所数" dataCellStyle="桁区切り"/>
    <tableColumn id="11" xr3:uid="{A3496C58-0BDF-4E37-92E8-633A020A16CD}" name="総数／構成比" dataDxfId="159"/>
    <tableColumn id="12" xr3:uid="{9A6087AF-4606-4741-A542-D30FDB0D1C2F}" name="個人／事業所数" dataCellStyle="桁区切り"/>
    <tableColumn id="13" xr3:uid="{5D7B3599-899D-4B72-AB43-CD74E098E67D}" name="個人／構成比" dataDxfId="158"/>
    <tableColumn id="14" xr3:uid="{4DF7DEFD-6B5D-47EF-ADF8-6007D57E6EE6}" name="法人／事業所数" dataCellStyle="桁区切り"/>
    <tableColumn id="15" xr3:uid="{FE19FC83-7688-41EB-B4DE-95FD6189DA7D}" name="法人／構成比" dataDxfId="157"/>
    <tableColumn id="16" xr3:uid="{B8516594-3FD2-47B5-9EBC-B2446439A531}" name="法人以外の団体／事業所数" dataCellStyle="桁区切り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28686C8-42E8-48AE-94A4-54BD0BAE9F50}" name="S_TABLE_42211" displayName="S_TABLE_42211" ref="B46:I67" totalsRowShown="0">
  <autoFilter ref="B46:I67" xr:uid="{028686C8-42E8-48AE-94A4-54BD0BAE9F50}"/>
  <tableColumns count="8">
    <tableColumn id="9" xr3:uid="{62C3D391-766E-40F9-80E3-B8B14B7A37C8}" name="産業小分類上位２０"/>
    <tableColumn id="10" xr3:uid="{AB0373AA-1DC8-47A0-BCF8-A6A1C8C6A033}" name="総数／事業所数" dataCellStyle="桁区切り"/>
    <tableColumn id="11" xr3:uid="{EDD50503-2CC1-4A0B-8C29-026924E8322F}" name="総数／構成比" dataDxfId="156"/>
    <tableColumn id="12" xr3:uid="{97E5F2EE-656D-4CA6-AFEB-60519819D1BD}" name="個人／事業所数" dataCellStyle="桁区切り"/>
    <tableColumn id="13" xr3:uid="{D57EC32B-8D05-4C4F-AF70-00B2CACC67DF}" name="個人／構成比" dataDxfId="155"/>
    <tableColumn id="14" xr3:uid="{E9929B7E-F369-4644-8EF0-5BAF287138ED}" name="法人／事業所数" dataCellStyle="桁区切り"/>
    <tableColumn id="15" xr3:uid="{6999A51C-8AD2-41DD-B49F-ADD0B653534E}" name="法人／構成比" dataDxfId="154"/>
    <tableColumn id="16" xr3:uid="{564ABDE9-8231-497B-9D20-D2E937161570}" name="法人以外の団体／事業所数" dataCellStyle="桁区切り"/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C10355D4-D8F9-4E0F-A03D-3C040E4C5A23}" name="LTBL_42212" displayName="LTBL_42212" ref="B4:I20" totalsRowCount="1">
  <autoFilter ref="B4:I19" xr:uid="{C10355D4-D8F9-4E0F-A03D-3C040E4C5A23}"/>
  <tableColumns count="8">
    <tableColumn id="9" xr3:uid="{E024E9C7-D113-4930-A0E4-624ADFDAACFC}" name="産業大分類" totalsRowLabel="合計" totalsRowDxfId="153"/>
    <tableColumn id="10" xr3:uid="{3DC29973-5781-40F1-A8E9-E82EF521CF13}" name="総数／事業所数" totalsRowFunction="custom" totalsRowDxfId="152" dataCellStyle="桁区切り" totalsRowCellStyle="桁区切り">
      <totalsRowFormula>SUM(LTBL_42212[総数／事業所数])</totalsRowFormula>
    </tableColumn>
    <tableColumn id="11" xr3:uid="{5BE798B6-A5EB-4876-B444-68E64C9CB7F5}" name="総数／構成比" dataDxfId="151"/>
    <tableColumn id="12" xr3:uid="{EC0F5E40-79FE-4DB0-A8DC-E2DF8B585B33}" name="個人／事業所数" totalsRowFunction="sum" totalsRowDxfId="150" dataCellStyle="桁区切り" totalsRowCellStyle="桁区切り"/>
    <tableColumn id="13" xr3:uid="{B49A72A4-4A3E-4D97-B5AB-A81E77C5818E}" name="個人／構成比" dataDxfId="149"/>
    <tableColumn id="14" xr3:uid="{9C5ABF0A-2D24-4831-B6CC-C3838794CD49}" name="法人／事業所数" totalsRowFunction="sum" totalsRowDxfId="148" dataCellStyle="桁区切り" totalsRowCellStyle="桁区切り"/>
    <tableColumn id="15" xr3:uid="{9794C28F-80DA-4CAC-95AA-39E1A3F3C71A}" name="法人／構成比" dataDxfId="147"/>
    <tableColumn id="16" xr3:uid="{FDF7B739-1C2B-4EBF-B817-A0BE2FE9D16D}" name="法人以外の団体／事業所数" totalsRowFunction="sum" totalsRowDxfId="146" dataCellStyle="桁区切り" totalsRowCellStyle="桁区切り"/>
  </tableColumns>
  <tableStyleInfo name="TableStyleMedium9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CC3FCF02-964E-45D8-8984-DE6AB812E145}" name="M_TABLE_42212" displayName="M_TABLE_42212" ref="B23:I43" totalsRowShown="0">
  <autoFilter ref="B23:I43" xr:uid="{CC3FCF02-964E-45D8-8984-DE6AB812E145}"/>
  <tableColumns count="8">
    <tableColumn id="9" xr3:uid="{69CADBB6-E2AB-42EC-A7D9-6CC5ED1AAF60}" name="産業中分類上位２０"/>
    <tableColumn id="10" xr3:uid="{7CF51958-95AC-4DCD-AB24-C963F32A33ED}" name="総数／事業所数" dataCellStyle="桁区切り"/>
    <tableColumn id="11" xr3:uid="{4F1CC400-3269-4FFB-9C12-DC34BC514EB5}" name="総数／構成比" dataDxfId="145"/>
    <tableColumn id="12" xr3:uid="{9CB8FF69-1315-4D7E-AD90-D5A2DB2FE4A1}" name="個人／事業所数" dataCellStyle="桁区切り"/>
    <tableColumn id="13" xr3:uid="{B326C867-F832-4250-8AC5-6A29A3FF050B}" name="個人／構成比" dataDxfId="144"/>
    <tableColumn id="14" xr3:uid="{E815EBC6-B736-4702-AB07-BBF0711ED759}" name="法人／事業所数" dataCellStyle="桁区切り"/>
    <tableColumn id="15" xr3:uid="{559B4A8F-A622-4DC4-B42B-27340D5F6D7B}" name="法人／構成比" dataDxfId="143"/>
    <tableColumn id="16" xr3:uid="{4A761BFD-17C0-4514-8893-99B94F619A83}" name="法人以外の団体／事業所数" dataCellStyle="桁区切り"/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F11A0A57-DBBD-4995-87C0-1E5FC4A4BBAF}" name="S_TABLE_42212" displayName="S_TABLE_42212" ref="B46:I66" totalsRowShown="0">
  <autoFilter ref="B46:I66" xr:uid="{F11A0A57-DBBD-4995-87C0-1E5FC4A4BBAF}"/>
  <tableColumns count="8">
    <tableColumn id="9" xr3:uid="{9C590E4B-9F21-451D-A660-8A7A47C9C292}" name="産業小分類上位２０"/>
    <tableColumn id="10" xr3:uid="{DBCDB939-AE04-46A0-A7E5-D816216C5A32}" name="総数／事業所数" dataCellStyle="桁区切り"/>
    <tableColumn id="11" xr3:uid="{362F3EA4-444C-46AE-A0A4-9C3C33F0E786}" name="総数／構成比" dataDxfId="142"/>
    <tableColumn id="12" xr3:uid="{A418394C-87E5-4588-9A4A-A35BC28F1C19}" name="個人／事業所数" dataCellStyle="桁区切り"/>
    <tableColumn id="13" xr3:uid="{9ADD7CD6-99A0-4CC9-953F-D500988D1DA8}" name="個人／構成比" dataDxfId="141"/>
    <tableColumn id="14" xr3:uid="{0480B99D-CE50-4A74-8F86-DC1DD4E23F5D}" name="法人／事業所数" dataCellStyle="桁区切り"/>
    <tableColumn id="15" xr3:uid="{FED1F7DD-1B7F-4CAF-9B27-7F34F08BD1D8}" name="法人／構成比" dataDxfId="140"/>
    <tableColumn id="16" xr3:uid="{7527C7BE-B43B-4568-AA5B-24C7BB72A3AA}" name="法人以外の団体／事業所数" dataCellStyle="桁区切り"/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7D549388-4F3E-4607-8BDA-D3C63D7053BF}" name="LTBL_42213" displayName="LTBL_42213" ref="B4:I20" totalsRowCount="1">
  <autoFilter ref="B4:I19" xr:uid="{7D549388-4F3E-4607-8BDA-D3C63D7053BF}"/>
  <tableColumns count="8">
    <tableColumn id="9" xr3:uid="{68F01B39-F2BE-4666-B6CE-843F3A7DE923}" name="産業大分類" totalsRowLabel="合計" totalsRowDxfId="139"/>
    <tableColumn id="10" xr3:uid="{8EAB36EC-0B02-4E72-AF0D-61A205F1EECF}" name="総数／事業所数" totalsRowFunction="custom" totalsRowDxfId="138" dataCellStyle="桁区切り" totalsRowCellStyle="桁区切り">
      <totalsRowFormula>SUM(LTBL_42213[総数／事業所数])</totalsRowFormula>
    </tableColumn>
    <tableColumn id="11" xr3:uid="{B3B8D921-409D-491D-8BD8-2AC76419AA67}" name="総数／構成比" dataDxfId="137"/>
    <tableColumn id="12" xr3:uid="{D3EDCA99-5B0C-4602-A107-ECDE1A36DF8E}" name="個人／事業所数" totalsRowFunction="sum" totalsRowDxfId="136" dataCellStyle="桁区切り" totalsRowCellStyle="桁区切り"/>
    <tableColumn id="13" xr3:uid="{1C5C4923-4D60-4EC7-AD3F-54AC17F5C3A7}" name="個人／構成比" dataDxfId="135"/>
    <tableColumn id="14" xr3:uid="{573DC6B0-D098-41DB-BC01-CA86DE724DD5}" name="法人／事業所数" totalsRowFunction="sum" totalsRowDxfId="134" dataCellStyle="桁区切り" totalsRowCellStyle="桁区切り"/>
    <tableColumn id="15" xr3:uid="{B8AECB98-D530-46D0-9290-8B4B593EF1E7}" name="法人／構成比" dataDxfId="133"/>
    <tableColumn id="16" xr3:uid="{F7E49E3B-7A6C-4753-8127-C201EE52A053}" name="法人以外の団体／事業所数" totalsRowFunction="sum" totalsRowDxfId="132" dataCellStyle="桁区切り" totalsRowCellStyle="桁区切り"/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E84E96F6-FA48-46F4-BD1E-F46D385C043D}" name="M_TABLE_42213" displayName="M_TABLE_42213" ref="B23:I43" totalsRowShown="0">
  <autoFilter ref="B23:I43" xr:uid="{E84E96F6-FA48-46F4-BD1E-F46D385C043D}"/>
  <tableColumns count="8">
    <tableColumn id="9" xr3:uid="{ADB56E97-A4B7-4F14-A847-B6D3B96C86C6}" name="産業中分類上位２０"/>
    <tableColumn id="10" xr3:uid="{61EADBAE-D0E0-42D7-9563-3EE70B33ECA2}" name="総数／事業所数" dataCellStyle="桁区切り"/>
    <tableColumn id="11" xr3:uid="{BEDCB85C-A48B-4949-843C-66B1FCB9DA8C}" name="総数／構成比" dataDxfId="131"/>
    <tableColumn id="12" xr3:uid="{BCBFEC1D-286E-4A04-9A8B-B0D415707E08}" name="個人／事業所数" dataCellStyle="桁区切り"/>
    <tableColumn id="13" xr3:uid="{E84B2AF8-A766-4DB5-B7C6-15B9B79262F7}" name="個人／構成比" dataDxfId="130"/>
    <tableColumn id="14" xr3:uid="{4F7F6E2E-D124-49C7-BB81-0F2B91279392}" name="法人／事業所数" dataCellStyle="桁区切り"/>
    <tableColumn id="15" xr3:uid="{E5CDA464-1635-4EA9-B186-1B8E417517F3}" name="法人／構成比" dataDxfId="129"/>
    <tableColumn id="16" xr3:uid="{C2C841B2-C579-4A6E-8EFD-FBCCCA3425AE}" name="法人以外の団体／事業所数" dataCellStyle="桁区切り"/>
  </tableColumns>
  <tableStyleInfo name="TableStyleMedium9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3CB7FF05-AF0E-4632-AC28-7BFE8D6E729B}" name="S_TABLE_42213" displayName="S_TABLE_42213" ref="B46:I66" totalsRowShown="0">
  <autoFilter ref="B46:I66" xr:uid="{3CB7FF05-AF0E-4632-AC28-7BFE8D6E729B}"/>
  <tableColumns count="8">
    <tableColumn id="9" xr3:uid="{4B867C09-4840-4AE9-9ECD-F5E637F23A29}" name="産業小分類上位２０"/>
    <tableColumn id="10" xr3:uid="{F366F9B4-B029-491B-971C-E441B30B4DCC}" name="総数／事業所数" dataCellStyle="桁区切り"/>
    <tableColumn id="11" xr3:uid="{FB1BB7D5-E3FF-4192-A874-A3932BAA5933}" name="総数／構成比" dataDxfId="128"/>
    <tableColumn id="12" xr3:uid="{792BB944-3AAA-471B-A0D9-5221024F997E}" name="個人／事業所数" dataCellStyle="桁区切り"/>
    <tableColumn id="13" xr3:uid="{59E34E81-C815-455F-B220-189F5682D673}" name="個人／構成比" dataDxfId="127"/>
    <tableColumn id="14" xr3:uid="{F755ECE2-9D5B-435E-8504-E9722F40502F}" name="法人／事業所数" dataCellStyle="桁区切り"/>
    <tableColumn id="15" xr3:uid="{DAC66065-F2DB-4034-AF63-8075CD08789D}" name="法人／構成比" dataDxfId="126"/>
    <tableColumn id="16" xr3:uid="{41538DB5-A08A-4683-8290-C4A1F4A68FBA}" name="法人以外の団体／事業所数" dataCellStyle="桁区切り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56A5AF9-4281-498C-AB64-4E392CBA2B83}" name="LTBL_42201" displayName="LTBL_42201" ref="B4:I20" totalsRowCount="1">
  <autoFilter ref="B4:I19" xr:uid="{556A5AF9-4281-498C-AB64-4E392CBA2B83}"/>
  <tableColumns count="8">
    <tableColumn id="9" xr3:uid="{89DD42DB-9CD3-4FBA-B7A6-4A911B483B59}" name="産業大分類" totalsRowLabel="合計" totalsRowDxfId="293"/>
    <tableColumn id="10" xr3:uid="{D8B70C43-9B49-4902-ADBC-B1B931A6B428}" name="総数／事業所数" totalsRowFunction="custom" totalsRowDxfId="292" dataCellStyle="桁区切り" totalsRowCellStyle="桁区切り">
      <totalsRowFormula>SUM(LTBL_42201[総数／事業所数])</totalsRowFormula>
    </tableColumn>
    <tableColumn id="11" xr3:uid="{2F822B2B-0E85-404C-8400-52C6E0750078}" name="総数／構成比" dataDxfId="291"/>
    <tableColumn id="12" xr3:uid="{04FCDB94-7CE3-4071-B259-C0922F69EA8C}" name="個人／事業所数" totalsRowFunction="sum" totalsRowDxfId="290" dataCellStyle="桁区切り" totalsRowCellStyle="桁区切り"/>
    <tableColumn id="13" xr3:uid="{584DA167-34D3-48E6-857C-68A39D534F00}" name="個人／構成比" dataDxfId="289"/>
    <tableColumn id="14" xr3:uid="{47400A1B-3C9E-4FE6-9966-0AE6B0D768CA}" name="法人／事業所数" totalsRowFunction="sum" totalsRowDxfId="288" dataCellStyle="桁区切り" totalsRowCellStyle="桁区切り"/>
    <tableColumn id="15" xr3:uid="{0E96BA47-48A1-4173-B16C-314FF9A62BDD}" name="法人／構成比" dataDxfId="287"/>
    <tableColumn id="16" xr3:uid="{69E9699E-BAAA-453D-9E33-147D598517A7}" name="法人以外の団体／事業所数" totalsRowFunction="sum" totalsRowDxfId="286" dataCellStyle="桁区切り" totalsRowCellStyle="桁区切り"/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8EFBC447-2CB2-4F08-AD88-9384C2A5D822}" name="LTBL_42214" displayName="LTBL_42214" ref="B4:I20" totalsRowCount="1">
  <autoFilter ref="B4:I19" xr:uid="{8EFBC447-2CB2-4F08-AD88-9384C2A5D822}"/>
  <tableColumns count="8">
    <tableColumn id="9" xr3:uid="{D8218E87-22A0-48ED-A9D2-967461552147}" name="産業大分類" totalsRowLabel="合計" totalsRowDxfId="125"/>
    <tableColumn id="10" xr3:uid="{71C70435-58AB-4036-8778-842F26B9CB26}" name="総数／事業所数" totalsRowFunction="custom" totalsRowDxfId="124" dataCellStyle="桁区切り" totalsRowCellStyle="桁区切り">
      <totalsRowFormula>SUM(LTBL_42214[総数／事業所数])</totalsRowFormula>
    </tableColumn>
    <tableColumn id="11" xr3:uid="{7D594A10-8E7D-410C-A226-8F08472713F0}" name="総数／構成比" dataDxfId="123"/>
    <tableColumn id="12" xr3:uid="{99AFD0D3-2D60-4B69-9791-79B8DA8B25BA}" name="個人／事業所数" totalsRowFunction="sum" totalsRowDxfId="122" dataCellStyle="桁区切り" totalsRowCellStyle="桁区切り"/>
    <tableColumn id="13" xr3:uid="{DDC25020-1E04-4E72-AF70-22D50658785D}" name="個人／構成比" dataDxfId="121"/>
    <tableColumn id="14" xr3:uid="{DF8D1983-A5E0-48BA-8174-43BE66F6C4EA}" name="法人／事業所数" totalsRowFunction="sum" totalsRowDxfId="120" dataCellStyle="桁区切り" totalsRowCellStyle="桁区切り"/>
    <tableColumn id="15" xr3:uid="{F83170ED-7F98-46A1-9CC0-20554B33EF1D}" name="法人／構成比" dataDxfId="119"/>
    <tableColumn id="16" xr3:uid="{1C2BBF3E-5020-4272-AC83-E2D8DFE9690C}" name="法人以外の団体／事業所数" totalsRowFunction="sum" totalsRowDxfId="118" dataCellStyle="桁区切り" totalsRowCellStyle="桁区切り"/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8565BFC5-FC74-4D30-B8BF-B8E3BF30815D}" name="M_TABLE_42214" displayName="M_TABLE_42214" ref="B23:I45" totalsRowShown="0">
  <autoFilter ref="B23:I45" xr:uid="{8565BFC5-FC74-4D30-B8BF-B8E3BF30815D}"/>
  <tableColumns count="8">
    <tableColumn id="9" xr3:uid="{7C606546-AB24-4295-9F63-3C587653B405}" name="産業中分類上位２０"/>
    <tableColumn id="10" xr3:uid="{D9BBEF38-FDB0-4DCE-9EF0-93B6494D4A90}" name="総数／事業所数" dataCellStyle="桁区切り"/>
    <tableColumn id="11" xr3:uid="{D0B6BCB9-998F-4C9F-A3FA-ED3382965476}" name="総数／構成比" dataDxfId="117"/>
    <tableColumn id="12" xr3:uid="{713053EC-9E5B-4EE4-92A7-5ABF744240D4}" name="個人／事業所数" dataCellStyle="桁区切り"/>
    <tableColumn id="13" xr3:uid="{090AEE83-7D97-4DA0-BD20-AA0D195ABB5A}" name="個人／構成比" dataDxfId="116"/>
    <tableColumn id="14" xr3:uid="{FA78FDAD-67EA-44DB-93F3-9D228D14AF97}" name="法人／事業所数" dataCellStyle="桁区切り"/>
    <tableColumn id="15" xr3:uid="{CA761365-CA49-4ACA-925A-E618D1790101}" name="法人／構成比" dataDxfId="115"/>
    <tableColumn id="16" xr3:uid="{6500F0B7-B769-4846-AF89-828C7F254609}" name="法人以外の団体／事業所数" dataCellStyle="桁区切り"/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B31D35B9-3F4D-4075-8D3A-177374F79FDA}" name="S_TABLE_42214" displayName="S_TABLE_42214" ref="B48:I70" totalsRowShown="0">
  <autoFilter ref="B48:I70" xr:uid="{B31D35B9-3F4D-4075-8D3A-177374F79FDA}"/>
  <tableColumns count="8">
    <tableColumn id="9" xr3:uid="{398349A9-4569-4125-ABB6-EAEBA16704A3}" name="産業小分類上位２０"/>
    <tableColumn id="10" xr3:uid="{42D383A6-B133-4BCD-BCCB-84619E7BEFCB}" name="総数／事業所数" dataCellStyle="桁区切り"/>
    <tableColumn id="11" xr3:uid="{80183DDC-A0BE-4845-ABED-74FE8F2E09E5}" name="総数／構成比" dataDxfId="114"/>
    <tableColumn id="12" xr3:uid="{068E254C-92D3-493C-9721-46F05CE8A335}" name="個人／事業所数" dataCellStyle="桁区切り"/>
    <tableColumn id="13" xr3:uid="{939665E3-C41A-4922-8ED4-EA78DB37FB43}" name="個人／構成比" dataDxfId="113"/>
    <tableColumn id="14" xr3:uid="{850316E4-0397-4A09-831C-CA00E732D1E1}" name="法人／事業所数" dataCellStyle="桁区切り"/>
    <tableColumn id="15" xr3:uid="{215856D8-5E84-4461-A0DE-B21AB391B70E}" name="法人／構成比" dataDxfId="112"/>
    <tableColumn id="16" xr3:uid="{B0AA5494-C452-4162-B03F-2EF13597A06F}" name="法人以外の団体／事業所数" dataCellStyle="桁区切り"/>
  </tableColumns>
  <tableStyleInfo name="TableStyleMedium9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FC7040B9-02D6-4FF4-9886-257ED27A5859}" name="LTBL_42307" displayName="LTBL_42307" ref="B4:I20" totalsRowCount="1">
  <autoFilter ref="B4:I19" xr:uid="{FC7040B9-02D6-4FF4-9886-257ED27A5859}"/>
  <tableColumns count="8">
    <tableColumn id="9" xr3:uid="{C4D21FB3-FA1A-4E4B-B056-650D71F82690}" name="産業大分類" totalsRowLabel="合計" totalsRowDxfId="111"/>
    <tableColumn id="10" xr3:uid="{415958A4-6D18-410F-93A1-2804BDE45192}" name="総数／事業所数" totalsRowFunction="custom" totalsRowDxfId="110" dataCellStyle="桁区切り" totalsRowCellStyle="桁区切り">
      <totalsRowFormula>SUM(LTBL_42307[総数／事業所数])</totalsRowFormula>
    </tableColumn>
    <tableColumn id="11" xr3:uid="{80C74161-9726-4B99-AA50-CA433BB0A03E}" name="総数／構成比" dataDxfId="109"/>
    <tableColumn id="12" xr3:uid="{47B05D18-821A-42CD-ADCE-B869AE7EB3C6}" name="個人／事業所数" totalsRowFunction="sum" totalsRowDxfId="108" dataCellStyle="桁区切り" totalsRowCellStyle="桁区切り"/>
    <tableColumn id="13" xr3:uid="{B0EC1037-515E-4634-A369-58265F3C0DCC}" name="個人／構成比" dataDxfId="107"/>
    <tableColumn id="14" xr3:uid="{A364A1B8-2325-457D-94AA-9013CECC4D38}" name="法人／事業所数" totalsRowFunction="sum" totalsRowDxfId="106" dataCellStyle="桁区切り" totalsRowCellStyle="桁区切り"/>
    <tableColumn id="15" xr3:uid="{93EF882E-E9A3-4978-B96C-0CB57381E32B}" name="法人／構成比" dataDxfId="105"/>
    <tableColumn id="16" xr3:uid="{FEA3F516-0D2F-40A3-A9D8-3737386258AD}" name="法人以外の団体／事業所数" totalsRowFunction="sum" totalsRowDxfId="104" dataCellStyle="桁区切り" totalsRowCellStyle="桁区切り"/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64930559-FFBB-4F22-ACB8-DB1D8CACD8CD}" name="M_TABLE_42307" displayName="M_TABLE_42307" ref="B23:I43" totalsRowShown="0">
  <autoFilter ref="B23:I43" xr:uid="{64930559-FFBB-4F22-ACB8-DB1D8CACD8CD}"/>
  <tableColumns count="8">
    <tableColumn id="9" xr3:uid="{DADC1ECD-D3A3-4110-AF5C-70739E69C4D3}" name="産業中分類上位２０"/>
    <tableColumn id="10" xr3:uid="{FE5C9034-FE98-4F4C-9444-86FDA55AAF70}" name="総数／事業所数" dataCellStyle="桁区切り"/>
    <tableColumn id="11" xr3:uid="{AC735787-DBA8-459D-BAFB-6EF166F8105A}" name="総数／構成比" dataDxfId="103"/>
    <tableColumn id="12" xr3:uid="{3254F352-3B3E-4A4B-8D01-5043A4BF2AAB}" name="個人／事業所数" dataCellStyle="桁区切り"/>
    <tableColumn id="13" xr3:uid="{059F1CB8-2E35-41A1-916B-24BDA6658F68}" name="個人／構成比" dataDxfId="102"/>
    <tableColumn id="14" xr3:uid="{18CDDF06-A2C0-4326-BCB2-67EA424151F4}" name="法人／事業所数" dataCellStyle="桁区切り"/>
    <tableColumn id="15" xr3:uid="{2C5224CA-2B12-4197-A644-B4655553C1BD}" name="法人／構成比" dataDxfId="101"/>
    <tableColumn id="16" xr3:uid="{45100BE6-D997-4FF0-860C-DC42D2C3F291}" name="法人以外の団体／事業所数" dataCellStyle="桁区切り"/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9DC4DF6C-1CA2-405A-BBD0-4D3118922BA9}" name="S_TABLE_42307" displayName="S_TABLE_42307" ref="B46:I66" totalsRowShown="0">
  <autoFilter ref="B46:I66" xr:uid="{9DC4DF6C-1CA2-405A-BBD0-4D3118922BA9}"/>
  <tableColumns count="8">
    <tableColumn id="9" xr3:uid="{3518F888-DB91-41EF-822D-B93F4C360823}" name="産業小分類上位２０"/>
    <tableColumn id="10" xr3:uid="{746E8547-6CC2-4CF3-A10C-EC8D36E34D8F}" name="総数／事業所数" dataCellStyle="桁区切り"/>
    <tableColumn id="11" xr3:uid="{5612BADC-DDB3-45CC-9F6B-24A2873D07B7}" name="総数／構成比" dataDxfId="100"/>
    <tableColumn id="12" xr3:uid="{C9C5EF7D-E215-43BD-9861-C21EE3EF242A}" name="個人／事業所数" dataCellStyle="桁区切り"/>
    <tableColumn id="13" xr3:uid="{EEF41CAF-2ECB-4233-ABD6-7D3E9472BF88}" name="個人／構成比" dataDxfId="99"/>
    <tableColumn id="14" xr3:uid="{6252E9AB-1C6B-4E42-B0A1-FD768CB16136}" name="法人／事業所数" dataCellStyle="桁区切り"/>
    <tableColumn id="15" xr3:uid="{7CE812DD-B6F9-4D73-9A53-1726EFACA888}" name="法人／構成比" dataDxfId="98"/>
    <tableColumn id="16" xr3:uid="{03F60A7C-2809-4CB2-865D-8C4F034CFC95}" name="法人以外の団体／事業所数" dataCellStyle="桁区切り"/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5489E98E-B9F5-4604-AE68-29A44D2905DA}" name="LTBL_42308" displayName="LTBL_42308" ref="B4:I20" totalsRowCount="1">
  <autoFilter ref="B4:I19" xr:uid="{5489E98E-B9F5-4604-AE68-29A44D2905DA}"/>
  <tableColumns count="8">
    <tableColumn id="9" xr3:uid="{BD42B1EB-F61D-4785-88E2-22A6B1D87AA1}" name="産業大分類" totalsRowLabel="合計" totalsRowDxfId="97"/>
    <tableColumn id="10" xr3:uid="{6AA6C437-8E57-4A02-ACE5-A69DA986E25A}" name="総数／事業所数" totalsRowFunction="custom" totalsRowDxfId="96" dataCellStyle="桁区切り" totalsRowCellStyle="桁区切り">
      <totalsRowFormula>SUM(LTBL_42308[総数／事業所数])</totalsRowFormula>
    </tableColumn>
    <tableColumn id="11" xr3:uid="{C3ED2ED7-F2D9-4DA0-82E9-C6F9A4789D02}" name="総数／構成比" dataDxfId="95"/>
    <tableColumn id="12" xr3:uid="{05590400-9E53-44D0-89A7-652832F03035}" name="個人／事業所数" totalsRowFunction="sum" totalsRowDxfId="94" dataCellStyle="桁区切り" totalsRowCellStyle="桁区切り"/>
    <tableColumn id="13" xr3:uid="{EBB914A3-F9F7-412B-958C-0521DF7B381C}" name="個人／構成比" dataDxfId="93"/>
    <tableColumn id="14" xr3:uid="{F60A58F4-C55B-4B50-A5A7-97E1C82CF56C}" name="法人／事業所数" totalsRowFunction="sum" totalsRowDxfId="92" dataCellStyle="桁区切り" totalsRowCellStyle="桁区切り"/>
    <tableColumn id="15" xr3:uid="{8C0636DB-DF5F-45C7-BB31-EB58E03761A9}" name="法人／構成比" dataDxfId="91"/>
    <tableColumn id="16" xr3:uid="{DE6CB332-BC08-42AE-A37C-B76C37E20093}" name="法人以外の団体／事業所数" totalsRowFunction="sum" totalsRowDxfId="90" dataCellStyle="桁区切り" totalsRowCellStyle="桁区切り"/>
  </tableColumns>
  <tableStyleInfo name="TableStyleMedium9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D85CCD12-D414-4BBE-8830-2B2E2C86262E}" name="M_TABLE_42308" displayName="M_TABLE_42308" ref="B23:I46" totalsRowShown="0">
  <autoFilter ref="B23:I46" xr:uid="{D85CCD12-D414-4BBE-8830-2B2E2C86262E}"/>
  <tableColumns count="8">
    <tableColumn id="9" xr3:uid="{5E46B4D3-5F24-47EF-AC3F-AE0433C466E9}" name="産業中分類上位２０"/>
    <tableColumn id="10" xr3:uid="{77F93878-0478-42B8-9653-2F2B37B4D98F}" name="総数／事業所数" dataCellStyle="桁区切り"/>
    <tableColumn id="11" xr3:uid="{E0DD74D6-63A3-48F5-AF85-35FA707CE99E}" name="総数／構成比" dataDxfId="89"/>
    <tableColumn id="12" xr3:uid="{22AE58F1-EA4D-4A35-897D-CF8BD33A6F9E}" name="個人／事業所数" dataCellStyle="桁区切り"/>
    <tableColumn id="13" xr3:uid="{B39A928F-EA25-4A8D-9DFE-7B52F4835B58}" name="個人／構成比" dataDxfId="88"/>
    <tableColumn id="14" xr3:uid="{72408ECD-3688-4935-8E5E-340A95C6B240}" name="法人／事業所数" dataCellStyle="桁区切り"/>
    <tableColumn id="15" xr3:uid="{F726131E-294D-446C-BC0A-ED633D3A670D}" name="法人／構成比" dataDxfId="87"/>
    <tableColumn id="16" xr3:uid="{287D21E6-8F9E-4624-88DB-8FDBAF3516A6}" name="法人以外の団体／事業所数" dataCellStyle="桁区切り"/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3DCAFB5B-818A-4AF9-B063-323C704B5A9B}" name="S_TABLE_42308" displayName="S_TABLE_42308" ref="B49:I74" totalsRowShown="0">
  <autoFilter ref="B49:I74" xr:uid="{3DCAFB5B-818A-4AF9-B063-323C704B5A9B}"/>
  <tableColumns count="8">
    <tableColumn id="9" xr3:uid="{532C31AC-7F3D-4EF3-A90D-C5B3E1E83948}" name="産業小分類上位２０"/>
    <tableColumn id="10" xr3:uid="{85AE4916-A4B7-434A-99AD-CA38661ABB40}" name="総数／事業所数" dataCellStyle="桁区切り"/>
    <tableColumn id="11" xr3:uid="{E61D22EA-F1D3-40F8-89C8-636018AE28FC}" name="総数／構成比" dataDxfId="86"/>
    <tableColumn id="12" xr3:uid="{EF206465-8005-44B4-BAC6-96FCD90DAA1B}" name="個人／事業所数" dataCellStyle="桁区切り"/>
    <tableColumn id="13" xr3:uid="{A55041CC-9D31-4702-9E9B-D88C45761DA1}" name="個人／構成比" dataDxfId="85"/>
    <tableColumn id="14" xr3:uid="{E90E6D94-45DF-4DA4-B931-D8D1C96D6C79}" name="法人／事業所数" dataCellStyle="桁区切り"/>
    <tableColumn id="15" xr3:uid="{4C976002-8639-4337-9BB8-7B9A6EB8E9D9}" name="法人／構成比" dataDxfId="84"/>
    <tableColumn id="16" xr3:uid="{35D647F6-79EB-46AF-9D75-2EFB57884834}" name="法人以外の団体／事業所数" dataCellStyle="桁区切り"/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C4C8D580-C863-43B1-B555-C4F46BDC5DF1}" name="LTBL_42321" displayName="LTBL_42321" ref="B4:I20" totalsRowCount="1">
  <autoFilter ref="B4:I19" xr:uid="{C4C8D580-C863-43B1-B555-C4F46BDC5DF1}"/>
  <tableColumns count="8">
    <tableColumn id="9" xr3:uid="{DFDC57E8-CBB8-4A5F-9308-A524BA8B448D}" name="産業大分類" totalsRowLabel="合計" totalsRowDxfId="83"/>
    <tableColumn id="10" xr3:uid="{B6404926-D78C-4C57-A840-B8812C72E935}" name="総数／事業所数" totalsRowFunction="custom" totalsRowDxfId="82" dataCellStyle="桁区切り" totalsRowCellStyle="桁区切り">
      <totalsRowFormula>SUM(LTBL_42321[総数／事業所数])</totalsRowFormula>
    </tableColumn>
    <tableColumn id="11" xr3:uid="{59797D7B-BBC7-4629-A020-B1F593E69B6F}" name="総数／構成比" dataDxfId="81"/>
    <tableColumn id="12" xr3:uid="{95AEE95C-D785-4036-B80F-157A1542698A}" name="個人／事業所数" totalsRowFunction="sum" totalsRowDxfId="80" dataCellStyle="桁区切り" totalsRowCellStyle="桁区切り"/>
    <tableColumn id="13" xr3:uid="{D74EEEA7-6B9E-421E-908D-83406F4F7101}" name="個人／構成比" dataDxfId="79"/>
    <tableColumn id="14" xr3:uid="{C8B99587-25E2-410E-A6E8-9E9B3063DCA5}" name="法人／事業所数" totalsRowFunction="sum" totalsRowDxfId="78" dataCellStyle="桁区切り" totalsRowCellStyle="桁区切り"/>
    <tableColumn id="15" xr3:uid="{40D7F614-E024-47C1-BA68-F55FF41B0B20}" name="法人／構成比" dataDxfId="77"/>
    <tableColumn id="16" xr3:uid="{1BCB7120-CEDD-4C75-8186-714F045EA6F2}" name="法人以外の団体／事業所数" totalsRowFunction="sum" totalsRowDxfId="76" dataCellStyle="桁区切り" totalsRowCellStyle="桁区切り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051C4A7-C674-426A-B08B-18241D0385DB}" name="M_TABLE_42201" displayName="M_TABLE_42201" ref="B23:I43" totalsRowShown="0">
  <autoFilter ref="B23:I43" xr:uid="{C051C4A7-C674-426A-B08B-18241D0385DB}"/>
  <tableColumns count="8">
    <tableColumn id="9" xr3:uid="{21660427-2F7B-470F-8CE9-02F96B709B86}" name="産業中分類上位２０"/>
    <tableColumn id="10" xr3:uid="{B8A29D34-CD01-413F-97B9-E77A2D4E5CF5}" name="総数／事業所数" dataCellStyle="桁区切り"/>
    <tableColumn id="11" xr3:uid="{2DF87880-F9B9-4FFE-BB9E-95A72E5FFB28}" name="総数／構成比" dataDxfId="285"/>
    <tableColumn id="12" xr3:uid="{2BCE3F57-A856-45E7-81C5-EBA057A696E0}" name="個人／事業所数" dataCellStyle="桁区切り"/>
    <tableColumn id="13" xr3:uid="{0C157BA0-4DC5-4F4E-9F8F-F23ED9152438}" name="個人／構成比" dataDxfId="284"/>
    <tableColumn id="14" xr3:uid="{AF298C48-E735-4399-BF57-8685DA54D652}" name="法人／事業所数" dataCellStyle="桁区切り"/>
    <tableColumn id="15" xr3:uid="{F00FCA3D-A616-4AEE-A58B-4B7BA933B835}" name="法人／構成比" dataDxfId="283"/>
    <tableColumn id="16" xr3:uid="{02E8E370-2932-4671-8B76-DB1166DC85C6}" name="法人以外の団体／事業所数" dataCellStyle="桁区切り"/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CC7A3EA9-A364-4313-BF06-5AD3812168FF}" name="M_TABLE_42321" displayName="M_TABLE_42321" ref="B23:I43" totalsRowShown="0">
  <autoFilter ref="B23:I43" xr:uid="{CC7A3EA9-A364-4313-BF06-5AD3812168FF}"/>
  <tableColumns count="8">
    <tableColumn id="9" xr3:uid="{03A9E9BB-A9D6-4ED0-987C-A1D2B8CC071D}" name="産業中分類上位２０"/>
    <tableColumn id="10" xr3:uid="{A3F32CFB-1899-41F0-B52F-74D1ACED4C22}" name="総数／事業所数" dataCellStyle="桁区切り"/>
    <tableColumn id="11" xr3:uid="{79C59F30-75D7-44E8-B051-C2BF5F777B99}" name="総数／構成比" dataDxfId="75"/>
    <tableColumn id="12" xr3:uid="{96A83AE3-F088-47B2-8E6A-E6E6C68E64F6}" name="個人／事業所数" dataCellStyle="桁区切り"/>
    <tableColumn id="13" xr3:uid="{EEE47D92-7B36-4A49-92C6-11F96E90FA76}" name="個人／構成比" dataDxfId="74"/>
    <tableColumn id="14" xr3:uid="{5F9BBDEB-9FBC-4797-9690-B09DBABCA131}" name="法人／事業所数" dataCellStyle="桁区切り"/>
    <tableColumn id="15" xr3:uid="{8FA56A87-FDAB-4531-B1F1-0F5A93A4E199}" name="法人／構成比" dataDxfId="73"/>
    <tableColumn id="16" xr3:uid="{49BDEF50-BDA2-49FC-8FCB-45B3361BAA03}" name="法人以外の団体／事業所数" dataCellStyle="桁区切り"/>
  </tableColumns>
  <tableStyleInfo name="TableStyleMedium9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4381CEBD-C8AA-4DAE-94ED-0D0170FF7210}" name="S_TABLE_42321" displayName="S_TABLE_42321" ref="B46:I78" totalsRowShown="0">
  <autoFilter ref="B46:I78" xr:uid="{4381CEBD-C8AA-4DAE-94ED-0D0170FF7210}"/>
  <tableColumns count="8">
    <tableColumn id="9" xr3:uid="{43885829-FDCB-4F6F-AC71-42F7B8766BC6}" name="産業小分類上位２０"/>
    <tableColumn id="10" xr3:uid="{F19A8A7A-0DE2-4317-9582-7F7F247EAB74}" name="総数／事業所数" dataCellStyle="桁区切り"/>
    <tableColumn id="11" xr3:uid="{15AFE44D-4EF4-4E11-8011-84070E73EBBD}" name="総数／構成比" dataDxfId="72"/>
    <tableColumn id="12" xr3:uid="{8CBA1987-149F-4CD6-AC15-37290FFBC5E3}" name="個人／事業所数" dataCellStyle="桁区切り"/>
    <tableColumn id="13" xr3:uid="{CC56BD12-98E5-44EA-B1AF-AC43B6C09446}" name="個人／構成比" dataDxfId="71"/>
    <tableColumn id="14" xr3:uid="{49DDB4A7-004E-4DBD-8703-6A2ED0AB2EA6}" name="法人／事業所数" dataCellStyle="桁区切り"/>
    <tableColumn id="15" xr3:uid="{E7293264-5FCC-43E2-88F5-1EE265FC5AD4}" name="法人／構成比" dataDxfId="70"/>
    <tableColumn id="16" xr3:uid="{2AD6BE8E-9517-4B1A-8938-56E4A7A58987}" name="法人以外の団体／事業所数" dataCellStyle="桁区切り"/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B979609F-B812-4757-BAB4-64E493D647E5}" name="LTBL_42322" displayName="LTBL_42322" ref="B4:I20" totalsRowCount="1">
  <autoFilter ref="B4:I19" xr:uid="{B979609F-B812-4757-BAB4-64E493D647E5}"/>
  <tableColumns count="8">
    <tableColumn id="9" xr3:uid="{C44F4286-6E32-48AE-9BA1-8EA69C9E64BC}" name="産業大分類" totalsRowLabel="合計" totalsRowDxfId="69"/>
    <tableColumn id="10" xr3:uid="{9D04FF93-AE87-4E76-83E5-9F89C0582730}" name="総数／事業所数" totalsRowFunction="custom" totalsRowDxfId="68" dataCellStyle="桁区切り" totalsRowCellStyle="桁区切り">
      <totalsRowFormula>SUM(LTBL_42322[総数／事業所数])</totalsRowFormula>
    </tableColumn>
    <tableColumn id="11" xr3:uid="{F835E8DC-5646-4CFE-928A-3B946F3A7DD7}" name="総数／構成比" dataDxfId="67"/>
    <tableColumn id="12" xr3:uid="{0EF41379-C0D0-4318-9191-8884DA343FFD}" name="個人／事業所数" totalsRowFunction="sum" totalsRowDxfId="66" dataCellStyle="桁区切り" totalsRowCellStyle="桁区切り"/>
    <tableColumn id="13" xr3:uid="{7BB5B15C-61C0-453A-B688-F1EB7EB15C2D}" name="個人／構成比" dataDxfId="65"/>
    <tableColumn id="14" xr3:uid="{D93D8824-CA61-4E3A-9871-A42728378347}" name="法人／事業所数" totalsRowFunction="sum" totalsRowDxfId="64" dataCellStyle="桁区切り" totalsRowCellStyle="桁区切り"/>
    <tableColumn id="15" xr3:uid="{8B7C0ED0-A457-4B03-ADAF-B48D89A23F6F}" name="法人／構成比" dataDxfId="63"/>
    <tableColumn id="16" xr3:uid="{C960C0E1-A79C-4179-8548-731457D61B68}" name="法人以外の団体／事業所数" totalsRowFunction="sum" totalsRowDxfId="62" dataCellStyle="桁区切り" totalsRowCellStyle="桁区切り"/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36214756-C6EA-4333-99DA-974482C790AF}" name="M_TABLE_42322" displayName="M_TABLE_42322" ref="B23:I45" totalsRowShown="0">
  <autoFilter ref="B23:I45" xr:uid="{36214756-C6EA-4333-99DA-974482C790AF}"/>
  <tableColumns count="8">
    <tableColumn id="9" xr3:uid="{E3FAFE4E-606F-45A8-B949-FE7A3905AF98}" name="産業中分類上位２０"/>
    <tableColumn id="10" xr3:uid="{597C80BD-4235-4F48-BA5B-056362A30C86}" name="総数／事業所数" dataCellStyle="桁区切り"/>
    <tableColumn id="11" xr3:uid="{0DED384A-AD70-459F-A2D3-8BAB66C238E5}" name="総数／構成比" dataDxfId="61"/>
    <tableColumn id="12" xr3:uid="{B52B1CF0-FCD2-49B4-BD30-4BAA95AD43AE}" name="個人／事業所数" dataCellStyle="桁区切り"/>
    <tableColumn id="13" xr3:uid="{4054F0BF-BB3D-4362-B6B7-0B741EE4B68A}" name="個人／構成比" dataDxfId="60"/>
    <tableColumn id="14" xr3:uid="{06A9AFAF-4168-4B93-80C6-AFDA86265E85}" name="法人／事業所数" dataCellStyle="桁区切り"/>
    <tableColumn id="15" xr3:uid="{2F3E8700-A7EE-4E8F-82F8-2BD07EA9C964}" name="法人／構成比" dataDxfId="59"/>
    <tableColumn id="16" xr3:uid="{C88AA447-E01A-4CAA-B3CE-70E763DCAF67}" name="法人以外の団体／事業所数" dataCellStyle="桁区切り"/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EBB5E909-EDB6-49D7-A1A5-2778DF2C8ECF}" name="S_TABLE_42322" displayName="S_TABLE_42322" ref="B48:I69" totalsRowShown="0">
  <autoFilter ref="B48:I69" xr:uid="{EBB5E909-EDB6-49D7-A1A5-2778DF2C8ECF}"/>
  <tableColumns count="8">
    <tableColumn id="9" xr3:uid="{5A390153-BD93-4E11-BE12-709855D9C4A0}" name="産業小分類上位２０"/>
    <tableColumn id="10" xr3:uid="{53C995F6-AE57-427C-807B-9102665E7C9D}" name="総数／事業所数" dataCellStyle="桁区切り"/>
    <tableColumn id="11" xr3:uid="{308D07E1-E205-4CDD-BD04-7F4E98AF6C39}" name="総数／構成比" dataDxfId="58"/>
    <tableColumn id="12" xr3:uid="{CAB20108-E6B2-485A-A894-7E5A9F219936}" name="個人／事業所数" dataCellStyle="桁区切り"/>
    <tableColumn id="13" xr3:uid="{E13933C8-5A58-4E58-A038-D5D3EC965410}" name="個人／構成比" dataDxfId="57"/>
    <tableColumn id="14" xr3:uid="{6FE4E710-0B00-4D9A-BFDE-FF202EE97076}" name="法人／事業所数" dataCellStyle="桁区切り"/>
    <tableColumn id="15" xr3:uid="{3D826390-FC7B-4AFA-834B-A92937DF7B51}" name="法人／構成比" dataDxfId="56"/>
    <tableColumn id="16" xr3:uid="{F265321D-3A14-418B-8C41-B1E2C7C57648}" name="法人以外の団体／事業所数" dataCellStyle="桁区切り"/>
  </tableColumns>
  <tableStyleInfo name="TableStyleMedium9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A1FF659-DA1D-4092-A00D-C9AD1A04D8DA}" name="LTBL_42323" displayName="LTBL_42323" ref="B4:I20" totalsRowCount="1">
  <autoFilter ref="B4:I19" xr:uid="{0A1FF659-DA1D-4092-A00D-C9AD1A04D8DA}"/>
  <tableColumns count="8">
    <tableColumn id="9" xr3:uid="{2FBC04F1-723E-47E0-91E7-8CFBD265F2E2}" name="産業大分類" totalsRowLabel="合計" totalsRowDxfId="55"/>
    <tableColumn id="10" xr3:uid="{C305E22A-8C0B-49AA-BA68-AFEB5CF7D290}" name="総数／事業所数" totalsRowFunction="custom" totalsRowDxfId="54" dataCellStyle="桁区切り" totalsRowCellStyle="桁区切り">
      <totalsRowFormula>SUM(LTBL_42323[総数／事業所数])</totalsRowFormula>
    </tableColumn>
    <tableColumn id="11" xr3:uid="{6FEF27CA-18E4-4A39-B179-D46C9406567B}" name="総数／構成比" dataDxfId="53"/>
    <tableColumn id="12" xr3:uid="{DE93B422-CC9C-4221-8A11-9ABB1E438797}" name="個人／事業所数" totalsRowFunction="sum" totalsRowDxfId="52" dataCellStyle="桁区切り" totalsRowCellStyle="桁区切り"/>
    <tableColumn id="13" xr3:uid="{CBB832AE-44CF-4E16-A35D-905523B749DC}" name="個人／構成比" dataDxfId="51"/>
    <tableColumn id="14" xr3:uid="{121ABBB2-E200-4421-B84A-7DF1FF156269}" name="法人／事業所数" totalsRowFunction="sum" totalsRowDxfId="50" dataCellStyle="桁区切り" totalsRowCellStyle="桁区切り"/>
    <tableColumn id="15" xr3:uid="{5C3F6C6A-F11C-4CE0-B429-0B0AEA42AA81}" name="法人／構成比" dataDxfId="49"/>
    <tableColumn id="16" xr3:uid="{1EEFC7A4-CF4A-422E-9DA3-8D6935AFD2A0}" name="法人以外の団体／事業所数" totalsRowFunction="sum" totalsRowDxfId="48" dataCellStyle="桁区切り" totalsRowCellStyle="桁区切り"/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934C0216-C2F9-4063-BD8B-87A030AD0A6E}" name="M_TABLE_42323" displayName="M_TABLE_42323" ref="B23:I43" totalsRowShown="0">
  <autoFilter ref="B23:I43" xr:uid="{934C0216-C2F9-4063-BD8B-87A030AD0A6E}"/>
  <tableColumns count="8">
    <tableColumn id="9" xr3:uid="{9435DA07-371A-4B76-8983-0521942EB570}" name="産業中分類上位２０"/>
    <tableColumn id="10" xr3:uid="{5BD3A9C9-3FA1-49E1-8DB9-5EE9ECF2633C}" name="総数／事業所数" dataCellStyle="桁区切り"/>
    <tableColumn id="11" xr3:uid="{FFC58EFB-1063-453C-B6A8-72D3B453FE39}" name="総数／構成比" dataDxfId="47"/>
    <tableColumn id="12" xr3:uid="{F18D29F3-1E69-47E3-B56D-A0573900DE84}" name="個人／事業所数" dataCellStyle="桁区切り"/>
    <tableColumn id="13" xr3:uid="{D3641CB9-72F9-4256-B32B-6DD1EE1B13E5}" name="個人／構成比" dataDxfId="46"/>
    <tableColumn id="14" xr3:uid="{69340988-5FB7-40FB-ABE4-5A9AC031BB4A}" name="法人／事業所数" dataCellStyle="桁区切り"/>
    <tableColumn id="15" xr3:uid="{839B8744-3350-4734-AD45-02B072D79B65}" name="法人／構成比" dataDxfId="45"/>
    <tableColumn id="16" xr3:uid="{6DBBBB62-0DE6-4A35-A6FB-F9A1044490A8}" name="法人以外の団体／事業所数" dataCellStyle="桁区切り"/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68BB5E55-3FBD-4713-A721-4136A222E7AE}" name="S_TABLE_42323" displayName="S_TABLE_42323" ref="B46:I66" totalsRowShown="0">
  <autoFilter ref="B46:I66" xr:uid="{68BB5E55-3FBD-4713-A721-4136A222E7AE}"/>
  <tableColumns count="8">
    <tableColumn id="9" xr3:uid="{48967DA1-B6A5-4088-B080-AF1E4162923D}" name="産業小分類上位２０"/>
    <tableColumn id="10" xr3:uid="{BFC56A22-CA71-46B0-B4D4-DCF8A89768F8}" name="総数／事業所数" dataCellStyle="桁区切り"/>
    <tableColumn id="11" xr3:uid="{26563A98-12E2-4670-A0B2-683ED3D21042}" name="総数／構成比" dataDxfId="44"/>
    <tableColumn id="12" xr3:uid="{A960A407-0E48-4A2D-A375-2229B0D4226C}" name="個人／事業所数" dataCellStyle="桁区切り"/>
    <tableColumn id="13" xr3:uid="{86ABA710-8608-4AEF-8D0E-BBA2FE1327C9}" name="個人／構成比" dataDxfId="43"/>
    <tableColumn id="14" xr3:uid="{B4A39B69-513C-4B80-B84F-65D3F35AF6E1}" name="法人／事業所数" dataCellStyle="桁区切り"/>
    <tableColumn id="15" xr3:uid="{8E966DC5-D9D9-40B3-B273-5C8463A5495B}" name="法人／構成比" dataDxfId="42"/>
    <tableColumn id="16" xr3:uid="{2D04E088-CB98-46DD-854C-E5374E88B417}" name="法人以外の団体／事業所数" dataCellStyle="桁区切り"/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C0EC176B-3D96-4AC1-81AF-7B262AAB4318}" name="LTBL_42383" displayName="LTBL_42383" ref="B4:I20" totalsRowCount="1">
  <autoFilter ref="B4:I19" xr:uid="{C0EC176B-3D96-4AC1-81AF-7B262AAB4318}"/>
  <tableColumns count="8">
    <tableColumn id="9" xr3:uid="{7599F794-7CA9-46B8-971D-A961AF620000}" name="産業大分類" totalsRowLabel="合計" totalsRowDxfId="41"/>
    <tableColumn id="10" xr3:uid="{14300202-550E-4626-855B-3AE893CFB2CC}" name="総数／事業所数" totalsRowFunction="custom" totalsRowDxfId="40" dataCellStyle="桁区切り" totalsRowCellStyle="桁区切り">
      <totalsRowFormula>SUM(LTBL_42383[総数／事業所数])</totalsRowFormula>
    </tableColumn>
    <tableColumn id="11" xr3:uid="{7FFE9B8B-DF00-4D51-A61E-FCB6BA1D5F06}" name="総数／構成比" dataDxfId="39"/>
    <tableColumn id="12" xr3:uid="{7E7C2FD4-92D0-4CE7-B5C2-16C45B53C781}" name="個人／事業所数" totalsRowFunction="sum" totalsRowDxfId="38" dataCellStyle="桁区切り" totalsRowCellStyle="桁区切り"/>
    <tableColumn id="13" xr3:uid="{42BB3F05-C831-41AD-80E2-BF94E552BD3A}" name="個人／構成比" dataDxfId="37"/>
    <tableColumn id="14" xr3:uid="{0F07F81C-9C78-44C2-96FD-B2F7290D401F}" name="法人／事業所数" totalsRowFunction="sum" totalsRowDxfId="36" dataCellStyle="桁区切り" totalsRowCellStyle="桁区切り"/>
    <tableColumn id="15" xr3:uid="{72D2A158-CB63-48D2-B984-F389C0B3256E}" name="法人／構成比" dataDxfId="35"/>
    <tableColumn id="16" xr3:uid="{BA8252A3-168D-43C5-BBAF-791E929709DE}" name="法人以外の団体／事業所数" totalsRowFunction="sum" totalsRowDxfId="34" dataCellStyle="桁区切り" totalsRowCellStyle="桁区切り"/>
  </tableColumns>
  <tableStyleInfo name="TableStyleMedium9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1B42AF8A-3915-424D-B586-6DC7FD8E43F4}" name="M_TABLE_42383" displayName="M_TABLE_42383" ref="B23:I43" totalsRowShown="0">
  <autoFilter ref="B23:I43" xr:uid="{1B42AF8A-3915-424D-B586-6DC7FD8E43F4}"/>
  <tableColumns count="8">
    <tableColumn id="9" xr3:uid="{E81C189F-86E2-466D-9917-3B4D8EA0B1D0}" name="産業中分類上位２０"/>
    <tableColumn id="10" xr3:uid="{17B0D0AB-56B1-47C5-A435-A702B3EDB6C4}" name="総数／事業所数" dataCellStyle="桁区切り"/>
    <tableColumn id="11" xr3:uid="{25722CAC-01E0-4AD1-9CA7-56FAE174A1BB}" name="総数／構成比" dataDxfId="33"/>
    <tableColumn id="12" xr3:uid="{33AAD2E1-5509-4784-A321-AB569B623002}" name="個人／事業所数" dataCellStyle="桁区切り"/>
    <tableColumn id="13" xr3:uid="{B73D2D6D-FEA3-4D4F-A7A1-75C27913C8E3}" name="個人／構成比" dataDxfId="32"/>
    <tableColumn id="14" xr3:uid="{54E29264-2DFE-4A53-B008-47D44238DBF3}" name="法人／事業所数" dataCellStyle="桁区切り"/>
    <tableColumn id="15" xr3:uid="{F9391A38-602E-4686-9CFE-DEE791929F9B}" name="法人／構成比" dataDxfId="31"/>
    <tableColumn id="16" xr3:uid="{481E7394-EC25-435E-A87B-D59671E5D5A8}" name="法人以外の団体／事業所数" dataCellStyle="桁区切り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F10C74C-A394-464E-A1FB-568C834575DE}" name="S_TABLE_42201" displayName="S_TABLE_42201" ref="B46:I66" totalsRowShown="0">
  <autoFilter ref="B46:I66" xr:uid="{7F10C74C-A394-464E-A1FB-568C834575DE}"/>
  <tableColumns count="8">
    <tableColumn id="9" xr3:uid="{C6165781-A83F-45FA-B7AC-F745E68CC078}" name="産業小分類上位２０"/>
    <tableColumn id="10" xr3:uid="{9587332B-EF8A-40E7-B2DE-AE9508DBCDED}" name="総数／事業所数" dataCellStyle="桁区切り"/>
    <tableColumn id="11" xr3:uid="{C5CBBEC5-35A7-4488-B5E0-2AD3EF02A1A7}" name="総数／構成比" dataDxfId="282"/>
    <tableColumn id="12" xr3:uid="{1C53F4DC-B508-40D7-89BF-FABC57DE5FDE}" name="個人／事業所数" dataCellStyle="桁区切り"/>
    <tableColumn id="13" xr3:uid="{0F4103B4-7134-4268-9B24-CAE5CEBB55DC}" name="個人／構成比" dataDxfId="281"/>
    <tableColumn id="14" xr3:uid="{E78A0455-C57E-4A71-BE37-319848E31EB2}" name="法人／事業所数" dataCellStyle="桁区切り"/>
    <tableColumn id="15" xr3:uid="{82A17B04-7097-4E35-A48D-D42BB415A5EE}" name="法人／構成比" dataDxfId="280"/>
    <tableColumn id="16" xr3:uid="{BC90BA9B-096D-456B-ABFE-69ECE33B847D}" name="法人以外の団体／事業所数" dataCellStyle="桁区切り"/>
  </tableColumns>
  <tableStyleInfo name="TableStyleMedium9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7853D62D-1207-4C33-935B-791918C8BBFC}" name="S_TABLE_42383" displayName="S_TABLE_42383" ref="B46:I73" totalsRowShown="0">
  <autoFilter ref="B46:I73" xr:uid="{7853D62D-1207-4C33-935B-791918C8BBFC}"/>
  <tableColumns count="8">
    <tableColumn id="9" xr3:uid="{BBCD85AC-6FE8-44D4-804E-E3DFE5441F0E}" name="産業小分類上位２０"/>
    <tableColumn id="10" xr3:uid="{3DA8FC32-2CF1-4620-B248-21554A52E99B}" name="総数／事業所数" dataCellStyle="桁区切り"/>
    <tableColumn id="11" xr3:uid="{EF7D274A-C557-40E8-80DB-B30636769E05}" name="総数／構成比" dataDxfId="30"/>
    <tableColumn id="12" xr3:uid="{7576E512-18D1-4919-81D9-81E724662050}" name="個人／事業所数" dataCellStyle="桁区切り"/>
    <tableColumn id="13" xr3:uid="{80D0FBC3-B121-4C3F-9174-C44D367F46B9}" name="個人／構成比" dataDxfId="29"/>
    <tableColumn id="14" xr3:uid="{E635D43C-860A-4A52-BCA4-324B31F88005}" name="法人／事業所数" dataCellStyle="桁区切り"/>
    <tableColumn id="15" xr3:uid="{3857E830-02A9-4DFD-BFE5-4C68AA5F290B}" name="法人／構成比" dataDxfId="28"/>
    <tableColumn id="16" xr3:uid="{B61A1462-0512-40E4-92A5-9B0E5682017C}" name="法人以外の団体／事業所数" dataCellStyle="桁区切り"/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1B918641-BC1C-4E14-B6BC-1059894C0C1C}" name="LTBL_42391" displayName="LTBL_42391" ref="B4:I20" totalsRowCount="1">
  <autoFilter ref="B4:I19" xr:uid="{1B918641-BC1C-4E14-B6BC-1059894C0C1C}"/>
  <tableColumns count="8">
    <tableColumn id="9" xr3:uid="{B8333328-861C-4A99-BA0A-6F8E4B94E864}" name="産業大分類" totalsRowLabel="合計" totalsRowDxfId="27"/>
    <tableColumn id="10" xr3:uid="{3BAE51FE-C1A9-4849-BB4F-490FCF2F3E90}" name="総数／事業所数" totalsRowFunction="custom" totalsRowDxfId="26" dataCellStyle="桁区切り" totalsRowCellStyle="桁区切り">
      <totalsRowFormula>SUM(LTBL_42391[総数／事業所数])</totalsRowFormula>
    </tableColumn>
    <tableColumn id="11" xr3:uid="{4991DB00-2149-452E-9752-C77CB087A410}" name="総数／構成比" dataDxfId="25"/>
    <tableColumn id="12" xr3:uid="{D87F059B-6081-41ED-943A-55DA197FD666}" name="個人／事業所数" totalsRowFunction="sum" totalsRowDxfId="24" dataCellStyle="桁区切り" totalsRowCellStyle="桁区切り"/>
    <tableColumn id="13" xr3:uid="{61F755AD-BA19-4FF8-8BAF-8A5AB73D2B62}" name="個人／構成比" dataDxfId="23"/>
    <tableColumn id="14" xr3:uid="{35A34E32-B92E-46C2-967A-70DBFCFB90A6}" name="法人／事業所数" totalsRowFunction="sum" totalsRowDxfId="22" dataCellStyle="桁区切り" totalsRowCellStyle="桁区切り"/>
    <tableColumn id="15" xr3:uid="{95685D87-0B3A-4FC3-84A1-8AABFDA924E3}" name="法人／構成比" dataDxfId="21"/>
    <tableColumn id="16" xr3:uid="{94078EE0-CFB0-47D7-B258-F428ADE9BF09}" name="法人以外の団体／事業所数" totalsRowFunction="sum" totalsRowDxfId="20" dataCellStyle="桁区切り" totalsRowCellStyle="桁区切り"/>
  </tableColumns>
  <tableStyleInfo name="TableStyleMedium9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4FB875F2-9888-443A-AC3D-9E59854E50E8}" name="M_TABLE_42391" displayName="M_TABLE_42391" ref="B23:I43" totalsRowShown="0">
  <autoFilter ref="B23:I43" xr:uid="{4FB875F2-9888-443A-AC3D-9E59854E50E8}"/>
  <tableColumns count="8">
    <tableColumn id="9" xr3:uid="{87A6BC38-1CFC-47BB-828F-28242B67D642}" name="産業中分類上位２０"/>
    <tableColumn id="10" xr3:uid="{9EC9C83C-07AC-4DDD-B2D4-F134C3CB75FC}" name="総数／事業所数" dataCellStyle="桁区切り"/>
    <tableColumn id="11" xr3:uid="{9C693B52-5004-47B5-B74E-AA84F5E0DFF9}" name="総数／構成比" dataDxfId="19"/>
    <tableColumn id="12" xr3:uid="{C957F934-8140-458B-B528-F9BADC4A4EE5}" name="個人／事業所数" dataCellStyle="桁区切り"/>
    <tableColumn id="13" xr3:uid="{3F51D754-A047-4DCA-BC25-CEAB63206DE8}" name="個人／構成比" dataDxfId="18"/>
    <tableColumn id="14" xr3:uid="{F678CBB0-A3E2-40B3-BA0D-581C63B9F4D3}" name="法人／事業所数" dataCellStyle="桁区切り"/>
    <tableColumn id="15" xr3:uid="{06A52300-3052-4630-9298-7570C74E0653}" name="法人／構成比" dataDxfId="17"/>
    <tableColumn id="16" xr3:uid="{D51E755D-09C3-4D89-B1A7-61ADA0AB71DB}" name="法人以外の団体／事業所数" dataCellStyle="桁区切り"/>
  </tableColumns>
  <tableStyleInfo name="TableStyleMedium9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902EF6BF-452D-4FC6-B480-D13B847E4FEA}" name="S_TABLE_42391" displayName="S_TABLE_42391" ref="B46:I67" totalsRowShown="0">
  <autoFilter ref="B46:I67" xr:uid="{902EF6BF-452D-4FC6-B480-D13B847E4FEA}"/>
  <tableColumns count="8">
    <tableColumn id="9" xr3:uid="{74515570-D43B-435F-B9C0-588A32CBE575}" name="産業小分類上位２０"/>
    <tableColumn id="10" xr3:uid="{F22F433E-4420-4FE4-8752-BADC3C657C94}" name="総数／事業所数" dataCellStyle="桁区切り"/>
    <tableColumn id="11" xr3:uid="{FE2EFAFD-56B1-402C-9A4E-C613C1484CAA}" name="総数／構成比" dataDxfId="16"/>
    <tableColumn id="12" xr3:uid="{11C3D7E4-6BC4-4BAF-882A-1F811277D660}" name="個人／事業所数" dataCellStyle="桁区切り"/>
    <tableColumn id="13" xr3:uid="{39CD95A8-4FFF-4A6F-885E-5AFD540D41D2}" name="個人／構成比" dataDxfId="15"/>
    <tableColumn id="14" xr3:uid="{6F889645-EB09-4A9A-A6F8-16AF4BA786B6}" name="法人／事業所数" dataCellStyle="桁区切り"/>
    <tableColumn id="15" xr3:uid="{E5CF9CED-D2B1-4EF4-A665-C1E0054B70C3}" name="法人／構成比" dataDxfId="14"/>
    <tableColumn id="16" xr3:uid="{22F4B54C-ECB0-4EE2-A889-21EB4647413C}" name="法人以外の団体／事業所数" dataCellStyle="桁区切り"/>
  </tableColumns>
  <tableStyleInfo name="TableStyleMedium9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7F23B301-18CF-4ED3-BAD0-D80C6D700204}" name="LTBL_42411" displayName="LTBL_42411" ref="B4:I20" totalsRowCount="1">
  <autoFilter ref="B4:I19" xr:uid="{7F23B301-18CF-4ED3-BAD0-D80C6D700204}"/>
  <tableColumns count="8">
    <tableColumn id="9" xr3:uid="{317D5C98-7475-41B6-8F00-793B6D346736}" name="産業大分類" totalsRowLabel="合計" totalsRowDxfId="13"/>
    <tableColumn id="10" xr3:uid="{7AA5A3F4-390E-4DD6-96C0-D50F0125DC9A}" name="総数／事業所数" totalsRowFunction="custom" totalsRowDxfId="12" dataCellStyle="桁区切り" totalsRowCellStyle="桁区切り">
      <totalsRowFormula>SUM(LTBL_42411[総数／事業所数])</totalsRowFormula>
    </tableColumn>
    <tableColumn id="11" xr3:uid="{A3B5DBC0-C8B7-4FF8-B1BF-1CC113AC40C4}" name="総数／構成比" dataDxfId="11"/>
    <tableColumn id="12" xr3:uid="{BBCBC5A6-9423-4050-9F7B-6E5741E79808}" name="個人／事業所数" totalsRowFunction="sum" totalsRowDxfId="10" dataCellStyle="桁区切り" totalsRowCellStyle="桁区切り"/>
    <tableColumn id="13" xr3:uid="{5C33D77B-A438-4AC8-94BF-EABB7E303F79}" name="個人／構成比" dataDxfId="9"/>
    <tableColumn id="14" xr3:uid="{65331F11-04C0-4D82-BC83-811B628DD0DB}" name="法人／事業所数" totalsRowFunction="sum" totalsRowDxfId="8" dataCellStyle="桁区切り" totalsRowCellStyle="桁区切り"/>
    <tableColumn id="15" xr3:uid="{88ED1FB6-0D16-4CB4-A24C-54E828EEED34}" name="法人／構成比" dataDxfId="7"/>
    <tableColumn id="16" xr3:uid="{85E5D309-9A55-4382-9172-29C43C8308A0}" name="法人以外の団体／事業所数" totalsRowFunction="sum" totalsRowDxfId="6" dataCellStyle="桁区切り" totalsRowCellStyle="桁区切り"/>
  </tableColumns>
  <tableStyleInfo name="TableStyleMedium9" showFirstColumn="0" showLastColumn="0" showRowStripes="1" showColumnStripes="0"/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CCE73B8-DD0C-49B8-A72C-E1EECEF39BFB}" name="M_TABLE_42411" displayName="M_TABLE_42411" ref="B23:I43" totalsRowShown="0">
  <autoFilter ref="B23:I43" xr:uid="{0CCE73B8-DD0C-49B8-A72C-E1EECEF39BFB}"/>
  <tableColumns count="8">
    <tableColumn id="9" xr3:uid="{1D20F274-74F8-4E27-9174-FA92E19492F8}" name="産業中分類上位２０"/>
    <tableColumn id="10" xr3:uid="{043818C5-BB92-4EAD-B333-6938284A662F}" name="総数／事業所数" dataCellStyle="桁区切り"/>
    <tableColumn id="11" xr3:uid="{3724A181-9F8C-4B02-9048-CA35E7267C62}" name="総数／構成比" dataDxfId="5"/>
    <tableColumn id="12" xr3:uid="{9A0C990C-44C2-4A27-8ABC-9CF51A54B955}" name="個人／事業所数" dataCellStyle="桁区切り"/>
    <tableColumn id="13" xr3:uid="{3CADC524-DA49-42FA-AFB2-449A7815CF97}" name="個人／構成比" dataDxfId="4"/>
    <tableColumn id="14" xr3:uid="{F62521EC-8F10-47DE-B39D-0CBF77C2F2B6}" name="法人／事業所数" dataCellStyle="桁区切り"/>
    <tableColumn id="15" xr3:uid="{8B0F2D1C-9AE5-4DD7-82F8-EBBA8072D3A5}" name="法人／構成比" dataDxfId="3"/>
    <tableColumn id="16" xr3:uid="{D3DFF2DF-11BA-461A-8E96-286CEA1F8B5D}" name="法人以外の団体／事業所数" dataCellStyle="桁区切り"/>
  </tableColumns>
  <tableStyleInfo name="TableStyleMedium9" showFirstColumn="0" showLastColumn="0" showRowStripes="1" showColumnStripes="0"/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11A1593B-A82E-463F-83A5-437281F68EBF}" name="S_TABLE_42411" displayName="S_TABLE_42411" ref="B46:I66" totalsRowShown="0">
  <autoFilter ref="B46:I66" xr:uid="{11A1593B-A82E-463F-83A5-437281F68EBF}"/>
  <tableColumns count="8">
    <tableColumn id="9" xr3:uid="{18D93044-BA4D-4010-A74D-B057E726BF8B}" name="産業小分類上位２０"/>
    <tableColumn id="10" xr3:uid="{29C35A80-7B0A-4925-B2F8-120F739B44E1}" name="総数／事業所数" dataCellStyle="桁区切り"/>
    <tableColumn id="11" xr3:uid="{20690277-6FA1-4795-AD8C-4F9F89FC94CA}" name="総数／構成比" dataDxfId="2"/>
    <tableColumn id="12" xr3:uid="{D09480C7-9BD9-405C-BA2E-9DB7732A6CCB}" name="個人／事業所数" dataCellStyle="桁区切り"/>
    <tableColumn id="13" xr3:uid="{6F6901A0-D178-4794-BDB9-C7014C8E3F9C}" name="個人／構成比" dataDxfId="1"/>
    <tableColumn id="14" xr3:uid="{FBB6D7B4-5F28-467A-BC94-9D3ED09117BD}" name="法人／事業所数" dataCellStyle="桁区切り"/>
    <tableColumn id="15" xr3:uid="{4E85C546-D752-4535-B45D-EEA6A811F68D}" name="法人／構成比" dataDxfId="0"/>
    <tableColumn id="16" xr3:uid="{99A060BB-F77B-42EB-9E74-E8CE9C8AC6A1}" name="法人以外の団体／事業所数" dataCellStyle="桁区切り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45199E0-2CCD-438E-975E-25A323E4C335}" name="LTBL_42202" displayName="LTBL_42202" ref="B4:I20" totalsRowCount="1">
  <autoFilter ref="B4:I19" xr:uid="{845199E0-2CCD-438E-975E-25A323E4C335}"/>
  <tableColumns count="8">
    <tableColumn id="9" xr3:uid="{E8387A74-5784-4228-8D43-F0DD2FFCE92C}" name="産業大分類" totalsRowLabel="合計" totalsRowDxfId="279"/>
    <tableColumn id="10" xr3:uid="{F1DF486D-4A90-4E8C-9231-360B6DEE431B}" name="総数／事業所数" totalsRowFunction="custom" totalsRowDxfId="278" dataCellStyle="桁区切り" totalsRowCellStyle="桁区切り">
      <totalsRowFormula>SUM(LTBL_42202[総数／事業所数])</totalsRowFormula>
    </tableColumn>
    <tableColumn id="11" xr3:uid="{7F6DBD1B-F987-4DB7-A254-45F8E10644A9}" name="総数／構成比" dataDxfId="277"/>
    <tableColumn id="12" xr3:uid="{894A6D00-2208-4F24-8A8C-9038AE4765EA}" name="個人／事業所数" totalsRowFunction="sum" totalsRowDxfId="276" dataCellStyle="桁区切り" totalsRowCellStyle="桁区切り"/>
    <tableColumn id="13" xr3:uid="{5A08D362-2551-4D4C-8A78-54FE2E74E003}" name="個人／構成比" dataDxfId="275"/>
    <tableColumn id="14" xr3:uid="{65A22440-EBF7-4848-A944-F27B89E486F1}" name="法人／事業所数" totalsRowFunction="sum" totalsRowDxfId="274" dataCellStyle="桁区切り" totalsRowCellStyle="桁区切り"/>
    <tableColumn id="15" xr3:uid="{53119004-D4B5-416F-AF00-DCBD40430222}" name="法人／構成比" dataDxfId="273"/>
    <tableColumn id="16" xr3:uid="{ED473E95-3732-4CC1-9937-94DBB46CD6FC}" name="法人以外の団体／事業所数" totalsRowFunction="sum" totalsRowDxfId="272" dataCellStyle="桁区切り" totalsRowCellStyle="桁区切り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10DC1FE-D76E-4A07-A07E-3DEBD03429EC}" name="M_TABLE_42202" displayName="M_TABLE_42202" ref="B23:I43" totalsRowShown="0">
  <autoFilter ref="B23:I43" xr:uid="{010DC1FE-D76E-4A07-A07E-3DEBD03429EC}"/>
  <tableColumns count="8">
    <tableColumn id="9" xr3:uid="{E85FA167-86BF-4CED-8E75-D8B8E6C2FBFC}" name="産業中分類上位２０"/>
    <tableColumn id="10" xr3:uid="{D20763F9-CFB5-402B-9953-238390E0B561}" name="総数／事業所数" dataCellStyle="桁区切り"/>
    <tableColumn id="11" xr3:uid="{8C627111-2675-4C4E-B75C-A197DDF0E7E4}" name="総数／構成比" dataDxfId="271"/>
    <tableColumn id="12" xr3:uid="{2D42924F-E1DC-49B2-AD20-BA8472658F01}" name="個人／事業所数" dataCellStyle="桁区切り"/>
    <tableColumn id="13" xr3:uid="{4F21675D-A81A-4AEF-9517-CDC35AE7C92E}" name="個人／構成比" dataDxfId="270"/>
    <tableColumn id="14" xr3:uid="{9645FD5D-A843-43A2-842E-A8757F24F0C7}" name="法人／事業所数" dataCellStyle="桁区切り"/>
    <tableColumn id="15" xr3:uid="{4EA412DC-F205-4303-8E4C-8488CC37D61C}" name="法人／構成比" dataDxfId="269"/>
    <tableColumn id="16" xr3:uid="{93656579-3165-4175-A03F-00E24FAC99F0}" name="法人以外の団体／事業所数" dataCellStyle="桁区切り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3B90125-5554-4A4C-8E67-4E179B2FE0CD}" name="S_TABLE_42202" displayName="S_TABLE_42202" ref="B46:I67" totalsRowShown="0">
  <autoFilter ref="B46:I67" xr:uid="{83B90125-5554-4A4C-8E67-4E179B2FE0CD}"/>
  <tableColumns count="8">
    <tableColumn id="9" xr3:uid="{77FC1D04-538C-424C-B6B9-F5D9B44F4E5F}" name="産業小分類上位２０"/>
    <tableColumn id="10" xr3:uid="{6A5906FD-DFE4-4676-B3B6-326C7D98B048}" name="総数／事業所数" dataCellStyle="桁区切り"/>
    <tableColumn id="11" xr3:uid="{5D7B1B62-DFD6-48B1-BB1F-E96F849096F8}" name="総数／構成比" dataDxfId="268"/>
    <tableColumn id="12" xr3:uid="{952ED735-53C9-4982-BEB3-334DBDAEE18C}" name="個人／事業所数" dataCellStyle="桁区切り"/>
    <tableColumn id="13" xr3:uid="{73284F01-1F71-4D29-873B-7F4BC6DFA704}" name="個人／構成比" dataDxfId="267"/>
    <tableColumn id="14" xr3:uid="{D3EA0FC6-215B-46B4-96D7-92EC36EE6F9F}" name="法人／事業所数" dataCellStyle="桁区切り"/>
    <tableColumn id="15" xr3:uid="{1B97A0A3-37C5-4CC6-903B-4B400391D685}" name="法人／構成比" dataDxfId="266"/>
    <tableColumn id="16" xr3:uid="{D875CFF0-25FC-40AD-A567-7A28472AD1BA}" name="法人以外の団体／事業所数" dataCellStyle="桁区切り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9.bin"/><Relationship Id="rId4" Type="http://schemas.openxmlformats.org/officeDocument/2006/relationships/table" Target="../tables/table1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0.bin"/><Relationship Id="rId4" Type="http://schemas.openxmlformats.org/officeDocument/2006/relationships/table" Target="../tables/table2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11.bin"/><Relationship Id="rId4" Type="http://schemas.openxmlformats.org/officeDocument/2006/relationships/table" Target="../tables/table24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2.bin"/><Relationship Id="rId4" Type="http://schemas.openxmlformats.org/officeDocument/2006/relationships/table" Target="../tables/table27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13.bin"/><Relationship Id="rId4" Type="http://schemas.openxmlformats.org/officeDocument/2006/relationships/table" Target="../tables/table30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14.bin"/><Relationship Id="rId4" Type="http://schemas.openxmlformats.org/officeDocument/2006/relationships/table" Target="../tables/table3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5.xml"/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15.bin"/><Relationship Id="rId4" Type="http://schemas.openxmlformats.org/officeDocument/2006/relationships/table" Target="../tables/table3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6.bin"/><Relationship Id="rId4" Type="http://schemas.openxmlformats.org/officeDocument/2006/relationships/table" Target="../tables/table39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1.xml"/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17.bin"/><Relationship Id="rId4" Type="http://schemas.openxmlformats.org/officeDocument/2006/relationships/table" Target="../tables/table4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4.xml"/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18.bin"/><Relationship Id="rId4" Type="http://schemas.openxmlformats.org/officeDocument/2006/relationships/table" Target="../tables/table4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19.bin"/><Relationship Id="rId4" Type="http://schemas.openxmlformats.org/officeDocument/2006/relationships/table" Target="../tables/table4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20.bin"/><Relationship Id="rId4" Type="http://schemas.openxmlformats.org/officeDocument/2006/relationships/table" Target="../tables/table5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3.xml"/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21.bin"/><Relationship Id="rId4" Type="http://schemas.openxmlformats.org/officeDocument/2006/relationships/table" Target="../tables/table54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6.xml"/><Relationship Id="rId2" Type="http://schemas.openxmlformats.org/officeDocument/2006/relationships/table" Target="../tables/table55.xml"/><Relationship Id="rId1" Type="http://schemas.openxmlformats.org/officeDocument/2006/relationships/printerSettings" Target="../printerSettings/printerSettings22.bin"/><Relationship Id="rId4" Type="http://schemas.openxmlformats.org/officeDocument/2006/relationships/table" Target="../tables/table57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9.xml"/><Relationship Id="rId2" Type="http://schemas.openxmlformats.org/officeDocument/2006/relationships/table" Target="../tables/table58.xml"/><Relationship Id="rId1" Type="http://schemas.openxmlformats.org/officeDocument/2006/relationships/printerSettings" Target="../printerSettings/printerSettings23.bin"/><Relationship Id="rId4" Type="http://schemas.openxmlformats.org/officeDocument/2006/relationships/table" Target="../tables/table60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2.xml"/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24.bin"/><Relationship Id="rId4" Type="http://schemas.openxmlformats.org/officeDocument/2006/relationships/table" Target="../tables/table63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5.xml"/><Relationship Id="rId2" Type="http://schemas.openxmlformats.org/officeDocument/2006/relationships/table" Target="../tables/table64.xml"/><Relationship Id="rId1" Type="http://schemas.openxmlformats.org/officeDocument/2006/relationships/printerSettings" Target="../printerSettings/printerSettings25.bin"/><Relationship Id="rId4" Type="http://schemas.openxmlformats.org/officeDocument/2006/relationships/table" Target="../tables/table6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1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67D9E-14AB-4E82-BCCA-8193E4446357}">
  <dimension ref="A1:B26"/>
  <sheetViews>
    <sheetView tabSelected="1" workbookViewId="0"/>
  </sheetViews>
  <sheetFormatPr defaultRowHeight="13.2" x14ac:dyDescent="0.2"/>
  <sheetData>
    <row r="1" spans="1:2" x14ac:dyDescent="0.2">
      <c r="A1" t="s">
        <v>208</v>
      </c>
    </row>
    <row r="2" spans="1:2" x14ac:dyDescent="0.2">
      <c r="B2" s="13" t="s">
        <v>160</v>
      </c>
    </row>
    <row r="3" spans="1:2" x14ac:dyDescent="0.2">
      <c r="B3" s="13" t="s">
        <v>87</v>
      </c>
    </row>
    <row r="4" spans="1:2" x14ac:dyDescent="0.2">
      <c r="B4" s="13" t="s">
        <v>158</v>
      </c>
    </row>
    <row r="5" spans="1:2" x14ac:dyDescent="0.2">
      <c r="B5" s="13" t="s">
        <v>186</v>
      </c>
    </row>
    <row r="6" spans="1:2" x14ac:dyDescent="0.2">
      <c r="B6" s="13" t="s">
        <v>187</v>
      </c>
    </row>
    <row r="7" spans="1:2" x14ac:dyDescent="0.2">
      <c r="B7" s="13" t="s">
        <v>188</v>
      </c>
    </row>
    <row r="8" spans="1:2" x14ac:dyDescent="0.2">
      <c r="B8" s="13" t="s">
        <v>189</v>
      </c>
    </row>
    <row r="9" spans="1:2" x14ac:dyDescent="0.2">
      <c r="B9" s="13" t="s">
        <v>190</v>
      </c>
    </row>
    <row r="10" spans="1:2" x14ac:dyDescent="0.2">
      <c r="B10" s="13" t="s">
        <v>191</v>
      </c>
    </row>
    <row r="11" spans="1:2" x14ac:dyDescent="0.2">
      <c r="B11" s="13" t="s">
        <v>192</v>
      </c>
    </row>
    <row r="12" spans="1:2" x14ac:dyDescent="0.2">
      <c r="B12" s="13" t="s">
        <v>193</v>
      </c>
    </row>
    <row r="13" spans="1:2" x14ac:dyDescent="0.2">
      <c r="B13" s="13" t="s">
        <v>194</v>
      </c>
    </row>
    <row r="14" spans="1:2" x14ac:dyDescent="0.2">
      <c r="B14" s="13" t="s">
        <v>195</v>
      </c>
    </row>
    <row r="15" spans="1:2" x14ac:dyDescent="0.2">
      <c r="B15" s="13" t="s">
        <v>196</v>
      </c>
    </row>
    <row r="16" spans="1:2" x14ac:dyDescent="0.2">
      <c r="B16" s="13" t="s">
        <v>197</v>
      </c>
    </row>
    <row r="17" spans="2:2" x14ac:dyDescent="0.2">
      <c r="B17" s="13" t="s">
        <v>198</v>
      </c>
    </row>
    <row r="18" spans="2:2" x14ac:dyDescent="0.2">
      <c r="B18" s="13" t="s">
        <v>199</v>
      </c>
    </row>
    <row r="19" spans="2:2" x14ac:dyDescent="0.2">
      <c r="B19" s="13" t="s">
        <v>200</v>
      </c>
    </row>
    <row r="20" spans="2:2" x14ac:dyDescent="0.2">
      <c r="B20" s="13" t="s">
        <v>201</v>
      </c>
    </row>
    <row r="21" spans="2:2" x14ac:dyDescent="0.2">
      <c r="B21" s="13" t="s">
        <v>202</v>
      </c>
    </row>
    <row r="22" spans="2:2" x14ac:dyDescent="0.2">
      <c r="B22" s="13" t="s">
        <v>203</v>
      </c>
    </row>
    <row r="23" spans="2:2" x14ac:dyDescent="0.2">
      <c r="B23" s="13" t="s">
        <v>204</v>
      </c>
    </row>
    <row r="24" spans="2:2" x14ac:dyDescent="0.2">
      <c r="B24" s="13" t="s">
        <v>205</v>
      </c>
    </row>
    <row r="25" spans="2:2" x14ac:dyDescent="0.2">
      <c r="B25" s="13" t="s">
        <v>206</v>
      </c>
    </row>
    <row r="26" spans="2:2" x14ac:dyDescent="0.2">
      <c r="B26" s="13" t="s">
        <v>207</v>
      </c>
    </row>
  </sheetData>
  <phoneticPr fontId="1"/>
  <hyperlinks>
    <hyperlink ref="B2" location="'産業大分類'!a1" display="産業大分類" xr:uid="{B33669D3-FDE5-489B-A724-94D33D3FA503}"/>
    <hyperlink ref="B3" location="'産業中分類'!a1" display="産業中分類" xr:uid="{80C92865-ECD5-4693-BC96-2AE5141BB223}"/>
    <hyperlink ref="B4" location="'産業小分類'!a1" display="産業小分類" xr:uid="{3F0EC5BA-48BA-473A-A2C7-F63D9642C31B}"/>
    <hyperlink ref="B5" location="'長崎県'!a1" display="長崎県" xr:uid="{A5DD4FA1-3D93-4B54-9FC2-123C824AEFB8}"/>
    <hyperlink ref="B6" location="'長崎市'!a1" display="長崎市" xr:uid="{E354A00E-010B-499D-875A-8F3CE10C75AA}"/>
    <hyperlink ref="B7" location="'佐世保市'!a1" display="佐世保市" xr:uid="{870B920D-23C4-45E2-8C79-981429EB59E0}"/>
    <hyperlink ref="B8" location="'島原市'!a1" display="島原市" xr:uid="{E8F9CDC3-79F5-40D1-A3E5-3FBE90D7FA8F}"/>
    <hyperlink ref="B9" location="'諫早市'!a1" display="諫早市" xr:uid="{5A94C55D-6A28-428C-A52A-F4CE8174403C}"/>
    <hyperlink ref="B10" location="'大村市'!a1" display="大村市" xr:uid="{C6462872-71BC-4001-B77A-0E9FCD3CE2F6}"/>
    <hyperlink ref="B11" location="'平戸市'!a1" display="平戸市" xr:uid="{47D38B8F-7FD9-448D-86D1-E9C8E7AEA1B3}"/>
    <hyperlink ref="B12" location="'松浦市'!a1" display="松浦市" xr:uid="{B5163EEE-7315-476D-B17D-507738CC8EBD}"/>
    <hyperlink ref="B13" location="'対馬市'!a1" display="対馬市" xr:uid="{80807840-4F97-44B1-82E2-6603D092C0A8}"/>
    <hyperlink ref="B14" location="'壱岐市'!a1" display="壱岐市" xr:uid="{8A6DD2C8-CAF3-40AA-AE60-7E7155749883}"/>
    <hyperlink ref="B15" location="'五島市'!a1" display="五島市" xr:uid="{8D6ACC1C-7983-4214-B9CB-7BD514769C23}"/>
    <hyperlink ref="B16" location="'西海市'!a1" display="西海市" xr:uid="{66B61F10-6AB1-4EC7-9671-62A811F1CDF3}"/>
    <hyperlink ref="B17" location="'雲仙市'!a1" display="雲仙市" xr:uid="{62A2A0EB-F167-4426-9887-39C9CD9B0F0C}"/>
    <hyperlink ref="B18" location="'南島原市'!a1" display="南島原市" xr:uid="{BD98111E-29FF-4A49-AE8B-7F10624E269E}"/>
    <hyperlink ref="B19" location="'西彼杵郡長与町'!a1" display="西彼杵郡長与町" xr:uid="{58AB642E-E78D-4A17-B26E-03C810B95C61}"/>
    <hyperlink ref="B20" location="'西彼杵郡時津町'!a1" display="西彼杵郡時津町" xr:uid="{EEEAD6F9-EEF9-498E-8BAC-A8CA91A788E1}"/>
    <hyperlink ref="B21" location="'東彼杵郡東彼杵町'!a1" display="東彼杵郡東彼杵町" xr:uid="{7B99B670-81E3-4AE5-AB7F-DFFEBED59629}"/>
    <hyperlink ref="B22" location="'東彼杵郡川棚町'!a1" display="東彼杵郡川棚町" xr:uid="{E008E324-547B-46C9-BF63-0D0648D60ABC}"/>
    <hyperlink ref="B23" location="'東彼杵郡波佐見町'!a1" display="東彼杵郡波佐見町" xr:uid="{E3A8CB57-271B-4355-A1D7-F06CF0849834}"/>
    <hyperlink ref="B24" location="'北松浦郡小値賀町'!a1" display="北松浦郡小値賀町" xr:uid="{83DAD489-2626-48A9-B499-084236A60DA1}"/>
    <hyperlink ref="B25" location="'北松浦郡佐々町'!a1" display="北松浦郡佐々町" xr:uid="{D1932B8F-A79D-40BA-9BED-E0383DF1790D}"/>
    <hyperlink ref="B26" location="'南松浦郡新上五島町'!a1" display="南松浦郡新上五島町" xr:uid="{B27C0AB7-C101-4806-A5DD-D28D89BF966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358CF-9971-40A4-8C2F-63705679302D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169</v>
      </c>
    </row>
    <row r="4" spans="2:9" ht="33" customHeight="1" x14ac:dyDescent="0.2">
      <c r="B4" t="s">
        <v>160</v>
      </c>
      <c r="C4" s="10" t="s">
        <v>38</v>
      </c>
      <c r="D4" s="10" t="s">
        <v>39</v>
      </c>
      <c r="E4" s="10" t="s">
        <v>40</v>
      </c>
      <c r="F4" s="10" t="s">
        <v>41</v>
      </c>
      <c r="G4" s="10" t="s">
        <v>42</v>
      </c>
      <c r="H4" s="10" t="s">
        <v>43</v>
      </c>
      <c r="I4" s="10" t="s">
        <v>44</v>
      </c>
    </row>
    <row r="5" spans="2:9" ht="15" customHeight="1" x14ac:dyDescent="0.2">
      <c r="B5" t="s">
        <v>22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23</v>
      </c>
      <c r="C6" s="12">
        <v>188</v>
      </c>
      <c r="D6" s="8">
        <v>10.6</v>
      </c>
      <c r="E6" s="12">
        <v>67</v>
      </c>
      <c r="F6" s="8">
        <v>6.57</v>
      </c>
      <c r="G6" s="12">
        <v>121</v>
      </c>
      <c r="H6" s="8">
        <v>16.420000000000002</v>
      </c>
      <c r="I6" s="12">
        <v>0</v>
      </c>
    </row>
    <row r="7" spans="2:9" ht="15" customHeight="1" x14ac:dyDescent="0.2">
      <c r="B7" t="s">
        <v>24</v>
      </c>
      <c r="C7" s="12">
        <v>103</v>
      </c>
      <c r="D7" s="8">
        <v>5.81</v>
      </c>
      <c r="E7" s="12">
        <v>34</v>
      </c>
      <c r="F7" s="8">
        <v>3.33</v>
      </c>
      <c r="G7" s="12">
        <v>69</v>
      </c>
      <c r="H7" s="8">
        <v>9.36</v>
      </c>
      <c r="I7" s="12">
        <v>0</v>
      </c>
    </row>
    <row r="8" spans="2:9" ht="15" customHeight="1" x14ac:dyDescent="0.2">
      <c r="B8" t="s">
        <v>25</v>
      </c>
      <c r="C8" s="12">
        <v>5</v>
      </c>
      <c r="D8" s="8">
        <v>0.28000000000000003</v>
      </c>
      <c r="E8" s="12">
        <v>0</v>
      </c>
      <c r="F8" s="8">
        <v>0</v>
      </c>
      <c r="G8" s="12">
        <v>5</v>
      </c>
      <c r="H8" s="8">
        <v>0.68</v>
      </c>
      <c r="I8" s="12">
        <v>0</v>
      </c>
    </row>
    <row r="9" spans="2:9" ht="15" customHeight="1" x14ac:dyDescent="0.2">
      <c r="B9" t="s">
        <v>26</v>
      </c>
      <c r="C9" s="12">
        <v>9</v>
      </c>
      <c r="D9" s="8">
        <v>0.51</v>
      </c>
      <c r="E9" s="12">
        <v>2</v>
      </c>
      <c r="F9" s="8">
        <v>0.2</v>
      </c>
      <c r="G9" s="12">
        <v>7</v>
      </c>
      <c r="H9" s="8">
        <v>0.95</v>
      </c>
      <c r="I9" s="12">
        <v>0</v>
      </c>
    </row>
    <row r="10" spans="2:9" ht="15" customHeight="1" x14ac:dyDescent="0.2">
      <c r="B10" t="s">
        <v>27</v>
      </c>
      <c r="C10" s="12">
        <v>20</v>
      </c>
      <c r="D10" s="8">
        <v>1.1299999999999999</v>
      </c>
      <c r="E10" s="12">
        <v>3</v>
      </c>
      <c r="F10" s="8">
        <v>0.28999999999999998</v>
      </c>
      <c r="G10" s="12">
        <v>17</v>
      </c>
      <c r="H10" s="8">
        <v>2.31</v>
      </c>
      <c r="I10" s="12">
        <v>0</v>
      </c>
    </row>
    <row r="11" spans="2:9" ht="15" customHeight="1" x14ac:dyDescent="0.2">
      <c r="B11" t="s">
        <v>28</v>
      </c>
      <c r="C11" s="12">
        <v>453</v>
      </c>
      <c r="D11" s="8">
        <v>25.55</v>
      </c>
      <c r="E11" s="12">
        <v>230</v>
      </c>
      <c r="F11" s="8">
        <v>22.55</v>
      </c>
      <c r="G11" s="12">
        <v>220</v>
      </c>
      <c r="H11" s="8">
        <v>29.85</v>
      </c>
      <c r="I11" s="12">
        <v>3</v>
      </c>
    </row>
    <row r="12" spans="2:9" ht="15" customHeight="1" x14ac:dyDescent="0.2">
      <c r="B12" t="s">
        <v>29</v>
      </c>
      <c r="C12" s="12">
        <v>12</v>
      </c>
      <c r="D12" s="8">
        <v>0.68</v>
      </c>
      <c r="E12" s="12">
        <v>1</v>
      </c>
      <c r="F12" s="8">
        <v>0.1</v>
      </c>
      <c r="G12" s="12">
        <v>11</v>
      </c>
      <c r="H12" s="8">
        <v>1.49</v>
      </c>
      <c r="I12" s="12">
        <v>0</v>
      </c>
    </row>
    <row r="13" spans="2:9" ht="15" customHeight="1" x14ac:dyDescent="0.2">
      <c r="B13" t="s">
        <v>30</v>
      </c>
      <c r="C13" s="12">
        <v>132</v>
      </c>
      <c r="D13" s="8">
        <v>7.45</v>
      </c>
      <c r="E13" s="12">
        <v>44</v>
      </c>
      <c r="F13" s="8">
        <v>4.3099999999999996</v>
      </c>
      <c r="G13" s="12">
        <v>87</v>
      </c>
      <c r="H13" s="8">
        <v>11.8</v>
      </c>
      <c r="I13" s="12">
        <v>0</v>
      </c>
    </row>
    <row r="14" spans="2:9" ht="15" customHeight="1" x14ac:dyDescent="0.2">
      <c r="B14" t="s">
        <v>31</v>
      </c>
      <c r="C14" s="12">
        <v>81</v>
      </c>
      <c r="D14" s="8">
        <v>4.57</v>
      </c>
      <c r="E14" s="12">
        <v>39</v>
      </c>
      <c r="F14" s="8">
        <v>3.82</v>
      </c>
      <c r="G14" s="12">
        <v>41</v>
      </c>
      <c r="H14" s="8">
        <v>5.56</v>
      </c>
      <c r="I14" s="12">
        <v>0</v>
      </c>
    </row>
    <row r="15" spans="2:9" ht="15" customHeight="1" x14ac:dyDescent="0.2">
      <c r="B15" t="s">
        <v>32</v>
      </c>
      <c r="C15" s="12">
        <v>273</v>
      </c>
      <c r="D15" s="8">
        <v>15.4</v>
      </c>
      <c r="E15" s="12">
        <v>240</v>
      </c>
      <c r="F15" s="8">
        <v>23.53</v>
      </c>
      <c r="G15" s="12">
        <v>31</v>
      </c>
      <c r="H15" s="8">
        <v>4.21</v>
      </c>
      <c r="I15" s="12">
        <v>0</v>
      </c>
    </row>
    <row r="16" spans="2:9" ht="15" customHeight="1" x14ac:dyDescent="0.2">
      <c r="B16" t="s">
        <v>33</v>
      </c>
      <c r="C16" s="12">
        <v>273</v>
      </c>
      <c r="D16" s="8">
        <v>15.4</v>
      </c>
      <c r="E16" s="12">
        <v>219</v>
      </c>
      <c r="F16" s="8">
        <v>21.47</v>
      </c>
      <c r="G16" s="12">
        <v>54</v>
      </c>
      <c r="H16" s="8">
        <v>7.33</v>
      </c>
      <c r="I16" s="12">
        <v>0</v>
      </c>
    </row>
    <row r="17" spans="2:9" ht="15" customHeight="1" x14ac:dyDescent="0.2">
      <c r="B17" t="s">
        <v>34</v>
      </c>
      <c r="C17" s="12">
        <v>87</v>
      </c>
      <c r="D17" s="8">
        <v>4.91</v>
      </c>
      <c r="E17" s="12">
        <v>67</v>
      </c>
      <c r="F17" s="8">
        <v>6.57</v>
      </c>
      <c r="G17" s="12">
        <v>17</v>
      </c>
      <c r="H17" s="8">
        <v>2.31</v>
      </c>
      <c r="I17" s="12">
        <v>0</v>
      </c>
    </row>
    <row r="18" spans="2:9" ht="15" customHeight="1" x14ac:dyDescent="0.2">
      <c r="B18" t="s">
        <v>35</v>
      </c>
      <c r="C18" s="12">
        <v>86</v>
      </c>
      <c r="D18" s="8">
        <v>4.8499999999999996</v>
      </c>
      <c r="E18" s="12">
        <v>51</v>
      </c>
      <c r="F18" s="8">
        <v>5</v>
      </c>
      <c r="G18" s="12">
        <v>32</v>
      </c>
      <c r="H18" s="8">
        <v>4.34</v>
      </c>
      <c r="I18" s="12">
        <v>2</v>
      </c>
    </row>
    <row r="19" spans="2:9" ht="15" customHeight="1" x14ac:dyDescent="0.2">
      <c r="B19" t="s">
        <v>36</v>
      </c>
      <c r="C19" s="12">
        <v>51</v>
      </c>
      <c r="D19" s="8">
        <v>2.88</v>
      </c>
      <c r="E19" s="12">
        <v>23</v>
      </c>
      <c r="F19" s="8">
        <v>2.25</v>
      </c>
      <c r="G19" s="12">
        <v>25</v>
      </c>
      <c r="H19" s="8">
        <v>3.39</v>
      </c>
      <c r="I19" s="12">
        <v>2</v>
      </c>
    </row>
    <row r="20" spans="2:9" ht="15" customHeight="1" x14ac:dyDescent="0.2">
      <c r="B20" s="9" t="s">
        <v>161</v>
      </c>
      <c r="C20" s="12">
        <f>SUM(LTBL_42205[総数／事業所数])</f>
        <v>1773</v>
      </c>
      <c r="E20" s="12">
        <f>SUBTOTAL(109,LTBL_42205[個人／事業所数])</f>
        <v>1020</v>
      </c>
      <c r="G20" s="12">
        <f>SUBTOTAL(109,LTBL_42205[法人／事業所数])</f>
        <v>737</v>
      </c>
      <c r="I20" s="12">
        <f>SUBTOTAL(109,LTBL_42205[法人以外の団体／事業所数])</f>
        <v>7</v>
      </c>
    </row>
    <row r="21" spans="2:9" ht="15" customHeight="1" x14ac:dyDescent="0.2">
      <c r="E21" s="11">
        <f>LTBL_42205[[#Totals],[個人／事業所数]]/LTBL_42205[[#Totals],[総数／事業所数]]</f>
        <v>0.57529610829103217</v>
      </c>
      <c r="G21" s="11">
        <f>LTBL_42205[[#Totals],[法人／事業所数]]/LTBL_42205[[#Totals],[総数／事業所数]]</f>
        <v>0.41567963902989286</v>
      </c>
      <c r="I21" s="11">
        <f>LTBL_42205[[#Totals],[法人以外の団体／事業所数]]/LTBL_42205[[#Totals],[総数／事業所数]]</f>
        <v>3.948110547095319E-3</v>
      </c>
    </row>
    <row r="23" spans="2:9" ht="33" customHeight="1" x14ac:dyDescent="0.2">
      <c r="B23" t="s">
        <v>162</v>
      </c>
      <c r="C23" s="10" t="s">
        <v>38</v>
      </c>
      <c r="D23" s="10" t="s">
        <v>39</v>
      </c>
      <c r="E23" s="10" t="s">
        <v>40</v>
      </c>
      <c r="F23" s="10" t="s">
        <v>41</v>
      </c>
      <c r="G23" s="10" t="s">
        <v>42</v>
      </c>
      <c r="H23" s="10" t="s">
        <v>43</v>
      </c>
      <c r="I23" s="10" t="s">
        <v>44</v>
      </c>
    </row>
    <row r="24" spans="2:9" ht="15" customHeight="1" x14ac:dyDescent="0.2">
      <c r="B24" t="s">
        <v>59</v>
      </c>
      <c r="C24" s="12">
        <v>249</v>
      </c>
      <c r="D24" s="8">
        <v>14.04</v>
      </c>
      <c r="E24" s="12">
        <v>228</v>
      </c>
      <c r="F24" s="8">
        <v>22.35</v>
      </c>
      <c r="G24" s="12">
        <v>21</v>
      </c>
      <c r="H24" s="8">
        <v>2.85</v>
      </c>
      <c r="I24" s="12">
        <v>0</v>
      </c>
    </row>
    <row r="25" spans="2:9" ht="15" customHeight="1" x14ac:dyDescent="0.2">
      <c r="B25" t="s">
        <v>60</v>
      </c>
      <c r="C25" s="12">
        <v>229</v>
      </c>
      <c r="D25" s="8">
        <v>12.92</v>
      </c>
      <c r="E25" s="12">
        <v>192</v>
      </c>
      <c r="F25" s="8">
        <v>18.82</v>
      </c>
      <c r="G25" s="12">
        <v>37</v>
      </c>
      <c r="H25" s="8">
        <v>5.0199999999999996</v>
      </c>
      <c r="I25" s="12">
        <v>0</v>
      </c>
    </row>
    <row r="26" spans="2:9" ht="15" customHeight="1" x14ac:dyDescent="0.2">
      <c r="B26" t="s">
        <v>54</v>
      </c>
      <c r="C26" s="12">
        <v>119</v>
      </c>
      <c r="D26" s="8">
        <v>6.71</v>
      </c>
      <c r="E26" s="12">
        <v>63</v>
      </c>
      <c r="F26" s="8">
        <v>6.18</v>
      </c>
      <c r="G26" s="12">
        <v>56</v>
      </c>
      <c r="H26" s="8">
        <v>7.6</v>
      </c>
      <c r="I26" s="12">
        <v>0</v>
      </c>
    </row>
    <row r="27" spans="2:9" ht="15" customHeight="1" x14ac:dyDescent="0.2">
      <c r="B27" t="s">
        <v>52</v>
      </c>
      <c r="C27" s="12">
        <v>115</v>
      </c>
      <c r="D27" s="8">
        <v>6.49</v>
      </c>
      <c r="E27" s="12">
        <v>71</v>
      </c>
      <c r="F27" s="8">
        <v>6.96</v>
      </c>
      <c r="G27" s="12">
        <v>41</v>
      </c>
      <c r="H27" s="8">
        <v>5.56</v>
      </c>
      <c r="I27" s="12">
        <v>3</v>
      </c>
    </row>
    <row r="28" spans="2:9" ht="15" customHeight="1" x14ac:dyDescent="0.2">
      <c r="B28" t="s">
        <v>61</v>
      </c>
      <c r="C28" s="12">
        <v>87</v>
      </c>
      <c r="D28" s="8">
        <v>4.91</v>
      </c>
      <c r="E28" s="12">
        <v>67</v>
      </c>
      <c r="F28" s="8">
        <v>6.57</v>
      </c>
      <c r="G28" s="12">
        <v>17</v>
      </c>
      <c r="H28" s="8">
        <v>2.31</v>
      </c>
      <c r="I28" s="12">
        <v>0</v>
      </c>
    </row>
    <row r="29" spans="2:9" ht="15" customHeight="1" x14ac:dyDescent="0.2">
      <c r="B29" t="s">
        <v>45</v>
      </c>
      <c r="C29" s="12">
        <v>83</v>
      </c>
      <c r="D29" s="8">
        <v>4.68</v>
      </c>
      <c r="E29" s="12">
        <v>21</v>
      </c>
      <c r="F29" s="8">
        <v>2.06</v>
      </c>
      <c r="G29" s="12">
        <v>62</v>
      </c>
      <c r="H29" s="8">
        <v>8.41</v>
      </c>
      <c r="I29" s="12">
        <v>0</v>
      </c>
    </row>
    <row r="30" spans="2:9" ht="15" customHeight="1" x14ac:dyDescent="0.2">
      <c r="B30" t="s">
        <v>56</v>
      </c>
      <c r="C30" s="12">
        <v>77</v>
      </c>
      <c r="D30" s="8">
        <v>4.34</v>
      </c>
      <c r="E30" s="12">
        <v>31</v>
      </c>
      <c r="F30" s="8">
        <v>3.04</v>
      </c>
      <c r="G30" s="12">
        <v>45</v>
      </c>
      <c r="H30" s="8">
        <v>6.11</v>
      </c>
      <c r="I30" s="12">
        <v>0</v>
      </c>
    </row>
    <row r="31" spans="2:9" ht="15" customHeight="1" x14ac:dyDescent="0.2">
      <c r="B31" t="s">
        <v>53</v>
      </c>
      <c r="C31" s="12">
        <v>63</v>
      </c>
      <c r="D31" s="8">
        <v>3.55</v>
      </c>
      <c r="E31" s="12">
        <v>41</v>
      </c>
      <c r="F31" s="8">
        <v>4.0199999999999996</v>
      </c>
      <c r="G31" s="12">
        <v>22</v>
      </c>
      <c r="H31" s="8">
        <v>2.99</v>
      </c>
      <c r="I31" s="12">
        <v>0</v>
      </c>
    </row>
    <row r="32" spans="2:9" ht="15" customHeight="1" x14ac:dyDescent="0.2">
      <c r="B32" t="s">
        <v>51</v>
      </c>
      <c r="C32" s="12">
        <v>62</v>
      </c>
      <c r="D32" s="8">
        <v>3.5</v>
      </c>
      <c r="E32" s="12">
        <v>23</v>
      </c>
      <c r="F32" s="8">
        <v>2.25</v>
      </c>
      <c r="G32" s="12">
        <v>39</v>
      </c>
      <c r="H32" s="8">
        <v>5.29</v>
      </c>
      <c r="I32" s="12">
        <v>0</v>
      </c>
    </row>
    <row r="33" spans="2:9" ht="15" customHeight="1" x14ac:dyDescent="0.2">
      <c r="B33" t="s">
        <v>62</v>
      </c>
      <c r="C33" s="12">
        <v>54</v>
      </c>
      <c r="D33" s="8">
        <v>3.05</v>
      </c>
      <c r="E33" s="12">
        <v>49</v>
      </c>
      <c r="F33" s="8">
        <v>4.8</v>
      </c>
      <c r="G33" s="12">
        <v>5</v>
      </c>
      <c r="H33" s="8">
        <v>0.68</v>
      </c>
      <c r="I33" s="12">
        <v>0</v>
      </c>
    </row>
    <row r="34" spans="2:9" ht="15" customHeight="1" x14ac:dyDescent="0.2">
      <c r="B34" t="s">
        <v>46</v>
      </c>
      <c r="C34" s="12">
        <v>53</v>
      </c>
      <c r="D34" s="8">
        <v>2.99</v>
      </c>
      <c r="E34" s="12">
        <v>32</v>
      </c>
      <c r="F34" s="8">
        <v>3.14</v>
      </c>
      <c r="G34" s="12">
        <v>21</v>
      </c>
      <c r="H34" s="8">
        <v>2.85</v>
      </c>
      <c r="I34" s="12">
        <v>0</v>
      </c>
    </row>
    <row r="35" spans="2:9" ht="15" customHeight="1" x14ac:dyDescent="0.2">
      <c r="B35" t="s">
        <v>47</v>
      </c>
      <c r="C35" s="12">
        <v>52</v>
      </c>
      <c r="D35" s="8">
        <v>2.93</v>
      </c>
      <c r="E35" s="12">
        <v>14</v>
      </c>
      <c r="F35" s="8">
        <v>1.37</v>
      </c>
      <c r="G35" s="12">
        <v>38</v>
      </c>
      <c r="H35" s="8">
        <v>5.16</v>
      </c>
      <c r="I35" s="12">
        <v>0</v>
      </c>
    </row>
    <row r="36" spans="2:9" ht="15" customHeight="1" x14ac:dyDescent="0.2">
      <c r="B36" t="s">
        <v>55</v>
      </c>
      <c r="C36" s="12">
        <v>45</v>
      </c>
      <c r="D36" s="8">
        <v>2.54</v>
      </c>
      <c r="E36" s="12">
        <v>13</v>
      </c>
      <c r="F36" s="8">
        <v>1.27</v>
      </c>
      <c r="G36" s="12">
        <v>32</v>
      </c>
      <c r="H36" s="8">
        <v>4.34</v>
      </c>
      <c r="I36" s="12">
        <v>0</v>
      </c>
    </row>
    <row r="37" spans="2:9" ht="15" customHeight="1" x14ac:dyDescent="0.2">
      <c r="B37" t="s">
        <v>58</v>
      </c>
      <c r="C37" s="12">
        <v>43</v>
      </c>
      <c r="D37" s="8">
        <v>2.4300000000000002</v>
      </c>
      <c r="E37" s="12">
        <v>13</v>
      </c>
      <c r="F37" s="8">
        <v>1.27</v>
      </c>
      <c r="G37" s="12">
        <v>29</v>
      </c>
      <c r="H37" s="8">
        <v>3.93</v>
      </c>
      <c r="I37" s="12">
        <v>0</v>
      </c>
    </row>
    <row r="38" spans="2:9" ht="15" customHeight="1" x14ac:dyDescent="0.2">
      <c r="B38" t="s">
        <v>57</v>
      </c>
      <c r="C38" s="12">
        <v>36</v>
      </c>
      <c r="D38" s="8">
        <v>2.0299999999999998</v>
      </c>
      <c r="E38" s="12">
        <v>26</v>
      </c>
      <c r="F38" s="8">
        <v>2.5499999999999998</v>
      </c>
      <c r="G38" s="12">
        <v>10</v>
      </c>
      <c r="H38" s="8">
        <v>1.36</v>
      </c>
      <c r="I38" s="12">
        <v>0</v>
      </c>
    </row>
    <row r="39" spans="2:9" ht="15" customHeight="1" x14ac:dyDescent="0.2">
      <c r="B39" t="s">
        <v>63</v>
      </c>
      <c r="C39" s="12">
        <v>32</v>
      </c>
      <c r="D39" s="8">
        <v>1.8</v>
      </c>
      <c r="E39" s="12">
        <v>2</v>
      </c>
      <c r="F39" s="8">
        <v>0.2</v>
      </c>
      <c r="G39" s="12">
        <v>27</v>
      </c>
      <c r="H39" s="8">
        <v>3.66</v>
      </c>
      <c r="I39" s="12">
        <v>2</v>
      </c>
    </row>
    <row r="40" spans="2:9" ht="15" customHeight="1" x14ac:dyDescent="0.2">
      <c r="B40" t="s">
        <v>69</v>
      </c>
      <c r="C40" s="12">
        <v>27</v>
      </c>
      <c r="D40" s="8">
        <v>1.52</v>
      </c>
      <c r="E40" s="12">
        <v>19</v>
      </c>
      <c r="F40" s="8">
        <v>1.86</v>
      </c>
      <c r="G40" s="12">
        <v>8</v>
      </c>
      <c r="H40" s="8">
        <v>1.0900000000000001</v>
      </c>
      <c r="I40" s="12">
        <v>0</v>
      </c>
    </row>
    <row r="41" spans="2:9" ht="15" customHeight="1" x14ac:dyDescent="0.2">
      <c r="B41" t="s">
        <v>50</v>
      </c>
      <c r="C41" s="12">
        <v>23</v>
      </c>
      <c r="D41" s="8">
        <v>1.3</v>
      </c>
      <c r="E41" s="12">
        <v>7</v>
      </c>
      <c r="F41" s="8">
        <v>0.69</v>
      </c>
      <c r="G41" s="12">
        <v>16</v>
      </c>
      <c r="H41" s="8">
        <v>2.17</v>
      </c>
      <c r="I41" s="12">
        <v>0</v>
      </c>
    </row>
    <row r="42" spans="2:9" ht="15" customHeight="1" x14ac:dyDescent="0.2">
      <c r="B42" t="s">
        <v>49</v>
      </c>
      <c r="C42" s="12">
        <v>22</v>
      </c>
      <c r="D42" s="8">
        <v>1.24</v>
      </c>
      <c r="E42" s="12">
        <v>9</v>
      </c>
      <c r="F42" s="8">
        <v>0.88</v>
      </c>
      <c r="G42" s="12">
        <v>13</v>
      </c>
      <c r="H42" s="8">
        <v>1.76</v>
      </c>
      <c r="I42" s="12">
        <v>0</v>
      </c>
    </row>
    <row r="43" spans="2:9" ht="15" customHeight="1" x14ac:dyDescent="0.2">
      <c r="B43" t="s">
        <v>65</v>
      </c>
      <c r="C43" s="12">
        <v>22</v>
      </c>
      <c r="D43" s="8">
        <v>1.24</v>
      </c>
      <c r="E43" s="12">
        <v>6</v>
      </c>
      <c r="F43" s="8">
        <v>0.59</v>
      </c>
      <c r="G43" s="12">
        <v>16</v>
      </c>
      <c r="H43" s="8">
        <v>2.17</v>
      </c>
      <c r="I43" s="12">
        <v>0</v>
      </c>
    </row>
    <row r="44" spans="2:9" ht="15" customHeight="1" x14ac:dyDescent="0.2">
      <c r="B44" t="s">
        <v>64</v>
      </c>
      <c r="C44" s="12">
        <v>22</v>
      </c>
      <c r="D44" s="8">
        <v>1.24</v>
      </c>
      <c r="E44" s="12">
        <v>16</v>
      </c>
      <c r="F44" s="8">
        <v>1.57</v>
      </c>
      <c r="G44" s="12">
        <v>6</v>
      </c>
      <c r="H44" s="8">
        <v>0.81</v>
      </c>
      <c r="I44" s="12">
        <v>0</v>
      </c>
    </row>
    <row r="47" spans="2:9" ht="33" customHeight="1" x14ac:dyDescent="0.2">
      <c r="B47" t="s">
        <v>163</v>
      </c>
      <c r="C47" s="10" t="s">
        <v>38</v>
      </c>
      <c r="D47" s="10" t="s">
        <v>39</v>
      </c>
      <c r="E47" s="10" t="s">
        <v>40</v>
      </c>
      <c r="F47" s="10" t="s">
        <v>41</v>
      </c>
      <c r="G47" s="10" t="s">
        <v>42</v>
      </c>
      <c r="H47" s="10" t="s">
        <v>43</v>
      </c>
      <c r="I47" s="10" t="s">
        <v>44</v>
      </c>
    </row>
    <row r="48" spans="2:9" ht="15" customHeight="1" x14ac:dyDescent="0.2">
      <c r="B48" t="s">
        <v>104</v>
      </c>
      <c r="C48" s="12">
        <v>125</v>
      </c>
      <c r="D48" s="8">
        <v>7.05</v>
      </c>
      <c r="E48" s="12">
        <v>114</v>
      </c>
      <c r="F48" s="8">
        <v>11.18</v>
      </c>
      <c r="G48" s="12">
        <v>11</v>
      </c>
      <c r="H48" s="8">
        <v>1.49</v>
      </c>
      <c r="I48" s="12">
        <v>0</v>
      </c>
    </row>
    <row r="49" spans="2:9" ht="15" customHeight="1" x14ac:dyDescent="0.2">
      <c r="B49" t="s">
        <v>101</v>
      </c>
      <c r="C49" s="12">
        <v>83</v>
      </c>
      <c r="D49" s="8">
        <v>4.68</v>
      </c>
      <c r="E49" s="12">
        <v>81</v>
      </c>
      <c r="F49" s="8">
        <v>7.94</v>
      </c>
      <c r="G49" s="12">
        <v>2</v>
      </c>
      <c r="H49" s="8">
        <v>0.27</v>
      </c>
      <c r="I49" s="12">
        <v>0</v>
      </c>
    </row>
    <row r="50" spans="2:9" ht="15" customHeight="1" x14ac:dyDescent="0.2">
      <c r="B50" t="s">
        <v>100</v>
      </c>
      <c r="C50" s="12">
        <v>63</v>
      </c>
      <c r="D50" s="8">
        <v>3.55</v>
      </c>
      <c r="E50" s="12">
        <v>57</v>
      </c>
      <c r="F50" s="8">
        <v>5.59</v>
      </c>
      <c r="G50" s="12">
        <v>6</v>
      </c>
      <c r="H50" s="8">
        <v>0.81</v>
      </c>
      <c r="I50" s="12">
        <v>0</v>
      </c>
    </row>
    <row r="51" spans="2:9" ht="15" customHeight="1" x14ac:dyDescent="0.2">
      <c r="B51" t="s">
        <v>103</v>
      </c>
      <c r="C51" s="12">
        <v>63</v>
      </c>
      <c r="D51" s="8">
        <v>3.55</v>
      </c>
      <c r="E51" s="12">
        <v>57</v>
      </c>
      <c r="F51" s="8">
        <v>5.59</v>
      </c>
      <c r="G51" s="12">
        <v>6</v>
      </c>
      <c r="H51" s="8">
        <v>0.81</v>
      </c>
      <c r="I51" s="12">
        <v>0</v>
      </c>
    </row>
    <row r="52" spans="2:9" ht="15" customHeight="1" x14ac:dyDescent="0.2">
      <c r="B52" t="s">
        <v>96</v>
      </c>
      <c r="C52" s="12">
        <v>49</v>
      </c>
      <c r="D52" s="8">
        <v>2.76</v>
      </c>
      <c r="E52" s="12">
        <v>27</v>
      </c>
      <c r="F52" s="8">
        <v>2.65</v>
      </c>
      <c r="G52" s="12">
        <v>22</v>
      </c>
      <c r="H52" s="8">
        <v>2.99</v>
      </c>
      <c r="I52" s="12">
        <v>0</v>
      </c>
    </row>
    <row r="53" spans="2:9" ht="15" customHeight="1" x14ac:dyDescent="0.2">
      <c r="B53" t="s">
        <v>105</v>
      </c>
      <c r="C53" s="12">
        <v>49</v>
      </c>
      <c r="D53" s="8">
        <v>2.76</v>
      </c>
      <c r="E53" s="12">
        <v>43</v>
      </c>
      <c r="F53" s="8">
        <v>4.22</v>
      </c>
      <c r="G53" s="12">
        <v>6</v>
      </c>
      <c r="H53" s="8">
        <v>0.81</v>
      </c>
      <c r="I53" s="12">
        <v>0</v>
      </c>
    </row>
    <row r="54" spans="2:9" ht="15" customHeight="1" x14ac:dyDescent="0.2">
      <c r="B54" t="s">
        <v>99</v>
      </c>
      <c r="C54" s="12">
        <v>47</v>
      </c>
      <c r="D54" s="8">
        <v>2.65</v>
      </c>
      <c r="E54" s="12">
        <v>39</v>
      </c>
      <c r="F54" s="8">
        <v>3.82</v>
      </c>
      <c r="G54" s="12">
        <v>8</v>
      </c>
      <c r="H54" s="8">
        <v>1.0900000000000001</v>
      </c>
      <c r="I54" s="12">
        <v>0</v>
      </c>
    </row>
    <row r="55" spans="2:9" ht="15" customHeight="1" x14ac:dyDescent="0.2">
      <c r="B55" t="s">
        <v>93</v>
      </c>
      <c r="C55" s="12">
        <v>45</v>
      </c>
      <c r="D55" s="8">
        <v>2.54</v>
      </c>
      <c r="E55" s="12">
        <v>29</v>
      </c>
      <c r="F55" s="8">
        <v>2.84</v>
      </c>
      <c r="G55" s="12">
        <v>16</v>
      </c>
      <c r="H55" s="8">
        <v>2.17</v>
      </c>
      <c r="I55" s="12">
        <v>0</v>
      </c>
    </row>
    <row r="56" spans="2:9" ht="15" customHeight="1" x14ac:dyDescent="0.2">
      <c r="B56" t="s">
        <v>106</v>
      </c>
      <c r="C56" s="12">
        <v>44</v>
      </c>
      <c r="D56" s="8">
        <v>2.48</v>
      </c>
      <c r="E56" s="12">
        <v>40</v>
      </c>
      <c r="F56" s="8">
        <v>3.92</v>
      </c>
      <c r="G56" s="12">
        <v>4</v>
      </c>
      <c r="H56" s="8">
        <v>0.54</v>
      </c>
      <c r="I56" s="12">
        <v>0</v>
      </c>
    </row>
    <row r="57" spans="2:9" ht="15" customHeight="1" x14ac:dyDescent="0.2">
      <c r="B57" t="s">
        <v>91</v>
      </c>
      <c r="C57" s="12">
        <v>42</v>
      </c>
      <c r="D57" s="8">
        <v>2.37</v>
      </c>
      <c r="E57" s="12">
        <v>24</v>
      </c>
      <c r="F57" s="8">
        <v>2.35</v>
      </c>
      <c r="G57" s="12">
        <v>16</v>
      </c>
      <c r="H57" s="8">
        <v>2.17</v>
      </c>
      <c r="I57" s="12">
        <v>2</v>
      </c>
    </row>
    <row r="58" spans="2:9" ht="15" customHeight="1" x14ac:dyDescent="0.2">
      <c r="B58" t="s">
        <v>95</v>
      </c>
      <c r="C58" s="12">
        <v>38</v>
      </c>
      <c r="D58" s="8">
        <v>2.14</v>
      </c>
      <c r="E58" s="12">
        <v>26</v>
      </c>
      <c r="F58" s="8">
        <v>2.5499999999999998</v>
      </c>
      <c r="G58" s="12">
        <v>12</v>
      </c>
      <c r="H58" s="8">
        <v>1.63</v>
      </c>
      <c r="I58" s="12">
        <v>0</v>
      </c>
    </row>
    <row r="59" spans="2:9" ht="15" customHeight="1" x14ac:dyDescent="0.2">
      <c r="B59" t="s">
        <v>92</v>
      </c>
      <c r="C59" s="12">
        <v>35</v>
      </c>
      <c r="D59" s="8">
        <v>1.97</v>
      </c>
      <c r="E59" s="12">
        <v>19</v>
      </c>
      <c r="F59" s="8">
        <v>1.86</v>
      </c>
      <c r="G59" s="12">
        <v>15</v>
      </c>
      <c r="H59" s="8">
        <v>2.04</v>
      </c>
      <c r="I59" s="12">
        <v>1</v>
      </c>
    </row>
    <row r="60" spans="2:9" ht="15" customHeight="1" x14ac:dyDescent="0.2">
      <c r="B60" t="s">
        <v>89</v>
      </c>
      <c r="C60" s="12">
        <v>30</v>
      </c>
      <c r="D60" s="8">
        <v>1.69</v>
      </c>
      <c r="E60" s="12">
        <v>9</v>
      </c>
      <c r="F60" s="8">
        <v>0.88</v>
      </c>
      <c r="G60" s="12">
        <v>21</v>
      </c>
      <c r="H60" s="8">
        <v>2.85</v>
      </c>
      <c r="I60" s="12">
        <v>0</v>
      </c>
    </row>
    <row r="61" spans="2:9" ht="15" customHeight="1" x14ac:dyDescent="0.2">
      <c r="B61" t="s">
        <v>90</v>
      </c>
      <c r="C61" s="12">
        <v>30</v>
      </c>
      <c r="D61" s="8">
        <v>1.69</v>
      </c>
      <c r="E61" s="12">
        <v>9</v>
      </c>
      <c r="F61" s="8">
        <v>0.88</v>
      </c>
      <c r="G61" s="12">
        <v>21</v>
      </c>
      <c r="H61" s="8">
        <v>2.85</v>
      </c>
      <c r="I61" s="12">
        <v>0</v>
      </c>
    </row>
    <row r="62" spans="2:9" ht="15" customHeight="1" x14ac:dyDescent="0.2">
      <c r="B62" t="s">
        <v>108</v>
      </c>
      <c r="C62" s="12">
        <v>30</v>
      </c>
      <c r="D62" s="8">
        <v>1.69</v>
      </c>
      <c r="E62" s="12">
        <v>9</v>
      </c>
      <c r="F62" s="8">
        <v>0.88</v>
      </c>
      <c r="G62" s="12">
        <v>21</v>
      </c>
      <c r="H62" s="8">
        <v>2.85</v>
      </c>
      <c r="I62" s="12">
        <v>0</v>
      </c>
    </row>
    <row r="63" spans="2:9" ht="15" customHeight="1" x14ac:dyDescent="0.2">
      <c r="B63" t="s">
        <v>98</v>
      </c>
      <c r="C63" s="12">
        <v>30</v>
      </c>
      <c r="D63" s="8">
        <v>1.69</v>
      </c>
      <c r="E63" s="12">
        <v>7</v>
      </c>
      <c r="F63" s="8">
        <v>0.69</v>
      </c>
      <c r="G63" s="12">
        <v>22</v>
      </c>
      <c r="H63" s="8">
        <v>2.99</v>
      </c>
      <c r="I63" s="12">
        <v>0</v>
      </c>
    </row>
    <row r="64" spans="2:9" ht="15" customHeight="1" x14ac:dyDescent="0.2">
      <c r="B64" t="s">
        <v>115</v>
      </c>
      <c r="C64" s="12">
        <v>29</v>
      </c>
      <c r="D64" s="8">
        <v>1.64</v>
      </c>
      <c r="E64" s="12">
        <v>20</v>
      </c>
      <c r="F64" s="8">
        <v>1.96</v>
      </c>
      <c r="G64" s="12">
        <v>9</v>
      </c>
      <c r="H64" s="8">
        <v>1.22</v>
      </c>
      <c r="I64" s="12">
        <v>0</v>
      </c>
    </row>
    <row r="65" spans="2:9" ht="15" customHeight="1" x14ac:dyDescent="0.2">
      <c r="B65" t="s">
        <v>110</v>
      </c>
      <c r="C65" s="12">
        <v>26</v>
      </c>
      <c r="D65" s="8">
        <v>1.47</v>
      </c>
      <c r="E65" s="12">
        <v>26</v>
      </c>
      <c r="F65" s="8">
        <v>2.5499999999999998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88</v>
      </c>
      <c r="C66" s="12">
        <v>24</v>
      </c>
      <c r="D66" s="8">
        <v>1.35</v>
      </c>
      <c r="E66" s="12">
        <v>5</v>
      </c>
      <c r="F66" s="8">
        <v>0.49</v>
      </c>
      <c r="G66" s="12">
        <v>19</v>
      </c>
      <c r="H66" s="8">
        <v>2.58</v>
      </c>
      <c r="I66" s="12">
        <v>0</v>
      </c>
    </row>
    <row r="67" spans="2:9" ht="15" customHeight="1" x14ac:dyDescent="0.2">
      <c r="B67" t="s">
        <v>94</v>
      </c>
      <c r="C67" s="12">
        <v>24</v>
      </c>
      <c r="D67" s="8">
        <v>1.35</v>
      </c>
      <c r="E67" s="12">
        <v>7</v>
      </c>
      <c r="F67" s="8">
        <v>0.69</v>
      </c>
      <c r="G67" s="12">
        <v>17</v>
      </c>
      <c r="H67" s="8">
        <v>2.31</v>
      </c>
      <c r="I67" s="12">
        <v>0</v>
      </c>
    </row>
    <row r="69" spans="2:9" ht="15" customHeight="1" x14ac:dyDescent="0.2">
      <c r="B69" t="s">
        <v>164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874A9-ED2E-4B21-B869-E0B10ADACE76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170</v>
      </c>
    </row>
    <row r="4" spans="2:9" ht="33" customHeight="1" x14ac:dyDescent="0.2">
      <c r="B4" t="s">
        <v>160</v>
      </c>
      <c r="C4" s="10" t="s">
        <v>38</v>
      </c>
      <c r="D4" s="10" t="s">
        <v>39</v>
      </c>
      <c r="E4" s="10" t="s">
        <v>40</v>
      </c>
      <c r="F4" s="10" t="s">
        <v>41</v>
      </c>
      <c r="G4" s="10" t="s">
        <v>42</v>
      </c>
      <c r="H4" s="10" t="s">
        <v>43</v>
      </c>
      <c r="I4" s="10" t="s">
        <v>44</v>
      </c>
    </row>
    <row r="5" spans="2:9" ht="15" customHeight="1" x14ac:dyDescent="0.2">
      <c r="B5" t="s">
        <v>22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23</v>
      </c>
      <c r="C6" s="12">
        <v>156</v>
      </c>
      <c r="D6" s="8">
        <v>15.22</v>
      </c>
      <c r="E6" s="12">
        <v>110</v>
      </c>
      <c r="F6" s="8">
        <v>15.05</v>
      </c>
      <c r="G6" s="12">
        <v>46</v>
      </c>
      <c r="H6" s="8">
        <v>16.25</v>
      </c>
      <c r="I6" s="12">
        <v>0</v>
      </c>
    </row>
    <row r="7" spans="2:9" ht="15" customHeight="1" x14ac:dyDescent="0.2">
      <c r="B7" t="s">
        <v>24</v>
      </c>
      <c r="C7" s="12">
        <v>76</v>
      </c>
      <c r="D7" s="8">
        <v>7.41</v>
      </c>
      <c r="E7" s="12">
        <v>45</v>
      </c>
      <c r="F7" s="8">
        <v>6.16</v>
      </c>
      <c r="G7" s="12">
        <v>31</v>
      </c>
      <c r="H7" s="8">
        <v>10.95</v>
      </c>
      <c r="I7" s="12">
        <v>0</v>
      </c>
    </row>
    <row r="8" spans="2:9" ht="15" customHeight="1" x14ac:dyDescent="0.2">
      <c r="B8" t="s">
        <v>25</v>
      </c>
      <c r="C8" s="12">
        <v>4</v>
      </c>
      <c r="D8" s="8">
        <v>0.39</v>
      </c>
      <c r="E8" s="12">
        <v>0</v>
      </c>
      <c r="F8" s="8">
        <v>0</v>
      </c>
      <c r="G8" s="12">
        <v>3</v>
      </c>
      <c r="H8" s="8">
        <v>1.06</v>
      </c>
      <c r="I8" s="12">
        <v>0</v>
      </c>
    </row>
    <row r="9" spans="2:9" ht="15" customHeight="1" x14ac:dyDescent="0.2">
      <c r="B9" t="s">
        <v>26</v>
      </c>
      <c r="C9" s="12">
        <v>5</v>
      </c>
      <c r="D9" s="8">
        <v>0.49</v>
      </c>
      <c r="E9" s="12">
        <v>0</v>
      </c>
      <c r="F9" s="8">
        <v>0</v>
      </c>
      <c r="G9" s="12">
        <v>5</v>
      </c>
      <c r="H9" s="8">
        <v>1.77</v>
      </c>
      <c r="I9" s="12">
        <v>0</v>
      </c>
    </row>
    <row r="10" spans="2:9" ht="15" customHeight="1" x14ac:dyDescent="0.2">
      <c r="B10" t="s">
        <v>27</v>
      </c>
      <c r="C10" s="12">
        <v>9</v>
      </c>
      <c r="D10" s="8">
        <v>0.88</v>
      </c>
      <c r="E10" s="12">
        <v>0</v>
      </c>
      <c r="F10" s="8">
        <v>0</v>
      </c>
      <c r="G10" s="12">
        <v>9</v>
      </c>
      <c r="H10" s="8">
        <v>3.18</v>
      </c>
      <c r="I10" s="12">
        <v>0</v>
      </c>
    </row>
    <row r="11" spans="2:9" ht="15" customHeight="1" x14ac:dyDescent="0.2">
      <c r="B11" t="s">
        <v>28</v>
      </c>
      <c r="C11" s="12">
        <v>313</v>
      </c>
      <c r="D11" s="8">
        <v>30.54</v>
      </c>
      <c r="E11" s="12">
        <v>214</v>
      </c>
      <c r="F11" s="8">
        <v>29.27</v>
      </c>
      <c r="G11" s="12">
        <v>97</v>
      </c>
      <c r="H11" s="8">
        <v>34.28</v>
      </c>
      <c r="I11" s="12">
        <v>2</v>
      </c>
    </row>
    <row r="12" spans="2:9" ht="15" customHeight="1" x14ac:dyDescent="0.2">
      <c r="B12" t="s">
        <v>29</v>
      </c>
      <c r="C12" s="12">
        <v>4</v>
      </c>
      <c r="D12" s="8">
        <v>0.39</v>
      </c>
      <c r="E12" s="12">
        <v>2</v>
      </c>
      <c r="F12" s="8">
        <v>0.27</v>
      </c>
      <c r="G12" s="12">
        <v>2</v>
      </c>
      <c r="H12" s="8">
        <v>0.71</v>
      </c>
      <c r="I12" s="12">
        <v>0</v>
      </c>
    </row>
    <row r="13" spans="2:9" ht="15" customHeight="1" x14ac:dyDescent="0.2">
      <c r="B13" t="s">
        <v>30</v>
      </c>
      <c r="C13" s="12">
        <v>45</v>
      </c>
      <c r="D13" s="8">
        <v>4.3899999999999997</v>
      </c>
      <c r="E13" s="12">
        <v>25</v>
      </c>
      <c r="F13" s="8">
        <v>3.42</v>
      </c>
      <c r="G13" s="12">
        <v>19</v>
      </c>
      <c r="H13" s="8">
        <v>6.71</v>
      </c>
      <c r="I13" s="12">
        <v>0</v>
      </c>
    </row>
    <row r="14" spans="2:9" ht="15" customHeight="1" x14ac:dyDescent="0.2">
      <c r="B14" t="s">
        <v>31</v>
      </c>
      <c r="C14" s="12">
        <v>34</v>
      </c>
      <c r="D14" s="8">
        <v>3.32</v>
      </c>
      <c r="E14" s="12">
        <v>17</v>
      </c>
      <c r="F14" s="8">
        <v>2.33</v>
      </c>
      <c r="G14" s="12">
        <v>17</v>
      </c>
      <c r="H14" s="8">
        <v>6.01</v>
      </c>
      <c r="I14" s="12">
        <v>0</v>
      </c>
    </row>
    <row r="15" spans="2:9" ht="15" customHeight="1" x14ac:dyDescent="0.2">
      <c r="B15" t="s">
        <v>32</v>
      </c>
      <c r="C15" s="12">
        <v>146</v>
      </c>
      <c r="D15" s="8">
        <v>14.24</v>
      </c>
      <c r="E15" s="12">
        <v>133</v>
      </c>
      <c r="F15" s="8">
        <v>18.190000000000001</v>
      </c>
      <c r="G15" s="12">
        <v>13</v>
      </c>
      <c r="H15" s="8">
        <v>4.59</v>
      </c>
      <c r="I15" s="12">
        <v>0</v>
      </c>
    </row>
    <row r="16" spans="2:9" ht="15" customHeight="1" x14ac:dyDescent="0.2">
      <c r="B16" t="s">
        <v>33</v>
      </c>
      <c r="C16" s="12">
        <v>131</v>
      </c>
      <c r="D16" s="8">
        <v>12.78</v>
      </c>
      <c r="E16" s="12">
        <v>122</v>
      </c>
      <c r="F16" s="8">
        <v>16.690000000000001</v>
      </c>
      <c r="G16" s="12">
        <v>8</v>
      </c>
      <c r="H16" s="8">
        <v>2.83</v>
      </c>
      <c r="I16" s="12">
        <v>0</v>
      </c>
    </row>
    <row r="17" spans="2:9" ht="15" customHeight="1" x14ac:dyDescent="0.2">
      <c r="B17" t="s">
        <v>34</v>
      </c>
      <c r="C17" s="12">
        <v>38</v>
      </c>
      <c r="D17" s="8">
        <v>3.71</v>
      </c>
      <c r="E17" s="12">
        <v>29</v>
      </c>
      <c r="F17" s="8">
        <v>3.97</v>
      </c>
      <c r="G17" s="12">
        <v>5</v>
      </c>
      <c r="H17" s="8">
        <v>1.77</v>
      </c>
      <c r="I17" s="12">
        <v>0</v>
      </c>
    </row>
    <row r="18" spans="2:9" ht="15" customHeight="1" x14ac:dyDescent="0.2">
      <c r="B18" t="s">
        <v>35</v>
      </c>
      <c r="C18" s="12">
        <v>31</v>
      </c>
      <c r="D18" s="8">
        <v>3.02</v>
      </c>
      <c r="E18" s="12">
        <v>20</v>
      </c>
      <c r="F18" s="8">
        <v>2.74</v>
      </c>
      <c r="G18" s="12">
        <v>10</v>
      </c>
      <c r="H18" s="8">
        <v>3.53</v>
      </c>
      <c r="I18" s="12">
        <v>0</v>
      </c>
    </row>
    <row r="19" spans="2:9" ht="15" customHeight="1" x14ac:dyDescent="0.2">
      <c r="B19" t="s">
        <v>36</v>
      </c>
      <c r="C19" s="12">
        <v>33</v>
      </c>
      <c r="D19" s="8">
        <v>3.22</v>
      </c>
      <c r="E19" s="12">
        <v>14</v>
      </c>
      <c r="F19" s="8">
        <v>1.92</v>
      </c>
      <c r="G19" s="12">
        <v>18</v>
      </c>
      <c r="H19" s="8">
        <v>6.36</v>
      </c>
      <c r="I19" s="12">
        <v>0</v>
      </c>
    </row>
    <row r="20" spans="2:9" ht="15" customHeight="1" x14ac:dyDescent="0.2">
      <c r="B20" s="9" t="s">
        <v>161</v>
      </c>
      <c r="C20" s="12">
        <f>SUM(LTBL_42207[総数／事業所数])</f>
        <v>1025</v>
      </c>
      <c r="E20" s="12">
        <f>SUBTOTAL(109,LTBL_42207[個人／事業所数])</f>
        <v>731</v>
      </c>
      <c r="G20" s="12">
        <f>SUBTOTAL(109,LTBL_42207[法人／事業所数])</f>
        <v>283</v>
      </c>
      <c r="I20" s="12">
        <f>SUBTOTAL(109,LTBL_42207[法人以外の団体／事業所数])</f>
        <v>2</v>
      </c>
    </row>
    <row r="21" spans="2:9" ht="15" customHeight="1" x14ac:dyDescent="0.2">
      <c r="E21" s="11">
        <f>LTBL_42207[[#Totals],[個人／事業所数]]/LTBL_42207[[#Totals],[総数／事業所数]]</f>
        <v>0.71317073170731704</v>
      </c>
      <c r="G21" s="11">
        <f>LTBL_42207[[#Totals],[法人／事業所数]]/LTBL_42207[[#Totals],[総数／事業所数]]</f>
        <v>0.27609756097560978</v>
      </c>
      <c r="I21" s="11">
        <f>LTBL_42207[[#Totals],[法人以外の団体／事業所数]]/LTBL_42207[[#Totals],[総数／事業所数]]</f>
        <v>1.9512195121951219E-3</v>
      </c>
    </row>
    <row r="23" spans="2:9" ht="33" customHeight="1" x14ac:dyDescent="0.2">
      <c r="B23" t="s">
        <v>162</v>
      </c>
      <c r="C23" s="10" t="s">
        <v>38</v>
      </c>
      <c r="D23" s="10" t="s">
        <v>39</v>
      </c>
      <c r="E23" s="10" t="s">
        <v>40</v>
      </c>
      <c r="F23" s="10" t="s">
        <v>41</v>
      </c>
      <c r="G23" s="10" t="s">
        <v>42</v>
      </c>
      <c r="H23" s="10" t="s">
        <v>43</v>
      </c>
      <c r="I23" s="10" t="s">
        <v>44</v>
      </c>
    </row>
    <row r="24" spans="2:9" ht="15" customHeight="1" x14ac:dyDescent="0.2">
      <c r="B24" t="s">
        <v>52</v>
      </c>
      <c r="C24" s="12">
        <v>119</v>
      </c>
      <c r="D24" s="8">
        <v>11.61</v>
      </c>
      <c r="E24" s="12">
        <v>98</v>
      </c>
      <c r="F24" s="8">
        <v>13.41</v>
      </c>
      <c r="G24" s="12">
        <v>19</v>
      </c>
      <c r="H24" s="8">
        <v>6.71</v>
      </c>
      <c r="I24" s="12">
        <v>2</v>
      </c>
    </row>
    <row r="25" spans="2:9" ht="15" customHeight="1" x14ac:dyDescent="0.2">
      <c r="B25" t="s">
        <v>59</v>
      </c>
      <c r="C25" s="12">
        <v>111</v>
      </c>
      <c r="D25" s="8">
        <v>10.83</v>
      </c>
      <c r="E25" s="12">
        <v>107</v>
      </c>
      <c r="F25" s="8">
        <v>14.64</v>
      </c>
      <c r="G25" s="12">
        <v>4</v>
      </c>
      <c r="H25" s="8">
        <v>1.41</v>
      </c>
      <c r="I25" s="12">
        <v>0</v>
      </c>
    </row>
    <row r="26" spans="2:9" ht="15" customHeight="1" x14ac:dyDescent="0.2">
      <c r="B26" t="s">
        <v>54</v>
      </c>
      <c r="C26" s="12">
        <v>108</v>
      </c>
      <c r="D26" s="8">
        <v>10.54</v>
      </c>
      <c r="E26" s="12">
        <v>70</v>
      </c>
      <c r="F26" s="8">
        <v>9.58</v>
      </c>
      <c r="G26" s="12">
        <v>38</v>
      </c>
      <c r="H26" s="8">
        <v>13.43</v>
      </c>
      <c r="I26" s="12">
        <v>0</v>
      </c>
    </row>
    <row r="27" spans="2:9" ht="15" customHeight="1" x14ac:dyDescent="0.2">
      <c r="B27" t="s">
        <v>60</v>
      </c>
      <c r="C27" s="12">
        <v>108</v>
      </c>
      <c r="D27" s="8">
        <v>10.54</v>
      </c>
      <c r="E27" s="12">
        <v>103</v>
      </c>
      <c r="F27" s="8">
        <v>14.09</v>
      </c>
      <c r="G27" s="12">
        <v>5</v>
      </c>
      <c r="H27" s="8">
        <v>1.77</v>
      </c>
      <c r="I27" s="12">
        <v>0</v>
      </c>
    </row>
    <row r="28" spans="2:9" ht="15" customHeight="1" x14ac:dyDescent="0.2">
      <c r="B28" t="s">
        <v>45</v>
      </c>
      <c r="C28" s="12">
        <v>85</v>
      </c>
      <c r="D28" s="8">
        <v>8.2899999999999991</v>
      </c>
      <c r="E28" s="12">
        <v>52</v>
      </c>
      <c r="F28" s="8">
        <v>7.11</v>
      </c>
      <c r="G28" s="12">
        <v>33</v>
      </c>
      <c r="H28" s="8">
        <v>11.66</v>
      </c>
      <c r="I28" s="12">
        <v>0</v>
      </c>
    </row>
    <row r="29" spans="2:9" ht="15" customHeight="1" x14ac:dyDescent="0.2">
      <c r="B29" t="s">
        <v>46</v>
      </c>
      <c r="C29" s="12">
        <v>49</v>
      </c>
      <c r="D29" s="8">
        <v>4.78</v>
      </c>
      <c r="E29" s="12">
        <v>44</v>
      </c>
      <c r="F29" s="8">
        <v>6.02</v>
      </c>
      <c r="G29" s="12">
        <v>5</v>
      </c>
      <c r="H29" s="8">
        <v>1.77</v>
      </c>
      <c r="I29" s="12">
        <v>0</v>
      </c>
    </row>
    <row r="30" spans="2:9" ht="15" customHeight="1" x14ac:dyDescent="0.2">
      <c r="B30" t="s">
        <v>48</v>
      </c>
      <c r="C30" s="12">
        <v>41</v>
      </c>
      <c r="D30" s="8">
        <v>4</v>
      </c>
      <c r="E30" s="12">
        <v>29</v>
      </c>
      <c r="F30" s="8">
        <v>3.97</v>
      </c>
      <c r="G30" s="12">
        <v>12</v>
      </c>
      <c r="H30" s="8">
        <v>4.24</v>
      </c>
      <c r="I30" s="12">
        <v>0</v>
      </c>
    </row>
    <row r="31" spans="2:9" ht="15" customHeight="1" x14ac:dyDescent="0.2">
      <c r="B31" t="s">
        <v>56</v>
      </c>
      <c r="C31" s="12">
        <v>40</v>
      </c>
      <c r="D31" s="8">
        <v>3.9</v>
      </c>
      <c r="E31" s="12">
        <v>23</v>
      </c>
      <c r="F31" s="8">
        <v>3.15</v>
      </c>
      <c r="G31" s="12">
        <v>16</v>
      </c>
      <c r="H31" s="8">
        <v>5.65</v>
      </c>
      <c r="I31" s="12">
        <v>0</v>
      </c>
    </row>
    <row r="32" spans="2:9" ht="15" customHeight="1" x14ac:dyDescent="0.2">
      <c r="B32" t="s">
        <v>61</v>
      </c>
      <c r="C32" s="12">
        <v>38</v>
      </c>
      <c r="D32" s="8">
        <v>3.71</v>
      </c>
      <c r="E32" s="12">
        <v>29</v>
      </c>
      <c r="F32" s="8">
        <v>3.97</v>
      </c>
      <c r="G32" s="12">
        <v>5</v>
      </c>
      <c r="H32" s="8">
        <v>1.77</v>
      </c>
      <c r="I32" s="12">
        <v>0</v>
      </c>
    </row>
    <row r="33" spans="2:9" ht="15" customHeight="1" x14ac:dyDescent="0.2">
      <c r="B33" t="s">
        <v>71</v>
      </c>
      <c r="C33" s="12">
        <v>27</v>
      </c>
      <c r="D33" s="8">
        <v>2.63</v>
      </c>
      <c r="E33" s="12">
        <v>23</v>
      </c>
      <c r="F33" s="8">
        <v>3.15</v>
      </c>
      <c r="G33" s="12">
        <v>4</v>
      </c>
      <c r="H33" s="8">
        <v>1.41</v>
      </c>
      <c r="I33" s="12">
        <v>0</v>
      </c>
    </row>
    <row r="34" spans="2:9" ht="15" customHeight="1" x14ac:dyDescent="0.2">
      <c r="B34" t="s">
        <v>51</v>
      </c>
      <c r="C34" s="12">
        <v>23</v>
      </c>
      <c r="D34" s="8">
        <v>2.2400000000000002</v>
      </c>
      <c r="E34" s="12">
        <v>16</v>
      </c>
      <c r="F34" s="8">
        <v>2.19</v>
      </c>
      <c r="G34" s="12">
        <v>7</v>
      </c>
      <c r="H34" s="8">
        <v>2.4700000000000002</v>
      </c>
      <c r="I34" s="12">
        <v>0</v>
      </c>
    </row>
    <row r="35" spans="2:9" ht="15" customHeight="1" x14ac:dyDescent="0.2">
      <c r="B35" t="s">
        <v>47</v>
      </c>
      <c r="C35" s="12">
        <v>22</v>
      </c>
      <c r="D35" s="8">
        <v>2.15</v>
      </c>
      <c r="E35" s="12">
        <v>14</v>
      </c>
      <c r="F35" s="8">
        <v>1.92</v>
      </c>
      <c r="G35" s="12">
        <v>8</v>
      </c>
      <c r="H35" s="8">
        <v>2.83</v>
      </c>
      <c r="I35" s="12">
        <v>0</v>
      </c>
    </row>
    <row r="36" spans="2:9" ht="15" customHeight="1" x14ac:dyDescent="0.2">
      <c r="B36" t="s">
        <v>53</v>
      </c>
      <c r="C36" s="12">
        <v>22</v>
      </c>
      <c r="D36" s="8">
        <v>2.15</v>
      </c>
      <c r="E36" s="12">
        <v>16</v>
      </c>
      <c r="F36" s="8">
        <v>2.19</v>
      </c>
      <c r="G36" s="12">
        <v>6</v>
      </c>
      <c r="H36" s="8">
        <v>2.12</v>
      </c>
      <c r="I36" s="12">
        <v>0</v>
      </c>
    </row>
    <row r="37" spans="2:9" ht="15" customHeight="1" x14ac:dyDescent="0.2">
      <c r="B37" t="s">
        <v>62</v>
      </c>
      <c r="C37" s="12">
        <v>21</v>
      </c>
      <c r="D37" s="8">
        <v>2.0499999999999998</v>
      </c>
      <c r="E37" s="12">
        <v>20</v>
      </c>
      <c r="F37" s="8">
        <v>2.74</v>
      </c>
      <c r="G37" s="12">
        <v>1</v>
      </c>
      <c r="H37" s="8">
        <v>0.35</v>
      </c>
      <c r="I37" s="12">
        <v>0</v>
      </c>
    </row>
    <row r="38" spans="2:9" ht="15" customHeight="1" x14ac:dyDescent="0.2">
      <c r="B38" t="s">
        <v>58</v>
      </c>
      <c r="C38" s="12">
        <v>19</v>
      </c>
      <c r="D38" s="8">
        <v>1.85</v>
      </c>
      <c r="E38" s="12">
        <v>8</v>
      </c>
      <c r="F38" s="8">
        <v>1.0900000000000001</v>
      </c>
      <c r="G38" s="12">
        <v>11</v>
      </c>
      <c r="H38" s="8">
        <v>3.89</v>
      </c>
      <c r="I38" s="12">
        <v>0</v>
      </c>
    </row>
    <row r="39" spans="2:9" ht="15" customHeight="1" x14ac:dyDescent="0.2">
      <c r="B39" t="s">
        <v>49</v>
      </c>
      <c r="C39" s="12">
        <v>14</v>
      </c>
      <c r="D39" s="8">
        <v>1.37</v>
      </c>
      <c r="E39" s="12">
        <v>4</v>
      </c>
      <c r="F39" s="8">
        <v>0.55000000000000004</v>
      </c>
      <c r="G39" s="12">
        <v>10</v>
      </c>
      <c r="H39" s="8">
        <v>3.53</v>
      </c>
      <c r="I39" s="12">
        <v>0</v>
      </c>
    </row>
    <row r="40" spans="2:9" ht="15" customHeight="1" x14ac:dyDescent="0.2">
      <c r="B40" t="s">
        <v>57</v>
      </c>
      <c r="C40" s="12">
        <v>14</v>
      </c>
      <c r="D40" s="8">
        <v>1.37</v>
      </c>
      <c r="E40" s="12">
        <v>9</v>
      </c>
      <c r="F40" s="8">
        <v>1.23</v>
      </c>
      <c r="G40" s="12">
        <v>5</v>
      </c>
      <c r="H40" s="8">
        <v>1.77</v>
      </c>
      <c r="I40" s="12">
        <v>0</v>
      </c>
    </row>
    <row r="41" spans="2:9" ht="15" customHeight="1" x14ac:dyDescent="0.2">
      <c r="B41" t="s">
        <v>70</v>
      </c>
      <c r="C41" s="12">
        <v>12</v>
      </c>
      <c r="D41" s="8">
        <v>1.17</v>
      </c>
      <c r="E41" s="12">
        <v>7</v>
      </c>
      <c r="F41" s="8">
        <v>0.96</v>
      </c>
      <c r="G41" s="12">
        <v>5</v>
      </c>
      <c r="H41" s="8">
        <v>1.77</v>
      </c>
      <c r="I41" s="12">
        <v>0</v>
      </c>
    </row>
    <row r="42" spans="2:9" ht="15" customHeight="1" x14ac:dyDescent="0.2">
      <c r="B42" t="s">
        <v>69</v>
      </c>
      <c r="C42" s="12">
        <v>12</v>
      </c>
      <c r="D42" s="8">
        <v>1.17</v>
      </c>
      <c r="E42" s="12">
        <v>8</v>
      </c>
      <c r="F42" s="8">
        <v>1.0900000000000001</v>
      </c>
      <c r="G42" s="12">
        <v>3</v>
      </c>
      <c r="H42" s="8">
        <v>1.06</v>
      </c>
      <c r="I42" s="12">
        <v>0</v>
      </c>
    </row>
    <row r="43" spans="2:9" ht="15" customHeight="1" x14ac:dyDescent="0.2">
      <c r="B43" t="s">
        <v>72</v>
      </c>
      <c r="C43" s="12">
        <v>11</v>
      </c>
      <c r="D43" s="8">
        <v>1.07</v>
      </c>
      <c r="E43" s="12">
        <v>11</v>
      </c>
      <c r="F43" s="8">
        <v>1.5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73</v>
      </c>
      <c r="C44" s="12">
        <v>11</v>
      </c>
      <c r="D44" s="8">
        <v>1.07</v>
      </c>
      <c r="E44" s="12">
        <v>4</v>
      </c>
      <c r="F44" s="8">
        <v>0.55000000000000004</v>
      </c>
      <c r="G44" s="12">
        <v>6</v>
      </c>
      <c r="H44" s="8">
        <v>2.12</v>
      </c>
      <c r="I44" s="12">
        <v>0</v>
      </c>
    </row>
    <row r="47" spans="2:9" ht="33" customHeight="1" x14ac:dyDescent="0.2">
      <c r="B47" t="s">
        <v>163</v>
      </c>
      <c r="C47" s="10" t="s">
        <v>38</v>
      </c>
      <c r="D47" s="10" t="s">
        <v>39</v>
      </c>
      <c r="E47" s="10" t="s">
        <v>40</v>
      </c>
      <c r="F47" s="10" t="s">
        <v>41</v>
      </c>
      <c r="G47" s="10" t="s">
        <v>42</v>
      </c>
      <c r="H47" s="10" t="s">
        <v>43</v>
      </c>
      <c r="I47" s="10" t="s">
        <v>44</v>
      </c>
    </row>
    <row r="48" spans="2:9" ht="15" customHeight="1" x14ac:dyDescent="0.2">
      <c r="B48" t="s">
        <v>104</v>
      </c>
      <c r="C48" s="12">
        <v>59</v>
      </c>
      <c r="D48" s="8">
        <v>5.76</v>
      </c>
      <c r="E48" s="12">
        <v>57</v>
      </c>
      <c r="F48" s="8">
        <v>7.8</v>
      </c>
      <c r="G48" s="12">
        <v>2</v>
      </c>
      <c r="H48" s="8">
        <v>0.71</v>
      </c>
      <c r="I48" s="12">
        <v>0</v>
      </c>
    </row>
    <row r="49" spans="2:9" ht="15" customHeight="1" x14ac:dyDescent="0.2">
      <c r="B49" t="s">
        <v>92</v>
      </c>
      <c r="C49" s="12">
        <v>46</v>
      </c>
      <c r="D49" s="8">
        <v>4.49</v>
      </c>
      <c r="E49" s="12">
        <v>41</v>
      </c>
      <c r="F49" s="8">
        <v>5.61</v>
      </c>
      <c r="G49" s="12">
        <v>5</v>
      </c>
      <c r="H49" s="8">
        <v>1.77</v>
      </c>
      <c r="I49" s="12">
        <v>0</v>
      </c>
    </row>
    <row r="50" spans="2:9" ht="15" customHeight="1" x14ac:dyDescent="0.2">
      <c r="B50" t="s">
        <v>95</v>
      </c>
      <c r="C50" s="12">
        <v>41</v>
      </c>
      <c r="D50" s="8">
        <v>4</v>
      </c>
      <c r="E50" s="12">
        <v>30</v>
      </c>
      <c r="F50" s="8">
        <v>4.0999999999999996</v>
      </c>
      <c r="G50" s="12">
        <v>11</v>
      </c>
      <c r="H50" s="8">
        <v>3.89</v>
      </c>
      <c r="I50" s="12">
        <v>0</v>
      </c>
    </row>
    <row r="51" spans="2:9" ht="15" customHeight="1" x14ac:dyDescent="0.2">
      <c r="B51" t="s">
        <v>88</v>
      </c>
      <c r="C51" s="12">
        <v>38</v>
      </c>
      <c r="D51" s="8">
        <v>3.71</v>
      </c>
      <c r="E51" s="12">
        <v>15</v>
      </c>
      <c r="F51" s="8">
        <v>2.0499999999999998</v>
      </c>
      <c r="G51" s="12">
        <v>23</v>
      </c>
      <c r="H51" s="8">
        <v>8.1300000000000008</v>
      </c>
      <c r="I51" s="12">
        <v>0</v>
      </c>
    </row>
    <row r="52" spans="2:9" ht="15" customHeight="1" x14ac:dyDescent="0.2">
      <c r="B52" t="s">
        <v>103</v>
      </c>
      <c r="C52" s="12">
        <v>31</v>
      </c>
      <c r="D52" s="8">
        <v>3.02</v>
      </c>
      <c r="E52" s="12">
        <v>30</v>
      </c>
      <c r="F52" s="8">
        <v>4.0999999999999996</v>
      </c>
      <c r="G52" s="12">
        <v>1</v>
      </c>
      <c r="H52" s="8">
        <v>0.35</v>
      </c>
      <c r="I52" s="12">
        <v>0</v>
      </c>
    </row>
    <row r="53" spans="2:9" ht="15" customHeight="1" x14ac:dyDescent="0.2">
      <c r="B53" t="s">
        <v>100</v>
      </c>
      <c r="C53" s="12">
        <v>27</v>
      </c>
      <c r="D53" s="8">
        <v>2.63</v>
      </c>
      <c r="E53" s="12">
        <v>27</v>
      </c>
      <c r="F53" s="8">
        <v>3.69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118</v>
      </c>
      <c r="C54" s="12">
        <v>25</v>
      </c>
      <c r="D54" s="8">
        <v>2.44</v>
      </c>
      <c r="E54" s="12">
        <v>21</v>
      </c>
      <c r="F54" s="8">
        <v>2.87</v>
      </c>
      <c r="G54" s="12">
        <v>4</v>
      </c>
      <c r="H54" s="8">
        <v>1.41</v>
      </c>
      <c r="I54" s="12">
        <v>0</v>
      </c>
    </row>
    <row r="55" spans="2:9" ht="15" customHeight="1" x14ac:dyDescent="0.2">
      <c r="B55" t="s">
        <v>101</v>
      </c>
      <c r="C55" s="12">
        <v>25</v>
      </c>
      <c r="D55" s="8">
        <v>2.44</v>
      </c>
      <c r="E55" s="12">
        <v>24</v>
      </c>
      <c r="F55" s="8">
        <v>3.28</v>
      </c>
      <c r="G55" s="12">
        <v>1</v>
      </c>
      <c r="H55" s="8">
        <v>0.35</v>
      </c>
      <c r="I55" s="12">
        <v>0</v>
      </c>
    </row>
    <row r="56" spans="2:9" ht="15" customHeight="1" x14ac:dyDescent="0.2">
      <c r="B56" t="s">
        <v>89</v>
      </c>
      <c r="C56" s="12">
        <v>24</v>
      </c>
      <c r="D56" s="8">
        <v>2.34</v>
      </c>
      <c r="E56" s="12">
        <v>21</v>
      </c>
      <c r="F56" s="8">
        <v>2.87</v>
      </c>
      <c r="G56" s="12">
        <v>3</v>
      </c>
      <c r="H56" s="8">
        <v>1.06</v>
      </c>
      <c r="I56" s="12">
        <v>0</v>
      </c>
    </row>
    <row r="57" spans="2:9" ht="15" customHeight="1" x14ac:dyDescent="0.2">
      <c r="B57" t="s">
        <v>120</v>
      </c>
      <c r="C57" s="12">
        <v>24</v>
      </c>
      <c r="D57" s="8">
        <v>2.34</v>
      </c>
      <c r="E57" s="12">
        <v>20</v>
      </c>
      <c r="F57" s="8">
        <v>2.74</v>
      </c>
      <c r="G57" s="12">
        <v>4</v>
      </c>
      <c r="H57" s="8">
        <v>1.41</v>
      </c>
      <c r="I57" s="12">
        <v>0</v>
      </c>
    </row>
    <row r="58" spans="2:9" ht="15" customHeight="1" x14ac:dyDescent="0.2">
      <c r="B58" t="s">
        <v>96</v>
      </c>
      <c r="C58" s="12">
        <v>23</v>
      </c>
      <c r="D58" s="8">
        <v>2.2400000000000002</v>
      </c>
      <c r="E58" s="12">
        <v>13</v>
      </c>
      <c r="F58" s="8">
        <v>1.78</v>
      </c>
      <c r="G58" s="12">
        <v>9</v>
      </c>
      <c r="H58" s="8">
        <v>3.18</v>
      </c>
      <c r="I58" s="12">
        <v>0</v>
      </c>
    </row>
    <row r="59" spans="2:9" ht="15" customHeight="1" x14ac:dyDescent="0.2">
      <c r="B59" t="s">
        <v>105</v>
      </c>
      <c r="C59" s="12">
        <v>22</v>
      </c>
      <c r="D59" s="8">
        <v>2.15</v>
      </c>
      <c r="E59" s="12">
        <v>20</v>
      </c>
      <c r="F59" s="8">
        <v>2.74</v>
      </c>
      <c r="G59" s="12">
        <v>2</v>
      </c>
      <c r="H59" s="8">
        <v>0.71</v>
      </c>
      <c r="I59" s="12">
        <v>0</v>
      </c>
    </row>
    <row r="60" spans="2:9" ht="15" customHeight="1" x14ac:dyDescent="0.2">
      <c r="B60" t="s">
        <v>116</v>
      </c>
      <c r="C60" s="12">
        <v>21</v>
      </c>
      <c r="D60" s="8">
        <v>2.0499999999999998</v>
      </c>
      <c r="E60" s="12">
        <v>19</v>
      </c>
      <c r="F60" s="8">
        <v>2.6</v>
      </c>
      <c r="G60" s="12">
        <v>2</v>
      </c>
      <c r="H60" s="8">
        <v>0.71</v>
      </c>
      <c r="I60" s="12">
        <v>0</v>
      </c>
    </row>
    <row r="61" spans="2:9" ht="15" customHeight="1" x14ac:dyDescent="0.2">
      <c r="B61" t="s">
        <v>117</v>
      </c>
      <c r="C61" s="12">
        <v>20</v>
      </c>
      <c r="D61" s="8">
        <v>1.95</v>
      </c>
      <c r="E61" s="12">
        <v>14</v>
      </c>
      <c r="F61" s="8">
        <v>1.92</v>
      </c>
      <c r="G61" s="12">
        <v>6</v>
      </c>
      <c r="H61" s="8">
        <v>2.12</v>
      </c>
      <c r="I61" s="12">
        <v>0</v>
      </c>
    </row>
    <row r="62" spans="2:9" ht="15" customHeight="1" x14ac:dyDescent="0.2">
      <c r="B62" t="s">
        <v>91</v>
      </c>
      <c r="C62" s="12">
        <v>20</v>
      </c>
      <c r="D62" s="8">
        <v>1.95</v>
      </c>
      <c r="E62" s="12">
        <v>16</v>
      </c>
      <c r="F62" s="8">
        <v>2.19</v>
      </c>
      <c r="G62" s="12">
        <v>3</v>
      </c>
      <c r="H62" s="8">
        <v>1.06</v>
      </c>
      <c r="I62" s="12">
        <v>1</v>
      </c>
    </row>
    <row r="63" spans="2:9" ht="15" customHeight="1" x14ac:dyDescent="0.2">
      <c r="B63" t="s">
        <v>119</v>
      </c>
      <c r="C63" s="12">
        <v>18</v>
      </c>
      <c r="D63" s="8">
        <v>1.76</v>
      </c>
      <c r="E63" s="12">
        <v>6</v>
      </c>
      <c r="F63" s="8">
        <v>0.82</v>
      </c>
      <c r="G63" s="12">
        <v>12</v>
      </c>
      <c r="H63" s="8">
        <v>4.24</v>
      </c>
      <c r="I63" s="12">
        <v>0</v>
      </c>
    </row>
    <row r="64" spans="2:9" ht="15" customHeight="1" x14ac:dyDescent="0.2">
      <c r="B64" t="s">
        <v>106</v>
      </c>
      <c r="C64" s="12">
        <v>18</v>
      </c>
      <c r="D64" s="8">
        <v>1.76</v>
      </c>
      <c r="E64" s="12">
        <v>18</v>
      </c>
      <c r="F64" s="8">
        <v>2.46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99</v>
      </c>
      <c r="C65" s="12">
        <v>17</v>
      </c>
      <c r="D65" s="8">
        <v>1.66</v>
      </c>
      <c r="E65" s="12">
        <v>16</v>
      </c>
      <c r="F65" s="8">
        <v>2.19</v>
      </c>
      <c r="G65" s="12">
        <v>1</v>
      </c>
      <c r="H65" s="8">
        <v>0.35</v>
      </c>
      <c r="I65" s="12">
        <v>0</v>
      </c>
    </row>
    <row r="66" spans="2:9" ht="15" customHeight="1" x14ac:dyDescent="0.2">
      <c r="B66" t="s">
        <v>111</v>
      </c>
      <c r="C66" s="12">
        <v>14</v>
      </c>
      <c r="D66" s="8">
        <v>1.37</v>
      </c>
      <c r="E66" s="12">
        <v>9</v>
      </c>
      <c r="F66" s="8">
        <v>1.23</v>
      </c>
      <c r="G66" s="12">
        <v>5</v>
      </c>
      <c r="H66" s="8">
        <v>1.77</v>
      </c>
      <c r="I66" s="12">
        <v>0</v>
      </c>
    </row>
    <row r="67" spans="2:9" ht="15" customHeight="1" x14ac:dyDescent="0.2">
      <c r="B67" t="s">
        <v>94</v>
      </c>
      <c r="C67" s="12">
        <v>14</v>
      </c>
      <c r="D67" s="8">
        <v>1.37</v>
      </c>
      <c r="E67" s="12">
        <v>8</v>
      </c>
      <c r="F67" s="8">
        <v>1.0900000000000001</v>
      </c>
      <c r="G67" s="12">
        <v>6</v>
      </c>
      <c r="H67" s="8">
        <v>2.12</v>
      </c>
      <c r="I67" s="12">
        <v>0</v>
      </c>
    </row>
    <row r="68" spans="2:9" ht="15" customHeight="1" x14ac:dyDescent="0.2">
      <c r="B68" t="s">
        <v>110</v>
      </c>
      <c r="C68" s="12">
        <v>14</v>
      </c>
      <c r="D68" s="8">
        <v>1.37</v>
      </c>
      <c r="E68" s="12">
        <v>14</v>
      </c>
      <c r="F68" s="8">
        <v>1.92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102</v>
      </c>
      <c r="C69" s="12">
        <v>14</v>
      </c>
      <c r="D69" s="8">
        <v>1.37</v>
      </c>
      <c r="E69" s="12">
        <v>12</v>
      </c>
      <c r="F69" s="8">
        <v>1.64</v>
      </c>
      <c r="G69" s="12">
        <v>2</v>
      </c>
      <c r="H69" s="8">
        <v>0.71</v>
      </c>
      <c r="I69" s="12">
        <v>0</v>
      </c>
    </row>
    <row r="71" spans="2:9" ht="15" customHeight="1" x14ac:dyDescent="0.2">
      <c r="B71" t="s">
        <v>164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71737-298B-4FCA-BABB-2EA39C39A078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171</v>
      </c>
    </row>
    <row r="4" spans="2:9" ht="33" customHeight="1" x14ac:dyDescent="0.2">
      <c r="B4" t="s">
        <v>160</v>
      </c>
      <c r="C4" s="10" t="s">
        <v>38</v>
      </c>
      <c r="D4" s="10" t="s">
        <v>39</v>
      </c>
      <c r="E4" s="10" t="s">
        <v>40</v>
      </c>
      <c r="F4" s="10" t="s">
        <v>41</v>
      </c>
      <c r="G4" s="10" t="s">
        <v>42</v>
      </c>
      <c r="H4" s="10" t="s">
        <v>43</v>
      </c>
      <c r="I4" s="10" t="s">
        <v>44</v>
      </c>
    </row>
    <row r="5" spans="2:9" ht="15" customHeight="1" x14ac:dyDescent="0.2">
      <c r="B5" t="s">
        <v>22</v>
      </c>
      <c r="C5" s="12">
        <v>1</v>
      </c>
      <c r="D5" s="8">
        <v>0.16</v>
      </c>
      <c r="E5" s="12">
        <v>0</v>
      </c>
      <c r="F5" s="8">
        <v>0</v>
      </c>
      <c r="G5" s="12">
        <v>1</v>
      </c>
      <c r="H5" s="8">
        <v>0.48</v>
      </c>
      <c r="I5" s="12">
        <v>0</v>
      </c>
    </row>
    <row r="6" spans="2:9" ht="15" customHeight="1" x14ac:dyDescent="0.2">
      <c r="B6" t="s">
        <v>23</v>
      </c>
      <c r="C6" s="12">
        <v>86</v>
      </c>
      <c r="D6" s="8">
        <v>13.87</v>
      </c>
      <c r="E6" s="12">
        <v>36</v>
      </c>
      <c r="F6" s="8">
        <v>9.2799999999999994</v>
      </c>
      <c r="G6" s="12">
        <v>50</v>
      </c>
      <c r="H6" s="8">
        <v>23.92</v>
      </c>
      <c r="I6" s="12">
        <v>0</v>
      </c>
    </row>
    <row r="7" spans="2:9" ht="15" customHeight="1" x14ac:dyDescent="0.2">
      <c r="B7" t="s">
        <v>24</v>
      </c>
      <c r="C7" s="12">
        <v>36</v>
      </c>
      <c r="D7" s="8">
        <v>5.81</v>
      </c>
      <c r="E7" s="12">
        <v>22</v>
      </c>
      <c r="F7" s="8">
        <v>5.67</v>
      </c>
      <c r="G7" s="12">
        <v>14</v>
      </c>
      <c r="H7" s="8">
        <v>6.7</v>
      </c>
      <c r="I7" s="12">
        <v>0</v>
      </c>
    </row>
    <row r="8" spans="2:9" ht="15" customHeight="1" x14ac:dyDescent="0.2">
      <c r="B8" t="s">
        <v>25</v>
      </c>
      <c r="C8" s="12">
        <v>3</v>
      </c>
      <c r="D8" s="8">
        <v>0.48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26</v>
      </c>
      <c r="C9" s="12">
        <v>4</v>
      </c>
      <c r="D9" s="8">
        <v>0.65</v>
      </c>
      <c r="E9" s="12">
        <v>0</v>
      </c>
      <c r="F9" s="8">
        <v>0</v>
      </c>
      <c r="G9" s="12">
        <v>4</v>
      </c>
      <c r="H9" s="8">
        <v>1.91</v>
      </c>
      <c r="I9" s="12">
        <v>0</v>
      </c>
    </row>
    <row r="10" spans="2:9" ht="15" customHeight="1" x14ac:dyDescent="0.2">
      <c r="B10" t="s">
        <v>27</v>
      </c>
      <c r="C10" s="12">
        <v>7</v>
      </c>
      <c r="D10" s="8">
        <v>1.1299999999999999</v>
      </c>
      <c r="E10" s="12">
        <v>3</v>
      </c>
      <c r="F10" s="8">
        <v>0.77</v>
      </c>
      <c r="G10" s="12">
        <v>4</v>
      </c>
      <c r="H10" s="8">
        <v>1.91</v>
      </c>
      <c r="I10" s="12">
        <v>0</v>
      </c>
    </row>
    <row r="11" spans="2:9" ht="15" customHeight="1" x14ac:dyDescent="0.2">
      <c r="B11" t="s">
        <v>28</v>
      </c>
      <c r="C11" s="12">
        <v>204</v>
      </c>
      <c r="D11" s="8">
        <v>32.9</v>
      </c>
      <c r="E11" s="12">
        <v>136</v>
      </c>
      <c r="F11" s="8">
        <v>35.049999999999997</v>
      </c>
      <c r="G11" s="12">
        <v>68</v>
      </c>
      <c r="H11" s="8">
        <v>32.54</v>
      </c>
      <c r="I11" s="12">
        <v>0</v>
      </c>
    </row>
    <row r="12" spans="2:9" ht="15" customHeight="1" x14ac:dyDescent="0.2">
      <c r="B12" t="s">
        <v>29</v>
      </c>
      <c r="C12" s="12">
        <v>5</v>
      </c>
      <c r="D12" s="8">
        <v>0.81</v>
      </c>
      <c r="E12" s="12">
        <v>1</v>
      </c>
      <c r="F12" s="8">
        <v>0.26</v>
      </c>
      <c r="G12" s="12">
        <v>4</v>
      </c>
      <c r="H12" s="8">
        <v>1.91</v>
      </c>
      <c r="I12" s="12">
        <v>0</v>
      </c>
    </row>
    <row r="13" spans="2:9" ht="15" customHeight="1" x14ac:dyDescent="0.2">
      <c r="B13" t="s">
        <v>30</v>
      </c>
      <c r="C13" s="12">
        <v>12</v>
      </c>
      <c r="D13" s="8">
        <v>1.94</v>
      </c>
      <c r="E13" s="12">
        <v>6</v>
      </c>
      <c r="F13" s="8">
        <v>1.55</v>
      </c>
      <c r="G13" s="12">
        <v>6</v>
      </c>
      <c r="H13" s="8">
        <v>2.87</v>
      </c>
      <c r="I13" s="12">
        <v>0</v>
      </c>
    </row>
    <row r="14" spans="2:9" ht="15" customHeight="1" x14ac:dyDescent="0.2">
      <c r="B14" t="s">
        <v>31</v>
      </c>
      <c r="C14" s="12">
        <v>34</v>
      </c>
      <c r="D14" s="8">
        <v>5.48</v>
      </c>
      <c r="E14" s="12">
        <v>17</v>
      </c>
      <c r="F14" s="8">
        <v>4.38</v>
      </c>
      <c r="G14" s="12">
        <v>16</v>
      </c>
      <c r="H14" s="8">
        <v>7.66</v>
      </c>
      <c r="I14" s="12">
        <v>0</v>
      </c>
    </row>
    <row r="15" spans="2:9" ht="15" customHeight="1" x14ac:dyDescent="0.2">
      <c r="B15" t="s">
        <v>32</v>
      </c>
      <c r="C15" s="12">
        <v>79</v>
      </c>
      <c r="D15" s="8">
        <v>12.74</v>
      </c>
      <c r="E15" s="12">
        <v>62</v>
      </c>
      <c r="F15" s="8">
        <v>15.98</v>
      </c>
      <c r="G15" s="12">
        <v>16</v>
      </c>
      <c r="H15" s="8">
        <v>7.66</v>
      </c>
      <c r="I15" s="12">
        <v>0</v>
      </c>
    </row>
    <row r="16" spans="2:9" ht="15" customHeight="1" x14ac:dyDescent="0.2">
      <c r="B16" t="s">
        <v>33</v>
      </c>
      <c r="C16" s="12">
        <v>89</v>
      </c>
      <c r="D16" s="8">
        <v>14.35</v>
      </c>
      <c r="E16" s="12">
        <v>77</v>
      </c>
      <c r="F16" s="8">
        <v>19.850000000000001</v>
      </c>
      <c r="G16" s="12">
        <v>11</v>
      </c>
      <c r="H16" s="8">
        <v>5.26</v>
      </c>
      <c r="I16" s="12">
        <v>0</v>
      </c>
    </row>
    <row r="17" spans="2:9" ht="15" customHeight="1" x14ac:dyDescent="0.2">
      <c r="B17" t="s">
        <v>34</v>
      </c>
      <c r="C17" s="12">
        <v>20</v>
      </c>
      <c r="D17" s="8">
        <v>3.23</v>
      </c>
      <c r="E17" s="12">
        <v>7</v>
      </c>
      <c r="F17" s="8">
        <v>1.8</v>
      </c>
      <c r="G17" s="12">
        <v>1</v>
      </c>
      <c r="H17" s="8">
        <v>0.48</v>
      </c>
      <c r="I17" s="12">
        <v>0</v>
      </c>
    </row>
    <row r="18" spans="2:9" ht="15" customHeight="1" x14ac:dyDescent="0.2">
      <c r="B18" t="s">
        <v>35</v>
      </c>
      <c r="C18" s="12">
        <v>21</v>
      </c>
      <c r="D18" s="8">
        <v>3.39</v>
      </c>
      <c r="E18" s="12">
        <v>11</v>
      </c>
      <c r="F18" s="8">
        <v>2.84</v>
      </c>
      <c r="G18" s="12">
        <v>7</v>
      </c>
      <c r="H18" s="8">
        <v>3.35</v>
      </c>
      <c r="I18" s="12">
        <v>1</v>
      </c>
    </row>
    <row r="19" spans="2:9" ht="15" customHeight="1" x14ac:dyDescent="0.2">
      <c r="B19" t="s">
        <v>36</v>
      </c>
      <c r="C19" s="12">
        <v>19</v>
      </c>
      <c r="D19" s="8">
        <v>3.06</v>
      </c>
      <c r="E19" s="12">
        <v>10</v>
      </c>
      <c r="F19" s="8">
        <v>2.58</v>
      </c>
      <c r="G19" s="12">
        <v>7</v>
      </c>
      <c r="H19" s="8">
        <v>3.35</v>
      </c>
      <c r="I19" s="12">
        <v>1</v>
      </c>
    </row>
    <row r="20" spans="2:9" ht="15" customHeight="1" x14ac:dyDescent="0.2">
      <c r="B20" s="9" t="s">
        <v>161</v>
      </c>
      <c r="C20" s="12">
        <f>SUM(LTBL_42208[総数／事業所数])</f>
        <v>620</v>
      </c>
      <c r="E20" s="12">
        <f>SUBTOTAL(109,LTBL_42208[個人／事業所数])</f>
        <v>388</v>
      </c>
      <c r="G20" s="12">
        <f>SUBTOTAL(109,LTBL_42208[法人／事業所数])</f>
        <v>209</v>
      </c>
      <c r="I20" s="12">
        <f>SUBTOTAL(109,LTBL_42208[法人以外の団体／事業所数])</f>
        <v>2</v>
      </c>
    </row>
    <row r="21" spans="2:9" ht="15" customHeight="1" x14ac:dyDescent="0.2">
      <c r="E21" s="11">
        <f>LTBL_42208[[#Totals],[個人／事業所数]]/LTBL_42208[[#Totals],[総数／事業所数]]</f>
        <v>0.62580645161290327</v>
      </c>
      <c r="G21" s="11">
        <f>LTBL_42208[[#Totals],[法人／事業所数]]/LTBL_42208[[#Totals],[総数／事業所数]]</f>
        <v>0.33709677419354839</v>
      </c>
      <c r="I21" s="11">
        <f>LTBL_42208[[#Totals],[法人以外の団体／事業所数]]/LTBL_42208[[#Totals],[総数／事業所数]]</f>
        <v>3.2258064516129032E-3</v>
      </c>
    </row>
    <row r="23" spans="2:9" ht="33" customHeight="1" x14ac:dyDescent="0.2">
      <c r="B23" t="s">
        <v>162</v>
      </c>
      <c r="C23" s="10" t="s">
        <v>38</v>
      </c>
      <c r="D23" s="10" t="s">
        <v>39</v>
      </c>
      <c r="E23" s="10" t="s">
        <v>40</v>
      </c>
      <c r="F23" s="10" t="s">
        <v>41</v>
      </c>
      <c r="G23" s="10" t="s">
        <v>42</v>
      </c>
      <c r="H23" s="10" t="s">
        <v>43</v>
      </c>
      <c r="I23" s="10" t="s">
        <v>44</v>
      </c>
    </row>
    <row r="24" spans="2:9" ht="15" customHeight="1" x14ac:dyDescent="0.2">
      <c r="B24" t="s">
        <v>60</v>
      </c>
      <c r="C24" s="12">
        <v>77</v>
      </c>
      <c r="D24" s="8">
        <v>12.42</v>
      </c>
      <c r="E24" s="12">
        <v>74</v>
      </c>
      <c r="F24" s="8">
        <v>19.07</v>
      </c>
      <c r="G24" s="12">
        <v>3</v>
      </c>
      <c r="H24" s="8">
        <v>1.44</v>
      </c>
      <c r="I24" s="12">
        <v>0</v>
      </c>
    </row>
    <row r="25" spans="2:9" ht="15" customHeight="1" x14ac:dyDescent="0.2">
      <c r="B25" t="s">
        <v>54</v>
      </c>
      <c r="C25" s="12">
        <v>74</v>
      </c>
      <c r="D25" s="8">
        <v>11.94</v>
      </c>
      <c r="E25" s="12">
        <v>52</v>
      </c>
      <c r="F25" s="8">
        <v>13.4</v>
      </c>
      <c r="G25" s="12">
        <v>22</v>
      </c>
      <c r="H25" s="8">
        <v>10.53</v>
      </c>
      <c r="I25" s="12">
        <v>0</v>
      </c>
    </row>
    <row r="26" spans="2:9" ht="15" customHeight="1" x14ac:dyDescent="0.2">
      <c r="B26" t="s">
        <v>59</v>
      </c>
      <c r="C26" s="12">
        <v>58</v>
      </c>
      <c r="D26" s="8">
        <v>9.35</v>
      </c>
      <c r="E26" s="12">
        <v>52</v>
      </c>
      <c r="F26" s="8">
        <v>13.4</v>
      </c>
      <c r="G26" s="12">
        <v>6</v>
      </c>
      <c r="H26" s="8">
        <v>2.87</v>
      </c>
      <c r="I26" s="12">
        <v>0</v>
      </c>
    </row>
    <row r="27" spans="2:9" ht="15" customHeight="1" x14ac:dyDescent="0.2">
      <c r="B27" t="s">
        <v>52</v>
      </c>
      <c r="C27" s="12">
        <v>54</v>
      </c>
      <c r="D27" s="8">
        <v>8.7100000000000009</v>
      </c>
      <c r="E27" s="12">
        <v>48</v>
      </c>
      <c r="F27" s="8">
        <v>12.37</v>
      </c>
      <c r="G27" s="12">
        <v>6</v>
      </c>
      <c r="H27" s="8">
        <v>2.87</v>
      </c>
      <c r="I27" s="12">
        <v>0</v>
      </c>
    </row>
    <row r="28" spans="2:9" ht="15" customHeight="1" x14ac:dyDescent="0.2">
      <c r="B28" t="s">
        <v>45</v>
      </c>
      <c r="C28" s="12">
        <v>49</v>
      </c>
      <c r="D28" s="8">
        <v>7.9</v>
      </c>
      <c r="E28" s="12">
        <v>17</v>
      </c>
      <c r="F28" s="8">
        <v>4.38</v>
      </c>
      <c r="G28" s="12">
        <v>32</v>
      </c>
      <c r="H28" s="8">
        <v>15.31</v>
      </c>
      <c r="I28" s="12">
        <v>0</v>
      </c>
    </row>
    <row r="29" spans="2:9" ht="15" customHeight="1" x14ac:dyDescent="0.2">
      <c r="B29" t="s">
        <v>53</v>
      </c>
      <c r="C29" s="12">
        <v>25</v>
      </c>
      <c r="D29" s="8">
        <v>4.03</v>
      </c>
      <c r="E29" s="12">
        <v>16</v>
      </c>
      <c r="F29" s="8">
        <v>4.12</v>
      </c>
      <c r="G29" s="12">
        <v>9</v>
      </c>
      <c r="H29" s="8">
        <v>4.3099999999999996</v>
      </c>
      <c r="I29" s="12">
        <v>0</v>
      </c>
    </row>
    <row r="30" spans="2:9" ht="15" customHeight="1" x14ac:dyDescent="0.2">
      <c r="B30" t="s">
        <v>58</v>
      </c>
      <c r="C30" s="12">
        <v>22</v>
      </c>
      <c r="D30" s="8">
        <v>3.55</v>
      </c>
      <c r="E30" s="12">
        <v>10</v>
      </c>
      <c r="F30" s="8">
        <v>2.58</v>
      </c>
      <c r="G30" s="12">
        <v>12</v>
      </c>
      <c r="H30" s="8">
        <v>5.74</v>
      </c>
      <c r="I30" s="12">
        <v>0</v>
      </c>
    </row>
    <row r="31" spans="2:9" ht="15" customHeight="1" x14ac:dyDescent="0.2">
      <c r="B31" t="s">
        <v>47</v>
      </c>
      <c r="C31" s="12">
        <v>20</v>
      </c>
      <c r="D31" s="8">
        <v>3.23</v>
      </c>
      <c r="E31" s="12">
        <v>7</v>
      </c>
      <c r="F31" s="8">
        <v>1.8</v>
      </c>
      <c r="G31" s="12">
        <v>13</v>
      </c>
      <c r="H31" s="8">
        <v>6.22</v>
      </c>
      <c r="I31" s="12">
        <v>0</v>
      </c>
    </row>
    <row r="32" spans="2:9" ht="15" customHeight="1" x14ac:dyDescent="0.2">
      <c r="B32" t="s">
        <v>61</v>
      </c>
      <c r="C32" s="12">
        <v>20</v>
      </c>
      <c r="D32" s="8">
        <v>3.23</v>
      </c>
      <c r="E32" s="12">
        <v>7</v>
      </c>
      <c r="F32" s="8">
        <v>1.8</v>
      </c>
      <c r="G32" s="12">
        <v>1</v>
      </c>
      <c r="H32" s="8">
        <v>0.48</v>
      </c>
      <c r="I32" s="12">
        <v>0</v>
      </c>
    </row>
    <row r="33" spans="2:9" ht="15" customHeight="1" x14ac:dyDescent="0.2">
      <c r="B33" t="s">
        <v>49</v>
      </c>
      <c r="C33" s="12">
        <v>18</v>
      </c>
      <c r="D33" s="8">
        <v>2.9</v>
      </c>
      <c r="E33" s="12">
        <v>4</v>
      </c>
      <c r="F33" s="8">
        <v>1.03</v>
      </c>
      <c r="G33" s="12">
        <v>14</v>
      </c>
      <c r="H33" s="8">
        <v>6.7</v>
      </c>
      <c r="I33" s="12">
        <v>0</v>
      </c>
    </row>
    <row r="34" spans="2:9" ht="15" customHeight="1" x14ac:dyDescent="0.2">
      <c r="B34" t="s">
        <v>46</v>
      </c>
      <c r="C34" s="12">
        <v>17</v>
      </c>
      <c r="D34" s="8">
        <v>2.74</v>
      </c>
      <c r="E34" s="12">
        <v>12</v>
      </c>
      <c r="F34" s="8">
        <v>3.09</v>
      </c>
      <c r="G34" s="12">
        <v>5</v>
      </c>
      <c r="H34" s="8">
        <v>2.39</v>
      </c>
      <c r="I34" s="12">
        <v>0</v>
      </c>
    </row>
    <row r="35" spans="2:9" ht="15" customHeight="1" x14ac:dyDescent="0.2">
      <c r="B35" t="s">
        <v>62</v>
      </c>
      <c r="C35" s="12">
        <v>14</v>
      </c>
      <c r="D35" s="8">
        <v>2.2599999999999998</v>
      </c>
      <c r="E35" s="12">
        <v>11</v>
      </c>
      <c r="F35" s="8">
        <v>2.84</v>
      </c>
      <c r="G35" s="12">
        <v>3</v>
      </c>
      <c r="H35" s="8">
        <v>1.44</v>
      </c>
      <c r="I35" s="12">
        <v>0</v>
      </c>
    </row>
    <row r="36" spans="2:9" ht="15" customHeight="1" x14ac:dyDescent="0.2">
      <c r="B36" t="s">
        <v>51</v>
      </c>
      <c r="C36" s="12">
        <v>11</v>
      </c>
      <c r="D36" s="8">
        <v>1.77</v>
      </c>
      <c r="E36" s="12">
        <v>10</v>
      </c>
      <c r="F36" s="8">
        <v>2.58</v>
      </c>
      <c r="G36" s="12">
        <v>1</v>
      </c>
      <c r="H36" s="8">
        <v>0.48</v>
      </c>
      <c r="I36" s="12">
        <v>0</v>
      </c>
    </row>
    <row r="37" spans="2:9" ht="15" customHeight="1" x14ac:dyDescent="0.2">
      <c r="B37" t="s">
        <v>57</v>
      </c>
      <c r="C37" s="12">
        <v>11</v>
      </c>
      <c r="D37" s="8">
        <v>1.77</v>
      </c>
      <c r="E37" s="12">
        <v>7</v>
      </c>
      <c r="F37" s="8">
        <v>1.8</v>
      </c>
      <c r="G37" s="12">
        <v>4</v>
      </c>
      <c r="H37" s="8">
        <v>1.91</v>
      </c>
      <c r="I37" s="12">
        <v>0</v>
      </c>
    </row>
    <row r="38" spans="2:9" ht="15" customHeight="1" x14ac:dyDescent="0.2">
      <c r="B38" t="s">
        <v>71</v>
      </c>
      <c r="C38" s="12">
        <v>11</v>
      </c>
      <c r="D38" s="8">
        <v>1.77</v>
      </c>
      <c r="E38" s="12">
        <v>7</v>
      </c>
      <c r="F38" s="8">
        <v>1.8</v>
      </c>
      <c r="G38" s="12">
        <v>4</v>
      </c>
      <c r="H38" s="8">
        <v>1.91</v>
      </c>
      <c r="I38" s="12">
        <v>0</v>
      </c>
    </row>
    <row r="39" spans="2:9" ht="15" customHeight="1" x14ac:dyDescent="0.2">
      <c r="B39" t="s">
        <v>74</v>
      </c>
      <c r="C39" s="12">
        <v>10</v>
      </c>
      <c r="D39" s="8">
        <v>1.61</v>
      </c>
      <c r="E39" s="12">
        <v>3</v>
      </c>
      <c r="F39" s="8">
        <v>0.77</v>
      </c>
      <c r="G39" s="12">
        <v>6</v>
      </c>
      <c r="H39" s="8">
        <v>2.87</v>
      </c>
      <c r="I39" s="12">
        <v>0</v>
      </c>
    </row>
    <row r="40" spans="2:9" ht="15" customHeight="1" x14ac:dyDescent="0.2">
      <c r="B40" t="s">
        <v>48</v>
      </c>
      <c r="C40" s="12">
        <v>8</v>
      </c>
      <c r="D40" s="8">
        <v>1.29</v>
      </c>
      <c r="E40" s="12">
        <v>6</v>
      </c>
      <c r="F40" s="8">
        <v>1.55</v>
      </c>
      <c r="G40" s="12">
        <v>2</v>
      </c>
      <c r="H40" s="8">
        <v>0.96</v>
      </c>
      <c r="I40" s="12">
        <v>0</v>
      </c>
    </row>
    <row r="41" spans="2:9" ht="15" customHeight="1" x14ac:dyDescent="0.2">
      <c r="B41" t="s">
        <v>56</v>
      </c>
      <c r="C41" s="12">
        <v>8</v>
      </c>
      <c r="D41" s="8">
        <v>1.29</v>
      </c>
      <c r="E41" s="12">
        <v>3</v>
      </c>
      <c r="F41" s="8">
        <v>0.77</v>
      </c>
      <c r="G41" s="12">
        <v>5</v>
      </c>
      <c r="H41" s="8">
        <v>2.39</v>
      </c>
      <c r="I41" s="12">
        <v>0</v>
      </c>
    </row>
    <row r="42" spans="2:9" ht="15" customHeight="1" x14ac:dyDescent="0.2">
      <c r="B42" t="s">
        <v>50</v>
      </c>
      <c r="C42" s="12">
        <v>7</v>
      </c>
      <c r="D42" s="8">
        <v>1.1299999999999999</v>
      </c>
      <c r="E42" s="12">
        <v>0</v>
      </c>
      <c r="F42" s="8">
        <v>0</v>
      </c>
      <c r="G42" s="12">
        <v>7</v>
      </c>
      <c r="H42" s="8">
        <v>3.35</v>
      </c>
      <c r="I42" s="12">
        <v>0</v>
      </c>
    </row>
    <row r="43" spans="2:9" ht="15" customHeight="1" x14ac:dyDescent="0.2">
      <c r="B43" t="s">
        <v>69</v>
      </c>
      <c r="C43" s="12">
        <v>7</v>
      </c>
      <c r="D43" s="8">
        <v>1.1299999999999999</v>
      </c>
      <c r="E43" s="12">
        <v>3</v>
      </c>
      <c r="F43" s="8">
        <v>0.77</v>
      </c>
      <c r="G43" s="12">
        <v>4</v>
      </c>
      <c r="H43" s="8">
        <v>1.91</v>
      </c>
      <c r="I43" s="12">
        <v>0</v>
      </c>
    </row>
    <row r="44" spans="2:9" ht="15" customHeight="1" x14ac:dyDescent="0.2">
      <c r="B44" t="s">
        <v>63</v>
      </c>
      <c r="C44" s="12">
        <v>7</v>
      </c>
      <c r="D44" s="8">
        <v>1.1299999999999999</v>
      </c>
      <c r="E44" s="12">
        <v>0</v>
      </c>
      <c r="F44" s="8">
        <v>0</v>
      </c>
      <c r="G44" s="12">
        <v>4</v>
      </c>
      <c r="H44" s="8">
        <v>1.91</v>
      </c>
      <c r="I44" s="12">
        <v>1</v>
      </c>
    </row>
    <row r="45" spans="2:9" ht="15" customHeight="1" x14ac:dyDescent="0.2">
      <c r="B45" t="s">
        <v>64</v>
      </c>
      <c r="C45" s="12">
        <v>7</v>
      </c>
      <c r="D45" s="8">
        <v>1.1299999999999999</v>
      </c>
      <c r="E45" s="12">
        <v>7</v>
      </c>
      <c r="F45" s="8">
        <v>1.8</v>
      </c>
      <c r="G45" s="12">
        <v>0</v>
      </c>
      <c r="H45" s="8">
        <v>0</v>
      </c>
      <c r="I45" s="12">
        <v>0</v>
      </c>
    </row>
    <row r="48" spans="2:9" ht="33" customHeight="1" x14ac:dyDescent="0.2">
      <c r="B48" t="s">
        <v>163</v>
      </c>
      <c r="C48" s="10" t="s">
        <v>38</v>
      </c>
      <c r="D48" s="10" t="s">
        <v>39</v>
      </c>
      <c r="E48" s="10" t="s">
        <v>40</v>
      </c>
      <c r="F48" s="10" t="s">
        <v>41</v>
      </c>
      <c r="G48" s="10" t="s">
        <v>42</v>
      </c>
      <c r="H48" s="10" t="s">
        <v>43</v>
      </c>
      <c r="I48" s="10" t="s">
        <v>44</v>
      </c>
    </row>
    <row r="49" spans="2:9" ht="15" customHeight="1" x14ac:dyDescent="0.2">
      <c r="B49" t="s">
        <v>104</v>
      </c>
      <c r="C49" s="12">
        <v>41</v>
      </c>
      <c r="D49" s="8">
        <v>6.61</v>
      </c>
      <c r="E49" s="12">
        <v>41</v>
      </c>
      <c r="F49" s="8">
        <v>10.57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95</v>
      </c>
      <c r="C50" s="12">
        <v>27</v>
      </c>
      <c r="D50" s="8">
        <v>4.3499999999999996</v>
      </c>
      <c r="E50" s="12">
        <v>22</v>
      </c>
      <c r="F50" s="8">
        <v>5.67</v>
      </c>
      <c r="G50" s="12">
        <v>5</v>
      </c>
      <c r="H50" s="8">
        <v>2.39</v>
      </c>
      <c r="I50" s="12">
        <v>0</v>
      </c>
    </row>
    <row r="51" spans="2:9" ht="15" customHeight="1" x14ac:dyDescent="0.2">
      <c r="B51" t="s">
        <v>103</v>
      </c>
      <c r="C51" s="12">
        <v>25</v>
      </c>
      <c r="D51" s="8">
        <v>4.03</v>
      </c>
      <c r="E51" s="12">
        <v>25</v>
      </c>
      <c r="F51" s="8">
        <v>6.44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92</v>
      </c>
      <c r="C52" s="12">
        <v>22</v>
      </c>
      <c r="D52" s="8">
        <v>3.55</v>
      </c>
      <c r="E52" s="12">
        <v>20</v>
      </c>
      <c r="F52" s="8">
        <v>5.15</v>
      </c>
      <c r="G52" s="12">
        <v>2</v>
      </c>
      <c r="H52" s="8">
        <v>0.96</v>
      </c>
      <c r="I52" s="12">
        <v>0</v>
      </c>
    </row>
    <row r="53" spans="2:9" ht="15" customHeight="1" x14ac:dyDescent="0.2">
      <c r="B53" t="s">
        <v>101</v>
      </c>
      <c r="C53" s="12">
        <v>20</v>
      </c>
      <c r="D53" s="8">
        <v>3.23</v>
      </c>
      <c r="E53" s="12">
        <v>18</v>
      </c>
      <c r="F53" s="8">
        <v>4.6399999999999997</v>
      </c>
      <c r="G53" s="12">
        <v>2</v>
      </c>
      <c r="H53" s="8">
        <v>0.96</v>
      </c>
      <c r="I53" s="12">
        <v>0</v>
      </c>
    </row>
    <row r="54" spans="2:9" ht="15" customHeight="1" x14ac:dyDescent="0.2">
      <c r="B54" t="s">
        <v>88</v>
      </c>
      <c r="C54" s="12">
        <v>19</v>
      </c>
      <c r="D54" s="8">
        <v>3.06</v>
      </c>
      <c r="E54" s="12">
        <v>4</v>
      </c>
      <c r="F54" s="8">
        <v>1.03</v>
      </c>
      <c r="G54" s="12">
        <v>15</v>
      </c>
      <c r="H54" s="8">
        <v>7.18</v>
      </c>
      <c r="I54" s="12">
        <v>0</v>
      </c>
    </row>
    <row r="55" spans="2:9" ht="15" customHeight="1" x14ac:dyDescent="0.2">
      <c r="B55" t="s">
        <v>93</v>
      </c>
      <c r="C55" s="12">
        <v>18</v>
      </c>
      <c r="D55" s="8">
        <v>2.9</v>
      </c>
      <c r="E55" s="12">
        <v>12</v>
      </c>
      <c r="F55" s="8">
        <v>3.09</v>
      </c>
      <c r="G55" s="12">
        <v>6</v>
      </c>
      <c r="H55" s="8">
        <v>2.87</v>
      </c>
      <c r="I55" s="12">
        <v>0</v>
      </c>
    </row>
    <row r="56" spans="2:9" ht="15" customHeight="1" x14ac:dyDescent="0.2">
      <c r="B56" t="s">
        <v>100</v>
      </c>
      <c r="C56" s="12">
        <v>17</v>
      </c>
      <c r="D56" s="8">
        <v>2.74</v>
      </c>
      <c r="E56" s="12">
        <v>16</v>
      </c>
      <c r="F56" s="8">
        <v>4.12</v>
      </c>
      <c r="G56" s="12">
        <v>1</v>
      </c>
      <c r="H56" s="8">
        <v>0.48</v>
      </c>
      <c r="I56" s="12">
        <v>0</v>
      </c>
    </row>
    <row r="57" spans="2:9" ht="15" customHeight="1" x14ac:dyDescent="0.2">
      <c r="B57" t="s">
        <v>121</v>
      </c>
      <c r="C57" s="12">
        <v>15</v>
      </c>
      <c r="D57" s="8">
        <v>2.42</v>
      </c>
      <c r="E57" s="12">
        <v>2</v>
      </c>
      <c r="F57" s="8">
        <v>0.52</v>
      </c>
      <c r="G57" s="12">
        <v>13</v>
      </c>
      <c r="H57" s="8">
        <v>6.22</v>
      </c>
      <c r="I57" s="12">
        <v>0</v>
      </c>
    </row>
    <row r="58" spans="2:9" ht="15" customHeight="1" x14ac:dyDescent="0.2">
      <c r="B58" t="s">
        <v>119</v>
      </c>
      <c r="C58" s="12">
        <v>13</v>
      </c>
      <c r="D58" s="8">
        <v>2.1</v>
      </c>
      <c r="E58" s="12">
        <v>6</v>
      </c>
      <c r="F58" s="8">
        <v>1.55</v>
      </c>
      <c r="G58" s="12">
        <v>7</v>
      </c>
      <c r="H58" s="8">
        <v>3.35</v>
      </c>
      <c r="I58" s="12">
        <v>0</v>
      </c>
    </row>
    <row r="59" spans="2:9" ht="15" customHeight="1" x14ac:dyDescent="0.2">
      <c r="B59" t="s">
        <v>98</v>
      </c>
      <c r="C59" s="12">
        <v>13</v>
      </c>
      <c r="D59" s="8">
        <v>2.1</v>
      </c>
      <c r="E59" s="12">
        <v>6</v>
      </c>
      <c r="F59" s="8">
        <v>1.55</v>
      </c>
      <c r="G59" s="12">
        <v>7</v>
      </c>
      <c r="H59" s="8">
        <v>3.35</v>
      </c>
      <c r="I59" s="12">
        <v>0</v>
      </c>
    </row>
    <row r="60" spans="2:9" ht="15" customHeight="1" x14ac:dyDescent="0.2">
      <c r="B60" t="s">
        <v>111</v>
      </c>
      <c r="C60" s="12">
        <v>12</v>
      </c>
      <c r="D60" s="8">
        <v>1.94</v>
      </c>
      <c r="E60" s="12">
        <v>4</v>
      </c>
      <c r="F60" s="8">
        <v>1.03</v>
      </c>
      <c r="G60" s="12">
        <v>8</v>
      </c>
      <c r="H60" s="8">
        <v>3.83</v>
      </c>
      <c r="I60" s="12">
        <v>0</v>
      </c>
    </row>
    <row r="61" spans="2:9" ht="15" customHeight="1" x14ac:dyDescent="0.2">
      <c r="B61" t="s">
        <v>112</v>
      </c>
      <c r="C61" s="12">
        <v>12</v>
      </c>
      <c r="D61" s="8">
        <v>1.94</v>
      </c>
      <c r="E61" s="12">
        <v>4</v>
      </c>
      <c r="F61" s="8">
        <v>1.03</v>
      </c>
      <c r="G61" s="12">
        <v>8</v>
      </c>
      <c r="H61" s="8">
        <v>3.83</v>
      </c>
      <c r="I61" s="12">
        <v>0</v>
      </c>
    </row>
    <row r="62" spans="2:9" ht="15" customHeight="1" x14ac:dyDescent="0.2">
      <c r="B62" t="s">
        <v>91</v>
      </c>
      <c r="C62" s="12">
        <v>12</v>
      </c>
      <c r="D62" s="8">
        <v>1.94</v>
      </c>
      <c r="E62" s="12">
        <v>11</v>
      </c>
      <c r="F62" s="8">
        <v>2.84</v>
      </c>
      <c r="G62" s="12">
        <v>1</v>
      </c>
      <c r="H62" s="8">
        <v>0.48</v>
      </c>
      <c r="I62" s="12">
        <v>0</v>
      </c>
    </row>
    <row r="63" spans="2:9" ht="15" customHeight="1" x14ac:dyDescent="0.2">
      <c r="B63" t="s">
        <v>122</v>
      </c>
      <c r="C63" s="12">
        <v>12</v>
      </c>
      <c r="D63" s="8">
        <v>1.94</v>
      </c>
      <c r="E63" s="12">
        <v>0</v>
      </c>
      <c r="F63" s="8">
        <v>0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89</v>
      </c>
      <c r="C64" s="12">
        <v>11</v>
      </c>
      <c r="D64" s="8">
        <v>1.77</v>
      </c>
      <c r="E64" s="12">
        <v>7</v>
      </c>
      <c r="F64" s="8">
        <v>1.8</v>
      </c>
      <c r="G64" s="12">
        <v>4</v>
      </c>
      <c r="H64" s="8">
        <v>1.91</v>
      </c>
      <c r="I64" s="12">
        <v>0</v>
      </c>
    </row>
    <row r="65" spans="2:9" ht="15" customHeight="1" x14ac:dyDescent="0.2">
      <c r="B65" t="s">
        <v>94</v>
      </c>
      <c r="C65" s="12">
        <v>10</v>
      </c>
      <c r="D65" s="8">
        <v>1.61</v>
      </c>
      <c r="E65" s="12">
        <v>5</v>
      </c>
      <c r="F65" s="8">
        <v>1.29</v>
      </c>
      <c r="G65" s="12">
        <v>5</v>
      </c>
      <c r="H65" s="8">
        <v>2.39</v>
      </c>
      <c r="I65" s="12">
        <v>0</v>
      </c>
    </row>
    <row r="66" spans="2:9" ht="15" customHeight="1" x14ac:dyDescent="0.2">
      <c r="B66" t="s">
        <v>120</v>
      </c>
      <c r="C66" s="12">
        <v>9</v>
      </c>
      <c r="D66" s="8">
        <v>1.45</v>
      </c>
      <c r="E66" s="12">
        <v>7</v>
      </c>
      <c r="F66" s="8">
        <v>1.8</v>
      </c>
      <c r="G66" s="12">
        <v>2</v>
      </c>
      <c r="H66" s="8">
        <v>0.96</v>
      </c>
      <c r="I66" s="12">
        <v>0</v>
      </c>
    </row>
    <row r="67" spans="2:9" ht="15" customHeight="1" x14ac:dyDescent="0.2">
      <c r="B67" t="s">
        <v>99</v>
      </c>
      <c r="C67" s="12">
        <v>9</v>
      </c>
      <c r="D67" s="8">
        <v>1.45</v>
      </c>
      <c r="E67" s="12">
        <v>8</v>
      </c>
      <c r="F67" s="8">
        <v>2.06</v>
      </c>
      <c r="G67" s="12">
        <v>1</v>
      </c>
      <c r="H67" s="8">
        <v>0.48</v>
      </c>
      <c r="I67" s="12">
        <v>0</v>
      </c>
    </row>
    <row r="68" spans="2:9" ht="15" customHeight="1" x14ac:dyDescent="0.2">
      <c r="B68" t="s">
        <v>106</v>
      </c>
      <c r="C68" s="12">
        <v>9</v>
      </c>
      <c r="D68" s="8">
        <v>1.45</v>
      </c>
      <c r="E68" s="12">
        <v>9</v>
      </c>
      <c r="F68" s="8">
        <v>2.3199999999999998</v>
      </c>
      <c r="G68" s="12">
        <v>0</v>
      </c>
      <c r="H68" s="8">
        <v>0</v>
      </c>
      <c r="I68" s="12">
        <v>0</v>
      </c>
    </row>
    <row r="70" spans="2:9" ht="15" customHeight="1" x14ac:dyDescent="0.2">
      <c r="B70" t="s">
        <v>164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2CD5A-A0CB-46D7-A9E2-6E361A8613F3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172</v>
      </c>
    </row>
    <row r="4" spans="2:9" ht="33" customHeight="1" x14ac:dyDescent="0.2">
      <c r="B4" t="s">
        <v>160</v>
      </c>
      <c r="C4" s="10" t="s">
        <v>38</v>
      </c>
      <c r="D4" s="10" t="s">
        <v>39</v>
      </c>
      <c r="E4" s="10" t="s">
        <v>40</v>
      </c>
      <c r="F4" s="10" t="s">
        <v>41</v>
      </c>
      <c r="G4" s="10" t="s">
        <v>42</v>
      </c>
      <c r="H4" s="10" t="s">
        <v>43</v>
      </c>
      <c r="I4" s="10" t="s">
        <v>44</v>
      </c>
    </row>
    <row r="5" spans="2:9" ht="15" customHeight="1" x14ac:dyDescent="0.2">
      <c r="B5" t="s">
        <v>22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23</v>
      </c>
      <c r="C6" s="12">
        <v>124</v>
      </c>
      <c r="D6" s="8">
        <v>10.38</v>
      </c>
      <c r="E6" s="12">
        <v>70</v>
      </c>
      <c r="F6" s="8">
        <v>8.65</v>
      </c>
      <c r="G6" s="12">
        <v>54</v>
      </c>
      <c r="H6" s="8">
        <v>14.88</v>
      </c>
      <c r="I6" s="12">
        <v>0</v>
      </c>
    </row>
    <row r="7" spans="2:9" ht="15" customHeight="1" x14ac:dyDescent="0.2">
      <c r="B7" t="s">
        <v>24</v>
      </c>
      <c r="C7" s="12">
        <v>77</v>
      </c>
      <c r="D7" s="8">
        <v>6.44</v>
      </c>
      <c r="E7" s="12">
        <v>47</v>
      </c>
      <c r="F7" s="8">
        <v>5.81</v>
      </c>
      <c r="G7" s="12">
        <v>30</v>
      </c>
      <c r="H7" s="8">
        <v>8.26</v>
      </c>
      <c r="I7" s="12">
        <v>0</v>
      </c>
    </row>
    <row r="8" spans="2:9" ht="15" customHeight="1" x14ac:dyDescent="0.2">
      <c r="B8" t="s">
        <v>25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26</v>
      </c>
      <c r="C9" s="12">
        <v>3</v>
      </c>
      <c r="D9" s="8">
        <v>0.25</v>
      </c>
      <c r="E9" s="12">
        <v>0</v>
      </c>
      <c r="F9" s="8">
        <v>0</v>
      </c>
      <c r="G9" s="12">
        <v>3</v>
      </c>
      <c r="H9" s="8">
        <v>0.83</v>
      </c>
      <c r="I9" s="12">
        <v>0</v>
      </c>
    </row>
    <row r="10" spans="2:9" ht="15" customHeight="1" x14ac:dyDescent="0.2">
      <c r="B10" t="s">
        <v>27</v>
      </c>
      <c r="C10" s="12">
        <v>28</v>
      </c>
      <c r="D10" s="8">
        <v>2.34</v>
      </c>
      <c r="E10" s="12">
        <v>3</v>
      </c>
      <c r="F10" s="8">
        <v>0.37</v>
      </c>
      <c r="G10" s="12">
        <v>25</v>
      </c>
      <c r="H10" s="8">
        <v>6.89</v>
      </c>
      <c r="I10" s="12">
        <v>0</v>
      </c>
    </row>
    <row r="11" spans="2:9" ht="15" customHeight="1" x14ac:dyDescent="0.2">
      <c r="B11" t="s">
        <v>28</v>
      </c>
      <c r="C11" s="12">
        <v>364</v>
      </c>
      <c r="D11" s="8">
        <v>30.46</v>
      </c>
      <c r="E11" s="12">
        <v>232</v>
      </c>
      <c r="F11" s="8">
        <v>28.68</v>
      </c>
      <c r="G11" s="12">
        <v>131</v>
      </c>
      <c r="H11" s="8">
        <v>36.090000000000003</v>
      </c>
      <c r="I11" s="12">
        <v>1</v>
      </c>
    </row>
    <row r="12" spans="2:9" ht="15" customHeight="1" x14ac:dyDescent="0.2">
      <c r="B12" t="s">
        <v>29</v>
      </c>
      <c r="C12" s="12">
        <v>9</v>
      </c>
      <c r="D12" s="8">
        <v>0.75</v>
      </c>
      <c r="E12" s="12">
        <v>2</v>
      </c>
      <c r="F12" s="8">
        <v>0.25</v>
      </c>
      <c r="G12" s="12">
        <v>7</v>
      </c>
      <c r="H12" s="8">
        <v>1.93</v>
      </c>
      <c r="I12" s="12">
        <v>0</v>
      </c>
    </row>
    <row r="13" spans="2:9" ht="15" customHeight="1" x14ac:dyDescent="0.2">
      <c r="B13" t="s">
        <v>30</v>
      </c>
      <c r="C13" s="12">
        <v>104</v>
      </c>
      <c r="D13" s="8">
        <v>8.6999999999999993</v>
      </c>
      <c r="E13" s="12">
        <v>88</v>
      </c>
      <c r="F13" s="8">
        <v>10.88</v>
      </c>
      <c r="G13" s="12">
        <v>16</v>
      </c>
      <c r="H13" s="8">
        <v>4.41</v>
      </c>
      <c r="I13" s="12">
        <v>0</v>
      </c>
    </row>
    <row r="14" spans="2:9" ht="15" customHeight="1" x14ac:dyDescent="0.2">
      <c r="B14" t="s">
        <v>31</v>
      </c>
      <c r="C14" s="12">
        <v>41</v>
      </c>
      <c r="D14" s="8">
        <v>3.43</v>
      </c>
      <c r="E14" s="12">
        <v>16</v>
      </c>
      <c r="F14" s="8">
        <v>1.98</v>
      </c>
      <c r="G14" s="12">
        <v>24</v>
      </c>
      <c r="H14" s="8">
        <v>6.61</v>
      </c>
      <c r="I14" s="12">
        <v>0</v>
      </c>
    </row>
    <row r="15" spans="2:9" ht="15" customHeight="1" x14ac:dyDescent="0.2">
      <c r="B15" t="s">
        <v>32</v>
      </c>
      <c r="C15" s="12">
        <v>187</v>
      </c>
      <c r="D15" s="8">
        <v>15.65</v>
      </c>
      <c r="E15" s="12">
        <v>165</v>
      </c>
      <c r="F15" s="8">
        <v>20.399999999999999</v>
      </c>
      <c r="G15" s="12">
        <v>21</v>
      </c>
      <c r="H15" s="8">
        <v>5.79</v>
      </c>
      <c r="I15" s="12">
        <v>1</v>
      </c>
    </row>
    <row r="16" spans="2:9" ht="15" customHeight="1" x14ac:dyDescent="0.2">
      <c r="B16" t="s">
        <v>33</v>
      </c>
      <c r="C16" s="12">
        <v>145</v>
      </c>
      <c r="D16" s="8">
        <v>12.13</v>
      </c>
      <c r="E16" s="12">
        <v>128</v>
      </c>
      <c r="F16" s="8">
        <v>15.82</v>
      </c>
      <c r="G16" s="12">
        <v>14</v>
      </c>
      <c r="H16" s="8">
        <v>3.86</v>
      </c>
      <c r="I16" s="12">
        <v>1</v>
      </c>
    </row>
    <row r="17" spans="2:9" ht="15" customHeight="1" x14ac:dyDescent="0.2">
      <c r="B17" t="s">
        <v>34</v>
      </c>
      <c r="C17" s="12">
        <v>31</v>
      </c>
      <c r="D17" s="8">
        <v>2.59</v>
      </c>
      <c r="E17" s="12">
        <v>20</v>
      </c>
      <c r="F17" s="8">
        <v>2.4700000000000002</v>
      </c>
      <c r="G17" s="12">
        <v>5</v>
      </c>
      <c r="H17" s="8">
        <v>1.38</v>
      </c>
      <c r="I17" s="12">
        <v>1</v>
      </c>
    </row>
    <row r="18" spans="2:9" ht="15" customHeight="1" x14ac:dyDescent="0.2">
      <c r="B18" t="s">
        <v>35</v>
      </c>
      <c r="C18" s="12">
        <v>38</v>
      </c>
      <c r="D18" s="8">
        <v>3.18</v>
      </c>
      <c r="E18" s="12">
        <v>17</v>
      </c>
      <c r="F18" s="8">
        <v>2.1</v>
      </c>
      <c r="G18" s="12">
        <v>18</v>
      </c>
      <c r="H18" s="8">
        <v>4.96</v>
      </c>
      <c r="I18" s="12">
        <v>0</v>
      </c>
    </row>
    <row r="19" spans="2:9" ht="15" customHeight="1" x14ac:dyDescent="0.2">
      <c r="B19" t="s">
        <v>36</v>
      </c>
      <c r="C19" s="12">
        <v>44</v>
      </c>
      <c r="D19" s="8">
        <v>3.68</v>
      </c>
      <c r="E19" s="12">
        <v>21</v>
      </c>
      <c r="F19" s="8">
        <v>2.6</v>
      </c>
      <c r="G19" s="12">
        <v>15</v>
      </c>
      <c r="H19" s="8">
        <v>4.13</v>
      </c>
      <c r="I19" s="12">
        <v>4</v>
      </c>
    </row>
    <row r="20" spans="2:9" ht="15" customHeight="1" x14ac:dyDescent="0.2">
      <c r="B20" s="9" t="s">
        <v>161</v>
      </c>
      <c r="C20" s="12">
        <f>SUM(LTBL_42209[総数／事業所数])</f>
        <v>1195</v>
      </c>
      <c r="E20" s="12">
        <f>SUBTOTAL(109,LTBL_42209[個人／事業所数])</f>
        <v>809</v>
      </c>
      <c r="G20" s="12">
        <f>SUBTOTAL(109,LTBL_42209[法人／事業所数])</f>
        <v>363</v>
      </c>
      <c r="I20" s="12">
        <f>SUBTOTAL(109,LTBL_42209[法人以外の団体／事業所数])</f>
        <v>8</v>
      </c>
    </row>
    <row r="21" spans="2:9" ht="15" customHeight="1" x14ac:dyDescent="0.2">
      <c r="E21" s="11">
        <f>LTBL_42209[[#Totals],[個人／事業所数]]/LTBL_42209[[#Totals],[総数／事業所数]]</f>
        <v>0.67698744769874475</v>
      </c>
      <c r="G21" s="11">
        <f>LTBL_42209[[#Totals],[法人／事業所数]]/LTBL_42209[[#Totals],[総数／事業所数]]</f>
        <v>0.30376569037656903</v>
      </c>
      <c r="I21" s="11">
        <f>LTBL_42209[[#Totals],[法人以外の団体／事業所数]]/LTBL_42209[[#Totals],[総数／事業所数]]</f>
        <v>6.6945606694560665E-3</v>
      </c>
    </row>
    <row r="23" spans="2:9" ht="33" customHeight="1" x14ac:dyDescent="0.2">
      <c r="B23" t="s">
        <v>162</v>
      </c>
      <c r="C23" s="10" t="s">
        <v>38</v>
      </c>
      <c r="D23" s="10" t="s">
        <v>39</v>
      </c>
      <c r="E23" s="10" t="s">
        <v>40</v>
      </c>
      <c r="F23" s="10" t="s">
        <v>41</v>
      </c>
      <c r="G23" s="10" t="s">
        <v>42</v>
      </c>
      <c r="H23" s="10" t="s">
        <v>43</v>
      </c>
      <c r="I23" s="10" t="s">
        <v>44</v>
      </c>
    </row>
    <row r="24" spans="2:9" ht="15" customHeight="1" x14ac:dyDescent="0.2">
      <c r="B24" t="s">
        <v>59</v>
      </c>
      <c r="C24" s="12">
        <v>132</v>
      </c>
      <c r="D24" s="8">
        <v>11.05</v>
      </c>
      <c r="E24" s="12">
        <v>122</v>
      </c>
      <c r="F24" s="8">
        <v>15.08</v>
      </c>
      <c r="G24" s="12">
        <v>10</v>
      </c>
      <c r="H24" s="8">
        <v>2.75</v>
      </c>
      <c r="I24" s="12">
        <v>0</v>
      </c>
    </row>
    <row r="25" spans="2:9" ht="15" customHeight="1" x14ac:dyDescent="0.2">
      <c r="B25" t="s">
        <v>60</v>
      </c>
      <c r="C25" s="12">
        <v>118</v>
      </c>
      <c r="D25" s="8">
        <v>9.8699999999999992</v>
      </c>
      <c r="E25" s="12">
        <v>117</v>
      </c>
      <c r="F25" s="8">
        <v>14.46</v>
      </c>
      <c r="G25" s="12">
        <v>1</v>
      </c>
      <c r="H25" s="8">
        <v>0.28000000000000003</v>
      </c>
      <c r="I25" s="12">
        <v>0</v>
      </c>
    </row>
    <row r="26" spans="2:9" ht="15" customHeight="1" x14ac:dyDescent="0.2">
      <c r="B26" t="s">
        <v>52</v>
      </c>
      <c r="C26" s="12">
        <v>112</v>
      </c>
      <c r="D26" s="8">
        <v>9.3699999999999992</v>
      </c>
      <c r="E26" s="12">
        <v>88</v>
      </c>
      <c r="F26" s="8">
        <v>10.88</v>
      </c>
      <c r="G26" s="12">
        <v>23</v>
      </c>
      <c r="H26" s="8">
        <v>6.34</v>
      </c>
      <c r="I26" s="12">
        <v>1</v>
      </c>
    </row>
    <row r="27" spans="2:9" ht="15" customHeight="1" x14ac:dyDescent="0.2">
      <c r="B27" t="s">
        <v>56</v>
      </c>
      <c r="C27" s="12">
        <v>94</v>
      </c>
      <c r="D27" s="8">
        <v>7.87</v>
      </c>
      <c r="E27" s="12">
        <v>83</v>
      </c>
      <c r="F27" s="8">
        <v>10.26</v>
      </c>
      <c r="G27" s="12">
        <v>11</v>
      </c>
      <c r="H27" s="8">
        <v>3.03</v>
      </c>
      <c r="I27" s="12">
        <v>0</v>
      </c>
    </row>
    <row r="28" spans="2:9" ht="15" customHeight="1" x14ac:dyDescent="0.2">
      <c r="B28" t="s">
        <v>54</v>
      </c>
      <c r="C28" s="12">
        <v>91</v>
      </c>
      <c r="D28" s="8">
        <v>7.62</v>
      </c>
      <c r="E28" s="12">
        <v>58</v>
      </c>
      <c r="F28" s="8">
        <v>7.17</v>
      </c>
      <c r="G28" s="12">
        <v>33</v>
      </c>
      <c r="H28" s="8">
        <v>9.09</v>
      </c>
      <c r="I28" s="12">
        <v>0</v>
      </c>
    </row>
    <row r="29" spans="2:9" ht="15" customHeight="1" x14ac:dyDescent="0.2">
      <c r="B29" t="s">
        <v>45</v>
      </c>
      <c r="C29" s="12">
        <v>62</v>
      </c>
      <c r="D29" s="8">
        <v>5.19</v>
      </c>
      <c r="E29" s="12">
        <v>24</v>
      </c>
      <c r="F29" s="8">
        <v>2.97</v>
      </c>
      <c r="G29" s="12">
        <v>38</v>
      </c>
      <c r="H29" s="8">
        <v>10.47</v>
      </c>
      <c r="I29" s="12">
        <v>0</v>
      </c>
    </row>
    <row r="30" spans="2:9" ht="15" customHeight="1" x14ac:dyDescent="0.2">
      <c r="B30" t="s">
        <v>49</v>
      </c>
      <c r="C30" s="12">
        <v>52</v>
      </c>
      <c r="D30" s="8">
        <v>4.3499999999999996</v>
      </c>
      <c r="E30" s="12">
        <v>12</v>
      </c>
      <c r="F30" s="8">
        <v>1.48</v>
      </c>
      <c r="G30" s="12">
        <v>40</v>
      </c>
      <c r="H30" s="8">
        <v>11.02</v>
      </c>
      <c r="I30" s="12">
        <v>0</v>
      </c>
    </row>
    <row r="31" spans="2:9" ht="15" customHeight="1" x14ac:dyDescent="0.2">
      <c r="B31" t="s">
        <v>53</v>
      </c>
      <c r="C31" s="12">
        <v>44</v>
      </c>
      <c r="D31" s="8">
        <v>3.68</v>
      </c>
      <c r="E31" s="12">
        <v>38</v>
      </c>
      <c r="F31" s="8">
        <v>4.7</v>
      </c>
      <c r="G31" s="12">
        <v>6</v>
      </c>
      <c r="H31" s="8">
        <v>1.65</v>
      </c>
      <c r="I31" s="12">
        <v>0</v>
      </c>
    </row>
    <row r="32" spans="2:9" ht="15" customHeight="1" x14ac:dyDescent="0.2">
      <c r="B32" t="s">
        <v>71</v>
      </c>
      <c r="C32" s="12">
        <v>44</v>
      </c>
      <c r="D32" s="8">
        <v>3.68</v>
      </c>
      <c r="E32" s="12">
        <v>38</v>
      </c>
      <c r="F32" s="8">
        <v>4.7</v>
      </c>
      <c r="G32" s="12">
        <v>6</v>
      </c>
      <c r="H32" s="8">
        <v>1.65</v>
      </c>
      <c r="I32" s="12">
        <v>0</v>
      </c>
    </row>
    <row r="33" spans="2:9" ht="15" customHeight="1" x14ac:dyDescent="0.2">
      <c r="B33" t="s">
        <v>46</v>
      </c>
      <c r="C33" s="12">
        <v>35</v>
      </c>
      <c r="D33" s="8">
        <v>2.93</v>
      </c>
      <c r="E33" s="12">
        <v>29</v>
      </c>
      <c r="F33" s="8">
        <v>3.58</v>
      </c>
      <c r="G33" s="12">
        <v>6</v>
      </c>
      <c r="H33" s="8">
        <v>1.65</v>
      </c>
      <c r="I33" s="12">
        <v>0</v>
      </c>
    </row>
    <row r="34" spans="2:9" ht="15" customHeight="1" x14ac:dyDescent="0.2">
      <c r="B34" t="s">
        <v>61</v>
      </c>
      <c r="C34" s="12">
        <v>31</v>
      </c>
      <c r="D34" s="8">
        <v>2.59</v>
      </c>
      <c r="E34" s="12">
        <v>20</v>
      </c>
      <c r="F34" s="8">
        <v>2.4700000000000002</v>
      </c>
      <c r="G34" s="12">
        <v>5</v>
      </c>
      <c r="H34" s="8">
        <v>1.38</v>
      </c>
      <c r="I34" s="12">
        <v>1</v>
      </c>
    </row>
    <row r="35" spans="2:9" ht="15" customHeight="1" x14ac:dyDescent="0.2">
      <c r="B35" t="s">
        <v>58</v>
      </c>
      <c r="C35" s="12">
        <v>29</v>
      </c>
      <c r="D35" s="8">
        <v>2.4300000000000002</v>
      </c>
      <c r="E35" s="12">
        <v>7</v>
      </c>
      <c r="F35" s="8">
        <v>0.87</v>
      </c>
      <c r="G35" s="12">
        <v>21</v>
      </c>
      <c r="H35" s="8">
        <v>5.79</v>
      </c>
      <c r="I35" s="12">
        <v>0</v>
      </c>
    </row>
    <row r="36" spans="2:9" ht="15" customHeight="1" x14ac:dyDescent="0.2">
      <c r="B36" t="s">
        <v>47</v>
      </c>
      <c r="C36" s="12">
        <v>27</v>
      </c>
      <c r="D36" s="8">
        <v>2.2599999999999998</v>
      </c>
      <c r="E36" s="12">
        <v>17</v>
      </c>
      <c r="F36" s="8">
        <v>2.1</v>
      </c>
      <c r="G36" s="12">
        <v>10</v>
      </c>
      <c r="H36" s="8">
        <v>2.75</v>
      </c>
      <c r="I36" s="12">
        <v>0</v>
      </c>
    </row>
    <row r="37" spans="2:9" ht="15" customHeight="1" x14ac:dyDescent="0.2">
      <c r="B37" t="s">
        <v>48</v>
      </c>
      <c r="C37" s="12">
        <v>25</v>
      </c>
      <c r="D37" s="8">
        <v>2.09</v>
      </c>
      <c r="E37" s="12">
        <v>16</v>
      </c>
      <c r="F37" s="8">
        <v>1.98</v>
      </c>
      <c r="G37" s="12">
        <v>9</v>
      </c>
      <c r="H37" s="8">
        <v>2.48</v>
      </c>
      <c r="I37" s="12">
        <v>0</v>
      </c>
    </row>
    <row r="38" spans="2:9" ht="15" customHeight="1" x14ac:dyDescent="0.2">
      <c r="B38" t="s">
        <v>51</v>
      </c>
      <c r="C38" s="12">
        <v>21</v>
      </c>
      <c r="D38" s="8">
        <v>1.76</v>
      </c>
      <c r="E38" s="12">
        <v>17</v>
      </c>
      <c r="F38" s="8">
        <v>2.1</v>
      </c>
      <c r="G38" s="12">
        <v>4</v>
      </c>
      <c r="H38" s="8">
        <v>1.1000000000000001</v>
      </c>
      <c r="I38" s="12">
        <v>0</v>
      </c>
    </row>
    <row r="39" spans="2:9" ht="15" customHeight="1" x14ac:dyDescent="0.2">
      <c r="B39" t="s">
        <v>63</v>
      </c>
      <c r="C39" s="12">
        <v>21</v>
      </c>
      <c r="D39" s="8">
        <v>1.76</v>
      </c>
      <c r="E39" s="12">
        <v>0</v>
      </c>
      <c r="F39" s="8">
        <v>0</v>
      </c>
      <c r="G39" s="12">
        <v>18</v>
      </c>
      <c r="H39" s="8">
        <v>4.96</v>
      </c>
      <c r="I39" s="12">
        <v>0</v>
      </c>
    </row>
    <row r="40" spans="2:9" ht="15" customHeight="1" x14ac:dyDescent="0.2">
      <c r="B40" t="s">
        <v>65</v>
      </c>
      <c r="C40" s="12">
        <v>17</v>
      </c>
      <c r="D40" s="8">
        <v>1.42</v>
      </c>
      <c r="E40" s="12">
        <v>4</v>
      </c>
      <c r="F40" s="8">
        <v>0.49</v>
      </c>
      <c r="G40" s="12">
        <v>13</v>
      </c>
      <c r="H40" s="8">
        <v>3.58</v>
      </c>
      <c r="I40" s="12">
        <v>0</v>
      </c>
    </row>
    <row r="41" spans="2:9" ht="15" customHeight="1" x14ac:dyDescent="0.2">
      <c r="B41" t="s">
        <v>62</v>
      </c>
      <c r="C41" s="12">
        <v>17</v>
      </c>
      <c r="D41" s="8">
        <v>1.42</v>
      </c>
      <c r="E41" s="12">
        <v>17</v>
      </c>
      <c r="F41" s="8">
        <v>2.1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69</v>
      </c>
      <c r="C42" s="12">
        <v>15</v>
      </c>
      <c r="D42" s="8">
        <v>1.26</v>
      </c>
      <c r="E42" s="12">
        <v>8</v>
      </c>
      <c r="F42" s="8">
        <v>0.99</v>
      </c>
      <c r="G42" s="12">
        <v>7</v>
      </c>
      <c r="H42" s="8">
        <v>1.93</v>
      </c>
      <c r="I42" s="12">
        <v>0</v>
      </c>
    </row>
    <row r="43" spans="2:9" ht="15" customHeight="1" x14ac:dyDescent="0.2">
      <c r="B43" t="s">
        <v>73</v>
      </c>
      <c r="C43" s="12">
        <v>14</v>
      </c>
      <c r="D43" s="8">
        <v>1.17</v>
      </c>
      <c r="E43" s="12">
        <v>1</v>
      </c>
      <c r="F43" s="8">
        <v>0.12</v>
      </c>
      <c r="G43" s="12">
        <v>10</v>
      </c>
      <c r="H43" s="8">
        <v>2.75</v>
      </c>
      <c r="I43" s="12">
        <v>0</v>
      </c>
    </row>
    <row r="44" spans="2:9" ht="15" customHeight="1" x14ac:dyDescent="0.2">
      <c r="B44" t="s">
        <v>64</v>
      </c>
      <c r="C44" s="12">
        <v>14</v>
      </c>
      <c r="D44" s="8">
        <v>1.17</v>
      </c>
      <c r="E44" s="12">
        <v>14</v>
      </c>
      <c r="F44" s="8">
        <v>1.73</v>
      </c>
      <c r="G44" s="12">
        <v>0</v>
      </c>
      <c r="H44" s="8">
        <v>0</v>
      </c>
      <c r="I44" s="12">
        <v>0</v>
      </c>
    </row>
    <row r="47" spans="2:9" ht="33" customHeight="1" x14ac:dyDescent="0.2">
      <c r="B47" t="s">
        <v>163</v>
      </c>
      <c r="C47" s="10" t="s">
        <v>38</v>
      </c>
      <c r="D47" s="10" t="s">
        <v>39</v>
      </c>
      <c r="E47" s="10" t="s">
        <v>40</v>
      </c>
      <c r="F47" s="10" t="s">
        <v>41</v>
      </c>
      <c r="G47" s="10" t="s">
        <v>42</v>
      </c>
      <c r="H47" s="10" t="s">
        <v>43</v>
      </c>
      <c r="I47" s="10" t="s">
        <v>44</v>
      </c>
    </row>
    <row r="48" spans="2:9" ht="15" customHeight="1" x14ac:dyDescent="0.2">
      <c r="B48" t="s">
        <v>96</v>
      </c>
      <c r="C48" s="12">
        <v>65</v>
      </c>
      <c r="D48" s="8">
        <v>5.44</v>
      </c>
      <c r="E48" s="12">
        <v>59</v>
      </c>
      <c r="F48" s="8">
        <v>7.29</v>
      </c>
      <c r="G48" s="12">
        <v>6</v>
      </c>
      <c r="H48" s="8">
        <v>1.65</v>
      </c>
      <c r="I48" s="12">
        <v>0</v>
      </c>
    </row>
    <row r="49" spans="2:9" ht="15" customHeight="1" x14ac:dyDescent="0.2">
      <c r="B49" t="s">
        <v>104</v>
      </c>
      <c r="C49" s="12">
        <v>61</v>
      </c>
      <c r="D49" s="8">
        <v>5.0999999999999996</v>
      </c>
      <c r="E49" s="12">
        <v>61</v>
      </c>
      <c r="F49" s="8">
        <v>7.54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103</v>
      </c>
      <c r="C50" s="12">
        <v>49</v>
      </c>
      <c r="D50" s="8">
        <v>4.0999999999999996</v>
      </c>
      <c r="E50" s="12">
        <v>49</v>
      </c>
      <c r="F50" s="8">
        <v>6.06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101</v>
      </c>
      <c r="C51" s="12">
        <v>47</v>
      </c>
      <c r="D51" s="8">
        <v>3.93</v>
      </c>
      <c r="E51" s="12">
        <v>47</v>
      </c>
      <c r="F51" s="8">
        <v>5.81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92</v>
      </c>
      <c r="C52" s="12">
        <v>41</v>
      </c>
      <c r="D52" s="8">
        <v>3.43</v>
      </c>
      <c r="E52" s="12">
        <v>28</v>
      </c>
      <c r="F52" s="8">
        <v>3.46</v>
      </c>
      <c r="G52" s="12">
        <v>13</v>
      </c>
      <c r="H52" s="8">
        <v>3.58</v>
      </c>
      <c r="I52" s="12">
        <v>0</v>
      </c>
    </row>
    <row r="53" spans="2:9" ht="15" customHeight="1" x14ac:dyDescent="0.2">
      <c r="B53" t="s">
        <v>121</v>
      </c>
      <c r="C53" s="12">
        <v>36</v>
      </c>
      <c r="D53" s="8">
        <v>3.01</v>
      </c>
      <c r="E53" s="12">
        <v>4</v>
      </c>
      <c r="F53" s="8">
        <v>0.49</v>
      </c>
      <c r="G53" s="12">
        <v>32</v>
      </c>
      <c r="H53" s="8">
        <v>8.82</v>
      </c>
      <c r="I53" s="12">
        <v>0</v>
      </c>
    </row>
    <row r="54" spans="2:9" ht="15" customHeight="1" x14ac:dyDescent="0.2">
      <c r="B54" t="s">
        <v>88</v>
      </c>
      <c r="C54" s="12">
        <v>29</v>
      </c>
      <c r="D54" s="8">
        <v>2.4300000000000002</v>
      </c>
      <c r="E54" s="12">
        <v>5</v>
      </c>
      <c r="F54" s="8">
        <v>0.62</v>
      </c>
      <c r="G54" s="12">
        <v>24</v>
      </c>
      <c r="H54" s="8">
        <v>6.61</v>
      </c>
      <c r="I54" s="12">
        <v>0</v>
      </c>
    </row>
    <row r="55" spans="2:9" ht="15" customHeight="1" x14ac:dyDescent="0.2">
      <c r="B55" t="s">
        <v>119</v>
      </c>
      <c r="C55" s="12">
        <v>29</v>
      </c>
      <c r="D55" s="8">
        <v>2.4300000000000002</v>
      </c>
      <c r="E55" s="12">
        <v>16</v>
      </c>
      <c r="F55" s="8">
        <v>1.98</v>
      </c>
      <c r="G55" s="12">
        <v>13</v>
      </c>
      <c r="H55" s="8">
        <v>3.58</v>
      </c>
      <c r="I55" s="12">
        <v>0</v>
      </c>
    </row>
    <row r="56" spans="2:9" ht="15" customHeight="1" x14ac:dyDescent="0.2">
      <c r="B56" t="s">
        <v>100</v>
      </c>
      <c r="C56" s="12">
        <v>29</v>
      </c>
      <c r="D56" s="8">
        <v>2.4300000000000002</v>
      </c>
      <c r="E56" s="12">
        <v>28</v>
      </c>
      <c r="F56" s="8">
        <v>3.46</v>
      </c>
      <c r="G56" s="12">
        <v>1</v>
      </c>
      <c r="H56" s="8">
        <v>0.28000000000000003</v>
      </c>
      <c r="I56" s="12">
        <v>0</v>
      </c>
    </row>
    <row r="57" spans="2:9" ht="15" customHeight="1" x14ac:dyDescent="0.2">
      <c r="B57" t="s">
        <v>120</v>
      </c>
      <c r="C57" s="12">
        <v>28</v>
      </c>
      <c r="D57" s="8">
        <v>2.34</v>
      </c>
      <c r="E57" s="12">
        <v>24</v>
      </c>
      <c r="F57" s="8">
        <v>2.97</v>
      </c>
      <c r="G57" s="12">
        <v>4</v>
      </c>
      <c r="H57" s="8">
        <v>1.1000000000000001</v>
      </c>
      <c r="I57" s="12">
        <v>0</v>
      </c>
    </row>
    <row r="58" spans="2:9" ht="15" customHeight="1" x14ac:dyDescent="0.2">
      <c r="B58" t="s">
        <v>113</v>
      </c>
      <c r="C58" s="12">
        <v>27</v>
      </c>
      <c r="D58" s="8">
        <v>2.2599999999999998</v>
      </c>
      <c r="E58" s="12">
        <v>23</v>
      </c>
      <c r="F58" s="8">
        <v>2.84</v>
      </c>
      <c r="G58" s="12">
        <v>4</v>
      </c>
      <c r="H58" s="8">
        <v>1.1000000000000001</v>
      </c>
      <c r="I58" s="12">
        <v>0</v>
      </c>
    </row>
    <row r="59" spans="2:9" ht="15" customHeight="1" x14ac:dyDescent="0.2">
      <c r="B59" t="s">
        <v>95</v>
      </c>
      <c r="C59" s="12">
        <v>25</v>
      </c>
      <c r="D59" s="8">
        <v>2.09</v>
      </c>
      <c r="E59" s="12">
        <v>20</v>
      </c>
      <c r="F59" s="8">
        <v>2.4700000000000002</v>
      </c>
      <c r="G59" s="12">
        <v>5</v>
      </c>
      <c r="H59" s="8">
        <v>1.38</v>
      </c>
      <c r="I59" s="12">
        <v>0</v>
      </c>
    </row>
    <row r="60" spans="2:9" ht="15" customHeight="1" x14ac:dyDescent="0.2">
      <c r="B60" t="s">
        <v>118</v>
      </c>
      <c r="C60" s="12">
        <v>24</v>
      </c>
      <c r="D60" s="8">
        <v>2.0099999999999998</v>
      </c>
      <c r="E60" s="12">
        <v>22</v>
      </c>
      <c r="F60" s="8">
        <v>2.72</v>
      </c>
      <c r="G60" s="12">
        <v>2</v>
      </c>
      <c r="H60" s="8">
        <v>0.55000000000000004</v>
      </c>
      <c r="I60" s="12">
        <v>0</v>
      </c>
    </row>
    <row r="61" spans="2:9" ht="15" customHeight="1" x14ac:dyDescent="0.2">
      <c r="B61" t="s">
        <v>91</v>
      </c>
      <c r="C61" s="12">
        <v>24</v>
      </c>
      <c r="D61" s="8">
        <v>2.0099999999999998</v>
      </c>
      <c r="E61" s="12">
        <v>20</v>
      </c>
      <c r="F61" s="8">
        <v>2.4700000000000002</v>
      </c>
      <c r="G61" s="12">
        <v>3</v>
      </c>
      <c r="H61" s="8">
        <v>0.83</v>
      </c>
      <c r="I61" s="12">
        <v>1</v>
      </c>
    </row>
    <row r="62" spans="2:9" ht="15" customHeight="1" x14ac:dyDescent="0.2">
      <c r="B62" t="s">
        <v>99</v>
      </c>
      <c r="C62" s="12">
        <v>21</v>
      </c>
      <c r="D62" s="8">
        <v>1.76</v>
      </c>
      <c r="E62" s="12">
        <v>17</v>
      </c>
      <c r="F62" s="8">
        <v>2.1</v>
      </c>
      <c r="G62" s="12">
        <v>4</v>
      </c>
      <c r="H62" s="8">
        <v>1.1000000000000001</v>
      </c>
      <c r="I62" s="12">
        <v>0</v>
      </c>
    </row>
    <row r="63" spans="2:9" ht="15" customHeight="1" x14ac:dyDescent="0.2">
      <c r="B63" t="s">
        <v>98</v>
      </c>
      <c r="C63" s="12">
        <v>19</v>
      </c>
      <c r="D63" s="8">
        <v>1.59</v>
      </c>
      <c r="E63" s="12">
        <v>1</v>
      </c>
      <c r="F63" s="8">
        <v>0.12</v>
      </c>
      <c r="G63" s="12">
        <v>17</v>
      </c>
      <c r="H63" s="8">
        <v>4.68</v>
      </c>
      <c r="I63" s="12">
        <v>0</v>
      </c>
    </row>
    <row r="64" spans="2:9" ht="15" customHeight="1" x14ac:dyDescent="0.2">
      <c r="B64" t="s">
        <v>97</v>
      </c>
      <c r="C64" s="12">
        <v>18</v>
      </c>
      <c r="D64" s="8">
        <v>1.51</v>
      </c>
      <c r="E64" s="12">
        <v>18</v>
      </c>
      <c r="F64" s="8">
        <v>2.2200000000000002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123</v>
      </c>
      <c r="C65" s="12">
        <v>18</v>
      </c>
      <c r="D65" s="8">
        <v>1.51</v>
      </c>
      <c r="E65" s="12">
        <v>17</v>
      </c>
      <c r="F65" s="8">
        <v>2.1</v>
      </c>
      <c r="G65" s="12">
        <v>1</v>
      </c>
      <c r="H65" s="8">
        <v>0.28000000000000003</v>
      </c>
      <c r="I65" s="12">
        <v>0</v>
      </c>
    </row>
    <row r="66" spans="2:9" ht="15" customHeight="1" x14ac:dyDescent="0.2">
      <c r="B66" t="s">
        <v>93</v>
      </c>
      <c r="C66" s="12">
        <v>17</v>
      </c>
      <c r="D66" s="8">
        <v>1.42</v>
      </c>
      <c r="E66" s="12">
        <v>15</v>
      </c>
      <c r="F66" s="8">
        <v>1.85</v>
      </c>
      <c r="G66" s="12">
        <v>2</v>
      </c>
      <c r="H66" s="8">
        <v>0.55000000000000004</v>
      </c>
      <c r="I66" s="12">
        <v>0</v>
      </c>
    </row>
    <row r="67" spans="2:9" ht="15" customHeight="1" x14ac:dyDescent="0.2">
      <c r="B67" t="s">
        <v>105</v>
      </c>
      <c r="C67" s="12">
        <v>17</v>
      </c>
      <c r="D67" s="8">
        <v>1.42</v>
      </c>
      <c r="E67" s="12">
        <v>15</v>
      </c>
      <c r="F67" s="8">
        <v>1.85</v>
      </c>
      <c r="G67" s="12">
        <v>2</v>
      </c>
      <c r="H67" s="8">
        <v>0.55000000000000004</v>
      </c>
      <c r="I67" s="12">
        <v>0</v>
      </c>
    </row>
    <row r="69" spans="2:9" ht="15" customHeight="1" x14ac:dyDescent="0.2">
      <c r="B69" t="s">
        <v>164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51DEE-58E6-4846-9484-6409E7BA79D3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173</v>
      </c>
    </row>
    <row r="4" spans="2:9" ht="33" customHeight="1" x14ac:dyDescent="0.2">
      <c r="B4" t="s">
        <v>160</v>
      </c>
      <c r="C4" s="10" t="s">
        <v>38</v>
      </c>
      <c r="D4" s="10" t="s">
        <v>39</v>
      </c>
      <c r="E4" s="10" t="s">
        <v>40</v>
      </c>
      <c r="F4" s="10" t="s">
        <v>41</v>
      </c>
      <c r="G4" s="10" t="s">
        <v>42</v>
      </c>
      <c r="H4" s="10" t="s">
        <v>43</v>
      </c>
      <c r="I4" s="10" t="s">
        <v>44</v>
      </c>
    </row>
    <row r="5" spans="2:9" ht="15" customHeight="1" x14ac:dyDescent="0.2">
      <c r="B5" t="s">
        <v>22</v>
      </c>
      <c r="C5" s="12">
        <v>1</v>
      </c>
      <c r="D5" s="8">
        <v>0.11</v>
      </c>
      <c r="E5" s="12">
        <v>1</v>
      </c>
      <c r="F5" s="8">
        <v>0.17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23</v>
      </c>
      <c r="C6" s="12">
        <v>108</v>
      </c>
      <c r="D6" s="8">
        <v>11.8</v>
      </c>
      <c r="E6" s="12">
        <v>53</v>
      </c>
      <c r="F6" s="8">
        <v>9</v>
      </c>
      <c r="G6" s="12">
        <v>55</v>
      </c>
      <c r="H6" s="8">
        <v>17.920000000000002</v>
      </c>
      <c r="I6" s="12">
        <v>0</v>
      </c>
    </row>
    <row r="7" spans="2:9" ht="15" customHeight="1" x14ac:dyDescent="0.2">
      <c r="B7" t="s">
        <v>24</v>
      </c>
      <c r="C7" s="12">
        <v>72</v>
      </c>
      <c r="D7" s="8">
        <v>7.87</v>
      </c>
      <c r="E7" s="12">
        <v>41</v>
      </c>
      <c r="F7" s="8">
        <v>6.96</v>
      </c>
      <c r="G7" s="12">
        <v>29</v>
      </c>
      <c r="H7" s="8">
        <v>9.4499999999999993</v>
      </c>
      <c r="I7" s="12">
        <v>2</v>
      </c>
    </row>
    <row r="8" spans="2:9" ht="15" customHeight="1" x14ac:dyDescent="0.2">
      <c r="B8" t="s">
        <v>25</v>
      </c>
      <c r="C8" s="12">
        <v>5</v>
      </c>
      <c r="D8" s="8">
        <v>0.55000000000000004</v>
      </c>
      <c r="E8" s="12">
        <v>0</v>
      </c>
      <c r="F8" s="8">
        <v>0</v>
      </c>
      <c r="G8" s="12">
        <v>5</v>
      </c>
      <c r="H8" s="8">
        <v>1.63</v>
      </c>
      <c r="I8" s="12">
        <v>0</v>
      </c>
    </row>
    <row r="9" spans="2:9" ht="15" customHeight="1" x14ac:dyDescent="0.2">
      <c r="B9" t="s">
        <v>26</v>
      </c>
      <c r="C9" s="12">
        <v>6</v>
      </c>
      <c r="D9" s="8">
        <v>0.66</v>
      </c>
      <c r="E9" s="12">
        <v>0</v>
      </c>
      <c r="F9" s="8">
        <v>0</v>
      </c>
      <c r="G9" s="12">
        <v>6</v>
      </c>
      <c r="H9" s="8">
        <v>1.95</v>
      </c>
      <c r="I9" s="12">
        <v>0</v>
      </c>
    </row>
    <row r="10" spans="2:9" ht="15" customHeight="1" x14ac:dyDescent="0.2">
      <c r="B10" t="s">
        <v>27</v>
      </c>
      <c r="C10" s="12">
        <v>15</v>
      </c>
      <c r="D10" s="8">
        <v>1.64</v>
      </c>
      <c r="E10" s="12">
        <v>1</v>
      </c>
      <c r="F10" s="8">
        <v>0.17</v>
      </c>
      <c r="G10" s="12">
        <v>14</v>
      </c>
      <c r="H10" s="8">
        <v>4.5599999999999996</v>
      </c>
      <c r="I10" s="12">
        <v>0</v>
      </c>
    </row>
    <row r="11" spans="2:9" ht="15" customHeight="1" x14ac:dyDescent="0.2">
      <c r="B11" t="s">
        <v>28</v>
      </c>
      <c r="C11" s="12">
        <v>350</v>
      </c>
      <c r="D11" s="8">
        <v>38.25</v>
      </c>
      <c r="E11" s="12">
        <v>229</v>
      </c>
      <c r="F11" s="8">
        <v>38.880000000000003</v>
      </c>
      <c r="G11" s="12">
        <v>119</v>
      </c>
      <c r="H11" s="8">
        <v>38.76</v>
      </c>
      <c r="I11" s="12">
        <v>2</v>
      </c>
    </row>
    <row r="12" spans="2:9" ht="15" customHeight="1" x14ac:dyDescent="0.2">
      <c r="B12" t="s">
        <v>29</v>
      </c>
      <c r="C12" s="12">
        <v>2</v>
      </c>
      <c r="D12" s="8">
        <v>0.22</v>
      </c>
      <c r="E12" s="12">
        <v>1</v>
      </c>
      <c r="F12" s="8">
        <v>0.17</v>
      </c>
      <c r="G12" s="12">
        <v>1</v>
      </c>
      <c r="H12" s="8">
        <v>0.33</v>
      </c>
      <c r="I12" s="12">
        <v>0</v>
      </c>
    </row>
    <row r="13" spans="2:9" ht="15" customHeight="1" x14ac:dyDescent="0.2">
      <c r="B13" t="s">
        <v>30</v>
      </c>
      <c r="C13" s="12">
        <v>32</v>
      </c>
      <c r="D13" s="8">
        <v>3.5</v>
      </c>
      <c r="E13" s="12">
        <v>7</v>
      </c>
      <c r="F13" s="8">
        <v>1.19</v>
      </c>
      <c r="G13" s="12">
        <v>24</v>
      </c>
      <c r="H13" s="8">
        <v>7.82</v>
      </c>
      <c r="I13" s="12">
        <v>0</v>
      </c>
    </row>
    <row r="14" spans="2:9" ht="15" customHeight="1" x14ac:dyDescent="0.2">
      <c r="B14" t="s">
        <v>31</v>
      </c>
      <c r="C14" s="12">
        <v>25</v>
      </c>
      <c r="D14" s="8">
        <v>2.73</v>
      </c>
      <c r="E14" s="12">
        <v>10</v>
      </c>
      <c r="F14" s="8">
        <v>1.7</v>
      </c>
      <c r="G14" s="12">
        <v>14</v>
      </c>
      <c r="H14" s="8">
        <v>4.5599999999999996</v>
      </c>
      <c r="I14" s="12">
        <v>0</v>
      </c>
    </row>
    <row r="15" spans="2:9" ht="15" customHeight="1" x14ac:dyDescent="0.2">
      <c r="B15" t="s">
        <v>32</v>
      </c>
      <c r="C15" s="12">
        <v>133</v>
      </c>
      <c r="D15" s="8">
        <v>14.54</v>
      </c>
      <c r="E15" s="12">
        <v>116</v>
      </c>
      <c r="F15" s="8">
        <v>19.690000000000001</v>
      </c>
      <c r="G15" s="12">
        <v>17</v>
      </c>
      <c r="H15" s="8">
        <v>5.54</v>
      </c>
      <c r="I15" s="12">
        <v>0</v>
      </c>
    </row>
    <row r="16" spans="2:9" ht="15" customHeight="1" x14ac:dyDescent="0.2">
      <c r="B16" t="s">
        <v>33</v>
      </c>
      <c r="C16" s="12">
        <v>112</v>
      </c>
      <c r="D16" s="8">
        <v>12.24</v>
      </c>
      <c r="E16" s="12">
        <v>104</v>
      </c>
      <c r="F16" s="8">
        <v>17.66</v>
      </c>
      <c r="G16" s="12">
        <v>6</v>
      </c>
      <c r="H16" s="8">
        <v>1.95</v>
      </c>
      <c r="I16" s="12">
        <v>0</v>
      </c>
    </row>
    <row r="17" spans="2:9" ht="15" customHeight="1" x14ac:dyDescent="0.2">
      <c r="B17" t="s">
        <v>34</v>
      </c>
      <c r="C17" s="12">
        <v>17</v>
      </c>
      <c r="D17" s="8">
        <v>1.86</v>
      </c>
      <c r="E17" s="12">
        <v>8</v>
      </c>
      <c r="F17" s="8">
        <v>1.36</v>
      </c>
      <c r="G17" s="12">
        <v>4</v>
      </c>
      <c r="H17" s="8">
        <v>1.3</v>
      </c>
      <c r="I17" s="12">
        <v>0</v>
      </c>
    </row>
    <row r="18" spans="2:9" ht="15" customHeight="1" x14ac:dyDescent="0.2">
      <c r="B18" t="s">
        <v>35</v>
      </c>
      <c r="C18" s="12">
        <v>14</v>
      </c>
      <c r="D18" s="8">
        <v>1.53</v>
      </c>
      <c r="E18" s="12">
        <v>10</v>
      </c>
      <c r="F18" s="8">
        <v>1.7</v>
      </c>
      <c r="G18" s="12">
        <v>2</v>
      </c>
      <c r="H18" s="8">
        <v>0.65</v>
      </c>
      <c r="I18" s="12">
        <v>0</v>
      </c>
    </row>
    <row r="19" spans="2:9" ht="15" customHeight="1" x14ac:dyDescent="0.2">
      <c r="B19" t="s">
        <v>36</v>
      </c>
      <c r="C19" s="12">
        <v>23</v>
      </c>
      <c r="D19" s="8">
        <v>2.5099999999999998</v>
      </c>
      <c r="E19" s="12">
        <v>8</v>
      </c>
      <c r="F19" s="8">
        <v>1.36</v>
      </c>
      <c r="G19" s="12">
        <v>11</v>
      </c>
      <c r="H19" s="8">
        <v>3.58</v>
      </c>
      <c r="I19" s="12">
        <v>0</v>
      </c>
    </row>
    <row r="20" spans="2:9" ht="15" customHeight="1" x14ac:dyDescent="0.2">
      <c r="B20" s="9" t="s">
        <v>161</v>
      </c>
      <c r="C20" s="12">
        <f>SUM(LTBL_42210[総数／事業所数])</f>
        <v>915</v>
      </c>
      <c r="E20" s="12">
        <f>SUBTOTAL(109,LTBL_42210[個人／事業所数])</f>
        <v>589</v>
      </c>
      <c r="G20" s="12">
        <f>SUBTOTAL(109,LTBL_42210[法人／事業所数])</f>
        <v>307</v>
      </c>
      <c r="I20" s="12">
        <f>SUBTOTAL(109,LTBL_42210[法人以外の団体／事業所数])</f>
        <v>4</v>
      </c>
    </row>
    <row r="21" spans="2:9" ht="15" customHeight="1" x14ac:dyDescent="0.2">
      <c r="E21" s="11">
        <f>LTBL_42210[[#Totals],[個人／事業所数]]/LTBL_42210[[#Totals],[総数／事業所数]]</f>
        <v>0.64371584699453555</v>
      </c>
      <c r="G21" s="11">
        <f>LTBL_42210[[#Totals],[法人／事業所数]]/LTBL_42210[[#Totals],[総数／事業所数]]</f>
        <v>0.33551912568306008</v>
      </c>
      <c r="I21" s="11">
        <f>LTBL_42210[[#Totals],[法人以外の団体／事業所数]]/LTBL_42210[[#Totals],[総数／事業所数]]</f>
        <v>4.3715846994535519E-3</v>
      </c>
    </row>
    <row r="23" spans="2:9" ht="33" customHeight="1" x14ac:dyDescent="0.2">
      <c r="B23" t="s">
        <v>162</v>
      </c>
      <c r="C23" s="10" t="s">
        <v>38</v>
      </c>
      <c r="D23" s="10" t="s">
        <v>39</v>
      </c>
      <c r="E23" s="10" t="s">
        <v>40</v>
      </c>
      <c r="F23" s="10" t="s">
        <v>41</v>
      </c>
      <c r="G23" s="10" t="s">
        <v>42</v>
      </c>
      <c r="H23" s="10" t="s">
        <v>43</v>
      </c>
      <c r="I23" s="10" t="s">
        <v>44</v>
      </c>
    </row>
    <row r="24" spans="2:9" ht="15" customHeight="1" x14ac:dyDescent="0.2">
      <c r="B24" t="s">
        <v>52</v>
      </c>
      <c r="C24" s="12">
        <v>120</v>
      </c>
      <c r="D24" s="8">
        <v>13.11</v>
      </c>
      <c r="E24" s="12">
        <v>104</v>
      </c>
      <c r="F24" s="8">
        <v>17.66</v>
      </c>
      <c r="G24" s="12">
        <v>14</v>
      </c>
      <c r="H24" s="8">
        <v>4.5599999999999996</v>
      </c>
      <c r="I24" s="12">
        <v>2</v>
      </c>
    </row>
    <row r="25" spans="2:9" ht="15" customHeight="1" x14ac:dyDescent="0.2">
      <c r="B25" t="s">
        <v>54</v>
      </c>
      <c r="C25" s="12">
        <v>102</v>
      </c>
      <c r="D25" s="8">
        <v>11.15</v>
      </c>
      <c r="E25" s="12">
        <v>58</v>
      </c>
      <c r="F25" s="8">
        <v>9.85</v>
      </c>
      <c r="G25" s="12">
        <v>44</v>
      </c>
      <c r="H25" s="8">
        <v>14.33</v>
      </c>
      <c r="I25" s="12">
        <v>0</v>
      </c>
    </row>
    <row r="26" spans="2:9" ht="15" customHeight="1" x14ac:dyDescent="0.2">
      <c r="B26" t="s">
        <v>59</v>
      </c>
      <c r="C26" s="12">
        <v>97</v>
      </c>
      <c r="D26" s="8">
        <v>10.6</v>
      </c>
      <c r="E26" s="12">
        <v>88</v>
      </c>
      <c r="F26" s="8">
        <v>14.94</v>
      </c>
      <c r="G26" s="12">
        <v>9</v>
      </c>
      <c r="H26" s="8">
        <v>2.93</v>
      </c>
      <c r="I26" s="12">
        <v>0</v>
      </c>
    </row>
    <row r="27" spans="2:9" ht="15" customHeight="1" x14ac:dyDescent="0.2">
      <c r="B27" t="s">
        <v>60</v>
      </c>
      <c r="C27" s="12">
        <v>97</v>
      </c>
      <c r="D27" s="8">
        <v>10.6</v>
      </c>
      <c r="E27" s="12">
        <v>94</v>
      </c>
      <c r="F27" s="8">
        <v>15.96</v>
      </c>
      <c r="G27" s="12">
        <v>3</v>
      </c>
      <c r="H27" s="8">
        <v>0.98</v>
      </c>
      <c r="I27" s="12">
        <v>0</v>
      </c>
    </row>
    <row r="28" spans="2:9" ht="15" customHeight="1" x14ac:dyDescent="0.2">
      <c r="B28" t="s">
        <v>45</v>
      </c>
      <c r="C28" s="12">
        <v>49</v>
      </c>
      <c r="D28" s="8">
        <v>5.36</v>
      </c>
      <c r="E28" s="12">
        <v>16</v>
      </c>
      <c r="F28" s="8">
        <v>2.72</v>
      </c>
      <c r="G28" s="12">
        <v>33</v>
      </c>
      <c r="H28" s="8">
        <v>10.75</v>
      </c>
      <c r="I28" s="12">
        <v>0</v>
      </c>
    </row>
    <row r="29" spans="2:9" ht="15" customHeight="1" x14ac:dyDescent="0.2">
      <c r="B29" t="s">
        <v>53</v>
      </c>
      <c r="C29" s="12">
        <v>35</v>
      </c>
      <c r="D29" s="8">
        <v>3.83</v>
      </c>
      <c r="E29" s="12">
        <v>24</v>
      </c>
      <c r="F29" s="8">
        <v>4.07</v>
      </c>
      <c r="G29" s="12">
        <v>11</v>
      </c>
      <c r="H29" s="8">
        <v>3.58</v>
      </c>
      <c r="I29" s="12">
        <v>0</v>
      </c>
    </row>
    <row r="30" spans="2:9" ht="15" customHeight="1" x14ac:dyDescent="0.2">
      <c r="B30" t="s">
        <v>71</v>
      </c>
      <c r="C30" s="12">
        <v>33</v>
      </c>
      <c r="D30" s="8">
        <v>3.61</v>
      </c>
      <c r="E30" s="12">
        <v>26</v>
      </c>
      <c r="F30" s="8">
        <v>4.41</v>
      </c>
      <c r="G30" s="12">
        <v>7</v>
      </c>
      <c r="H30" s="8">
        <v>2.2799999999999998</v>
      </c>
      <c r="I30" s="12">
        <v>0</v>
      </c>
    </row>
    <row r="31" spans="2:9" ht="15" customHeight="1" x14ac:dyDescent="0.2">
      <c r="B31" t="s">
        <v>47</v>
      </c>
      <c r="C31" s="12">
        <v>31</v>
      </c>
      <c r="D31" s="8">
        <v>3.39</v>
      </c>
      <c r="E31" s="12">
        <v>13</v>
      </c>
      <c r="F31" s="8">
        <v>2.21</v>
      </c>
      <c r="G31" s="12">
        <v>18</v>
      </c>
      <c r="H31" s="8">
        <v>5.86</v>
      </c>
      <c r="I31" s="12">
        <v>0</v>
      </c>
    </row>
    <row r="32" spans="2:9" ht="15" customHeight="1" x14ac:dyDescent="0.2">
      <c r="B32" t="s">
        <v>46</v>
      </c>
      <c r="C32" s="12">
        <v>28</v>
      </c>
      <c r="D32" s="8">
        <v>3.06</v>
      </c>
      <c r="E32" s="12">
        <v>24</v>
      </c>
      <c r="F32" s="8">
        <v>4.07</v>
      </c>
      <c r="G32" s="12">
        <v>4</v>
      </c>
      <c r="H32" s="8">
        <v>1.3</v>
      </c>
      <c r="I32" s="12">
        <v>0</v>
      </c>
    </row>
    <row r="33" spans="2:9" ht="15" customHeight="1" x14ac:dyDescent="0.2">
      <c r="B33" t="s">
        <v>48</v>
      </c>
      <c r="C33" s="12">
        <v>27</v>
      </c>
      <c r="D33" s="8">
        <v>2.95</v>
      </c>
      <c r="E33" s="12">
        <v>15</v>
      </c>
      <c r="F33" s="8">
        <v>2.5499999999999998</v>
      </c>
      <c r="G33" s="12">
        <v>10</v>
      </c>
      <c r="H33" s="8">
        <v>3.26</v>
      </c>
      <c r="I33" s="12">
        <v>2</v>
      </c>
    </row>
    <row r="34" spans="2:9" ht="15" customHeight="1" x14ac:dyDescent="0.2">
      <c r="B34" t="s">
        <v>51</v>
      </c>
      <c r="C34" s="12">
        <v>27</v>
      </c>
      <c r="D34" s="8">
        <v>2.95</v>
      </c>
      <c r="E34" s="12">
        <v>20</v>
      </c>
      <c r="F34" s="8">
        <v>3.4</v>
      </c>
      <c r="G34" s="12">
        <v>7</v>
      </c>
      <c r="H34" s="8">
        <v>2.2799999999999998</v>
      </c>
      <c r="I34" s="12">
        <v>0</v>
      </c>
    </row>
    <row r="35" spans="2:9" ht="15" customHeight="1" x14ac:dyDescent="0.2">
      <c r="B35" t="s">
        <v>49</v>
      </c>
      <c r="C35" s="12">
        <v>19</v>
      </c>
      <c r="D35" s="8">
        <v>2.08</v>
      </c>
      <c r="E35" s="12">
        <v>9</v>
      </c>
      <c r="F35" s="8">
        <v>1.53</v>
      </c>
      <c r="G35" s="12">
        <v>10</v>
      </c>
      <c r="H35" s="8">
        <v>3.26</v>
      </c>
      <c r="I35" s="12">
        <v>0</v>
      </c>
    </row>
    <row r="36" spans="2:9" ht="15" customHeight="1" x14ac:dyDescent="0.2">
      <c r="B36" t="s">
        <v>50</v>
      </c>
      <c r="C36" s="12">
        <v>19</v>
      </c>
      <c r="D36" s="8">
        <v>2.08</v>
      </c>
      <c r="E36" s="12">
        <v>4</v>
      </c>
      <c r="F36" s="8">
        <v>0.68</v>
      </c>
      <c r="G36" s="12">
        <v>15</v>
      </c>
      <c r="H36" s="8">
        <v>4.8899999999999997</v>
      </c>
      <c r="I36" s="12">
        <v>0</v>
      </c>
    </row>
    <row r="37" spans="2:9" ht="15" customHeight="1" x14ac:dyDescent="0.2">
      <c r="B37" t="s">
        <v>56</v>
      </c>
      <c r="C37" s="12">
        <v>18</v>
      </c>
      <c r="D37" s="8">
        <v>1.97</v>
      </c>
      <c r="E37" s="12">
        <v>4</v>
      </c>
      <c r="F37" s="8">
        <v>0.68</v>
      </c>
      <c r="G37" s="12">
        <v>13</v>
      </c>
      <c r="H37" s="8">
        <v>4.2300000000000004</v>
      </c>
      <c r="I37" s="12">
        <v>0</v>
      </c>
    </row>
    <row r="38" spans="2:9" ht="15" customHeight="1" x14ac:dyDescent="0.2">
      <c r="B38" t="s">
        <v>61</v>
      </c>
      <c r="C38" s="12">
        <v>17</v>
      </c>
      <c r="D38" s="8">
        <v>1.86</v>
      </c>
      <c r="E38" s="12">
        <v>8</v>
      </c>
      <c r="F38" s="8">
        <v>1.36</v>
      </c>
      <c r="G38" s="12">
        <v>4</v>
      </c>
      <c r="H38" s="8">
        <v>1.3</v>
      </c>
      <c r="I38" s="12">
        <v>0</v>
      </c>
    </row>
    <row r="39" spans="2:9" ht="15" customHeight="1" x14ac:dyDescent="0.2">
      <c r="B39" t="s">
        <v>58</v>
      </c>
      <c r="C39" s="12">
        <v>16</v>
      </c>
      <c r="D39" s="8">
        <v>1.75</v>
      </c>
      <c r="E39" s="12">
        <v>5</v>
      </c>
      <c r="F39" s="8">
        <v>0.85</v>
      </c>
      <c r="G39" s="12">
        <v>10</v>
      </c>
      <c r="H39" s="8">
        <v>3.26</v>
      </c>
      <c r="I39" s="12">
        <v>0</v>
      </c>
    </row>
    <row r="40" spans="2:9" ht="15" customHeight="1" x14ac:dyDescent="0.2">
      <c r="B40" t="s">
        <v>65</v>
      </c>
      <c r="C40" s="12">
        <v>14</v>
      </c>
      <c r="D40" s="8">
        <v>1.53</v>
      </c>
      <c r="E40" s="12">
        <v>7</v>
      </c>
      <c r="F40" s="8">
        <v>1.19</v>
      </c>
      <c r="G40" s="12">
        <v>7</v>
      </c>
      <c r="H40" s="8">
        <v>2.2799999999999998</v>
      </c>
      <c r="I40" s="12">
        <v>0</v>
      </c>
    </row>
    <row r="41" spans="2:9" ht="15" customHeight="1" x14ac:dyDescent="0.2">
      <c r="B41" t="s">
        <v>70</v>
      </c>
      <c r="C41" s="12">
        <v>13</v>
      </c>
      <c r="D41" s="8">
        <v>1.42</v>
      </c>
      <c r="E41" s="12">
        <v>9</v>
      </c>
      <c r="F41" s="8">
        <v>1.53</v>
      </c>
      <c r="G41" s="12">
        <v>4</v>
      </c>
      <c r="H41" s="8">
        <v>1.3</v>
      </c>
      <c r="I41" s="12">
        <v>0</v>
      </c>
    </row>
    <row r="42" spans="2:9" ht="15" customHeight="1" x14ac:dyDescent="0.2">
      <c r="B42" t="s">
        <v>62</v>
      </c>
      <c r="C42" s="12">
        <v>11</v>
      </c>
      <c r="D42" s="8">
        <v>1.2</v>
      </c>
      <c r="E42" s="12">
        <v>10</v>
      </c>
      <c r="F42" s="8">
        <v>1.7</v>
      </c>
      <c r="G42" s="12">
        <v>1</v>
      </c>
      <c r="H42" s="8">
        <v>0.33</v>
      </c>
      <c r="I42" s="12">
        <v>0</v>
      </c>
    </row>
    <row r="43" spans="2:9" ht="15" customHeight="1" x14ac:dyDescent="0.2">
      <c r="B43" t="s">
        <v>66</v>
      </c>
      <c r="C43" s="12">
        <v>10</v>
      </c>
      <c r="D43" s="8">
        <v>1.0900000000000001</v>
      </c>
      <c r="E43" s="12">
        <v>2</v>
      </c>
      <c r="F43" s="8">
        <v>0.34</v>
      </c>
      <c r="G43" s="12">
        <v>8</v>
      </c>
      <c r="H43" s="8">
        <v>2.61</v>
      </c>
      <c r="I43" s="12">
        <v>0</v>
      </c>
    </row>
    <row r="44" spans="2:9" ht="15" customHeight="1" x14ac:dyDescent="0.2">
      <c r="B44" t="s">
        <v>72</v>
      </c>
      <c r="C44" s="12">
        <v>10</v>
      </c>
      <c r="D44" s="8">
        <v>1.0900000000000001</v>
      </c>
      <c r="E44" s="12">
        <v>6</v>
      </c>
      <c r="F44" s="8">
        <v>1.02</v>
      </c>
      <c r="G44" s="12">
        <v>2</v>
      </c>
      <c r="H44" s="8">
        <v>0.65</v>
      </c>
      <c r="I44" s="12">
        <v>0</v>
      </c>
    </row>
    <row r="47" spans="2:9" ht="33" customHeight="1" x14ac:dyDescent="0.2">
      <c r="B47" t="s">
        <v>163</v>
      </c>
      <c r="C47" s="10" t="s">
        <v>38</v>
      </c>
      <c r="D47" s="10" t="s">
        <v>39</v>
      </c>
      <c r="E47" s="10" t="s">
        <v>40</v>
      </c>
      <c r="F47" s="10" t="s">
        <v>41</v>
      </c>
      <c r="G47" s="10" t="s">
        <v>42</v>
      </c>
      <c r="H47" s="10" t="s">
        <v>43</v>
      </c>
      <c r="I47" s="10" t="s">
        <v>44</v>
      </c>
    </row>
    <row r="48" spans="2:9" ht="15" customHeight="1" x14ac:dyDescent="0.2">
      <c r="B48" t="s">
        <v>104</v>
      </c>
      <c r="C48" s="12">
        <v>60</v>
      </c>
      <c r="D48" s="8">
        <v>6.56</v>
      </c>
      <c r="E48" s="12">
        <v>59</v>
      </c>
      <c r="F48" s="8">
        <v>10.02</v>
      </c>
      <c r="G48" s="12">
        <v>1</v>
      </c>
      <c r="H48" s="8">
        <v>0.33</v>
      </c>
      <c r="I48" s="12">
        <v>0</v>
      </c>
    </row>
    <row r="49" spans="2:9" ht="15" customHeight="1" x14ac:dyDescent="0.2">
      <c r="B49" t="s">
        <v>118</v>
      </c>
      <c r="C49" s="12">
        <v>37</v>
      </c>
      <c r="D49" s="8">
        <v>4.04</v>
      </c>
      <c r="E49" s="12">
        <v>35</v>
      </c>
      <c r="F49" s="8">
        <v>5.94</v>
      </c>
      <c r="G49" s="12">
        <v>2</v>
      </c>
      <c r="H49" s="8">
        <v>0.65</v>
      </c>
      <c r="I49" s="12">
        <v>0</v>
      </c>
    </row>
    <row r="50" spans="2:9" ht="15" customHeight="1" x14ac:dyDescent="0.2">
      <c r="B50" t="s">
        <v>92</v>
      </c>
      <c r="C50" s="12">
        <v>37</v>
      </c>
      <c r="D50" s="8">
        <v>4.04</v>
      </c>
      <c r="E50" s="12">
        <v>31</v>
      </c>
      <c r="F50" s="8">
        <v>5.26</v>
      </c>
      <c r="G50" s="12">
        <v>5</v>
      </c>
      <c r="H50" s="8">
        <v>1.63</v>
      </c>
      <c r="I50" s="12">
        <v>1</v>
      </c>
    </row>
    <row r="51" spans="2:9" ht="15" customHeight="1" x14ac:dyDescent="0.2">
      <c r="B51" t="s">
        <v>95</v>
      </c>
      <c r="C51" s="12">
        <v>35</v>
      </c>
      <c r="D51" s="8">
        <v>3.83</v>
      </c>
      <c r="E51" s="12">
        <v>27</v>
      </c>
      <c r="F51" s="8">
        <v>4.58</v>
      </c>
      <c r="G51" s="12">
        <v>8</v>
      </c>
      <c r="H51" s="8">
        <v>2.61</v>
      </c>
      <c r="I51" s="12">
        <v>0</v>
      </c>
    </row>
    <row r="52" spans="2:9" ht="15" customHeight="1" x14ac:dyDescent="0.2">
      <c r="B52" t="s">
        <v>100</v>
      </c>
      <c r="C52" s="12">
        <v>27</v>
      </c>
      <c r="D52" s="8">
        <v>2.95</v>
      </c>
      <c r="E52" s="12">
        <v>24</v>
      </c>
      <c r="F52" s="8">
        <v>4.07</v>
      </c>
      <c r="G52" s="12">
        <v>3</v>
      </c>
      <c r="H52" s="8">
        <v>0.98</v>
      </c>
      <c r="I52" s="12">
        <v>0</v>
      </c>
    </row>
    <row r="53" spans="2:9" ht="15" customHeight="1" x14ac:dyDescent="0.2">
      <c r="B53" t="s">
        <v>103</v>
      </c>
      <c r="C53" s="12">
        <v>27</v>
      </c>
      <c r="D53" s="8">
        <v>2.95</v>
      </c>
      <c r="E53" s="12">
        <v>27</v>
      </c>
      <c r="F53" s="8">
        <v>4.58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120</v>
      </c>
      <c r="C54" s="12">
        <v>26</v>
      </c>
      <c r="D54" s="8">
        <v>2.84</v>
      </c>
      <c r="E54" s="12">
        <v>22</v>
      </c>
      <c r="F54" s="8">
        <v>3.74</v>
      </c>
      <c r="G54" s="12">
        <v>4</v>
      </c>
      <c r="H54" s="8">
        <v>1.3</v>
      </c>
      <c r="I54" s="12">
        <v>0</v>
      </c>
    </row>
    <row r="55" spans="2:9" ht="15" customHeight="1" x14ac:dyDescent="0.2">
      <c r="B55" t="s">
        <v>91</v>
      </c>
      <c r="C55" s="12">
        <v>21</v>
      </c>
      <c r="D55" s="8">
        <v>2.2999999999999998</v>
      </c>
      <c r="E55" s="12">
        <v>19</v>
      </c>
      <c r="F55" s="8">
        <v>3.23</v>
      </c>
      <c r="G55" s="12">
        <v>1</v>
      </c>
      <c r="H55" s="8">
        <v>0.33</v>
      </c>
      <c r="I55" s="12">
        <v>1</v>
      </c>
    </row>
    <row r="56" spans="2:9" ht="15" customHeight="1" x14ac:dyDescent="0.2">
      <c r="B56" t="s">
        <v>101</v>
      </c>
      <c r="C56" s="12">
        <v>21</v>
      </c>
      <c r="D56" s="8">
        <v>2.2999999999999998</v>
      </c>
      <c r="E56" s="12">
        <v>20</v>
      </c>
      <c r="F56" s="8">
        <v>3.4</v>
      </c>
      <c r="G56" s="12">
        <v>1</v>
      </c>
      <c r="H56" s="8">
        <v>0.33</v>
      </c>
      <c r="I56" s="12">
        <v>0</v>
      </c>
    </row>
    <row r="57" spans="2:9" ht="15" customHeight="1" x14ac:dyDescent="0.2">
      <c r="B57" t="s">
        <v>119</v>
      </c>
      <c r="C57" s="12">
        <v>20</v>
      </c>
      <c r="D57" s="8">
        <v>2.19</v>
      </c>
      <c r="E57" s="12">
        <v>3</v>
      </c>
      <c r="F57" s="8">
        <v>0.51</v>
      </c>
      <c r="G57" s="12">
        <v>17</v>
      </c>
      <c r="H57" s="8">
        <v>5.54</v>
      </c>
      <c r="I57" s="12">
        <v>0</v>
      </c>
    </row>
    <row r="58" spans="2:9" ht="15" customHeight="1" x14ac:dyDescent="0.2">
      <c r="B58" t="s">
        <v>99</v>
      </c>
      <c r="C58" s="12">
        <v>20</v>
      </c>
      <c r="D58" s="8">
        <v>2.19</v>
      </c>
      <c r="E58" s="12">
        <v>17</v>
      </c>
      <c r="F58" s="8">
        <v>2.89</v>
      </c>
      <c r="G58" s="12">
        <v>3</v>
      </c>
      <c r="H58" s="8">
        <v>0.98</v>
      </c>
      <c r="I58" s="12">
        <v>0</v>
      </c>
    </row>
    <row r="59" spans="2:9" ht="15" customHeight="1" x14ac:dyDescent="0.2">
      <c r="B59" t="s">
        <v>113</v>
      </c>
      <c r="C59" s="12">
        <v>18</v>
      </c>
      <c r="D59" s="8">
        <v>1.97</v>
      </c>
      <c r="E59" s="12">
        <v>12</v>
      </c>
      <c r="F59" s="8">
        <v>2.04</v>
      </c>
      <c r="G59" s="12">
        <v>6</v>
      </c>
      <c r="H59" s="8">
        <v>1.95</v>
      </c>
      <c r="I59" s="12">
        <v>0</v>
      </c>
    </row>
    <row r="60" spans="2:9" ht="15" customHeight="1" x14ac:dyDescent="0.2">
      <c r="B60" t="s">
        <v>88</v>
      </c>
      <c r="C60" s="12">
        <v>16</v>
      </c>
      <c r="D60" s="8">
        <v>1.75</v>
      </c>
      <c r="E60" s="12">
        <v>2</v>
      </c>
      <c r="F60" s="8">
        <v>0.34</v>
      </c>
      <c r="G60" s="12">
        <v>14</v>
      </c>
      <c r="H60" s="8">
        <v>4.5599999999999996</v>
      </c>
      <c r="I60" s="12">
        <v>0</v>
      </c>
    </row>
    <row r="61" spans="2:9" ht="15" customHeight="1" x14ac:dyDescent="0.2">
      <c r="B61" t="s">
        <v>90</v>
      </c>
      <c r="C61" s="12">
        <v>16</v>
      </c>
      <c r="D61" s="8">
        <v>1.75</v>
      </c>
      <c r="E61" s="12">
        <v>11</v>
      </c>
      <c r="F61" s="8">
        <v>1.87</v>
      </c>
      <c r="G61" s="12">
        <v>5</v>
      </c>
      <c r="H61" s="8">
        <v>1.63</v>
      </c>
      <c r="I61" s="12">
        <v>0</v>
      </c>
    </row>
    <row r="62" spans="2:9" ht="15" customHeight="1" x14ac:dyDescent="0.2">
      <c r="B62" t="s">
        <v>93</v>
      </c>
      <c r="C62" s="12">
        <v>16</v>
      </c>
      <c r="D62" s="8">
        <v>1.75</v>
      </c>
      <c r="E62" s="12">
        <v>11</v>
      </c>
      <c r="F62" s="8">
        <v>1.87</v>
      </c>
      <c r="G62" s="12">
        <v>5</v>
      </c>
      <c r="H62" s="8">
        <v>1.63</v>
      </c>
      <c r="I62" s="12">
        <v>0</v>
      </c>
    </row>
    <row r="63" spans="2:9" ht="15" customHeight="1" x14ac:dyDescent="0.2">
      <c r="B63" t="s">
        <v>89</v>
      </c>
      <c r="C63" s="12">
        <v>15</v>
      </c>
      <c r="D63" s="8">
        <v>1.64</v>
      </c>
      <c r="E63" s="12">
        <v>8</v>
      </c>
      <c r="F63" s="8">
        <v>1.36</v>
      </c>
      <c r="G63" s="12">
        <v>7</v>
      </c>
      <c r="H63" s="8">
        <v>2.2799999999999998</v>
      </c>
      <c r="I63" s="12">
        <v>0</v>
      </c>
    </row>
    <row r="64" spans="2:9" ht="15" customHeight="1" x14ac:dyDescent="0.2">
      <c r="B64" t="s">
        <v>112</v>
      </c>
      <c r="C64" s="12">
        <v>15</v>
      </c>
      <c r="D64" s="8">
        <v>1.64</v>
      </c>
      <c r="E64" s="12">
        <v>6</v>
      </c>
      <c r="F64" s="8">
        <v>1.02</v>
      </c>
      <c r="G64" s="12">
        <v>9</v>
      </c>
      <c r="H64" s="8">
        <v>2.93</v>
      </c>
      <c r="I64" s="12">
        <v>0</v>
      </c>
    </row>
    <row r="65" spans="2:9" ht="15" customHeight="1" x14ac:dyDescent="0.2">
      <c r="B65" t="s">
        <v>94</v>
      </c>
      <c r="C65" s="12">
        <v>14</v>
      </c>
      <c r="D65" s="8">
        <v>1.53</v>
      </c>
      <c r="E65" s="12">
        <v>5</v>
      </c>
      <c r="F65" s="8">
        <v>0.85</v>
      </c>
      <c r="G65" s="12">
        <v>9</v>
      </c>
      <c r="H65" s="8">
        <v>2.93</v>
      </c>
      <c r="I65" s="12">
        <v>0</v>
      </c>
    </row>
    <row r="66" spans="2:9" ht="15" customHeight="1" x14ac:dyDescent="0.2">
      <c r="B66" t="s">
        <v>111</v>
      </c>
      <c r="C66" s="12">
        <v>13</v>
      </c>
      <c r="D66" s="8">
        <v>1.42</v>
      </c>
      <c r="E66" s="12">
        <v>3</v>
      </c>
      <c r="F66" s="8">
        <v>0.51</v>
      </c>
      <c r="G66" s="12">
        <v>10</v>
      </c>
      <c r="H66" s="8">
        <v>3.26</v>
      </c>
      <c r="I66" s="12">
        <v>0</v>
      </c>
    </row>
    <row r="67" spans="2:9" ht="15" customHeight="1" x14ac:dyDescent="0.2">
      <c r="B67" t="s">
        <v>124</v>
      </c>
      <c r="C67" s="12">
        <v>13</v>
      </c>
      <c r="D67" s="8">
        <v>1.42</v>
      </c>
      <c r="E67" s="12">
        <v>3</v>
      </c>
      <c r="F67" s="8">
        <v>0.51</v>
      </c>
      <c r="G67" s="12">
        <v>10</v>
      </c>
      <c r="H67" s="8">
        <v>3.26</v>
      </c>
      <c r="I67" s="12">
        <v>0</v>
      </c>
    </row>
    <row r="69" spans="2:9" ht="15" customHeight="1" x14ac:dyDescent="0.2">
      <c r="B69" t="s">
        <v>164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E6744-163C-41E7-B7A0-9DA9649561AC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174</v>
      </c>
    </row>
    <row r="4" spans="2:9" ht="33" customHeight="1" x14ac:dyDescent="0.2">
      <c r="B4" t="s">
        <v>160</v>
      </c>
      <c r="C4" s="10" t="s">
        <v>38</v>
      </c>
      <c r="D4" s="10" t="s">
        <v>39</v>
      </c>
      <c r="E4" s="10" t="s">
        <v>40</v>
      </c>
      <c r="F4" s="10" t="s">
        <v>41</v>
      </c>
      <c r="G4" s="10" t="s">
        <v>42</v>
      </c>
      <c r="H4" s="10" t="s">
        <v>43</v>
      </c>
      <c r="I4" s="10" t="s">
        <v>44</v>
      </c>
    </row>
    <row r="5" spans="2:9" ht="15" customHeight="1" x14ac:dyDescent="0.2">
      <c r="B5" t="s">
        <v>22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23</v>
      </c>
      <c r="C6" s="12">
        <v>163</v>
      </c>
      <c r="D6" s="8">
        <v>11.17</v>
      </c>
      <c r="E6" s="12">
        <v>106</v>
      </c>
      <c r="F6" s="8">
        <v>10.07</v>
      </c>
      <c r="G6" s="12">
        <v>57</v>
      </c>
      <c r="H6" s="8">
        <v>15.66</v>
      </c>
      <c r="I6" s="12">
        <v>0</v>
      </c>
    </row>
    <row r="7" spans="2:9" ht="15" customHeight="1" x14ac:dyDescent="0.2">
      <c r="B7" t="s">
        <v>24</v>
      </c>
      <c r="C7" s="12">
        <v>94</v>
      </c>
      <c r="D7" s="8">
        <v>6.44</v>
      </c>
      <c r="E7" s="12">
        <v>55</v>
      </c>
      <c r="F7" s="8">
        <v>5.22</v>
      </c>
      <c r="G7" s="12">
        <v>38</v>
      </c>
      <c r="H7" s="8">
        <v>10.44</v>
      </c>
      <c r="I7" s="12">
        <v>1</v>
      </c>
    </row>
    <row r="8" spans="2:9" ht="15" customHeight="1" x14ac:dyDescent="0.2">
      <c r="B8" t="s">
        <v>25</v>
      </c>
      <c r="C8" s="12">
        <v>6</v>
      </c>
      <c r="D8" s="8">
        <v>0.41</v>
      </c>
      <c r="E8" s="12">
        <v>1</v>
      </c>
      <c r="F8" s="8">
        <v>0.09</v>
      </c>
      <c r="G8" s="12">
        <v>4</v>
      </c>
      <c r="H8" s="8">
        <v>1.1000000000000001</v>
      </c>
      <c r="I8" s="12">
        <v>0</v>
      </c>
    </row>
    <row r="9" spans="2:9" ht="15" customHeight="1" x14ac:dyDescent="0.2">
      <c r="B9" t="s">
        <v>26</v>
      </c>
      <c r="C9" s="12">
        <v>9</v>
      </c>
      <c r="D9" s="8">
        <v>0.62</v>
      </c>
      <c r="E9" s="12">
        <v>3</v>
      </c>
      <c r="F9" s="8">
        <v>0.28000000000000003</v>
      </c>
      <c r="G9" s="12">
        <v>6</v>
      </c>
      <c r="H9" s="8">
        <v>1.65</v>
      </c>
      <c r="I9" s="12">
        <v>0</v>
      </c>
    </row>
    <row r="10" spans="2:9" ht="15" customHeight="1" x14ac:dyDescent="0.2">
      <c r="B10" t="s">
        <v>27</v>
      </c>
      <c r="C10" s="12">
        <v>31</v>
      </c>
      <c r="D10" s="8">
        <v>2.12</v>
      </c>
      <c r="E10" s="12">
        <v>18</v>
      </c>
      <c r="F10" s="8">
        <v>1.71</v>
      </c>
      <c r="G10" s="12">
        <v>12</v>
      </c>
      <c r="H10" s="8">
        <v>3.3</v>
      </c>
      <c r="I10" s="12">
        <v>0</v>
      </c>
    </row>
    <row r="11" spans="2:9" ht="15" customHeight="1" x14ac:dyDescent="0.2">
      <c r="B11" t="s">
        <v>28</v>
      </c>
      <c r="C11" s="12">
        <v>438</v>
      </c>
      <c r="D11" s="8">
        <v>30.02</v>
      </c>
      <c r="E11" s="12">
        <v>302</v>
      </c>
      <c r="F11" s="8">
        <v>28.68</v>
      </c>
      <c r="G11" s="12">
        <v>134</v>
      </c>
      <c r="H11" s="8">
        <v>36.81</v>
      </c>
      <c r="I11" s="12">
        <v>2</v>
      </c>
    </row>
    <row r="12" spans="2:9" ht="15" customHeight="1" x14ac:dyDescent="0.2">
      <c r="B12" t="s">
        <v>29</v>
      </c>
      <c r="C12" s="12">
        <v>5</v>
      </c>
      <c r="D12" s="8">
        <v>0.34</v>
      </c>
      <c r="E12" s="12">
        <v>2</v>
      </c>
      <c r="F12" s="8">
        <v>0.19</v>
      </c>
      <c r="G12" s="12">
        <v>3</v>
      </c>
      <c r="H12" s="8">
        <v>0.82</v>
      </c>
      <c r="I12" s="12">
        <v>0</v>
      </c>
    </row>
    <row r="13" spans="2:9" ht="15" customHeight="1" x14ac:dyDescent="0.2">
      <c r="B13" t="s">
        <v>30</v>
      </c>
      <c r="C13" s="12">
        <v>43</v>
      </c>
      <c r="D13" s="8">
        <v>2.95</v>
      </c>
      <c r="E13" s="12">
        <v>28</v>
      </c>
      <c r="F13" s="8">
        <v>2.66</v>
      </c>
      <c r="G13" s="12">
        <v>13</v>
      </c>
      <c r="H13" s="8">
        <v>3.57</v>
      </c>
      <c r="I13" s="12">
        <v>2</v>
      </c>
    </row>
    <row r="14" spans="2:9" ht="15" customHeight="1" x14ac:dyDescent="0.2">
      <c r="B14" t="s">
        <v>31</v>
      </c>
      <c r="C14" s="12">
        <v>42</v>
      </c>
      <c r="D14" s="8">
        <v>2.88</v>
      </c>
      <c r="E14" s="12">
        <v>24</v>
      </c>
      <c r="F14" s="8">
        <v>2.2799999999999998</v>
      </c>
      <c r="G14" s="12">
        <v>17</v>
      </c>
      <c r="H14" s="8">
        <v>4.67</v>
      </c>
      <c r="I14" s="12">
        <v>1</v>
      </c>
    </row>
    <row r="15" spans="2:9" ht="15" customHeight="1" x14ac:dyDescent="0.2">
      <c r="B15" t="s">
        <v>32</v>
      </c>
      <c r="C15" s="12">
        <v>258</v>
      </c>
      <c r="D15" s="8">
        <v>17.68</v>
      </c>
      <c r="E15" s="12">
        <v>237</v>
      </c>
      <c r="F15" s="8">
        <v>22.51</v>
      </c>
      <c r="G15" s="12">
        <v>18</v>
      </c>
      <c r="H15" s="8">
        <v>4.95</v>
      </c>
      <c r="I15" s="12">
        <v>2</v>
      </c>
    </row>
    <row r="16" spans="2:9" ht="15" customHeight="1" x14ac:dyDescent="0.2">
      <c r="B16" t="s">
        <v>33</v>
      </c>
      <c r="C16" s="12">
        <v>185</v>
      </c>
      <c r="D16" s="8">
        <v>12.68</v>
      </c>
      <c r="E16" s="12">
        <v>174</v>
      </c>
      <c r="F16" s="8">
        <v>16.52</v>
      </c>
      <c r="G16" s="12">
        <v>8</v>
      </c>
      <c r="H16" s="8">
        <v>2.2000000000000002</v>
      </c>
      <c r="I16" s="12">
        <v>0</v>
      </c>
    </row>
    <row r="17" spans="2:9" ht="15" customHeight="1" x14ac:dyDescent="0.2">
      <c r="B17" t="s">
        <v>34</v>
      </c>
      <c r="C17" s="12">
        <v>57</v>
      </c>
      <c r="D17" s="8">
        <v>3.91</v>
      </c>
      <c r="E17" s="12">
        <v>32</v>
      </c>
      <c r="F17" s="8">
        <v>3.04</v>
      </c>
      <c r="G17" s="12">
        <v>5</v>
      </c>
      <c r="H17" s="8">
        <v>1.37</v>
      </c>
      <c r="I17" s="12">
        <v>1</v>
      </c>
    </row>
    <row r="18" spans="2:9" ht="15" customHeight="1" x14ac:dyDescent="0.2">
      <c r="B18" t="s">
        <v>35</v>
      </c>
      <c r="C18" s="12">
        <v>66</v>
      </c>
      <c r="D18" s="8">
        <v>4.5199999999999996</v>
      </c>
      <c r="E18" s="12">
        <v>37</v>
      </c>
      <c r="F18" s="8">
        <v>3.51</v>
      </c>
      <c r="G18" s="12">
        <v>28</v>
      </c>
      <c r="H18" s="8">
        <v>7.69</v>
      </c>
      <c r="I18" s="12">
        <v>0</v>
      </c>
    </row>
    <row r="19" spans="2:9" ht="15" customHeight="1" x14ac:dyDescent="0.2">
      <c r="B19" t="s">
        <v>36</v>
      </c>
      <c r="C19" s="12">
        <v>62</v>
      </c>
      <c r="D19" s="8">
        <v>4.25</v>
      </c>
      <c r="E19" s="12">
        <v>34</v>
      </c>
      <c r="F19" s="8">
        <v>3.23</v>
      </c>
      <c r="G19" s="12">
        <v>21</v>
      </c>
      <c r="H19" s="8">
        <v>5.77</v>
      </c>
      <c r="I19" s="12">
        <v>1</v>
      </c>
    </row>
    <row r="20" spans="2:9" ht="15" customHeight="1" x14ac:dyDescent="0.2">
      <c r="B20" s="9" t="s">
        <v>161</v>
      </c>
      <c r="C20" s="12">
        <f>SUM(LTBL_42211[総数／事業所数])</f>
        <v>1459</v>
      </c>
      <c r="E20" s="12">
        <f>SUBTOTAL(109,LTBL_42211[個人／事業所数])</f>
        <v>1053</v>
      </c>
      <c r="G20" s="12">
        <f>SUBTOTAL(109,LTBL_42211[法人／事業所数])</f>
        <v>364</v>
      </c>
      <c r="I20" s="12">
        <f>SUBTOTAL(109,LTBL_42211[法人以外の団体／事業所数])</f>
        <v>10</v>
      </c>
    </row>
    <row r="21" spans="2:9" ht="15" customHeight="1" x14ac:dyDescent="0.2">
      <c r="E21" s="11">
        <f>LTBL_42211[[#Totals],[個人／事業所数]]/LTBL_42211[[#Totals],[総数／事業所数]]</f>
        <v>0.72172721041809462</v>
      </c>
      <c r="G21" s="11">
        <f>LTBL_42211[[#Totals],[法人／事業所数]]/LTBL_42211[[#Totals],[総数／事業所数]]</f>
        <v>0.24948594928032899</v>
      </c>
      <c r="I21" s="11">
        <f>LTBL_42211[[#Totals],[法人以外の団体／事業所数]]/LTBL_42211[[#Totals],[総数／事業所数]]</f>
        <v>6.8540095956134339E-3</v>
      </c>
    </row>
    <row r="23" spans="2:9" ht="33" customHeight="1" x14ac:dyDescent="0.2">
      <c r="B23" t="s">
        <v>162</v>
      </c>
      <c r="C23" s="10" t="s">
        <v>38</v>
      </c>
      <c r="D23" s="10" t="s">
        <v>39</v>
      </c>
      <c r="E23" s="10" t="s">
        <v>40</v>
      </c>
      <c r="F23" s="10" t="s">
        <v>41</v>
      </c>
      <c r="G23" s="10" t="s">
        <v>42</v>
      </c>
      <c r="H23" s="10" t="s">
        <v>43</v>
      </c>
      <c r="I23" s="10" t="s">
        <v>44</v>
      </c>
    </row>
    <row r="24" spans="2:9" ht="15" customHeight="1" x14ac:dyDescent="0.2">
      <c r="B24" t="s">
        <v>59</v>
      </c>
      <c r="C24" s="12">
        <v>187</v>
      </c>
      <c r="D24" s="8">
        <v>12.82</v>
      </c>
      <c r="E24" s="12">
        <v>175</v>
      </c>
      <c r="F24" s="8">
        <v>16.62</v>
      </c>
      <c r="G24" s="12">
        <v>12</v>
      </c>
      <c r="H24" s="8">
        <v>3.3</v>
      </c>
      <c r="I24" s="12">
        <v>0</v>
      </c>
    </row>
    <row r="25" spans="2:9" ht="15" customHeight="1" x14ac:dyDescent="0.2">
      <c r="B25" t="s">
        <v>60</v>
      </c>
      <c r="C25" s="12">
        <v>160</v>
      </c>
      <c r="D25" s="8">
        <v>10.97</v>
      </c>
      <c r="E25" s="12">
        <v>157</v>
      </c>
      <c r="F25" s="8">
        <v>14.91</v>
      </c>
      <c r="G25" s="12">
        <v>3</v>
      </c>
      <c r="H25" s="8">
        <v>0.82</v>
      </c>
      <c r="I25" s="12">
        <v>0</v>
      </c>
    </row>
    <row r="26" spans="2:9" ht="15" customHeight="1" x14ac:dyDescent="0.2">
      <c r="B26" t="s">
        <v>54</v>
      </c>
      <c r="C26" s="12">
        <v>147</v>
      </c>
      <c r="D26" s="8">
        <v>10.08</v>
      </c>
      <c r="E26" s="12">
        <v>103</v>
      </c>
      <c r="F26" s="8">
        <v>9.7799999999999994</v>
      </c>
      <c r="G26" s="12">
        <v>44</v>
      </c>
      <c r="H26" s="8">
        <v>12.09</v>
      </c>
      <c r="I26" s="12">
        <v>0</v>
      </c>
    </row>
    <row r="27" spans="2:9" ht="15" customHeight="1" x14ac:dyDescent="0.2">
      <c r="B27" t="s">
        <v>52</v>
      </c>
      <c r="C27" s="12">
        <v>125</v>
      </c>
      <c r="D27" s="8">
        <v>8.57</v>
      </c>
      <c r="E27" s="12">
        <v>100</v>
      </c>
      <c r="F27" s="8">
        <v>9.5</v>
      </c>
      <c r="G27" s="12">
        <v>23</v>
      </c>
      <c r="H27" s="8">
        <v>6.32</v>
      </c>
      <c r="I27" s="12">
        <v>2</v>
      </c>
    </row>
    <row r="28" spans="2:9" ht="15" customHeight="1" x14ac:dyDescent="0.2">
      <c r="B28" t="s">
        <v>45</v>
      </c>
      <c r="C28" s="12">
        <v>79</v>
      </c>
      <c r="D28" s="8">
        <v>5.41</v>
      </c>
      <c r="E28" s="12">
        <v>40</v>
      </c>
      <c r="F28" s="8">
        <v>3.8</v>
      </c>
      <c r="G28" s="12">
        <v>39</v>
      </c>
      <c r="H28" s="8">
        <v>10.71</v>
      </c>
      <c r="I28" s="12">
        <v>0</v>
      </c>
    </row>
    <row r="29" spans="2:9" ht="15" customHeight="1" x14ac:dyDescent="0.2">
      <c r="B29" t="s">
        <v>71</v>
      </c>
      <c r="C29" s="12">
        <v>61</v>
      </c>
      <c r="D29" s="8">
        <v>4.18</v>
      </c>
      <c r="E29" s="12">
        <v>54</v>
      </c>
      <c r="F29" s="8">
        <v>5.13</v>
      </c>
      <c r="G29" s="12">
        <v>5</v>
      </c>
      <c r="H29" s="8">
        <v>1.37</v>
      </c>
      <c r="I29" s="12">
        <v>1</v>
      </c>
    </row>
    <row r="30" spans="2:9" ht="15" customHeight="1" x14ac:dyDescent="0.2">
      <c r="B30" t="s">
        <v>53</v>
      </c>
      <c r="C30" s="12">
        <v>58</v>
      </c>
      <c r="D30" s="8">
        <v>3.98</v>
      </c>
      <c r="E30" s="12">
        <v>49</v>
      </c>
      <c r="F30" s="8">
        <v>4.6500000000000004</v>
      </c>
      <c r="G30" s="12">
        <v>9</v>
      </c>
      <c r="H30" s="8">
        <v>2.4700000000000002</v>
      </c>
      <c r="I30" s="12">
        <v>0</v>
      </c>
    </row>
    <row r="31" spans="2:9" ht="15" customHeight="1" x14ac:dyDescent="0.2">
      <c r="B31" t="s">
        <v>61</v>
      </c>
      <c r="C31" s="12">
        <v>57</v>
      </c>
      <c r="D31" s="8">
        <v>3.91</v>
      </c>
      <c r="E31" s="12">
        <v>32</v>
      </c>
      <c r="F31" s="8">
        <v>3.04</v>
      </c>
      <c r="G31" s="12">
        <v>5</v>
      </c>
      <c r="H31" s="8">
        <v>1.37</v>
      </c>
      <c r="I31" s="12">
        <v>1</v>
      </c>
    </row>
    <row r="32" spans="2:9" ht="15" customHeight="1" x14ac:dyDescent="0.2">
      <c r="B32" t="s">
        <v>46</v>
      </c>
      <c r="C32" s="12">
        <v>51</v>
      </c>
      <c r="D32" s="8">
        <v>3.5</v>
      </c>
      <c r="E32" s="12">
        <v>43</v>
      </c>
      <c r="F32" s="8">
        <v>4.08</v>
      </c>
      <c r="G32" s="12">
        <v>8</v>
      </c>
      <c r="H32" s="8">
        <v>2.2000000000000002</v>
      </c>
      <c r="I32" s="12">
        <v>0</v>
      </c>
    </row>
    <row r="33" spans="2:9" ht="15" customHeight="1" x14ac:dyDescent="0.2">
      <c r="B33" t="s">
        <v>48</v>
      </c>
      <c r="C33" s="12">
        <v>49</v>
      </c>
      <c r="D33" s="8">
        <v>3.36</v>
      </c>
      <c r="E33" s="12">
        <v>31</v>
      </c>
      <c r="F33" s="8">
        <v>2.94</v>
      </c>
      <c r="G33" s="12">
        <v>17</v>
      </c>
      <c r="H33" s="8">
        <v>4.67</v>
      </c>
      <c r="I33" s="12">
        <v>1</v>
      </c>
    </row>
    <row r="34" spans="2:9" ht="15" customHeight="1" x14ac:dyDescent="0.2">
      <c r="B34" t="s">
        <v>62</v>
      </c>
      <c r="C34" s="12">
        <v>41</v>
      </c>
      <c r="D34" s="8">
        <v>2.81</v>
      </c>
      <c r="E34" s="12">
        <v>37</v>
      </c>
      <c r="F34" s="8">
        <v>3.51</v>
      </c>
      <c r="G34" s="12">
        <v>4</v>
      </c>
      <c r="H34" s="8">
        <v>1.1000000000000001</v>
      </c>
      <c r="I34" s="12">
        <v>0</v>
      </c>
    </row>
    <row r="35" spans="2:9" ht="15" customHeight="1" x14ac:dyDescent="0.2">
      <c r="B35" t="s">
        <v>47</v>
      </c>
      <c r="C35" s="12">
        <v>33</v>
      </c>
      <c r="D35" s="8">
        <v>2.2599999999999998</v>
      </c>
      <c r="E35" s="12">
        <v>23</v>
      </c>
      <c r="F35" s="8">
        <v>2.1800000000000002</v>
      </c>
      <c r="G35" s="12">
        <v>10</v>
      </c>
      <c r="H35" s="8">
        <v>2.75</v>
      </c>
      <c r="I35" s="12">
        <v>0</v>
      </c>
    </row>
    <row r="36" spans="2:9" ht="15" customHeight="1" x14ac:dyDescent="0.2">
      <c r="B36" t="s">
        <v>51</v>
      </c>
      <c r="C36" s="12">
        <v>28</v>
      </c>
      <c r="D36" s="8">
        <v>1.92</v>
      </c>
      <c r="E36" s="12">
        <v>16</v>
      </c>
      <c r="F36" s="8">
        <v>1.52</v>
      </c>
      <c r="G36" s="12">
        <v>12</v>
      </c>
      <c r="H36" s="8">
        <v>3.3</v>
      </c>
      <c r="I36" s="12">
        <v>0</v>
      </c>
    </row>
    <row r="37" spans="2:9" ht="15" customHeight="1" x14ac:dyDescent="0.2">
      <c r="B37" t="s">
        <v>56</v>
      </c>
      <c r="C37" s="12">
        <v>26</v>
      </c>
      <c r="D37" s="8">
        <v>1.78</v>
      </c>
      <c r="E37" s="12">
        <v>17</v>
      </c>
      <c r="F37" s="8">
        <v>1.61</v>
      </c>
      <c r="G37" s="12">
        <v>7</v>
      </c>
      <c r="H37" s="8">
        <v>1.92</v>
      </c>
      <c r="I37" s="12">
        <v>2</v>
      </c>
    </row>
    <row r="38" spans="2:9" ht="15" customHeight="1" x14ac:dyDescent="0.2">
      <c r="B38" t="s">
        <v>63</v>
      </c>
      <c r="C38" s="12">
        <v>25</v>
      </c>
      <c r="D38" s="8">
        <v>1.71</v>
      </c>
      <c r="E38" s="12">
        <v>0</v>
      </c>
      <c r="F38" s="8">
        <v>0</v>
      </c>
      <c r="G38" s="12">
        <v>24</v>
      </c>
      <c r="H38" s="8">
        <v>6.59</v>
      </c>
      <c r="I38" s="12">
        <v>0</v>
      </c>
    </row>
    <row r="39" spans="2:9" ht="15" customHeight="1" x14ac:dyDescent="0.2">
      <c r="B39" t="s">
        <v>65</v>
      </c>
      <c r="C39" s="12">
        <v>23</v>
      </c>
      <c r="D39" s="8">
        <v>1.58</v>
      </c>
      <c r="E39" s="12">
        <v>12</v>
      </c>
      <c r="F39" s="8">
        <v>1.1399999999999999</v>
      </c>
      <c r="G39" s="12">
        <v>11</v>
      </c>
      <c r="H39" s="8">
        <v>3.02</v>
      </c>
      <c r="I39" s="12">
        <v>0</v>
      </c>
    </row>
    <row r="40" spans="2:9" ht="15" customHeight="1" x14ac:dyDescent="0.2">
      <c r="B40" t="s">
        <v>64</v>
      </c>
      <c r="C40" s="12">
        <v>22</v>
      </c>
      <c r="D40" s="8">
        <v>1.51</v>
      </c>
      <c r="E40" s="12">
        <v>22</v>
      </c>
      <c r="F40" s="8">
        <v>2.09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57</v>
      </c>
      <c r="C41" s="12">
        <v>21</v>
      </c>
      <c r="D41" s="8">
        <v>1.44</v>
      </c>
      <c r="E41" s="12">
        <v>14</v>
      </c>
      <c r="F41" s="8">
        <v>1.33</v>
      </c>
      <c r="G41" s="12">
        <v>6</v>
      </c>
      <c r="H41" s="8">
        <v>1.65</v>
      </c>
      <c r="I41" s="12">
        <v>1</v>
      </c>
    </row>
    <row r="42" spans="2:9" ht="15" customHeight="1" x14ac:dyDescent="0.2">
      <c r="B42" t="s">
        <v>58</v>
      </c>
      <c r="C42" s="12">
        <v>21</v>
      </c>
      <c r="D42" s="8">
        <v>1.44</v>
      </c>
      <c r="E42" s="12">
        <v>10</v>
      </c>
      <c r="F42" s="8">
        <v>0.95</v>
      </c>
      <c r="G42" s="12">
        <v>11</v>
      </c>
      <c r="H42" s="8">
        <v>3.02</v>
      </c>
      <c r="I42" s="12">
        <v>0</v>
      </c>
    </row>
    <row r="43" spans="2:9" ht="15" customHeight="1" x14ac:dyDescent="0.2">
      <c r="B43" t="s">
        <v>49</v>
      </c>
      <c r="C43" s="12">
        <v>19</v>
      </c>
      <c r="D43" s="8">
        <v>1.3</v>
      </c>
      <c r="E43" s="12">
        <v>8</v>
      </c>
      <c r="F43" s="8">
        <v>0.76</v>
      </c>
      <c r="G43" s="12">
        <v>11</v>
      </c>
      <c r="H43" s="8">
        <v>3.02</v>
      </c>
      <c r="I43" s="12">
        <v>0</v>
      </c>
    </row>
    <row r="46" spans="2:9" ht="33" customHeight="1" x14ac:dyDescent="0.2">
      <c r="B46" t="s">
        <v>163</v>
      </c>
      <c r="C46" s="10" t="s">
        <v>38</v>
      </c>
      <c r="D46" s="10" t="s">
        <v>39</v>
      </c>
      <c r="E46" s="10" t="s">
        <v>40</v>
      </c>
      <c r="F46" s="10" t="s">
        <v>41</v>
      </c>
      <c r="G46" s="10" t="s">
        <v>42</v>
      </c>
      <c r="H46" s="10" t="s">
        <v>43</v>
      </c>
      <c r="I46" s="10" t="s">
        <v>44</v>
      </c>
    </row>
    <row r="47" spans="2:9" ht="15" customHeight="1" x14ac:dyDescent="0.2">
      <c r="B47" t="s">
        <v>104</v>
      </c>
      <c r="C47" s="12">
        <v>90</v>
      </c>
      <c r="D47" s="8">
        <v>6.17</v>
      </c>
      <c r="E47" s="12">
        <v>88</v>
      </c>
      <c r="F47" s="8">
        <v>8.36</v>
      </c>
      <c r="G47" s="12">
        <v>2</v>
      </c>
      <c r="H47" s="8">
        <v>0.55000000000000004</v>
      </c>
      <c r="I47" s="12">
        <v>0</v>
      </c>
    </row>
    <row r="48" spans="2:9" ht="15" customHeight="1" x14ac:dyDescent="0.2">
      <c r="B48" t="s">
        <v>95</v>
      </c>
      <c r="C48" s="12">
        <v>52</v>
      </c>
      <c r="D48" s="8">
        <v>3.56</v>
      </c>
      <c r="E48" s="12">
        <v>46</v>
      </c>
      <c r="F48" s="8">
        <v>4.37</v>
      </c>
      <c r="G48" s="12">
        <v>6</v>
      </c>
      <c r="H48" s="8">
        <v>1.65</v>
      </c>
      <c r="I48" s="12">
        <v>0</v>
      </c>
    </row>
    <row r="49" spans="2:9" ht="15" customHeight="1" x14ac:dyDescent="0.2">
      <c r="B49" t="s">
        <v>103</v>
      </c>
      <c r="C49" s="12">
        <v>49</v>
      </c>
      <c r="D49" s="8">
        <v>3.36</v>
      </c>
      <c r="E49" s="12">
        <v>49</v>
      </c>
      <c r="F49" s="8">
        <v>4.6500000000000004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101</v>
      </c>
      <c r="C50" s="12">
        <v>46</v>
      </c>
      <c r="D50" s="8">
        <v>3.15</v>
      </c>
      <c r="E50" s="12">
        <v>46</v>
      </c>
      <c r="F50" s="8">
        <v>4.37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120</v>
      </c>
      <c r="C51" s="12">
        <v>43</v>
      </c>
      <c r="D51" s="8">
        <v>2.95</v>
      </c>
      <c r="E51" s="12">
        <v>41</v>
      </c>
      <c r="F51" s="8">
        <v>3.89</v>
      </c>
      <c r="G51" s="12">
        <v>2</v>
      </c>
      <c r="H51" s="8">
        <v>0.55000000000000004</v>
      </c>
      <c r="I51" s="12">
        <v>0</v>
      </c>
    </row>
    <row r="52" spans="2:9" ht="15" customHeight="1" x14ac:dyDescent="0.2">
      <c r="B52" t="s">
        <v>100</v>
      </c>
      <c r="C52" s="12">
        <v>42</v>
      </c>
      <c r="D52" s="8">
        <v>2.88</v>
      </c>
      <c r="E52" s="12">
        <v>40</v>
      </c>
      <c r="F52" s="8">
        <v>3.8</v>
      </c>
      <c r="G52" s="12">
        <v>2</v>
      </c>
      <c r="H52" s="8">
        <v>0.55000000000000004</v>
      </c>
      <c r="I52" s="12">
        <v>0</v>
      </c>
    </row>
    <row r="53" spans="2:9" ht="15" customHeight="1" x14ac:dyDescent="0.2">
      <c r="B53" t="s">
        <v>118</v>
      </c>
      <c r="C53" s="12">
        <v>41</v>
      </c>
      <c r="D53" s="8">
        <v>2.81</v>
      </c>
      <c r="E53" s="12">
        <v>36</v>
      </c>
      <c r="F53" s="8">
        <v>3.42</v>
      </c>
      <c r="G53" s="12">
        <v>5</v>
      </c>
      <c r="H53" s="8">
        <v>1.37</v>
      </c>
      <c r="I53" s="12">
        <v>0</v>
      </c>
    </row>
    <row r="54" spans="2:9" ht="15" customHeight="1" x14ac:dyDescent="0.2">
      <c r="B54" t="s">
        <v>92</v>
      </c>
      <c r="C54" s="12">
        <v>39</v>
      </c>
      <c r="D54" s="8">
        <v>2.67</v>
      </c>
      <c r="E54" s="12">
        <v>27</v>
      </c>
      <c r="F54" s="8">
        <v>2.56</v>
      </c>
      <c r="G54" s="12">
        <v>10</v>
      </c>
      <c r="H54" s="8">
        <v>2.75</v>
      </c>
      <c r="I54" s="12">
        <v>2</v>
      </c>
    </row>
    <row r="55" spans="2:9" ht="15" customHeight="1" x14ac:dyDescent="0.2">
      <c r="B55" t="s">
        <v>106</v>
      </c>
      <c r="C55" s="12">
        <v>34</v>
      </c>
      <c r="D55" s="8">
        <v>2.33</v>
      </c>
      <c r="E55" s="12">
        <v>32</v>
      </c>
      <c r="F55" s="8">
        <v>3.04</v>
      </c>
      <c r="G55" s="12">
        <v>2</v>
      </c>
      <c r="H55" s="8">
        <v>0.55000000000000004</v>
      </c>
      <c r="I55" s="12">
        <v>0</v>
      </c>
    </row>
    <row r="56" spans="2:9" ht="15" customHeight="1" x14ac:dyDescent="0.2">
      <c r="B56" t="s">
        <v>89</v>
      </c>
      <c r="C56" s="12">
        <v>33</v>
      </c>
      <c r="D56" s="8">
        <v>2.2599999999999998</v>
      </c>
      <c r="E56" s="12">
        <v>28</v>
      </c>
      <c r="F56" s="8">
        <v>2.66</v>
      </c>
      <c r="G56" s="12">
        <v>5</v>
      </c>
      <c r="H56" s="8">
        <v>1.37</v>
      </c>
      <c r="I56" s="12">
        <v>0</v>
      </c>
    </row>
    <row r="57" spans="2:9" ht="15" customHeight="1" x14ac:dyDescent="0.2">
      <c r="B57" t="s">
        <v>99</v>
      </c>
      <c r="C57" s="12">
        <v>32</v>
      </c>
      <c r="D57" s="8">
        <v>2.19</v>
      </c>
      <c r="E57" s="12">
        <v>31</v>
      </c>
      <c r="F57" s="8">
        <v>2.94</v>
      </c>
      <c r="G57" s="12">
        <v>1</v>
      </c>
      <c r="H57" s="8">
        <v>0.27</v>
      </c>
      <c r="I57" s="12">
        <v>0</v>
      </c>
    </row>
    <row r="58" spans="2:9" ht="15" customHeight="1" x14ac:dyDescent="0.2">
      <c r="B58" t="s">
        <v>88</v>
      </c>
      <c r="C58" s="12">
        <v>28</v>
      </c>
      <c r="D58" s="8">
        <v>1.92</v>
      </c>
      <c r="E58" s="12">
        <v>3</v>
      </c>
      <c r="F58" s="8">
        <v>0.28000000000000003</v>
      </c>
      <c r="G58" s="12">
        <v>25</v>
      </c>
      <c r="H58" s="8">
        <v>6.87</v>
      </c>
      <c r="I58" s="12">
        <v>0</v>
      </c>
    </row>
    <row r="59" spans="2:9" ht="15" customHeight="1" x14ac:dyDescent="0.2">
      <c r="B59" t="s">
        <v>123</v>
      </c>
      <c r="C59" s="12">
        <v>28</v>
      </c>
      <c r="D59" s="8">
        <v>1.92</v>
      </c>
      <c r="E59" s="12">
        <v>21</v>
      </c>
      <c r="F59" s="8">
        <v>1.99</v>
      </c>
      <c r="G59" s="12">
        <v>7</v>
      </c>
      <c r="H59" s="8">
        <v>1.92</v>
      </c>
      <c r="I59" s="12">
        <v>0</v>
      </c>
    </row>
    <row r="60" spans="2:9" ht="15" customHeight="1" x14ac:dyDescent="0.2">
      <c r="B60" t="s">
        <v>93</v>
      </c>
      <c r="C60" s="12">
        <v>27</v>
      </c>
      <c r="D60" s="8">
        <v>1.85</v>
      </c>
      <c r="E60" s="12">
        <v>22</v>
      </c>
      <c r="F60" s="8">
        <v>2.09</v>
      </c>
      <c r="G60" s="12">
        <v>5</v>
      </c>
      <c r="H60" s="8">
        <v>1.37</v>
      </c>
      <c r="I60" s="12">
        <v>0</v>
      </c>
    </row>
    <row r="61" spans="2:9" ht="15" customHeight="1" x14ac:dyDescent="0.2">
      <c r="B61" t="s">
        <v>113</v>
      </c>
      <c r="C61" s="12">
        <v>26</v>
      </c>
      <c r="D61" s="8">
        <v>1.78</v>
      </c>
      <c r="E61" s="12">
        <v>22</v>
      </c>
      <c r="F61" s="8">
        <v>2.09</v>
      </c>
      <c r="G61" s="12">
        <v>4</v>
      </c>
      <c r="H61" s="8">
        <v>1.1000000000000001</v>
      </c>
      <c r="I61" s="12">
        <v>0</v>
      </c>
    </row>
    <row r="62" spans="2:9" ht="15" customHeight="1" x14ac:dyDescent="0.2">
      <c r="B62" t="s">
        <v>119</v>
      </c>
      <c r="C62" s="12">
        <v>23</v>
      </c>
      <c r="D62" s="8">
        <v>1.58</v>
      </c>
      <c r="E62" s="12">
        <v>6</v>
      </c>
      <c r="F62" s="8">
        <v>0.56999999999999995</v>
      </c>
      <c r="G62" s="12">
        <v>17</v>
      </c>
      <c r="H62" s="8">
        <v>4.67</v>
      </c>
      <c r="I62" s="12">
        <v>0</v>
      </c>
    </row>
    <row r="63" spans="2:9" ht="15" customHeight="1" x14ac:dyDescent="0.2">
      <c r="B63" t="s">
        <v>105</v>
      </c>
      <c r="C63" s="12">
        <v>22</v>
      </c>
      <c r="D63" s="8">
        <v>1.51</v>
      </c>
      <c r="E63" s="12">
        <v>20</v>
      </c>
      <c r="F63" s="8">
        <v>1.9</v>
      </c>
      <c r="G63" s="12">
        <v>2</v>
      </c>
      <c r="H63" s="8">
        <v>0.55000000000000004</v>
      </c>
      <c r="I63" s="12">
        <v>0</v>
      </c>
    </row>
    <row r="64" spans="2:9" ht="15" customHeight="1" x14ac:dyDescent="0.2">
      <c r="B64" t="s">
        <v>107</v>
      </c>
      <c r="C64" s="12">
        <v>22</v>
      </c>
      <c r="D64" s="8">
        <v>1.51</v>
      </c>
      <c r="E64" s="12">
        <v>22</v>
      </c>
      <c r="F64" s="8">
        <v>2.09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96</v>
      </c>
      <c r="C65" s="12">
        <v>20</v>
      </c>
      <c r="D65" s="8">
        <v>1.37</v>
      </c>
      <c r="E65" s="12">
        <v>14</v>
      </c>
      <c r="F65" s="8">
        <v>1.33</v>
      </c>
      <c r="G65" s="12">
        <v>5</v>
      </c>
      <c r="H65" s="8">
        <v>1.37</v>
      </c>
      <c r="I65" s="12">
        <v>1</v>
      </c>
    </row>
    <row r="66" spans="2:9" ht="15" customHeight="1" x14ac:dyDescent="0.2">
      <c r="B66" t="s">
        <v>110</v>
      </c>
      <c r="C66" s="12">
        <v>20</v>
      </c>
      <c r="D66" s="8">
        <v>1.37</v>
      </c>
      <c r="E66" s="12">
        <v>19</v>
      </c>
      <c r="F66" s="8">
        <v>1.8</v>
      </c>
      <c r="G66" s="12">
        <v>1</v>
      </c>
      <c r="H66" s="8">
        <v>0.27</v>
      </c>
      <c r="I66" s="12">
        <v>0</v>
      </c>
    </row>
    <row r="67" spans="2:9" ht="15" customHeight="1" x14ac:dyDescent="0.2">
      <c r="B67" t="s">
        <v>122</v>
      </c>
      <c r="C67" s="12">
        <v>20</v>
      </c>
      <c r="D67" s="8">
        <v>1.37</v>
      </c>
      <c r="E67" s="12">
        <v>0</v>
      </c>
      <c r="F67" s="8">
        <v>0</v>
      </c>
      <c r="G67" s="12">
        <v>2</v>
      </c>
      <c r="H67" s="8">
        <v>0.55000000000000004</v>
      </c>
      <c r="I67" s="12">
        <v>0</v>
      </c>
    </row>
    <row r="69" spans="2:9" ht="15" customHeight="1" x14ac:dyDescent="0.2">
      <c r="B69" t="s">
        <v>164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00A9F-995D-48BC-800A-D1002A2BD6B9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175</v>
      </c>
    </row>
    <row r="4" spans="2:9" ht="33" customHeight="1" x14ac:dyDescent="0.2">
      <c r="B4" t="s">
        <v>160</v>
      </c>
      <c r="C4" s="10" t="s">
        <v>38</v>
      </c>
      <c r="D4" s="10" t="s">
        <v>39</v>
      </c>
      <c r="E4" s="10" t="s">
        <v>40</v>
      </c>
      <c r="F4" s="10" t="s">
        <v>41</v>
      </c>
      <c r="G4" s="10" t="s">
        <v>42</v>
      </c>
      <c r="H4" s="10" t="s">
        <v>43</v>
      </c>
      <c r="I4" s="10" t="s">
        <v>44</v>
      </c>
    </row>
    <row r="5" spans="2:9" ht="15" customHeight="1" x14ac:dyDescent="0.2">
      <c r="B5" t="s">
        <v>22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23</v>
      </c>
      <c r="C6" s="12">
        <v>99</v>
      </c>
      <c r="D6" s="8">
        <v>18.23</v>
      </c>
      <c r="E6" s="12">
        <v>42</v>
      </c>
      <c r="F6" s="8">
        <v>12.14</v>
      </c>
      <c r="G6" s="12">
        <v>57</v>
      </c>
      <c r="H6" s="8">
        <v>31.49</v>
      </c>
      <c r="I6" s="12">
        <v>0</v>
      </c>
    </row>
    <row r="7" spans="2:9" ht="15" customHeight="1" x14ac:dyDescent="0.2">
      <c r="B7" t="s">
        <v>24</v>
      </c>
      <c r="C7" s="12">
        <v>39</v>
      </c>
      <c r="D7" s="8">
        <v>7.18</v>
      </c>
      <c r="E7" s="12">
        <v>24</v>
      </c>
      <c r="F7" s="8">
        <v>6.94</v>
      </c>
      <c r="G7" s="12">
        <v>15</v>
      </c>
      <c r="H7" s="8">
        <v>8.2899999999999991</v>
      </c>
      <c r="I7" s="12">
        <v>0</v>
      </c>
    </row>
    <row r="8" spans="2:9" ht="15" customHeight="1" x14ac:dyDescent="0.2">
      <c r="B8" t="s">
        <v>25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26</v>
      </c>
      <c r="C9" s="12">
        <v>2</v>
      </c>
      <c r="D9" s="8">
        <v>0.37</v>
      </c>
      <c r="E9" s="12">
        <v>0</v>
      </c>
      <c r="F9" s="8">
        <v>0</v>
      </c>
      <c r="G9" s="12">
        <v>2</v>
      </c>
      <c r="H9" s="8">
        <v>1.1000000000000001</v>
      </c>
      <c r="I9" s="12">
        <v>0</v>
      </c>
    </row>
    <row r="10" spans="2:9" ht="15" customHeight="1" x14ac:dyDescent="0.2">
      <c r="B10" t="s">
        <v>27</v>
      </c>
      <c r="C10" s="12">
        <v>13</v>
      </c>
      <c r="D10" s="8">
        <v>2.39</v>
      </c>
      <c r="E10" s="12">
        <v>7</v>
      </c>
      <c r="F10" s="8">
        <v>2.02</v>
      </c>
      <c r="G10" s="12">
        <v>6</v>
      </c>
      <c r="H10" s="8">
        <v>3.31</v>
      </c>
      <c r="I10" s="12">
        <v>0</v>
      </c>
    </row>
    <row r="11" spans="2:9" ht="15" customHeight="1" x14ac:dyDescent="0.2">
      <c r="B11" t="s">
        <v>28</v>
      </c>
      <c r="C11" s="12">
        <v>143</v>
      </c>
      <c r="D11" s="8">
        <v>26.34</v>
      </c>
      <c r="E11" s="12">
        <v>87</v>
      </c>
      <c r="F11" s="8">
        <v>25.14</v>
      </c>
      <c r="G11" s="12">
        <v>55</v>
      </c>
      <c r="H11" s="8">
        <v>30.39</v>
      </c>
      <c r="I11" s="12">
        <v>1</v>
      </c>
    </row>
    <row r="12" spans="2:9" ht="15" customHeight="1" x14ac:dyDescent="0.2">
      <c r="B12" t="s">
        <v>29</v>
      </c>
      <c r="C12" s="12">
        <v>1</v>
      </c>
      <c r="D12" s="8">
        <v>0.18</v>
      </c>
      <c r="E12" s="12">
        <v>0</v>
      </c>
      <c r="F12" s="8">
        <v>0</v>
      </c>
      <c r="G12" s="12">
        <v>1</v>
      </c>
      <c r="H12" s="8">
        <v>0.55000000000000004</v>
      </c>
      <c r="I12" s="12">
        <v>0</v>
      </c>
    </row>
    <row r="13" spans="2:9" ht="15" customHeight="1" x14ac:dyDescent="0.2">
      <c r="B13" t="s">
        <v>30</v>
      </c>
      <c r="C13" s="12">
        <v>14</v>
      </c>
      <c r="D13" s="8">
        <v>2.58</v>
      </c>
      <c r="E13" s="12">
        <v>4</v>
      </c>
      <c r="F13" s="8">
        <v>1.1599999999999999</v>
      </c>
      <c r="G13" s="12">
        <v>10</v>
      </c>
      <c r="H13" s="8">
        <v>5.52</v>
      </c>
      <c r="I13" s="12">
        <v>0</v>
      </c>
    </row>
    <row r="14" spans="2:9" ht="15" customHeight="1" x14ac:dyDescent="0.2">
      <c r="B14" t="s">
        <v>31</v>
      </c>
      <c r="C14" s="12">
        <v>12</v>
      </c>
      <c r="D14" s="8">
        <v>2.21</v>
      </c>
      <c r="E14" s="12">
        <v>5</v>
      </c>
      <c r="F14" s="8">
        <v>1.45</v>
      </c>
      <c r="G14" s="12">
        <v>7</v>
      </c>
      <c r="H14" s="8">
        <v>3.87</v>
      </c>
      <c r="I14" s="12">
        <v>0</v>
      </c>
    </row>
    <row r="15" spans="2:9" ht="15" customHeight="1" x14ac:dyDescent="0.2">
      <c r="B15" t="s">
        <v>32</v>
      </c>
      <c r="C15" s="12">
        <v>66</v>
      </c>
      <c r="D15" s="8">
        <v>12.15</v>
      </c>
      <c r="E15" s="12">
        <v>60</v>
      </c>
      <c r="F15" s="8">
        <v>17.34</v>
      </c>
      <c r="G15" s="12">
        <v>6</v>
      </c>
      <c r="H15" s="8">
        <v>3.31</v>
      </c>
      <c r="I15" s="12">
        <v>0</v>
      </c>
    </row>
    <row r="16" spans="2:9" ht="15" customHeight="1" x14ac:dyDescent="0.2">
      <c r="B16" t="s">
        <v>33</v>
      </c>
      <c r="C16" s="12">
        <v>73</v>
      </c>
      <c r="D16" s="8">
        <v>13.44</v>
      </c>
      <c r="E16" s="12">
        <v>67</v>
      </c>
      <c r="F16" s="8">
        <v>19.36</v>
      </c>
      <c r="G16" s="12">
        <v>4</v>
      </c>
      <c r="H16" s="8">
        <v>2.21</v>
      </c>
      <c r="I16" s="12">
        <v>1</v>
      </c>
    </row>
    <row r="17" spans="2:9" ht="15" customHeight="1" x14ac:dyDescent="0.2">
      <c r="B17" t="s">
        <v>34</v>
      </c>
      <c r="C17" s="12">
        <v>20</v>
      </c>
      <c r="D17" s="8">
        <v>3.68</v>
      </c>
      <c r="E17" s="12">
        <v>9</v>
      </c>
      <c r="F17" s="8">
        <v>2.6</v>
      </c>
      <c r="G17" s="12">
        <v>2</v>
      </c>
      <c r="H17" s="8">
        <v>1.1000000000000001</v>
      </c>
      <c r="I17" s="12">
        <v>0</v>
      </c>
    </row>
    <row r="18" spans="2:9" ht="15" customHeight="1" x14ac:dyDescent="0.2">
      <c r="B18" t="s">
        <v>35</v>
      </c>
      <c r="C18" s="12">
        <v>21</v>
      </c>
      <c r="D18" s="8">
        <v>3.87</v>
      </c>
      <c r="E18" s="12">
        <v>16</v>
      </c>
      <c r="F18" s="8">
        <v>4.62</v>
      </c>
      <c r="G18" s="12">
        <v>3</v>
      </c>
      <c r="H18" s="8">
        <v>1.66</v>
      </c>
      <c r="I18" s="12">
        <v>0</v>
      </c>
    </row>
    <row r="19" spans="2:9" ht="15" customHeight="1" x14ac:dyDescent="0.2">
      <c r="B19" t="s">
        <v>36</v>
      </c>
      <c r="C19" s="12">
        <v>40</v>
      </c>
      <c r="D19" s="8">
        <v>7.37</v>
      </c>
      <c r="E19" s="12">
        <v>25</v>
      </c>
      <c r="F19" s="8">
        <v>7.23</v>
      </c>
      <c r="G19" s="12">
        <v>13</v>
      </c>
      <c r="H19" s="8">
        <v>7.18</v>
      </c>
      <c r="I19" s="12">
        <v>0</v>
      </c>
    </row>
    <row r="20" spans="2:9" ht="15" customHeight="1" x14ac:dyDescent="0.2">
      <c r="B20" s="9" t="s">
        <v>161</v>
      </c>
      <c r="C20" s="12">
        <f>SUM(LTBL_42212[総数／事業所数])</f>
        <v>543</v>
      </c>
      <c r="E20" s="12">
        <f>SUBTOTAL(109,LTBL_42212[個人／事業所数])</f>
        <v>346</v>
      </c>
      <c r="G20" s="12">
        <f>SUBTOTAL(109,LTBL_42212[法人／事業所数])</f>
        <v>181</v>
      </c>
      <c r="I20" s="12">
        <f>SUBTOTAL(109,LTBL_42212[法人以外の団体／事業所数])</f>
        <v>2</v>
      </c>
    </row>
    <row r="21" spans="2:9" ht="15" customHeight="1" x14ac:dyDescent="0.2">
      <c r="E21" s="11">
        <f>LTBL_42212[[#Totals],[個人／事業所数]]/LTBL_42212[[#Totals],[総数／事業所数]]</f>
        <v>0.6372007366482505</v>
      </c>
      <c r="G21" s="11">
        <f>LTBL_42212[[#Totals],[法人／事業所数]]/LTBL_42212[[#Totals],[総数／事業所数]]</f>
        <v>0.33333333333333331</v>
      </c>
      <c r="I21" s="11">
        <f>LTBL_42212[[#Totals],[法人以外の団体／事業所数]]/LTBL_42212[[#Totals],[総数／事業所数]]</f>
        <v>3.6832412523020259E-3</v>
      </c>
    </row>
    <row r="23" spans="2:9" ht="33" customHeight="1" x14ac:dyDescent="0.2">
      <c r="B23" t="s">
        <v>162</v>
      </c>
      <c r="C23" s="10" t="s">
        <v>38</v>
      </c>
      <c r="D23" s="10" t="s">
        <v>39</v>
      </c>
      <c r="E23" s="10" t="s">
        <v>40</v>
      </c>
      <c r="F23" s="10" t="s">
        <v>41</v>
      </c>
      <c r="G23" s="10" t="s">
        <v>42</v>
      </c>
      <c r="H23" s="10" t="s">
        <v>43</v>
      </c>
      <c r="I23" s="10" t="s">
        <v>44</v>
      </c>
    </row>
    <row r="24" spans="2:9" ht="15" customHeight="1" x14ac:dyDescent="0.2">
      <c r="B24" t="s">
        <v>60</v>
      </c>
      <c r="C24" s="12">
        <v>61</v>
      </c>
      <c r="D24" s="8">
        <v>11.23</v>
      </c>
      <c r="E24" s="12">
        <v>58</v>
      </c>
      <c r="F24" s="8">
        <v>16.760000000000002</v>
      </c>
      <c r="G24" s="12">
        <v>3</v>
      </c>
      <c r="H24" s="8">
        <v>1.66</v>
      </c>
      <c r="I24" s="12">
        <v>0</v>
      </c>
    </row>
    <row r="25" spans="2:9" ht="15" customHeight="1" x14ac:dyDescent="0.2">
      <c r="B25" t="s">
        <v>45</v>
      </c>
      <c r="C25" s="12">
        <v>55</v>
      </c>
      <c r="D25" s="8">
        <v>10.130000000000001</v>
      </c>
      <c r="E25" s="12">
        <v>16</v>
      </c>
      <c r="F25" s="8">
        <v>4.62</v>
      </c>
      <c r="G25" s="12">
        <v>39</v>
      </c>
      <c r="H25" s="8">
        <v>21.55</v>
      </c>
      <c r="I25" s="12">
        <v>0</v>
      </c>
    </row>
    <row r="26" spans="2:9" ht="15" customHeight="1" x14ac:dyDescent="0.2">
      <c r="B26" t="s">
        <v>52</v>
      </c>
      <c r="C26" s="12">
        <v>51</v>
      </c>
      <c r="D26" s="8">
        <v>9.39</v>
      </c>
      <c r="E26" s="12">
        <v>40</v>
      </c>
      <c r="F26" s="8">
        <v>11.56</v>
      </c>
      <c r="G26" s="12">
        <v>10</v>
      </c>
      <c r="H26" s="8">
        <v>5.52</v>
      </c>
      <c r="I26" s="12">
        <v>1</v>
      </c>
    </row>
    <row r="27" spans="2:9" ht="15" customHeight="1" x14ac:dyDescent="0.2">
      <c r="B27" t="s">
        <v>59</v>
      </c>
      <c r="C27" s="12">
        <v>50</v>
      </c>
      <c r="D27" s="8">
        <v>9.2100000000000009</v>
      </c>
      <c r="E27" s="12">
        <v>48</v>
      </c>
      <c r="F27" s="8">
        <v>13.87</v>
      </c>
      <c r="G27" s="12">
        <v>2</v>
      </c>
      <c r="H27" s="8">
        <v>1.1000000000000001</v>
      </c>
      <c r="I27" s="12">
        <v>0</v>
      </c>
    </row>
    <row r="28" spans="2:9" ht="15" customHeight="1" x14ac:dyDescent="0.2">
      <c r="B28" t="s">
        <v>54</v>
      </c>
      <c r="C28" s="12">
        <v>47</v>
      </c>
      <c r="D28" s="8">
        <v>8.66</v>
      </c>
      <c r="E28" s="12">
        <v>27</v>
      </c>
      <c r="F28" s="8">
        <v>7.8</v>
      </c>
      <c r="G28" s="12">
        <v>20</v>
      </c>
      <c r="H28" s="8">
        <v>11.05</v>
      </c>
      <c r="I28" s="12">
        <v>0</v>
      </c>
    </row>
    <row r="29" spans="2:9" ht="15" customHeight="1" x14ac:dyDescent="0.2">
      <c r="B29" t="s">
        <v>46</v>
      </c>
      <c r="C29" s="12">
        <v>25</v>
      </c>
      <c r="D29" s="8">
        <v>4.5999999999999996</v>
      </c>
      <c r="E29" s="12">
        <v>16</v>
      </c>
      <c r="F29" s="8">
        <v>4.62</v>
      </c>
      <c r="G29" s="12">
        <v>9</v>
      </c>
      <c r="H29" s="8">
        <v>4.97</v>
      </c>
      <c r="I29" s="12">
        <v>0</v>
      </c>
    </row>
    <row r="30" spans="2:9" ht="15" customHeight="1" x14ac:dyDescent="0.2">
      <c r="B30" t="s">
        <v>61</v>
      </c>
      <c r="C30" s="12">
        <v>20</v>
      </c>
      <c r="D30" s="8">
        <v>3.68</v>
      </c>
      <c r="E30" s="12">
        <v>9</v>
      </c>
      <c r="F30" s="8">
        <v>2.6</v>
      </c>
      <c r="G30" s="12">
        <v>2</v>
      </c>
      <c r="H30" s="8">
        <v>1.1000000000000001</v>
      </c>
      <c r="I30" s="12">
        <v>0</v>
      </c>
    </row>
    <row r="31" spans="2:9" ht="15" customHeight="1" x14ac:dyDescent="0.2">
      <c r="B31" t="s">
        <v>47</v>
      </c>
      <c r="C31" s="12">
        <v>19</v>
      </c>
      <c r="D31" s="8">
        <v>3.5</v>
      </c>
      <c r="E31" s="12">
        <v>10</v>
      </c>
      <c r="F31" s="8">
        <v>2.89</v>
      </c>
      <c r="G31" s="12">
        <v>9</v>
      </c>
      <c r="H31" s="8">
        <v>4.97</v>
      </c>
      <c r="I31" s="12">
        <v>0</v>
      </c>
    </row>
    <row r="32" spans="2:9" ht="15" customHeight="1" x14ac:dyDescent="0.2">
      <c r="B32" t="s">
        <v>53</v>
      </c>
      <c r="C32" s="12">
        <v>19</v>
      </c>
      <c r="D32" s="8">
        <v>3.5</v>
      </c>
      <c r="E32" s="12">
        <v>13</v>
      </c>
      <c r="F32" s="8">
        <v>3.76</v>
      </c>
      <c r="G32" s="12">
        <v>6</v>
      </c>
      <c r="H32" s="8">
        <v>3.31</v>
      </c>
      <c r="I32" s="12">
        <v>0</v>
      </c>
    </row>
    <row r="33" spans="2:9" ht="15" customHeight="1" x14ac:dyDescent="0.2">
      <c r="B33" t="s">
        <v>64</v>
      </c>
      <c r="C33" s="12">
        <v>18</v>
      </c>
      <c r="D33" s="8">
        <v>3.31</v>
      </c>
      <c r="E33" s="12">
        <v>15</v>
      </c>
      <c r="F33" s="8">
        <v>4.34</v>
      </c>
      <c r="G33" s="12">
        <v>3</v>
      </c>
      <c r="H33" s="8">
        <v>1.66</v>
      </c>
      <c r="I33" s="12">
        <v>0</v>
      </c>
    </row>
    <row r="34" spans="2:9" ht="15" customHeight="1" x14ac:dyDescent="0.2">
      <c r="B34" t="s">
        <v>62</v>
      </c>
      <c r="C34" s="12">
        <v>15</v>
      </c>
      <c r="D34" s="8">
        <v>2.76</v>
      </c>
      <c r="E34" s="12">
        <v>15</v>
      </c>
      <c r="F34" s="8">
        <v>4.34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71</v>
      </c>
      <c r="C35" s="12">
        <v>13</v>
      </c>
      <c r="D35" s="8">
        <v>2.39</v>
      </c>
      <c r="E35" s="12">
        <v>10</v>
      </c>
      <c r="F35" s="8">
        <v>2.89</v>
      </c>
      <c r="G35" s="12">
        <v>3</v>
      </c>
      <c r="H35" s="8">
        <v>1.66</v>
      </c>
      <c r="I35" s="12">
        <v>0</v>
      </c>
    </row>
    <row r="36" spans="2:9" ht="15" customHeight="1" x14ac:dyDescent="0.2">
      <c r="B36" t="s">
        <v>48</v>
      </c>
      <c r="C36" s="12">
        <v>12</v>
      </c>
      <c r="D36" s="8">
        <v>2.21</v>
      </c>
      <c r="E36" s="12">
        <v>8</v>
      </c>
      <c r="F36" s="8">
        <v>2.31</v>
      </c>
      <c r="G36" s="12">
        <v>4</v>
      </c>
      <c r="H36" s="8">
        <v>2.21</v>
      </c>
      <c r="I36" s="12">
        <v>0</v>
      </c>
    </row>
    <row r="37" spans="2:9" ht="15" customHeight="1" x14ac:dyDescent="0.2">
      <c r="B37" t="s">
        <v>58</v>
      </c>
      <c r="C37" s="12">
        <v>10</v>
      </c>
      <c r="D37" s="8">
        <v>1.84</v>
      </c>
      <c r="E37" s="12">
        <v>4</v>
      </c>
      <c r="F37" s="8">
        <v>1.1599999999999999</v>
      </c>
      <c r="G37" s="12">
        <v>6</v>
      </c>
      <c r="H37" s="8">
        <v>3.31</v>
      </c>
      <c r="I37" s="12">
        <v>0</v>
      </c>
    </row>
    <row r="38" spans="2:9" ht="15" customHeight="1" x14ac:dyDescent="0.2">
      <c r="B38" t="s">
        <v>56</v>
      </c>
      <c r="C38" s="12">
        <v>9</v>
      </c>
      <c r="D38" s="8">
        <v>1.66</v>
      </c>
      <c r="E38" s="12">
        <v>4</v>
      </c>
      <c r="F38" s="8">
        <v>1.1599999999999999</v>
      </c>
      <c r="G38" s="12">
        <v>5</v>
      </c>
      <c r="H38" s="8">
        <v>2.76</v>
      </c>
      <c r="I38" s="12">
        <v>0</v>
      </c>
    </row>
    <row r="39" spans="2:9" ht="15" customHeight="1" x14ac:dyDescent="0.2">
      <c r="B39" t="s">
        <v>67</v>
      </c>
      <c r="C39" s="12">
        <v>9</v>
      </c>
      <c r="D39" s="8">
        <v>1.66</v>
      </c>
      <c r="E39" s="12">
        <v>5</v>
      </c>
      <c r="F39" s="8">
        <v>1.45</v>
      </c>
      <c r="G39" s="12">
        <v>4</v>
      </c>
      <c r="H39" s="8">
        <v>2.21</v>
      </c>
      <c r="I39" s="12">
        <v>0</v>
      </c>
    </row>
    <row r="40" spans="2:9" ht="15" customHeight="1" x14ac:dyDescent="0.2">
      <c r="B40" t="s">
        <v>75</v>
      </c>
      <c r="C40" s="12">
        <v>8</v>
      </c>
      <c r="D40" s="8">
        <v>1.47</v>
      </c>
      <c r="E40" s="12">
        <v>5</v>
      </c>
      <c r="F40" s="8">
        <v>1.45</v>
      </c>
      <c r="G40" s="12">
        <v>3</v>
      </c>
      <c r="H40" s="8">
        <v>1.66</v>
      </c>
      <c r="I40" s="12">
        <v>0</v>
      </c>
    </row>
    <row r="41" spans="2:9" ht="15" customHeight="1" x14ac:dyDescent="0.2">
      <c r="B41" t="s">
        <v>50</v>
      </c>
      <c r="C41" s="12">
        <v>7</v>
      </c>
      <c r="D41" s="8">
        <v>1.29</v>
      </c>
      <c r="E41" s="12">
        <v>1</v>
      </c>
      <c r="F41" s="8">
        <v>0.28999999999999998</v>
      </c>
      <c r="G41" s="12">
        <v>6</v>
      </c>
      <c r="H41" s="8">
        <v>3.31</v>
      </c>
      <c r="I41" s="12">
        <v>0</v>
      </c>
    </row>
    <row r="42" spans="2:9" ht="15" customHeight="1" x14ac:dyDescent="0.2">
      <c r="B42" t="s">
        <v>72</v>
      </c>
      <c r="C42" s="12">
        <v>7</v>
      </c>
      <c r="D42" s="8">
        <v>1.29</v>
      </c>
      <c r="E42" s="12">
        <v>6</v>
      </c>
      <c r="F42" s="8">
        <v>1.73</v>
      </c>
      <c r="G42" s="12">
        <v>0</v>
      </c>
      <c r="H42" s="8">
        <v>0</v>
      </c>
      <c r="I42" s="12">
        <v>1</v>
      </c>
    </row>
    <row r="43" spans="2:9" ht="15" customHeight="1" x14ac:dyDescent="0.2">
      <c r="B43" t="s">
        <v>73</v>
      </c>
      <c r="C43" s="12">
        <v>7</v>
      </c>
      <c r="D43" s="8">
        <v>1.29</v>
      </c>
      <c r="E43" s="12">
        <v>4</v>
      </c>
      <c r="F43" s="8">
        <v>1.1599999999999999</v>
      </c>
      <c r="G43" s="12">
        <v>3</v>
      </c>
      <c r="H43" s="8">
        <v>1.66</v>
      </c>
      <c r="I43" s="12">
        <v>0</v>
      </c>
    </row>
    <row r="46" spans="2:9" ht="33" customHeight="1" x14ac:dyDescent="0.2">
      <c r="B46" t="s">
        <v>163</v>
      </c>
      <c r="C46" s="10" t="s">
        <v>38</v>
      </c>
      <c r="D46" s="10" t="s">
        <v>39</v>
      </c>
      <c r="E46" s="10" t="s">
        <v>40</v>
      </c>
      <c r="F46" s="10" t="s">
        <v>41</v>
      </c>
      <c r="G46" s="10" t="s">
        <v>42</v>
      </c>
      <c r="H46" s="10" t="s">
        <v>43</v>
      </c>
      <c r="I46" s="10" t="s">
        <v>44</v>
      </c>
    </row>
    <row r="47" spans="2:9" ht="15" customHeight="1" x14ac:dyDescent="0.2">
      <c r="B47" t="s">
        <v>104</v>
      </c>
      <c r="C47" s="12">
        <v>30</v>
      </c>
      <c r="D47" s="8">
        <v>5.52</v>
      </c>
      <c r="E47" s="12">
        <v>29</v>
      </c>
      <c r="F47" s="8">
        <v>8.3800000000000008</v>
      </c>
      <c r="G47" s="12">
        <v>1</v>
      </c>
      <c r="H47" s="8">
        <v>0.55000000000000004</v>
      </c>
      <c r="I47" s="12">
        <v>0</v>
      </c>
    </row>
    <row r="48" spans="2:9" ht="15" customHeight="1" x14ac:dyDescent="0.2">
      <c r="B48" t="s">
        <v>103</v>
      </c>
      <c r="C48" s="12">
        <v>21</v>
      </c>
      <c r="D48" s="8">
        <v>3.87</v>
      </c>
      <c r="E48" s="12">
        <v>21</v>
      </c>
      <c r="F48" s="8">
        <v>6.07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88</v>
      </c>
      <c r="C49" s="12">
        <v>20</v>
      </c>
      <c r="D49" s="8">
        <v>3.68</v>
      </c>
      <c r="E49" s="12">
        <v>2</v>
      </c>
      <c r="F49" s="8">
        <v>0.57999999999999996</v>
      </c>
      <c r="G49" s="12">
        <v>18</v>
      </c>
      <c r="H49" s="8">
        <v>9.94</v>
      </c>
      <c r="I49" s="12">
        <v>0</v>
      </c>
    </row>
    <row r="50" spans="2:9" ht="15" customHeight="1" x14ac:dyDescent="0.2">
      <c r="B50" t="s">
        <v>92</v>
      </c>
      <c r="C50" s="12">
        <v>18</v>
      </c>
      <c r="D50" s="8">
        <v>3.31</v>
      </c>
      <c r="E50" s="12">
        <v>12</v>
      </c>
      <c r="F50" s="8">
        <v>3.47</v>
      </c>
      <c r="G50" s="12">
        <v>5</v>
      </c>
      <c r="H50" s="8">
        <v>2.76</v>
      </c>
      <c r="I50" s="12">
        <v>1</v>
      </c>
    </row>
    <row r="51" spans="2:9" ht="15" customHeight="1" x14ac:dyDescent="0.2">
      <c r="B51" t="s">
        <v>107</v>
      </c>
      <c r="C51" s="12">
        <v>18</v>
      </c>
      <c r="D51" s="8">
        <v>3.31</v>
      </c>
      <c r="E51" s="12">
        <v>15</v>
      </c>
      <c r="F51" s="8">
        <v>4.34</v>
      </c>
      <c r="G51" s="12">
        <v>3</v>
      </c>
      <c r="H51" s="8">
        <v>1.66</v>
      </c>
      <c r="I51" s="12">
        <v>0</v>
      </c>
    </row>
    <row r="52" spans="2:9" ht="15" customHeight="1" x14ac:dyDescent="0.2">
      <c r="B52" t="s">
        <v>111</v>
      </c>
      <c r="C52" s="12">
        <v>15</v>
      </c>
      <c r="D52" s="8">
        <v>2.76</v>
      </c>
      <c r="E52" s="12">
        <v>5</v>
      </c>
      <c r="F52" s="8">
        <v>1.45</v>
      </c>
      <c r="G52" s="12">
        <v>10</v>
      </c>
      <c r="H52" s="8">
        <v>5.52</v>
      </c>
      <c r="I52" s="12">
        <v>0</v>
      </c>
    </row>
    <row r="53" spans="2:9" ht="15" customHeight="1" x14ac:dyDescent="0.2">
      <c r="B53" t="s">
        <v>100</v>
      </c>
      <c r="C53" s="12">
        <v>14</v>
      </c>
      <c r="D53" s="8">
        <v>2.58</v>
      </c>
      <c r="E53" s="12">
        <v>14</v>
      </c>
      <c r="F53" s="8">
        <v>4.05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95</v>
      </c>
      <c r="C54" s="12">
        <v>12</v>
      </c>
      <c r="D54" s="8">
        <v>2.21</v>
      </c>
      <c r="E54" s="12">
        <v>8</v>
      </c>
      <c r="F54" s="8">
        <v>2.31</v>
      </c>
      <c r="G54" s="12">
        <v>4</v>
      </c>
      <c r="H54" s="8">
        <v>2.21</v>
      </c>
      <c r="I54" s="12">
        <v>0</v>
      </c>
    </row>
    <row r="55" spans="2:9" ht="15" customHeight="1" x14ac:dyDescent="0.2">
      <c r="B55" t="s">
        <v>99</v>
      </c>
      <c r="C55" s="12">
        <v>12</v>
      </c>
      <c r="D55" s="8">
        <v>2.21</v>
      </c>
      <c r="E55" s="12">
        <v>11</v>
      </c>
      <c r="F55" s="8">
        <v>3.18</v>
      </c>
      <c r="G55" s="12">
        <v>1</v>
      </c>
      <c r="H55" s="8">
        <v>0.55000000000000004</v>
      </c>
      <c r="I55" s="12">
        <v>0</v>
      </c>
    </row>
    <row r="56" spans="2:9" ht="15" customHeight="1" x14ac:dyDescent="0.2">
      <c r="B56" t="s">
        <v>106</v>
      </c>
      <c r="C56" s="12">
        <v>12</v>
      </c>
      <c r="D56" s="8">
        <v>2.21</v>
      </c>
      <c r="E56" s="12">
        <v>12</v>
      </c>
      <c r="F56" s="8">
        <v>3.47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89</v>
      </c>
      <c r="C57" s="12">
        <v>11</v>
      </c>
      <c r="D57" s="8">
        <v>2.0299999999999998</v>
      </c>
      <c r="E57" s="12">
        <v>6</v>
      </c>
      <c r="F57" s="8">
        <v>1.73</v>
      </c>
      <c r="G57" s="12">
        <v>5</v>
      </c>
      <c r="H57" s="8">
        <v>2.76</v>
      </c>
      <c r="I57" s="12">
        <v>0</v>
      </c>
    </row>
    <row r="58" spans="2:9" ht="15" customHeight="1" x14ac:dyDescent="0.2">
      <c r="B58" t="s">
        <v>118</v>
      </c>
      <c r="C58" s="12">
        <v>11</v>
      </c>
      <c r="D58" s="8">
        <v>2.0299999999999998</v>
      </c>
      <c r="E58" s="12">
        <v>10</v>
      </c>
      <c r="F58" s="8">
        <v>2.89</v>
      </c>
      <c r="G58" s="12">
        <v>1</v>
      </c>
      <c r="H58" s="8">
        <v>0.55000000000000004</v>
      </c>
      <c r="I58" s="12">
        <v>0</v>
      </c>
    </row>
    <row r="59" spans="2:9" ht="15" customHeight="1" x14ac:dyDescent="0.2">
      <c r="B59" t="s">
        <v>93</v>
      </c>
      <c r="C59" s="12">
        <v>11</v>
      </c>
      <c r="D59" s="8">
        <v>2.0299999999999998</v>
      </c>
      <c r="E59" s="12">
        <v>7</v>
      </c>
      <c r="F59" s="8">
        <v>2.02</v>
      </c>
      <c r="G59" s="12">
        <v>4</v>
      </c>
      <c r="H59" s="8">
        <v>2.21</v>
      </c>
      <c r="I59" s="12">
        <v>0</v>
      </c>
    </row>
    <row r="60" spans="2:9" ht="15" customHeight="1" x14ac:dyDescent="0.2">
      <c r="B60" t="s">
        <v>122</v>
      </c>
      <c r="C60" s="12">
        <v>11</v>
      </c>
      <c r="D60" s="8">
        <v>2.0299999999999998</v>
      </c>
      <c r="E60" s="12">
        <v>0</v>
      </c>
      <c r="F60" s="8">
        <v>0</v>
      </c>
      <c r="G60" s="12">
        <v>2</v>
      </c>
      <c r="H60" s="8">
        <v>1.1000000000000001</v>
      </c>
      <c r="I60" s="12">
        <v>0</v>
      </c>
    </row>
    <row r="61" spans="2:9" ht="15" customHeight="1" x14ac:dyDescent="0.2">
      <c r="B61" t="s">
        <v>112</v>
      </c>
      <c r="C61" s="12">
        <v>10</v>
      </c>
      <c r="D61" s="8">
        <v>1.84</v>
      </c>
      <c r="E61" s="12">
        <v>5</v>
      </c>
      <c r="F61" s="8">
        <v>1.45</v>
      </c>
      <c r="G61" s="12">
        <v>5</v>
      </c>
      <c r="H61" s="8">
        <v>2.76</v>
      </c>
      <c r="I61" s="12">
        <v>0</v>
      </c>
    </row>
    <row r="62" spans="2:9" ht="15" customHeight="1" x14ac:dyDescent="0.2">
      <c r="B62" t="s">
        <v>94</v>
      </c>
      <c r="C62" s="12">
        <v>10</v>
      </c>
      <c r="D62" s="8">
        <v>1.84</v>
      </c>
      <c r="E62" s="12">
        <v>6</v>
      </c>
      <c r="F62" s="8">
        <v>1.73</v>
      </c>
      <c r="G62" s="12">
        <v>4</v>
      </c>
      <c r="H62" s="8">
        <v>2.21</v>
      </c>
      <c r="I62" s="12">
        <v>0</v>
      </c>
    </row>
    <row r="63" spans="2:9" ht="15" customHeight="1" x14ac:dyDescent="0.2">
      <c r="B63" t="s">
        <v>119</v>
      </c>
      <c r="C63" s="12">
        <v>10</v>
      </c>
      <c r="D63" s="8">
        <v>1.84</v>
      </c>
      <c r="E63" s="12">
        <v>1</v>
      </c>
      <c r="F63" s="8">
        <v>0.28999999999999998</v>
      </c>
      <c r="G63" s="12">
        <v>9</v>
      </c>
      <c r="H63" s="8">
        <v>4.97</v>
      </c>
      <c r="I63" s="12">
        <v>0</v>
      </c>
    </row>
    <row r="64" spans="2:9" ht="15" customHeight="1" x14ac:dyDescent="0.2">
      <c r="B64" t="s">
        <v>102</v>
      </c>
      <c r="C64" s="12">
        <v>10</v>
      </c>
      <c r="D64" s="8">
        <v>1.84</v>
      </c>
      <c r="E64" s="12">
        <v>8</v>
      </c>
      <c r="F64" s="8">
        <v>2.31</v>
      </c>
      <c r="G64" s="12">
        <v>2</v>
      </c>
      <c r="H64" s="8">
        <v>1.1000000000000001</v>
      </c>
      <c r="I64" s="12">
        <v>0</v>
      </c>
    </row>
    <row r="65" spans="2:9" ht="15" customHeight="1" x14ac:dyDescent="0.2">
      <c r="B65" t="s">
        <v>125</v>
      </c>
      <c r="C65" s="12">
        <v>9</v>
      </c>
      <c r="D65" s="8">
        <v>1.66</v>
      </c>
      <c r="E65" s="12">
        <v>6</v>
      </c>
      <c r="F65" s="8">
        <v>1.73</v>
      </c>
      <c r="G65" s="12">
        <v>3</v>
      </c>
      <c r="H65" s="8">
        <v>1.66</v>
      </c>
      <c r="I65" s="12">
        <v>0</v>
      </c>
    </row>
    <row r="66" spans="2:9" ht="15" customHeight="1" x14ac:dyDescent="0.2">
      <c r="B66" t="s">
        <v>120</v>
      </c>
      <c r="C66" s="12">
        <v>9</v>
      </c>
      <c r="D66" s="8">
        <v>1.66</v>
      </c>
      <c r="E66" s="12">
        <v>8</v>
      </c>
      <c r="F66" s="8">
        <v>2.31</v>
      </c>
      <c r="G66" s="12">
        <v>1</v>
      </c>
      <c r="H66" s="8">
        <v>0.55000000000000004</v>
      </c>
      <c r="I66" s="12">
        <v>0</v>
      </c>
    </row>
    <row r="68" spans="2:9" ht="15" customHeight="1" x14ac:dyDescent="0.2">
      <c r="B68" t="s">
        <v>164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E03DA-5B37-49D1-9802-934180C2156D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176</v>
      </c>
    </row>
    <row r="4" spans="2:9" ht="33" customHeight="1" x14ac:dyDescent="0.2">
      <c r="B4" t="s">
        <v>160</v>
      </c>
      <c r="C4" s="10" t="s">
        <v>38</v>
      </c>
      <c r="D4" s="10" t="s">
        <v>39</v>
      </c>
      <c r="E4" s="10" t="s">
        <v>40</v>
      </c>
      <c r="F4" s="10" t="s">
        <v>41</v>
      </c>
      <c r="G4" s="10" t="s">
        <v>42</v>
      </c>
      <c r="H4" s="10" t="s">
        <v>43</v>
      </c>
      <c r="I4" s="10" t="s">
        <v>44</v>
      </c>
    </row>
    <row r="5" spans="2:9" ht="15" customHeight="1" x14ac:dyDescent="0.2">
      <c r="B5" t="s">
        <v>22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23</v>
      </c>
      <c r="C6" s="12">
        <v>154</v>
      </c>
      <c r="D6" s="8">
        <v>13.34</v>
      </c>
      <c r="E6" s="12">
        <v>82</v>
      </c>
      <c r="F6" s="8">
        <v>10.25</v>
      </c>
      <c r="G6" s="12">
        <v>72</v>
      </c>
      <c r="H6" s="8">
        <v>20.99</v>
      </c>
      <c r="I6" s="12">
        <v>0</v>
      </c>
    </row>
    <row r="7" spans="2:9" ht="15" customHeight="1" x14ac:dyDescent="0.2">
      <c r="B7" t="s">
        <v>24</v>
      </c>
      <c r="C7" s="12">
        <v>69</v>
      </c>
      <c r="D7" s="8">
        <v>5.98</v>
      </c>
      <c r="E7" s="12">
        <v>46</v>
      </c>
      <c r="F7" s="8">
        <v>5.75</v>
      </c>
      <c r="G7" s="12">
        <v>23</v>
      </c>
      <c r="H7" s="8">
        <v>6.71</v>
      </c>
      <c r="I7" s="12">
        <v>0</v>
      </c>
    </row>
    <row r="8" spans="2:9" ht="15" customHeight="1" x14ac:dyDescent="0.2">
      <c r="B8" t="s">
        <v>25</v>
      </c>
      <c r="C8" s="12">
        <v>3</v>
      </c>
      <c r="D8" s="8">
        <v>0.26</v>
      </c>
      <c r="E8" s="12">
        <v>0</v>
      </c>
      <c r="F8" s="8">
        <v>0</v>
      </c>
      <c r="G8" s="12">
        <v>3</v>
      </c>
      <c r="H8" s="8">
        <v>0.87</v>
      </c>
      <c r="I8" s="12">
        <v>0</v>
      </c>
    </row>
    <row r="9" spans="2:9" ht="15" customHeight="1" x14ac:dyDescent="0.2">
      <c r="B9" t="s">
        <v>26</v>
      </c>
      <c r="C9" s="12">
        <v>2</v>
      </c>
      <c r="D9" s="8">
        <v>0.17</v>
      </c>
      <c r="E9" s="12">
        <v>0</v>
      </c>
      <c r="F9" s="8">
        <v>0</v>
      </c>
      <c r="G9" s="12">
        <v>2</v>
      </c>
      <c r="H9" s="8">
        <v>0.57999999999999996</v>
      </c>
      <c r="I9" s="12">
        <v>0</v>
      </c>
    </row>
    <row r="10" spans="2:9" ht="15" customHeight="1" x14ac:dyDescent="0.2">
      <c r="B10" t="s">
        <v>27</v>
      </c>
      <c r="C10" s="12">
        <v>12</v>
      </c>
      <c r="D10" s="8">
        <v>1.04</v>
      </c>
      <c r="E10" s="12">
        <v>3</v>
      </c>
      <c r="F10" s="8">
        <v>0.38</v>
      </c>
      <c r="G10" s="12">
        <v>9</v>
      </c>
      <c r="H10" s="8">
        <v>2.62</v>
      </c>
      <c r="I10" s="12">
        <v>0</v>
      </c>
    </row>
    <row r="11" spans="2:9" ht="15" customHeight="1" x14ac:dyDescent="0.2">
      <c r="B11" t="s">
        <v>28</v>
      </c>
      <c r="C11" s="12">
        <v>338</v>
      </c>
      <c r="D11" s="8">
        <v>29.29</v>
      </c>
      <c r="E11" s="12">
        <v>241</v>
      </c>
      <c r="F11" s="8">
        <v>30.13</v>
      </c>
      <c r="G11" s="12">
        <v>96</v>
      </c>
      <c r="H11" s="8">
        <v>27.99</v>
      </c>
      <c r="I11" s="12">
        <v>1</v>
      </c>
    </row>
    <row r="12" spans="2:9" ht="15" customHeight="1" x14ac:dyDescent="0.2">
      <c r="B12" t="s">
        <v>29</v>
      </c>
      <c r="C12" s="12">
        <v>4</v>
      </c>
      <c r="D12" s="8">
        <v>0.35</v>
      </c>
      <c r="E12" s="12">
        <v>1</v>
      </c>
      <c r="F12" s="8">
        <v>0.13</v>
      </c>
      <c r="G12" s="12">
        <v>3</v>
      </c>
      <c r="H12" s="8">
        <v>0.87</v>
      </c>
      <c r="I12" s="12">
        <v>0</v>
      </c>
    </row>
    <row r="13" spans="2:9" ht="15" customHeight="1" x14ac:dyDescent="0.2">
      <c r="B13" t="s">
        <v>30</v>
      </c>
      <c r="C13" s="12">
        <v>52</v>
      </c>
      <c r="D13" s="8">
        <v>4.51</v>
      </c>
      <c r="E13" s="12">
        <v>33</v>
      </c>
      <c r="F13" s="8">
        <v>4.13</v>
      </c>
      <c r="G13" s="12">
        <v>17</v>
      </c>
      <c r="H13" s="8">
        <v>4.96</v>
      </c>
      <c r="I13" s="12">
        <v>0</v>
      </c>
    </row>
    <row r="14" spans="2:9" ht="15" customHeight="1" x14ac:dyDescent="0.2">
      <c r="B14" t="s">
        <v>31</v>
      </c>
      <c r="C14" s="12">
        <v>53</v>
      </c>
      <c r="D14" s="8">
        <v>4.59</v>
      </c>
      <c r="E14" s="12">
        <v>29</v>
      </c>
      <c r="F14" s="8">
        <v>3.63</v>
      </c>
      <c r="G14" s="12">
        <v>23</v>
      </c>
      <c r="H14" s="8">
        <v>6.71</v>
      </c>
      <c r="I14" s="12">
        <v>0</v>
      </c>
    </row>
    <row r="15" spans="2:9" ht="15" customHeight="1" x14ac:dyDescent="0.2">
      <c r="B15" t="s">
        <v>32</v>
      </c>
      <c r="C15" s="12">
        <v>133</v>
      </c>
      <c r="D15" s="8">
        <v>11.53</v>
      </c>
      <c r="E15" s="12">
        <v>111</v>
      </c>
      <c r="F15" s="8">
        <v>13.88</v>
      </c>
      <c r="G15" s="12">
        <v>22</v>
      </c>
      <c r="H15" s="8">
        <v>6.41</v>
      </c>
      <c r="I15" s="12">
        <v>0</v>
      </c>
    </row>
    <row r="16" spans="2:9" ht="15" customHeight="1" x14ac:dyDescent="0.2">
      <c r="B16" t="s">
        <v>33</v>
      </c>
      <c r="C16" s="12">
        <v>167</v>
      </c>
      <c r="D16" s="8">
        <v>14.47</v>
      </c>
      <c r="E16" s="12">
        <v>150</v>
      </c>
      <c r="F16" s="8">
        <v>18.75</v>
      </c>
      <c r="G16" s="12">
        <v>14</v>
      </c>
      <c r="H16" s="8">
        <v>4.08</v>
      </c>
      <c r="I16" s="12">
        <v>2</v>
      </c>
    </row>
    <row r="17" spans="2:9" ht="15" customHeight="1" x14ac:dyDescent="0.2">
      <c r="B17" t="s">
        <v>34</v>
      </c>
      <c r="C17" s="12">
        <v>37</v>
      </c>
      <c r="D17" s="8">
        <v>3.21</v>
      </c>
      <c r="E17" s="12">
        <v>33</v>
      </c>
      <c r="F17" s="8">
        <v>4.13</v>
      </c>
      <c r="G17" s="12">
        <v>3</v>
      </c>
      <c r="H17" s="8">
        <v>0.87</v>
      </c>
      <c r="I17" s="12">
        <v>0</v>
      </c>
    </row>
    <row r="18" spans="2:9" ht="15" customHeight="1" x14ac:dyDescent="0.2">
      <c r="B18" t="s">
        <v>35</v>
      </c>
      <c r="C18" s="12">
        <v>98</v>
      </c>
      <c r="D18" s="8">
        <v>8.49</v>
      </c>
      <c r="E18" s="12">
        <v>51</v>
      </c>
      <c r="F18" s="8">
        <v>6.38</v>
      </c>
      <c r="G18" s="12">
        <v>47</v>
      </c>
      <c r="H18" s="8">
        <v>13.7</v>
      </c>
      <c r="I18" s="12">
        <v>0</v>
      </c>
    </row>
    <row r="19" spans="2:9" ht="15" customHeight="1" x14ac:dyDescent="0.2">
      <c r="B19" t="s">
        <v>36</v>
      </c>
      <c r="C19" s="12">
        <v>32</v>
      </c>
      <c r="D19" s="8">
        <v>2.77</v>
      </c>
      <c r="E19" s="12">
        <v>20</v>
      </c>
      <c r="F19" s="8">
        <v>2.5</v>
      </c>
      <c r="G19" s="12">
        <v>9</v>
      </c>
      <c r="H19" s="8">
        <v>2.62</v>
      </c>
      <c r="I19" s="12">
        <v>0</v>
      </c>
    </row>
    <row r="20" spans="2:9" ht="15" customHeight="1" x14ac:dyDescent="0.2">
      <c r="B20" s="9" t="s">
        <v>161</v>
      </c>
      <c r="C20" s="12">
        <f>SUM(LTBL_42213[総数／事業所数])</f>
        <v>1154</v>
      </c>
      <c r="E20" s="12">
        <f>SUBTOTAL(109,LTBL_42213[個人／事業所数])</f>
        <v>800</v>
      </c>
      <c r="G20" s="12">
        <f>SUBTOTAL(109,LTBL_42213[法人／事業所数])</f>
        <v>343</v>
      </c>
      <c r="I20" s="12">
        <f>SUBTOTAL(109,LTBL_42213[法人以外の団体／事業所数])</f>
        <v>3</v>
      </c>
    </row>
    <row r="21" spans="2:9" ht="15" customHeight="1" x14ac:dyDescent="0.2">
      <c r="E21" s="11">
        <f>LTBL_42213[[#Totals],[個人／事業所数]]/LTBL_42213[[#Totals],[総数／事業所数]]</f>
        <v>0.69324090121317161</v>
      </c>
      <c r="G21" s="11">
        <f>LTBL_42213[[#Totals],[法人／事業所数]]/LTBL_42213[[#Totals],[総数／事業所数]]</f>
        <v>0.2972270363951473</v>
      </c>
      <c r="I21" s="11">
        <f>LTBL_42213[[#Totals],[法人以外の団体／事業所数]]/LTBL_42213[[#Totals],[総数／事業所数]]</f>
        <v>2.5996533795493936E-3</v>
      </c>
    </row>
    <row r="23" spans="2:9" ht="33" customHeight="1" x14ac:dyDescent="0.2">
      <c r="B23" t="s">
        <v>162</v>
      </c>
      <c r="C23" s="10" t="s">
        <v>38</v>
      </c>
      <c r="D23" s="10" t="s">
        <v>39</v>
      </c>
      <c r="E23" s="10" t="s">
        <v>40</v>
      </c>
      <c r="F23" s="10" t="s">
        <v>41</v>
      </c>
      <c r="G23" s="10" t="s">
        <v>42</v>
      </c>
      <c r="H23" s="10" t="s">
        <v>43</v>
      </c>
      <c r="I23" s="10" t="s">
        <v>44</v>
      </c>
    </row>
    <row r="24" spans="2:9" ht="15" customHeight="1" x14ac:dyDescent="0.2">
      <c r="B24" t="s">
        <v>60</v>
      </c>
      <c r="C24" s="12">
        <v>147</v>
      </c>
      <c r="D24" s="8">
        <v>12.74</v>
      </c>
      <c r="E24" s="12">
        <v>139</v>
      </c>
      <c r="F24" s="8">
        <v>17.38</v>
      </c>
      <c r="G24" s="12">
        <v>6</v>
      </c>
      <c r="H24" s="8">
        <v>1.75</v>
      </c>
      <c r="I24" s="12">
        <v>2</v>
      </c>
    </row>
    <row r="25" spans="2:9" ht="15" customHeight="1" x14ac:dyDescent="0.2">
      <c r="B25" t="s">
        <v>59</v>
      </c>
      <c r="C25" s="12">
        <v>117</v>
      </c>
      <c r="D25" s="8">
        <v>10.14</v>
      </c>
      <c r="E25" s="12">
        <v>102</v>
      </c>
      <c r="F25" s="8">
        <v>12.75</v>
      </c>
      <c r="G25" s="12">
        <v>15</v>
      </c>
      <c r="H25" s="8">
        <v>4.37</v>
      </c>
      <c r="I25" s="12">
        <v>0</v>
      </c>
    </row>
    <row r="26" spans="2:9" ht="15" customHeight="1" x14ac:dyDescent="0.2">
      <c r="B26" t="s">
        <v>54</v>
      </c>
      <c r="C26" s="12">
        <v>110</v>
      </c>
      <c r="D26" s="8">
        <v>9.5299999999999994</v>
      </c>
      <c r="E26" s="12">
        <v>84</v>
      </c>
      <c r="F26" s="8">
        <v>10.5</v>
      </c>
      <c r="G26" s="12">
        <v>26</v>
      </c>
      <c r="H26" s="8">
        <v>7.58</v>
      </c>
      <c r="I26" s="12">
        <v>0</v>
      </c>
    </row>
    <row r="27" spans="2:9" ht="15" customHeight="1" x14ac:dyDescent="0.2">
      <c r="B27" t="s">
        <v>52</v>
      </c>
      <c r="C27" s="12">
        <v>103</v>
      </c>
      <c r="D27" s="8">
        <v>8.93</v>
      </c>
      <c r="E27" s="12">
        <v>77</v>
      </c>
      <c r="F27" s="8">
        <v>9.6300000000000008</v>
      </c>
      <c r="G27" s="12">
        <v>25</v>
      </c>
      <c r="H27" s="8">
        <v>7.29</v>
      </c>
      <c r="I27" s="12">
        <v>1</v>
      </c>
    </row>
    <row r="28" spans="2:9" ht="15" customHeight="1" x14ac:dyDescent="0.2">
      <c r="B28" t="s">
        <v>45</v>
      </c>
      <c r="C28" s="12">
        <v>76</v>
      </c>
      <c r="D28" s="8">
        <v>6.59</v>
      </c>
      <c r="E28" s="12">
        <v>35</v>
      </c>
      <c r="F28" s="8">
        <v>4.38</v>
      </c>
      <c r="G28" s="12">
        <v>41</v>
      </c>
      <c r="H28" s="8">
        <v>11.95</v>
      </c>
      <c r="I28" s="12">
        <v>0</v>
      </c>
    </row>
    <row r="29" spans="2:9" ht="15" customHeight="1" x14ac:dyDescent="0.2">
      <c r="B29" t="s">
        <v>62</v>
      </c>
      <c r="C29" s="12">
        <v>53</v>
      </c>
      <c r="D29" s="8">
        <v>4.59</v>
      </c>
      <c r="E29" s="12">
        <v>51</v>
      </c>
      <c r="F29" s="8">
        <v>6.38</v>
      </c>
      <c r="G29" s="12">
        <v>2</v>
      </c>
      <c r="H29" s="8">
        <v>0.57999999999999996</v>
      </c>
      <c r="I29" s="12">
        <v>0</v>
      </c>
    </row>
    <row r="30" spans="2:9" ht="15" customHeight="1" x14ac:dyDescent="0.2">
      <c r="B30" t="s">
        <v>46</v>
      </c>
      <c r="C30" s="12">
        <v>51</v>
      </c>
      <c r="D30" s="8">
        <v>4.42</v>
      </c>
      <c r="E30" s="12">
        <v>30</v>
      </c>
      <c r="F30" s="8">
        <v>3.75</v>
      </c>
      <c r="G30" s="12">
        <v>21</v>
      </c>
      <c r="H30" s="8">
        <v>6.12</v>
      </c>
      <c r="I30" s="12">
        <v>0</v>
      </c>
    </row>
    <row r="31" spans="2:9" ht="15" customHeight="1" x14ac:dyDescent="0.2">
      <c r="B31" t="s">
        <v>56</v>
      </c>
      <c r="C31" s="12">
        <v>47</v>
      </c>
      <c r="D31" s="8">
        <v>4.07</v>
      </c>
      <c r="E31" s="12">
        <v>29</v>
      </c>
      <c r="F31" s="8">
        <v>3.63</v>
      </c>
      <c r="G31" s="12">
        <v>16</v>
      </c>
      <c r="H31" s="8">
        <v>4.66</v>
      </c>
      <c r="I31" s="12">
        <v>0</v>
      </c>
    </row>
    <row r="32" spans="2:9" ht="15" customHeight="1" x14ac:dyDescent="0.2">
      <c r="B32" t="s">
        <v>63</v>
      </c>
      <c r="C32" s="12">
        <v>45</v>
      </c>
      <c r="D32" s="8">
        <v>3.9</v>
      </c>
      <c r="E32" s="12">
        <v>0</v>
      </c>
      <c r="F32" s="8">
        <v>0</v>
      </c>
      <c r="G32" s="12">
        <v>45</v>
      </c>
      <c r="H32" s="8">
        <v>13.12</v>
      </c>
      <c r="I32" s="12">
        <v>0</v>
      </c>
    </row>
    <row r="33" spans="2:9" ht="15" customHeight="1" x14ac:dyDescent="0.2">
      <c r="B33" t="s">
        <v>61</v>
      </c>
      <c r="C33" s="12">
        <v>37</v>
      </c>
      <c r="D33" s="8">
        <v>3.21</v>
      </c>
      <c r="E33" s="12">
        <v>33</v>
      </c>
      <c r="F33" s="8">
        <v>4.13</v>
      </c>
      <c r="G33" s="12">
        <v>3</v>
      </c>
      <c r="H33" s="8">
        <v>0.87</v>
      </c>
      <c r="I33" s="12">
        <v>0</v>
      </c>
    </row>
    <row r="34" spans="2:9" ht="15" customHeight="1" x14ac:dyDescent="0.2">
      <c r="B34" t="s">
        <v>53</v>
      </c>
      <c r="C34" s="12">
        <v>36</v>
      </c>
      <c r="D34" s="8">
        <v>3.12</v>
      </c>
      <c r="E34" s="12">
        <v>32</v>
      </c>
      <c r="F34" s="8">
        <v>4</v>
      </c>
      <c r="G34" s="12">
        <v>4</v>
      </c>
      <c r="H34" s="8">
        <v>1.17</v>
      </c>
      <c r="I34" s="12">
        <v>0</v>
      </c>
    </row>
    <row r="35" spans="2:9" ht="15" customHeight="1" x14ac:dyDescent="0.2">
      <c r="B35" t="s">
        <v>58</v>
      </c>
      <c r="C35" s="12">
        <v>36</v>
      </c>
      <c r="D35" s="8">
        <v>3.12</v>
      </c>
      <c r="E35" s="12">
        <v>13</v>
      </c>
      <c r="F35" s="8">
        <v>1.63</v>
      </c>
      <c r="G35" s="12">
        <v>22</v>
      </c>
      <c r="H35" s="8">
        <v>6.41</v>
      </c>
      <c r="I35" s="12">
        <v>0</v>
      </c>
    </row>
    <row r="36" spans="2:9" ht="15" customHeight="1" x14ac:dyDescent="0.2">
      <c r="B36" t="s">
        <v>48</v>
      </c>
      <c r="C36" s="12">
        <v>34</v>
      </c>
      <c r="D36" s="8">
        <v>2.95</v>
      </c>
      <c r="E36" s="12">
        <v>28</v>
      </c>
      <c r="F36" s="8">
        <v>3.5</v>
      </c>
      <c r="G36" s="12">
        <v>6</v>
      </c>
      <c r="H36" s="8">
        <v>1.75</v>
      </c>
      <c r="I36" s="12">
        <v>0</v>
      </c>
    </row>
    <row r="37" spans="2:9" ht="15" customHeight="1" x14ac:dyDescent="0.2">
      <c r="B37" t="s">
        <v>47</v>
      </c>
      <c r="C37" s="12">
        <v>27</v>
      </c>
      <c r="D37" s="8">
        <v>2.34</v>
      </c>
      <c r="E37" s="12">
        <v>17</v>
      </c>
      <c r="F37" s="8">
        <v>2.13</v>
      </c>
      <c r="G37" s="12">
        <v>10</v>
      </c>
      <c r="H37" s="8">
        <v>2.92</v>
      </c>
      <c r="I37" s="12">
        <v>0</v>
      </c>
    </row>
    <row r="38" spans="2:9" ht="15" customHeight="1" x14ac:dyDescent="0.2">
      <c r="B38" t="s">
        <v>51</v>
      </c>
      <c r="C38" s="12">
        <v>27</v>
      </c>
      <c r="D38" s="8">
        <v>2.34</v>
      </c>
      <c r="E38" s="12">
        <v>19</v>
      </c>
      <c r="F38" s="8">
        <v>2.38</v>
      </c>
      <c r="G38" s="12">
        <v>8</v>
      </c>
      <c r="H38" s="8">
        <v>2.33</v>
      </c>
      <c r="I38" s="12">
        <v>0</v>
      </c>
    </row>
    <row r="39" spans="2:9" ht="15" customHeight="1" x14ac:dyDescent="0.2">
      <c r="B39" t="s">
        <v>49</v>
      </c>
      <c r="C39" s="12">
        <v>22</v>
      </c>
      <c r="D39" s="8">
        <v>1.91</v>
      </c>
      <c r="E39" s="12">
        <v>14</v>
      </c>
      <c r="F39" s="8">
        <v>1.75</v>
      </c>
      <c r="G39" s="12">
        <v>8</v>
      </c>
      <c r="H39" s="8">
        <v>2.33</v>
      </c>
      <c r="I39" s="12">
        <v>0</v>
      </c>
    </row>
    <row r="40" spans="2:9" ht="15" customHeight="1" x14ac:dyDescent="0.2">
      <c r="B40" t="s">
        <v>57</v>
      </c>
      <c r="C40" s="12">
        <v>17</v>
      </c>
      <c r="D40" s="8">
        <v>1.47</v>
      </c>
      <c r="E40" s="12">
        <v>16</v>
      </c>
      <c r="F40" s="8">
        <v>2</v>
      </c>
      <c r="G40" s="12">
        <v>1</v>
      </c>
      <c r="H40" s="8">
        <v>0.28999999999999998</v>
      </c>
      <c r="I40" s="12">
        <v>0</v>
      </c>
    </row>
    <row r="41" spans="2:9" ht="15" customHeight="1" x14ac:dyDescent="0.2">
      <c r="B41" t="s">
        <v>64</v>
      </c>
      <c r="C41" s="12">
        <v>17</v>
      </c>
      <c r="D41" s="8">
        <v>1.47</v>
      </c>
      <c r="E41" s="12">
        <v>17</v>
      </c>
      <c r="F41" s="8">
        <v>2.13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50</v>
      </c>
      <c r="C42" s="12">
        <v>15</v>
      </c>
      <c r="D42" s="8">
        <v>1.3</v>
      </c>
      <c r="E42" s="12">
        <v>5</v>
      </c>
      <c r="F42" s="8">
        <v>0.63</v>
      </c>
      <c r="G42" s="12">
        <v>10</v>
      </c>
      <c r="H42" s="8">
        <v>2.92</v>
      </c>
      <c r="I42" s="12">
        <v>0</v>
      </c>
    </row>
    <row r="43" spans="2:9" ht="15" customHeight="1" x14ac:dyDescent="0.2">
      <c r="B43" t="s">
        <v>69</v>
      </c>
      <c r="C43" s="12">
        <v>15</v>
      </c>
      <c r="D43" s="8">
        <v>1.3</v>
      </c>
      <c r="E43" s="12">
        <v>9</v>
      </c>
      <c r="F43" s="8">
        <v>1.1299999999999999</v>
      </c>
      <c r="G43" s="12">
        <v>6</v>
      </c>
      <c r="H43" s="8">
        <v>1.75</v>
      </c>
      <c r="I43" s="12">
        <v>0</v>
      </c>
    </row>
    <row r="46" spans="2:9" ht="33" customHeight="1" x14ac:dyDescent="0.2">
      <c r="B46" t="s">
        <v>163</v>
      </c>
      <c r="C46" s="10" t="s">
        <v>38</v>
      </c>
      <c r="D46" s="10" t="s">
        <v>39</v>
      </c>
      <c r="E46" s="10" t="s">
        <v>40</v>
      </c>
      <c r="F46" s="10" t="s">
        <v>41</v>
      </c>
      <c r="G46" s="10" t="s">
        <v>42</v>
      </c>
      <c r="H46" s="10" t="s">
        <v>43</v>
      </c>
      <c r="I46" s="10" t="s">
        <v>44</v>
      </c>
    </row>
    <row r="47" spans="2:9" ht="15" customHeight="1" x14ac:dyDescent="0.2">
      <c r="B47" t="s">
        <v>104</v>
      </c>
      <c r="C47" s="12">
        <v>81</v>
      </c>
      <c r="D47" s="8">
        <v>7.02</v>
      </c>
      <c r="E47" s="12">
        <v>79</v>
      </c>
      <c r="F47" s="8">
        <v>9.8800000000000008</v>
      </c>
      <c r="G47" s="12">
        <v>1</v>
      </c>
      <c r="H47" s="8">
        <v>0.28999999999999998</v>
      </c>
      <c r="I47" s="12">
        <v>1</v>
      </c>
    </row>
    <row r="48" spans="2:9" ht="15" customHeight="1" x14ac:dyDescent="0.2">
      <c r="B48" t="s">
        <v>103</v>
      </c>
      <c r="C48" s="12">
        <v>50</v>
      </c>
      <c r="D48" s="8">
        <v>4.33</v>
      </c>
      <c r="E48" s="12">
        <v>49</v>
      </c>
      <c r="F48" s="8">
        <v>6.13</v>
      </c>
      <c r="G48" s="12">
        <v>1</v>
      </c>
      <c r="H48" s="8">
        <v>0.28999999999999998</v>
      </c>
      <c r="I48" s="12">
        <v>0</v>
      </c>
    </row>
    <row r="49" spans="2:9" ht="15" customHeight="1" x14ac:dyDescent="0.2">
      <c r="B49" t="s">
        <v>92</v>
      </c>
      <c r="C49" s="12">
        <v>41</v>
      </c>
      <c r="D49" s="8">
        <v>3.55</v>
      </c>
      <c r="E49" s="12">
        <v>35</v>
      </c>
      <c r="F49" s="8">
        <v>4.38</v>
      </c>
      <c r="G49" s="12">
        <v>6</v>
      </c>
      <c r="H49" s="8">
        <v>1.75</v>
      </c>
      <c r="I49" s="12">
        <v>0</v>
      </c>
    </row>
    <row r="50" spans="2:9" ht="15" customHeight="1" x14ac:dyDescent="0.2">
      <c r="B50" t="s">
        <v>106</v>
      </c>
      <c r="C50" s="12">
        <v>38</v>
      </c>
      <c r="D50" s="8">
        <v>3.29</v>
      </c>
      <c r="E50" s="12">
        <v>36</v>
      </c>
      <c r="F50" s="8">
        <v>4.5</v>
      </c>
      <c r="G50" s="12">
        <v>2</v>
      </c>
      <c r="H50" s="8">
        <v>0.57999999999999996</v>
      </c>
      <c r="I50" s="12">
        <v>0</v>
      </c>
    </row>
    <row r="51" spans="2:9" ht="15" customHeight="1" x14ac:dyDescent="0.2">
      <c r="B51" t="s">
        <v>96</v>
      </c>
      <c r="C51" s="12">
        <v>33</v>
      </c>
      <c r="D51" s="8">
        <v>2.86</v>
      </c>
      <c r="E51" s="12">
        <v>26</v>
      </c>
      <c r="F51" s="8">
        <v>3.25</v>
      </c>
      <c r="G51" s="12">
        <v>7</v>
      </c>
      <c r="H51" s="8">
        <v>2.04</v>
      </c>
      <c r="I51" s="12">
        <v>0</v>
      </c>
    </row>
    <row r="52" spans="2:9" ht="15" customHeight="1" x14ac:dyDescent="0.2">
      <c r="B52" t="s">
        <v>88</v>
      </c>
      <c r="C52" s="12">
        <v>32</v>
      </c>
      <c r="D52" s="8">
        <v>2.77</v>
      </c>
      <c r="E52" s="12">
        <v>9</v>
      </c>
      <c r="F52" s="8">
        <v>1.1299999999999999</v>
      </c>
      <c r="G52" s="12">
        <v>23</v>
      </c>
      <c r="H52" s="8">
        <v>6.71</v>
      </c>
      <c r="I52" s="12">
        <v>0</v>
      </c>
    </row>
    <row r="53" spans="2:9" ht="15" customHeight="1" x14ac:dyDescent="0.2">
      <c r="B53" t="s">
        <v>95</v>
      </c>
      <c r="C53" s="12">
        <v>30</v>
      </c>
      <c r="D53" s="8">
        <v>2.6</v>
      </c>
      <c r="E53" s="12">
        <v>28</v>
      </c>
      <c r="F53" s="8">
        <v>3.5</v>
      </c>
      <c r="G53" s="12">
        <v>2</v>
      </c>
      <c r="H53" s="8">
        <v>0.57999999999999996</v>
      </c>
      <c r="I53" s="12">
        <v>0</v>
      </c>
    </row>
    <row r="54" spans="2:9" ht="15" customHeight="1" x14ac:dyDescent="0.2">
      <c r="B54" t="s">
        <v>101</v>
      </c>
      <c r="C54" s="12">
        <v>27</v>
      </c>
      <c r="D54" s="8">
        <v>2.34</v>
      </c>
      <c r="E54" s="12">
        <v>25</v>
      </c>
      <c r="F54" s="8">
        <v>3.13</v>
      </c>
      <c r="G54" s="12">
        <v>2</v>
      </c>
      <c r="H54" s="8">
        <v>0.57999999999999996</v>
      </c>
      <c r="I54" s="12">
        <v>0</v>
      </c>
    </row>
    <row r="55" spans="2:9" ht="15" customHeight="1" x14ac:dyDescent="0.2">
      <c r="B55" t="s">
        <v>98</v>
      </c>
      <c r="C55" s="12">
        <v>25</v>
      </c>
      <c r="D55" s="8">
        <v>2.17</v>
      </c>
      <c r="E55" s="12">
        <v>6</v>
      </c>
      <c r="F55" s="8">
        <v>0.75</v>
      </c>
      <c r="G55" s="12">
        <v>18</v>
      </c>
      <c r="H55" s="8">
        <v>5.25</v>
      </c>
      <c r="I55" s="12">
        <v>0</v>
      </c>
    </row>
    <row r="56" spans="2:9" ht="15" customHeight="1" x14ac:dyDescent="0.2">
      <c r="B56" t="s">
        <v>100</v>
      </c>
      <c r="C56" s="12">
        <v>24</v>
      </c>
      <c r="D56" s="8">
        <v>2.08</v>
      </c>
      <c r="E56" s="12">
        <v>22</v>
      </c>
      <c r="F56" s="8">
        <v>2.75</v>
      </c>
      <c r="G56" s="12">
        <v>2</v>
      </c>
      <c r="H56" s="8">
        <v>0.57999999999999996</v>
      </c>
      <c r="I56" s="12">
        <v>0</v>
      </c>
    </row>
    <row r="57" spans="2:9" ht="15" customHeight="1" x14ac:dyDescent="0.2">
      <c r="B57" t="s">
        <v>89</v>
      </c>
      <c r="C57" s="12">
        <v>23</v>
      </c>
      <c r="D57" s="8">
        <v>1.99</v>
      </c>
      <c r="E57" s="12">
        <v>17</v>
      </c>
      <c r="F57" s="8">
        <v>2.13</v>
      </c>
      <c r="G57" s="12">
        <v>6</v>
      </c>
      <c r="H57" s="8">
        <v>1.75</v>
      </c>
      <c r="I57" s="12">
        <v>0</v>
      </c>
    </row>
    <row r="58" spans="2:9" ht="15" customHeight="1" x14ac:dyDescent="0.2">
      <c r="B58" t="s">
        <v>105</v>
      </c>
      <c r="C58" s="12">
        <v>23</v>
      </c>
      <c r="D58" s="8">
        <v>1.99</v>
      </c>
      <c r="E58" s="12">
        <v>22</v>
      </c>
      <c r="F58" s="8">
        <v>2.75</v>
      </c>
      <c r="G58" s="12">
        <v>1</v>
      </c>
      <c r="H58" s="8">
        <v>0.28999999999999998</v>
      </c>
      <c r="I58" s="12">
        <v>0</v>
      </c>
    </row>
    <row r="59" spans="2:9" ht="15" customHeight="1" x14ac:dyDescent="0.2">
      <c r="B59" t="s">
        <v>93</v>
      </c>
      <c r="C59" s="12">
        <v>22</v>
      </c>
      <c r="D59" s="8">
        <v>1.91</v>
      </c>
      <c r="E59" s="12">
        <v>19</v>
      </c>
      <c r="F59" s="8">
        <v>2.38</v>
      </c>
      <c r="G59" s="12">
        <v>3</v>
      </c>
      <c r="H59" s="8">
        <v>0.87</v>
      </c>
      <c r="I59" s="12">
        <v>0</v>
      </c>
    </row>
    <row r="60" spans="2:9" ht="15" customHeight="1" x14ac:dyDescent="0.2">
      <c r="B60" t="s">
        <v>99</v>
      </c>
      <c r="C60" s="12">
        <v>22</v>
      </c>
      <c r="D60" s="8">
        <v>1.91</v>
      </c>
      <c r="E60" s="12">
        <v>16</v>
      </c>
      <c r="F60" s="8">
        <v>2</v>
      </c>
      <c r="G60" s="12">
        <v>6</v>
      </c>
      <c r="H60" s="8">
        <v>1.75</v>
      </c>
      <c r="I60" s="12">
        <v>0</v>
      </c>
    </row>
    <row r="61" spans="2:9" ht="15" customHeight="1" x14ac:dyDescent="0.2">
      <c r="B61" t="s">
        <v>91</v>
      </c>
      <c r="C61" s="12">
        <v>21</v>
      </c>
      <c r="D61" s="8">
        <v>1.82</v>
      </c>
      <c r="E61" s="12">
        <v>15</v>
      </c>
      <c r="F61" s="8">
        <v>1.88</v>
      </c>
      <c r="G61" s="12">
        <v>5</v>
      </c>
      <c r="H61" s="8">
        <v>1.46</v>
      </c>
      <c r="I61" s="12">
        <v>1</v>
      </c>
    </row>
    <row r="62" spans="2:9" ht="15" customHeight="1" x14ac:dyDescent="0.2">
      <c r="B62" t="s">
        <v>119</v>
      </c>
      <c r="C62" s="12">
        <v>21</v>
      </c>
      <c r="D62" s="8">
        <v>1.82</v>
      </c>
      <c r="E62" s="12">
        <v>13</v>
      </c>
      <c r="F62" s="8">
        <v>1.63</v>
      </c>
      <c r="G62" s="12">
        <v>8</v>
      </c>
      <c r="H62" s="8">
        <v>2.33</v>
      </c>
      <c r="I62" s="12">
        <v>0</v>
      </c>
    </row>
    <row r="63" spans="2:9" ht="15" customHeight="1" x14ac:dyDescent="0.2">
      <c r="B63" t="s">
        <v>94</v>
      </c>
      <c r="C63" s="12">
        <v>17</v>
      </c>
      <c r="D63" s="8">
        <v>1.47</v>
      </c>
      <c r="E63" s="12">
        <v>8</v>
      </c>
      <c r="F63" s="8">
        <v>1</v>
      </c>
      <c r="G63" s="12">
        <v>9</v>
      </c>
      <c r="H63" s="8">
        <v>2.62</v>
      </c>
      <c r="I63" s="12">
        <v>0</v>
      </c>
    </row>
    <row r="64" spans="2:9" ht="15" customHeight="1" x14ac:dyDescent="0.2">
      <c r="B64" t="s">
        <v>107</v>
      </c>
      <c r="C64" s="12">
        <v>17</v>
      </c>
      <c r="D64" s="8">
        <v>1.47</v>
      </c>
      <c r="E64" s="12">
        <v>17</v>
      </c>
      <c r="F64" s="8">
        <v>2.13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90</v>
      </c>
      <c r="C65" s="12">
        <v>16</v>
      </c>
      <c r="D65" s="8">
        <v>1.39</v>
      </c>
      <c r="E65" s="12">
        <v>10</v>
      </c>
      <c r="F65" s="8">
        <v>1.25</v>
      </c>
      <c r="G65" s="12">
        <v>6</v>
      </c>
      <c r="H65" s="8">
        <v>1.75</v>
      </c>
      <c r="I65" s="12">
        <v>0</v>
      </c>
    </row>
    <row r="66" spans="2:9" ht="15" customHeight="1" x14ac:dyDescent="0.2">
      <c r="B66" t="s">
        <v>126</v>
      </c>
      <c r="C66" s="12">
        <v>16</v>
      </c>
      <c r="D66" s="8">
        <v>1.39</v>
      </c>
      <c r="E66" s="12">
        <v>0</v>
      </c>
      <c r="F66" s="8">
        <v>0</v>
      </c>
      <c r="G66" s="12">
        <v>16</v>
      </c>
      <c r="H66" s="8">
        <v>4.66</v>
      </c>
      <c r="I66" s="12">
        <v>0</v>
      </c>
    </row>
    <row r="68" spans="2:9" ht="15" customHeight="1" x14ac:dyDescent="0.2">
      <c r="B68" t="s">
        <v>164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17E10-40A3-480A-A0A8-6D39DB47FA54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177</v>
      </c>
    </row>
    <row r="4" spans="2:9" ht="33" customHeight="1" x14ac:dyDescent="0.2">
      <c r="B4" t="s">
        <v>160</v>
      </c>
      <c r="C4" s="10" t="s">
        <v>38</v>
      </c>
      <c r="D4" s="10" t="s">
        <v>39</v>
      </c>
      <c r="E4" s="10" t="s">
        <v>40</v>
      </c>
      <c r="F4" s="10" t="s">
        <v>41</v>
      </c>
      <c r="G4" s="10" t="s">
        <v>42</v>
      </c>
      <c r="H4" s="10" t="s">
        <v>43</v>
      </c>
      <c r="I4" s="10" t="s">
        <v>44</v>
      </c>
    </row>
    <row r="5" spans="2:9" ht="15" customHeight="1" x14ac:dyDescent="0.2">
      <c r="B5" t="s">
        <v>22</v>
      </c>
      <c r="C5" s="12">
        <v>1</v>
      </c>
      <c r="D5" s="8">
        <v>0.06</v>
      </c>
      <c r="E5" s="12">
        <v>0</v>
      </c>
      <c r="F5" s="8">
        <v>0</v>
      </c>
      <c r="G5" s="12">
        <v>1</v>
      </c>
      <c r="H5" s="8">
        <v>0.28000000000000003</v>
      </c>
      <c r="I5" s="12">
        <v>0</v>
      </c>
    </row>
    <row r="6" spans="2:9" ht="15" customHeight="1" x14ac:dyDescent="0.2">
      <c r="B6" t="s">
        <v>23</v>
      </c>
      <c r="C6" s="12">
        <v>185</v>
      </c>
      <c r="D6" s="8">
        <v>11.99</v>
      </c>
      <c r="E6" s="12">
        <v>113</v>
      </c>
      <c r="F6" s="8">
        <v>9.7100000000000009</v>
      </c>
      <c r="G6" s="12">
        <v>72</v>
      </c>
      <c r="H6" s="8">
        <v>20.22</v>
      </c>
      <c r="I6" s="12">
        <v>0</v>
      </c>
    </row>
    <row r="7" spans="2:9" ht="15" customHeight="1" x14ac:dyDescent="0.2">
      <c r="B7" t="s">
        <v>24</v>
      </c>
      <c r="C7" s="12">
        <v>336</v>
      </c>
      <c r="D7" s="8">
        <v>21.78</v>
      </c>
      <c r="E7" s="12">
        <v>285</v>
      </c>
      <c r="F7" s="8">
        <v>24.48</v>
      </c>
      <c r="G7" s="12">
        <v>51</v>
      </c>
      <c r="H7" s="8">
        <v>14.33</v>
      </c>
      <c r="I7" s="12">
        <v>0</v>
      </c>
    </row>
    <row r="8" spans="2:9" ht="15" customHeight="1" x14ac:dyDescent="0.2">
      <c r="B8" t="s">
        <v>25</v>
      </c>
      <c r="C8" s="12">
        <v>6</v>
      </c>
      <c r="D8" s="8">
        <v>0.39</v>
      </c>
      <c r="E8" s="12">
        <v>1</v>
      </c>
      <c r="F8" s="8">
        <v>0.09</v>
      </c>
      <c r="G8" s="12">
        <v>5</v>
      </c>
      <c r="H8" s="8">
        <v>1.4</v>
      </c>
      <c r="I8" s="12">
        <v>0</v>
      </c>
    </row>
    <row r="9" spans="2:9" ht="15" customHeight="1" x14ac:dyDescent="0.2">
      <c r="B9" t="s">
        <v>26</v>
      </c>
      <c r="C9" s="12">
        <v>5</v>
      </c>
      <c r="D9" s="8">
        <v>0.32</v>
      </c>
      <c r="E9" s="12">
        <v>1</v>
      </c>
      <c r="F9" s="8">
        <v>0.09</v>
      </c>
      <c r="G9" s="12">
        <v>4</v>
      </c>
      <c r="H9" s="8">
        <v>1.1200000000000001</v>
      </c>
      <c r="I9" s="12">
        <v>0</v>
      </c>
    </row>
    <row r="10" spans="2:9" ht="15" customHeight="1" x14ac:dyDescent="0.2">
      <c r="B10" t="s">
        <v>27</v>
      </c>
      <c r="C10" s="12">
        <v>13</v>
      </c>
      <c r="D10" s="8">
        <v>0.84</v>
      </c>
      <c r="E10" s="12">
        <v>4</v>
      </c>
      <c r="F10" s="8">
        <v>0.34</v>
      </c>
      <c r="G10" s="12">
        <v>9</v>
      </c>
      <c r="H10" s="8">
        <v>2.5299999999999998</v>
      </c>
      <c r="I10" s="12">
        <v>0</v>
      </c>
    </row>
    <row r="11" spans="2:9" ht="15" customHeight="1" x14ac:dyDescent="0.2">
      <c r="B11" t="s">
        <v>28</v>
      </c>
      <c r="C11" s="12">
        <v>399</v>
      </c>
      <c r="D11" s="8">
        <v>25.86</v>
      </c>
      <c r="E11" s="12">
        <v>293</v>
      </c>
      <c r="F11" s="8">
        <v>25.17</v>
      </c>
      <c r="G11" s="12">
        <v>105</v>
      </c>
      <c r="H11" s="8">
        <v>29.49</v>
      </c>
      <c r="I11" s="12">
        <v>1</v>
      </c>
    </row>
    <row r="12" spans="2:9" ht="15" customHeight="1" x14ac:dyDescent="0.2">
      <c r="B12" t="s">
        <v>29</v>
      </c>
      <c r="C12" s="12">
        <v>9</v>
      </c>
      <c r="D12" s="8">
        <v>0.57999999999999996</v>
      </c>
      <c r="E12" s="12">
        <v>2</v>
      </c>
      <c r="F12" s="8">
        <v>0.17</v>
      </c>
      <c r="G12" s="12">
        <v>7</v>
      </c>
      <c r="H12" s="8">
        <v>1.97</v>
      </c>
      <c r="I12" s="12">
        <v>0</v>
      </c>
    </row>
    <row r="13" spans="2:9" ht="15" customHeight="1" x14ac:dyDescent="0.2">
      <c r="B13" t="s">
        <v>30</v>
      </c>
      <c r="C13" s="12">
        <v>63</v>
      </c>
      <c r="D13" s="8">
        <v>4.08</v>
      </c>
      <c r="E13" s="12">
        <v>51</v>
      </c>
      <c r="F13" s="8">
        <v>4.38</v>
      </c>
      <c r="G13" s="12">
        <v>12</v>
      </c>
      <c r="H13" s="8">
        <v>3.37</v>
      </c>
      <c r="I13" s="12">
        <v>0</v>
      </c>
    </row>
    <row r="14" spans="2:9" ht="15" customHeight="1" x14ac:dyDescent="0.2">
      <c r="B14" t="s">
        <v>31</v>
      </c>
      <c r="C14" s="12">
        <v>38</v>
      </c>
      <c r="D14" s="8">
        <v>2.46</v>
      </c>
      <c r="E14" s="12">
        <v>24</v>
      </c>
      <c r="F14" s="8">
        <v>2.06</v>
      </c>
      <c r="G14" s="12">
        <v>14</v>
      </c>
      <c r="H14" s="8">
        <v>3.93</v>
      </c>
      <c r="I14" s="12">
        <v>0</v>
      </c>
    </row>
    <row r="15" spans="2:9" ht="15" customHeight="1" x14ac:dyDescent="0.2">
      <c r="B15" t="s">
        <v>32</v>
      </c>
      <c r="C15" s="12">
        <v>114</v>
      </c>
      <c r="D15" s="8">
        <v>7.39</v>
      </c>
      <c r="E15" s="12">
        <v>105</v>
      </c>
      <c r="F15" s="8">
        <v>9.02</v>
      </c>
      <c r="G15" s="12">
        <v>9</v>
      </c>
      <c r="H15" s="8">
        <v>2.5299999999999998</v>
      </c>
      <c r="I15" s="12">
        <v>0</v>
      </c>
    </row>
    <row r="16" spans="2:9" ht="15" customHeight="1" x14ac:dyDescent="0.2">
      <c r="B16" t="s">
        <v>33</v>
      </c>
      <c r="C16" s="12">
        <v>181</v>
      </c>
      <c r="D16" s="8">
        <v>11.73</v>
      </c>
      <c r="E16" s="12">
        <v>163</v>
      </c>
      <c r="F16" s="8">
        <v>14</v>
      </c>
      <c r="G16" s="12">
        <v>11</v>
      </c>
      <c r="H16" s="8">
        <v>3.09</v>
      </c>
      <c r="I16" s="12">
        <v>0</v>
      </c>
    </row>
    <row r="17" spans="2:9" ht="15" customHeight="1" x14ac:dyDescent="0.2">
      <c r="B17" t="s">
        <v>34</v>
      </c>
      <c r="C17" s="12">
        <v>43</v>
      </c>
      <c r="D17" s="8">
        <v>2.79</v>
      </c>
      <c r="E17" s="12">
        <v>31</v>
      </c>
      <c r="F17" s="8">
        <v>2.66</v>
      </c>
      <c r="G17" s="12">
        <v>1</v>
      </c>
      <c r="H17" s="8">
        <v>0.28000000000000003</v>
      </c>
      <c r="I17" s="12">
        <v>0</v>
      </c>
    </row>
    <row r="18" spans="2:9" ht="15" customHeight="1" x14ac:dyDescent="0.2">
      <c r="B18" t="s">
        <v>35</v>
      </c>
      <c r="C18" s="12">
        <v>81</v>
      </c>
      <c r="D18" s="8">
        <v>5.25</v>
      </c>
      <c r="E18" s="12">
        <v>36</v>
      </c>
      <c r="F18" s="8">
        <v>3.09</v>
      </c>
      <c r="G18" s="12">
        <v>45</v>
      </c>
      <c r="H18" s="8">
        <v>12.64</v>
      </c>
      <c r="I18" s="12">
        <v>0</v>
      </c>
    </row>
    <row r="19" spans="2:9" ht="15" customHeight="1" x14ac:dyDescent="0.2">
      <c r="B19" t="s">
        <v>36</v>
      </c>
      <c r="C19" s="12">
        <v>69</v>
      </c>
      <c r="D19" s="8">
        <v>4.47</v>
      </c>
      <c r="E19" s="12">
        <v>55</v>
      </c>
      <c r="F19" s="8">
        <v>4.7300000000000004</v>
      </c>
      <c r="G19" s="12">
        <v>10</v>
      </c>
      <c r="H19" s="8">
        <v>2.81</v>
      </c>
      <c r="I19" s="12">
        <v>1</v>
      </c>
    </row>
    <row r="20" spans="2:9" ht="15" customHeight="1" x14ac:dyDescent="0.2">
      <c r="B20" s="9" t="s">
        <v>161</v>
      </c>
      <c r="C20" s="12">
        <f>SUM(LTBL_42214[総数／事業所数])</f>
        <v>1543</v>
      </c>
      <c r="E20" s="12">
        <f>SUBTOTAL(109,LTBL_42214[個人／事業所数])</f>
        <v>1164</v>
      </c>
      <c r="G20" s="12">
        <f>SUBTOTAL(109,LTBL_42214[法人／事業所数])</f>
        <v>356</v>
      </c>
      <c r="I20" s="12">
        <f>SUBTOTAL(109,LTBL_42214[法人以外の団体／事業所数])</f>
        <v>2</v>
      </c>
    </row>
    <row r="21" spans="2:9" ht="15" customHeight="1" x14ac:dyDescent="0.2">
      <c r="E21" s="11">
        <f>LTBL_42214[[#Totals],[個人／事業所数]]/LTBL_42214[[#Totals],[総数／事業所数]]</f>
        <v>0.75437459494491255</v>
      </c>
      <c r="G21" s="11">
        <f>LTBL_42214[[#Totals],[法人／事業所数]]/LTBL_42214[[#Totals],[総数／事業所数]]</f>
        <v>0.23071937783538563</v>
      </c>
      <c r="I21" s="11">
        <f>LTBL_42214[[#Totals],[法人以外の団体／事業所数]]/LTBL_42214[[#Totals],[総数／事業所数]]</f>
        <v>1.2961762799740765E-3</v>
      </c>
    </row>
    <row r="23" spans="2:9" ht="33" customHeight="1" x14ac:dyDescent="0.2">
      <c r="B23" t="s">
        <v>162</v>
      </c>
      <c r="C23" s="10" t="s">
        <v>38</v>
      </c>
      <c r="D23" s="10" t="s">
        <v>39</v>
      </c>
      <c r="E23" s="10" t="s">
        <v>40</v>
      </c>
      <c r="F23" s="10" t="s">
        <v>41</v>
      </c>
      <c r="G23" s="10" t="s">
        <v>42</v>
      </c>
      <c r="H23" s="10" t="s">
        <v>43</v>
      </c>
      <c r="I23" s="10" t="s">
        <v>44</v>
      </c>
    </row>
    <row r="24" spans="2:9" ht="15" customHeight="1" x14ac:dyDescent="0.2">
      <c r="B24" t="s">
        <v>48</v>
      </c>
      <c r="C24" s="12">
        <v>270</v>
      </c>
      <c r="D24" s="8">
        <v>17.5</v>
      </c>
      <c r="E24" s="12">
        <v>242</v>
      </c>
      <c r="F24" s="8">
        <v>20.79</v>
      </c>
      <c r="G24" s="12">
        <v>28</v>
      </c>
      <c r="H24" s="8">
        <v>7.87</v>
      </c>
      <c r="I24" s="12">
        <v>0</v>
      </c>
    </row>
    <row r="25" spans="2:9" ht="15" customHeight="1" x14ac:dyDescent="0.2">
      <c r="B25" t="s">
        <v>60</v>
      </c>
      <c r="C25" s="12">
        <v>156</v>
      </c>
      <c r="D25" s="8">
        <v>10.11</v>
      </c>
      <c r="E25" s="12">
        <v>154</v>
      </c>
      <c r="F25" s="8">
        <v>13.23</v>
      </c>
      <c r="G25" s="12">
        <v>2</v>
      </c>
      <c r="H25" s="8">
        <v>0.56000000000000005</v>
      </c>
      <c r="I25" s="12">
        <v>0</v>
      </c>
    </row>
    <row r="26" spans="2:9" ht="15" customHeight="1" x14ac:dyDescent="0.2">
      <c r="B26" t="s">
        <v>54</v>
      </c>
      <c r="C26" s="12">
        <v>124</v>
      </c>
      <c r="D26" s="8">
        <v>8.0399999999999991</v>
      </c>
      <c r="E26" s="12">
        <v>80</v>
      </c>
      <c r="F26" s="8">
        <v>6.87</v>
      </c>
      <c r="G26" s="12">
        <v>44</v>
      </c>
      <c r="H26" s="8">
        <v>12.36</v>
      </c>
      <c r="I26" s="12">
        <v>0</v>
      </c>
    </row>
    <row r="27" spans="2:9" ht="15" customHeight="1" x14ac:dyDescent="0.2">
      <c r="B27" t="s">
        <v>52</v>
      </c>
      <c r="C27" s="12">
        <v>121</v>
      </c>
      <c r="D27" s="8">
        <v>7.84</v>
      </c>
      <c r="E27" s="12">
        <v>108</v>
      </c>
      <c r="F27" s="8">
        <v>9.2799999999999994</v>
      </c>
      <c r="G27" s="12">
        <v>13</v>
      </c>
      <c r="H27" s="8">
        <v>3.65</v>
      </c>
      <c r="I27" s="12">
        <v>0</v>
      </c>
    </row>
    <row r="28" spans="2:9" ht="15" customHeight="1" x14ac:dyDescent="0.2">
      <c r="B28" t="s">
        <v>59</v>
      </c>
      <c r="C28" s="12">
        <v>100</v>
      </c>
      <c r="D28" s="8">
        <v>6.48</v>
      </c>
      <c r="E28" s="12">
        <v>95</v>
      </c>
      <c r="F28" s="8">
        <v>8.16</v>
      </c>
      <c r="G28" s="12">
        <v>5</v>
      </c>
      <c r="H28" s="8">
        <v>1.4</v>
      </c>
      <c r="I28" s="12">
        <v>0</v>
      </c>
    </row>
    <row r="29" spans="2:9" ht="15" customHeight="1" x14ac:dyDescent="0.2">
      <c r="B29" t="s">
        <v>45</v>
      </c>
      <c r="C29" s="12">
        <v>95</v>
      </c>
      <c r="D29" s="8">
        <v>6.16</v>
      </c>
      <c r="E29" s="12">
        <v>40</v>
      </c>
      <c r="F29" s="8">
        <v>3.44</v>
      </c>
      <c r="G29" s="12">
        <v>55</v>
      </c>
      <c r="H29" s="8">
        <v>15.45</v>
      </c>
      <c r="I29" s="12">
        <v>0</v>
      </c>
    </row>
    <row r="30" spans="2:9" ht="15" customHeight="1" x14ac:dyDescent="0.2">
      <c r="B30" t="s">
        <v>46</v>
      </c>
      <c r="C30" s="12">
        <v>60</v>
      </c>
      <c r="D30" s="8">
        <v>3.89</v>
      </c>
      <c r="E30" s="12">
        <v>53</v>
      </c>
      <c r="F30" s="8">
        <v>4.55</v>
      </c>
      <c r="G30" s="12">
        <v>7</v>
      </c>
      <c r="H30" s="8">
        <v>1.97</v>
      </c>
      <c r="I30" s="12">
        <v>0</v>
      </c>
    </row>
    <row r="31" spans="2:9" ht="15" customHeight="1" x14ac:dyDescent="0.2">
      <c r="B31" t="s">
        <v>56</v>
      </c>
      <c r="C31" s="12">
        <v>56</v>
      </c>
      <c r="D31" s="8">
        <v>3.63</v>
      </c>
      <c r="E31" s="12">
        <v>47</v>
      </c>
      <c r="F31" s="8">
        <v>4.04</v>
      </c>
      <c r="G31" s="12">
        <v>9</v>
      </c>
      <c r="H31" s="8">
        <v>2.5299999999999998</v>
      </c>
      <c r="I31" s="12">
        <v>0</v>
      </c>
    </row>
    <row r="32" spans="2:9" ht="15" customHeight="1" x14ac:dyDescent="0.2">
      <c r="B32" t="s">
        <v>53</v>
      </c>
      <c r="C32" s="12">
        <v>54</v>
      </c>
      <c r="D32" s="8">
        <v>3.5</v>
      </c>
      <c r="E32" s="12">
        <v>50</v>
      </c>
      <c r="F32" s="8">
        <v>4.3</v>
      </c>
      <c r="G32" s="12">
        <v>4</v>
      </c>
      <c r="H32" s="8">
        <v>1.1200000000000001</v>
      </c>
      <c r="I32" s="12">
        <v>0</v>
      </c>
    </row>
    <row r="33" spans="2:9" ht="15" customHeight="1" x14ac:dyDescent="0.2">
      <c r="B33" t="s">
        <v>64</v>
      </c>
      <c r="C33" s="12">
        <v>50</v>
      </c>
      <c r="D33" s="8">
        <v>3.24</v>
      </c>
      <c r="E33" s="12">
        <v>49</v>
      </c>
      <c r="F33" s="8">
        <v>4.21</v>
      </c>
      <c r="G33" s="12">
        <v>1</v>
      </c>
      <c r="H33" s="8">
        <v>0.28000000000000003</v>
      </c>
      <c r="I33" s="12">
        <v>0</v>
      </c>
    </row>
    <row r="34" spans="2:9" ht="15" customHeight="1" x14ac:dyDescent="0.2">
      <c r="B34" t="s">
        <v>61</v>
      </c>
      <c r="C34" s="12">
        <v>43</v>
      </c>
      <c r="D34" s="8">
        <v>2.79</v>
      </c>
      <c r="E34" s="12">
        <v>31</v>
      </c>
      <c r="F34" s="8">
        <v>2.66</v>
      </c>
      <c r="G34" s="12">
        <v>1</v>
      </c>
      <c r="H34" s="8">
        <v>0.28000000000000003</v>
      </c>
      <c r="I34" s="12">
        <v>0</v>
      </c>
    </row>
    <row r="35" spans="2:9" ht="15" customHeight="1" x14ac:dyDescent="0.2">
      <c r="B35" t="s">
        <v>63</v>
      </c>
      <c r="C35" s="12">
        <v>41</v>
      </c>
      <c r="D35" s="8">
        <v>2.66</v>
      </c>
      <c r="E35" s="12">
        <v>0</v>
      </c>
      <c r="F35" s="8">
        <v>0</v>
      </c>
      <c r="G35" s="12">
        <v>41</v>
      </c>
      <c r="H35" s="8">
        <v>11.52</v>
      </c>
      <c r="I35" s="12">
        <v>0</v>
      </c>
    </row>
    <row r="36" spans="2:9" ht="15" customHeight="1" x14ac:dyDescent="0.2">
      <c r="B36" t="s">
        <v>62</v>
      </c>
      <c r="C36" s="12">
        <v>40</v>
      </c>
      <c r="D36" s="8">
        <v>2.59</v>
      </c>
      <c r="E36" s="12">
        <v>36</v>
      </c>
      <c r="F36" s="8">
        <v>3.09</v>
      </c>
      <c r="G36" s="12">
        <v>4</v>
      </c>
      <c r="H36" s="8">
        <v>1.1200000000000001</v>
      </c>
      <c r="I36" s="12">
        <v>0</v>
      </c>
    </row>
    <row r="37" spans="2:9" ht="15" customHeight="1" x14ac:dyDescent="0.2">
      <c r="B37" t="s">
        <v>49</v>
      </c>
      <c r="C37" s="12">
        <v>34</v>
      </c>
      <c r="D37" s="8">
        <v>2.2000000000000002</v>
      </c>
      <c r="E37" s="12">
        <v>18</v>
      </c>
      <c r="F37" s="8">
        <v>1.55</v>
      </c>
      <c r="G37" s="12">
        <v>15</v>
      </c>
      <c r="H37" s="8">
        <v>4.21</v>
      </c>
      <c r="I37" s="12">
        <v>1</v>
      </c>
    </row>
    <row r="38" spans="2:9" ht="15" customHeight="1" x14ac:dyDescent="0.2">
      <c r="B38" t="s">
        <v>51</v>
      </c>
      <c r="C38" s="12">
        <v>32</v>
      </c>
      <c r="D38" s="8">
        <v>2.0699999999999998</v>
      </c>
      <c r="E38" s="12">
        <v>17</v>
      </c>
      <c r="F38" s="8">
        <v>1.46</v>
      </c>
      <c r="G38" s="12">
        <v>15</v>
      </c>
      <c r="H38" s="8">
        <v>4.21</v>
      </c>
      <c r="I38" s="12">
        <v>0</v>
      </c>
    </row>
    <row r="39" spans="2:9" ht="15" customHeight="1" x14ac:dyDescent="0.2">
      <c r="B39" t="s">
        <v>47</v>
      </c>
      <c r="C39" s="12">
        <v>30</v>
      </c>
      <c r="D39" s="8">
        <v>1.94</v>
      </c>
      <c r="E39" s="12">
        <v>20</v>
      </c>
      <c r="F39" s="8">
        <v>1.72</v>
      </c>
      <c r="G39" s="12">
        <v>10</v>
      </c>
      <c r="H39" s="8">
        <v>2.81</v>
      </c>
      <c r="I39" s="12">
        <v>0</v>
      </c>
    </row>
    <row r="40" spans="2:9" ht="15" customHeight="1" x14ac:dyDescent="0.2">
      <c r="B40" t="s">
        <v>58</v>
      </c>
      <c r="C40" s="12">
        <v>27</v>
      </c>
      <c r="D40" s="8">
        <v>1.75</v>
      </c>
      <c r="E40" s="12">
        <v>15</v>
      </c>
      <c r="F40" s="8">
        <v>1.29</v>
      </c>
      <c r="G40" s="12">
        <v>12</v>
      </c>
      <c r="H40" s="8">
        <v>3.37</v>
      </c>
      <c r="I40" s="12">
        <v>0</v>
      </c>
    </row>
    <row r="41" spans="2:9" ht="15" customHeight="1" x14ac:dyDescent="0.2">
      <c r="B41" t="s">
        <v>76</v>
      </c>
      <c r="C41" s="12">
        <v>16</v>
      </c>
      <c r="D41" s="8">
        <v>1.04</v>
      </c>
      <c r="E41" s="12">
        <v>13</v>
      </c>
      <c r="F41" s="8">
        <v>1.1200000000000001</v>
      </c>
      <c r="G41" s="12">
        <v>3</v>
      </c>
      <c r="H41" s="8">
        <v>0.84</v>
      </c>
      <c r="I41" s="12">
        <v>0</v>
      </c>
    </row>
    <row r="42" spans="2:9" ht="15" customHeight="1" x14ac:dyDescent="0.2">
      <c r="B42" t="s">
        <v>72</v>
      </c>
      <c r="C42" s="12">
        <v>16</v>
      </c>
      <c r="D42" s="8">
        <v>1.04</v>
      </c>
      <c r="E42" s="12">
        <v>7</v>
      </c>
      <c r="F42" s="8">
        <v>0.6</v>
      </c>
      <c r="G42" s="12">
        <v>2</v>
      </c>
      <c r="H42" s="8">
        <v>0.56000000000000005</v>
      </c>
      <c r="I42" s="12">
        <v>0</v>
      </c>
    </row>
    <row r="43" spans="2:9" ht="15" customHeight="1" x14ac:dyDescent="0.2">
      <c r="B43" t="s">
        <v>77</v>
      </c>
      <c r="C43" s="12">
        <v>10</v>
      </c>
      <c r="D43" s="8">
        <v>0.65</v>
      </c>
      <c r="E43" s="12">
        <v>8</v>
      </c>
      <c r="F43" s="8">
        <v>0.69</v>
      </c>
      <c r="G43" s="12">
        <v>2</v>
      </c>
      <c r="H43" s="8">
        <v>0.56000000000000005</v>
      </c>
      <c r="I43" s="12">
        <v>0</v>
      </c>
    </row>
    <row r="44" spans="2:9" ht="15" customHeight="1" x14ac:dyDescent="0.2">
      <c r="B44" t="s">
        <v>50</v>
      </c>
      <c r="C44" s="12">
        <v>10</v>
      </c>
      <c r="D44" s="8">
        <v>0.65</v>
      </c>
      <c r="E44" s="12">
        <v>8</v>
      </c>
      <c r="F44" s="8">
        <v>0.69</v>
      </c>
      <c r="G44" s="12">
        <v>2</v>
      </c>
      <c r="H44" s="8">
        <v>0.56000000000000005</v>
      </c>
      <c r="I44" s="12">
        <v>0</v>
      </c>
    </row>
    <row r="45" spans="2:9" ht="15" customHeight="1" x14ac:dyDescent="0.2">
      <c r="B45" t="s">
        <v>57</v>
      </c>
      <c r="C45" s="12">
        <v>10</v>
      </c>
      <c r="D45" s="8">
        <v>0.65</v>
      </c>
      <c r="E45" s="12">
        <v>9</v>
      </c>
      <c r="F45" s="8">
        <v>0.77</v>
      </c>
      <c r="G45" s="12">
        <v>1</v>
      </c>
      <c r="H45" s="8">
        <v>0.28000000000000003</v>
      </c>
      <c r="I45" s="12">
        <v>0</v>
      </c>
    </row>
    <row r="48" spans="2:9" ht="33" customHeight="1" x14ac:dyDescent="0.2">
      <c r="B48" t="s">
        <v>163</v>
      </c>
      <c r="C48" s="10" t="s">
        <v>38</v>
      </c>
      <c r="D48" s="10" t="s">
        <v>39</v>
      </c>
      <c r="E48" s="10" t="s">
        <v>40</v>
      </c>
      <c r="F48" s="10" t="s">
        <v>41</v>
      </c>
      <c r="G48" s="10" t="s">
        <v>42</v>
      </c>
      <c r="H48" s="10" t="s">
        <v>43</v>
      </c>
      <c r="I48" s="10" t="s">
        <v>44</v>
      </c>
    </row>
    <row r="49" spans="2:9" ht="15" customHeight="1" x14ac:dyDescent="0.2">
      <c r="B49" t="s">
        <v>127</v>
      </c>
      <c r="C49" s="12">
        <v>242</v>
      </c>
      <c r="D49" s="8">
        <v>15.68</v>
      </c>
      <c r="E49" s="12">
        <v>226</v>
      </c>
      <c r="F49" s="8">
        <v>19.420000000000002</v>
      </c>
      <c r="G49" s="12">
        <v>16</v>
      </c>
      <c r="H49" s="8">
        <v>4.49</v>
      </c>
      <c r="I49" s="12">
        <v>0</v>
      </c>
    </row>
    <row r="50" spans="2:9" ht="15" customHeight="1" x14ac:dyDescent="0.2">
      <c r="B50" t="s">
        <v>104</v>
      </c>
      <c r="C50" s="12">
        <v>86</v>
      </c>
      <c r="D50" s="8">
        <v>5.57</v>
      </c>
      <c r="E50" s="12">
        <v>86</v>
      </c>
      <c r="F50" s="8">
        <v>7.39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103</v>
      </c>
      <c r="C51" s="12">
        <v>55</v>
      </c>
      <c r="D51" s="8">
        <v>3.56</v>
      </c>
      <c r="E51" s="12">
        <v>55</v>
      </c>
      <c r="F51" s="8">
        <v>4.7300000000000004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107</v>
      </c>
      <c r="C52" s="12">
        <v>50</v>
      </c>
      <c r="D52" s="8">
        <v>3.24</v>
      </c>
      <c r="E52" s="12">
        <v>49</v>
      </c>
      <c r="F52" s="8">
        <v>4.21</v>
      </c>
      <c r="G52" s="12">
        <v>1</v>
      </c>
      <c r="H52" s="8">
        <v>0.28000000000000003</v>
      </c>
      <c r="I52" s="12">
        <v>0</v>
      </c>
    </row>
    <row r="53" spans="2:9" ht="15" customHeight="1" x14ac:dyDescent="0.2">
      <c r="B53" t="s">
        <v>92</v>
      </c>
      <c r="C53" s="12">
        <v>46</v>
      </c>
      <c r="D53" s="8">
        <v>2.98</v>
      </c>
      <c r="E53" s="12">
        <v>39</v>
      </c>
      <c r="F53" s="8">
        <v>3.35</v>
      </c>
      <c r="G53" s="12">
        <v>7</v>
      </c>
      <c r="H53" s="8">
        <v>1.97</v>
      </c>
      <c r="I53" s="12">
        <v>0</v>
      </c>
    </row>
    <row r="54" spans="2:9" ht="15" customHeight="1" x14ac:dyDescent="0.2">
      <c r="B54" t="s">
        <v>88</v>
      </c>
      <c r="C54" s="12">
        <v>45</v>
      </c>
      <c r="D54" s="8">
        <v>2.92</v>
      </c>
      <c r="E54" s="12">
        <v>14</v>
      </c>
      <c r="F54" s="8">
        <v>1.2</v>
      </c>
      <c r="G54" s="12">
        <v>31</v>
      </c>
      <c r="H54" s="8">
        <v>8.7100000000000009</v>
      </c>
      <c r="I54" s="12">
        <v>0</v>
      </c>
    </row>
    <row r="55" spans="2:9" ht="15" customHeight="1" x14ac:dyDescent="0.2">
      <c r="B55" t="s">
        <v>96</v>
      </c>
      <c r="C55" s="12">
        <v>40</v>
      </c>
      <c r="D55" s="8">
        <v>2.59</v>
      </c>
      <c r="E55" s="12">
        <v>35</v>
      </c>
      <c r="F55" s="8">
        <v>3.01</v>
      </c>
      <c r="G55" s="12">
        <v>5</v>
      </c>
      <c r="H55" s="8">
        <v>1.4</v>
      </c>
      <c r="I55" s="12">
        <v>0</v>
      </c>
    </row>
    <row r="56" spans="2:9" ht="15" customHeight="1" x14ac:dyDescent="0.2">
      <c r="B56" t="s">
        <v>95</v>
      </c>
      <c r="C56" s="12">
        <v>30</v>
      </c>
      <c r="D56" s="8">
        <v>1.94</v>
      </c>
      <c r="E56" s="12">
        <v>26</v>
      </c>
      <c r="F56" s="8">
        <v>2.23</v>
      </c>
      <c r="G56" s="12">
        <v>4</v>
      </c>
      <c r="H56" s="8">
        <v>1.1200000000000001</v>
      </c>
      <c r="I56" s="12">
        <v>0</v>
      </c>
    </row>
    <row r="57" spans="2:9" ht="15" customHeight="1" x14ac:dyDescent="0.2">
      <c r="B57" t="s">
        <v>106</v>
      </c>
      <c r="C57" s="12">
        <v>30</v>
      </c>
      <c r="D57" s="8">
        <v>1.94</v>
      </c>
      <c r="E57" s="12">
        <v>27</v>
      </c>
      <c r="F57" s="8">
        <v>2.3199999999999998</v>
      </c>
      <c r="G57" s="12">
        <v>3</v>
      </c>
      <c r="H57" s="8">
        <v>0.84</v>
      </c>
      <c r="I57" s="12">
        <v>0</v>
      </c>
    </row>
    <row r="58" spans="2:9" ht="15" customHeight="1" x14ac:dyDescent="0.2">
      <c r="B58" t="s">
        <v>99</v>
      </c>
      <c r="C58" s="12">
        <v>29</v>
      </c>
      <c r="D58" s="8">
        <v>1.88</v>
      </c>
      <c r="E58" s="12">
        <v>27</v>
      </c>
      <c r="F58" s="8">
        <v>2.3199999999999998</v>
      </c>
      <c r="G58" s="12">
        <v>2</v>
      </c>
      <c r="H58" s="8">
        <v>0.56000000000000005</v>
      </c>
      <c r="I58" s="12">
        <v>0</v>
      </c>
    </row>
    <row r="59" spans="2:9" ht="15" customHeight="1" x14ac:dyDescent="0.2">
      <c r="B59" t="s">
        <v>119</v>
      </c>
      <c r="C59" s="12">
        <v>28</v>
      </c>
      <c r="D59" s="8">
        <v>1.81</v>
      </c>
      <c r="E59" s="12">
        <v>10</v>
      </c>
      <c r="F59" s="8">
        <v>0.86</v>
      </c>
      <c r="G59" s="12">
        <v>18</v>
      </c>
      <c r="H59" s="8">
        <v>5.0599999999999996</v>
      </c>
      <c r="I59" s="12">
        <v>0</v>
      </c>
    </row>
    <row r="60" spans="2:9" ht="15" customHeight="1" x14ac:dyDescent="0.2">
      <c r="B60" t="s">
        <v>113</v>
      </c>
      <c r="C60" s="12">
        <v>27</v>
      </c>
      <c r="D60" s="8">
        <v>1.75</v>
      </c>
      <c r="E60" s="12">
        <v>27</v>
      </c>
      <c r="F60" s="8">
        <v>2.3199999999999998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100</v>
      </c>
      <c r="C61" s="12">
        <v>26</v>
      </c>
      <c r="D61" s="8">
        <v>1.69</v>
      </c>
      <c r="E61" s="12">
        <v>25</v>
      </c>
      <c r="F61" s="8">
        <v>2.15</v>
      </c>
      <c r="G61" s="12">
        <v>1</v>
      </c>
      <c r="H61" s="8">
        <v>0.28000000000000003</v>
      </c>
      <c r="I61" s="12">
        <v>0</v>
      </c>
    </row>
    <row r="62" spans="2:9" ht="15" customHeight="1" x14ac:dyDescent="0.2">
      <c r="B62" t="s">
        <v>93</v>
      </c>
      <c r="C62" s="12">
        <v>25</v>
      </c>
      <c r="D62" s="8">
        <v>1.62</v>
      </c>
      <c r="E62" s="12">
        <v>22</v>
      </c>
      <c r="F62" s="8">
        <v>1.89</v>
      </c>
      <c r="G62" s="12">
        <v>3</v>
      </c>
      <c r="H62" s="8">
        <v>0.84</v>
      </c>
      <c r="I62" s="12">
        <v>0</v>
      </c>
    </row>
    <row r="63" spans="2:9" ht="15" customHeight="1" x14ac:dyDescent="0.2">
      <c r="B63" t="s">
        <v>118</v>
      </c>
      <c r="C63" s="12">
        <v>22</v>
      </c>
      <c r="D63" s="8">
        <v>1.43</v>
      </c>
      <c r="E63" s="12">
        <v>21</v>
      </c>
      <c r="F63" s="8">
        <v>1.8</v>
      </c>
      <c r="G63" s="12">
        <v>1</v>
      </c>
      <c r="H63" s="8">
        <v>0.28000000000000003</v>
      </c>
      <c r="I63" s="12">
        <v>0</v>
      </c>
    </row>
    <row r="64" spans="2:9" ht="15" customHeight="1" x14ac:dyDescent="0.2">
      <c r="B64" t="s">
        <v>91</v>
      </c>
      <c r="C64" s="12">
        <v>22</v>
      </c>
      <c r="D64" s="8">
        <v>1.43</v>
      </c>
      <c r="E64" s="12">
        <v>20</v>
      </c>
      <c r="F64" s="8">
        <v>1.72</v>
      </c>
      <c r="G64" s="12">
        <v>2</v>
      </c>
      <c r="H64" s="8">
        <v>0.56000000000000005</v>
      </c>
      <c r="I64" s="12">
        <v>0</v>
      </c>
    </row>
    <row r="65" spans="2:9" ht="15" customHeight="1" x14ac:dyDescent="0.2">
      <c r="B65" t="s">
        <v>126</v>
      </c>
      <c r="C65" s="12">
        <v>22</v>
      </c>
      <c r="D65" s="8">
        <v>1.43</v>
      </c>
      <c r="E65" s="12">
        <v>0</v>
      </c>
      <c r="F65" s="8">
        <v>0</v>
      </c>
      <c r="G65" s="12">
        <v>22</v>
      </c>
      <c r="H65" s="8">
        <v>6.18</v>
      </c>
      <c r="I65" s="12">
        <v>0</v>
      </c>
    </row>
    <row r="66" spans="2:9" ht="15" customHeight="1" x14ac:dyDescent="0.2">
      <c r="B66" t="s">
        <v>116</v>
      </c>
      <c r="C66" s="12">
        <v>21</v>
      </c>
      <c r="D66" s="8">
        <v>1.36</v>
      </c>
      <c r="E66" s="12">
        <v>21</v>
      </c>
      <c r="F66" s="8">
        <v>1.8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128</v>
      </c>
      <c r="C67" s="12">
        <v>21</v>
      </c>
      <c r="D67" s="8">
        <v>1.36</v>
      </c>
      <c r="E67" s="12">
        <v>8</v>
      </c>
      <c r="F67" s="8">
        <v>0.69</v>
      </c>
      <c r="G67" s="12">
        <v>12</v>
      </c>
      <c r="H67" s="8">
        <v>3.37</v>
      </c>
      <c r="I67" s="12">
        <v>1</v>
      </c>
    </row>
    <row r="68" spans="2:9" ht="15" customHeight="1" x14ac:dyDescent="0.2">
      <c r="B68" t="s">
        <v>111</v>
      </c>
      <c r="C68" s="12">
        <v>20</v>
      </c>
      <c r="D68" s="8">
        <v>1.3</v>
      </c>
      <c r="E68" s="12">
        <v>11</v>
      </c>
      <c r="F68" s="8">
        <v>0.95</v>
      </c>
      <c r="G68" s="12">
        <v>9</v>
      </c>
      <c r="H68" s="8">
        <v>2.5299999999999998</v>
      </c>
      <c r="I68" s="12">
        <v>0</v>
      </c>
    </row>
    <row r="69" spans="2:9" ht="15" customHeight="1" x14ac:dyDescent="0.2">
      <c r="B69" t="s">
        <v>98</v>
      </c>
      <c r="C69" s="12">
        <v>20</v>
      </c>
      <c r="D69" s="8">
        <v>1.3</v>
      </c>
      <c r="E69" s="12">
        <v>8</v>
      </c>
      <c r="F69" s="8">
        <v>0.69</v>
      </c>
      <c r="G69" s="12">
        <v>12</v>
      </c>
      <c r="H69" s="8">
        <v>3.37</v>
      </c>
      <c r="I69" s="12">
        <v>0</v>
      </c>
    </row>
    <row r="70" spans="2:9" ht="15" customHeight="1" x14ac:dyDescent="0.2">
      <c r="B70" t="s">
        <v>105</v>
      </c>
      <c r="C70" s="12">
        <v>20</v>
      </c>
      <c r="D70" s="8">
        <v>1.3</v>
      </c>
      <c r="E70" s="12">
        <v>19</v>
      </c>
      <c r="F70" s="8">
        <v>1.63</v>
      </c>
      <c r="G70" s="12">
        <v>1</v>
      </c>
      <c r="H70" s="8">
        <v>0.28000000000000003</v>
      </c>
      <c r="I70" s="12">
        <v>0</v>
      </c>
    </row>
    <row r="72" spans="2:9" ht="15" customHeight="1" x14ac:dyDescent="0.2">
      <c r="B72" t="s">
        <v>164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72097-EF77-4EF4-90F8-DFC4806E5C53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178</v>
      </c>
    </row>
    <row r="4" spans="2:9" ht="33" customHeight="1" x14ac:dyDescent="0.2">
      <c r="B4" t="s">
        <v>160</v>
      </c>
      <c r="C4" s="10" t="s">
        <v>38</v>
      </c>
      <c r="D4" s="10" t="s">
        <v>39</v>
      </c>
      <c r="E4" s="10" t="s">
        <v>40</v>
      </c>
      <c r="F4" s="10" t="s">
        <v>41</v>
      </c>
      <c r="G4" s="10" t="s">
        <v>42</v>
      </c>
      <c r="H4" s="10" t="s">
        <v>43</v>
      </c>
      <c r="I4" s="10" t="s">
        <v>44</v>
      </c>
    </row>
    <row r="5" spans="2:9" ht="15" customHeight="1" x14ac:dyDescent="0.2">
      <c r="B5" t="s">
        <v>22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23</v>
      </c>
      <c r="C6" s="12">
        <v>90</v>
      </c>
      <c r="D6" s="8">
        <v>14.31</v>
      </c>
      <c r="E6" s="12">
        <v>34</v>
      </c>
      <c r="F6" s="8">
        <v>9.7100000000000009</v>
      </c>
      <c r="G6" s="12">
        <v>56</v>
      </c>
      <c r="H6" s="8">
        <v>21.71</v>
      </c>
      <c r="I6" s="12">
        <v>0</v>
      </c>
    </row>
    <row r="7" spans="2:9" ht="15" customHeight="1" x14ac:dyDescent="0.2">
      <c r="B7" t="s">
        <v>24</v>
      </c>
      <c r="C7" s="12">
        <v>30</v>
      </c>
      <c r="D7" s="8">
        <v>4.7699999999999996</v>
      </c>
      <c r="E7" s="12">
        <v>17</v>
      </c>
      <c r="F7" s="8">
        <v>4.8600000000000003</v>
      </c>
      <c r="G7" s="12">
        <v>13</v>
      </c>
      <c r="H7" s="8">
        <v>5.04</v>
      </c>
      <c r="I7" s="12">
        <v>0</v>
      </c>
    </row>
    <row r="8" spans="2:9" ht="15" customHeight="1" x14ac:dyDescent="0.2">
      <c r="B8" t="s">
        <v>25</v>
      </c>
      <c r="C8" s="12">
        <v>3</v>
      </c>
      <c r="D8" s="8">
        <v>0.48</v>
      </c>
      <c r="E8" s="12">
        <v>0</v>
      </c>
      <c r="F8" s="8">
        <v>0</v>
      </c>
      <c r="G8" s="12">
        <v>1</v>
      </c>
      <c r="H8" s="8">
        <v>0.39</v>
      </c>
      <c r="I8" s="12">
        <v>0</v>
      </c>
    </row>
    <row r="9" spans="2:9" ht="15" customHeight="1" x14ac:dyDescent="0.2">
      <c r="B9" t="s">
        <v>26</v>
      </c>
      <c r="C9" s="12">
        <v>3</v>
      </c>
      <c r="D9" s="8">
        <v>0.48</v>
      </c>
      <c r="E9" s="12">
        <v>1</v>
      </c>
      <c r="F9" s="8">
        <v>0.28999999999999998</v>
      </c>
      <c r="G9" s="12">
        <v>2</v>
      </c>
      <c r="H9" s="8">
        <v>0.78</v>
      </c>
      <c r="I9" s="12">
        <v>0</v>
      </c>
    </row>
    <row r="10" spans="2:9" ht="15" customHeight="1" x14ac:dyDescent="0.2">
      <c r="B10" t="s">
        <v>27</v>
      </c>
      <c r="C10" s="12">
        <v>8</v>
      </c>
      <c r="D10" s="8">
        <v>1.27</v>
      </c>
      <c r="E10" s="12">
        <v>7</v>
      </c>
      <c r="F10" s="8">
        <v>2</v>
      </c>
      <c r="G10" s="12">
        <v>1</v>
      </c>
      <c r="H10" s="8">
        <v>0.39</v>
      </c>
      <c r="I10" s="12">
        <v>0</v>
      </c>
    </row>
    <row r="11" spans="2:9" ht="15" customHeight="1" x14ac:dyDescent="0.2">
      <c r="B11" t="s">
        <v>28</v>
      </c>
      <c r="C11" s="12">
        <v>161</v>
      </c>
      <c r="D11" s="8">
        <v>25.6</v>
      </c>
      <c r="E11" s="12">
        <v>85</v>
      </c>
      <c r="F11" s="8">
        <v>24.29</v>
      </c>
      <c r="G11" s="12">
        <v>75</v>
      </c>
      <c r="H11" s="8">
        <v>29.07</v>
      </c>
      <c r="I11" s="12">
        <v>1</v>
      </c>
    </row>
    <row r="12" spans="2:9" ht="15" customHeight="1" x14ac:dyDescent="0.2">
      <c r="B12" t="s">
        <v>29</v>
      </c>
      <c r="C12" s="12">
        <v>7</v>
      </c>
      <c r="D12" s="8">
        <v>1.1100000000000001</v>
      </c>
      <c r="E12" s="12">
        <v>2</v>
      </c>
      <c r="F12" s="8">
        <v>0.56999999999999995</v>
      </c>
      <c r="G12" s="12">
        <v>5</v>
      </c>
      <c r="H12" s="8">
        <v>1.94</v>
      </c>
      <c r="I12" s="12">
        <v>0</v>
      </c>
    </row>
    <row r="13" spans="2:9" ht="15" customHeight="1" x14ac:dyDescent="0.2">
      <c r="B13" t="s">
        <v>30</v>
      </c>
      <c r="C13" s="12">
        <v>59</v>
      </c>
      <c r="D13" s="8">
        <v>9.3800000000000008</v>
      </c>
      <c r="E13" s="12">
        <v>24</v>
      </c>
      <c r="F13" s="8">
        <v>6.86</v>
      </c>
      <c r="G13" s="12">
        <v>35</v>
      </c>
      <c r="H13" s="8">
        <v>13.57</v>
      </c>
      <c r="I13" s="12">
        <v>0</v>
      </c>
    </row>
    <row r="14" spans="2:9" ht="15" customHeight="1" x14ac:dyDescent="0.2">
      <c r="B14" t="s">
        <v>31</v>
      </c>
      <c r="C14" s="12">
        <v>30</v>
      </c>
      <c r="D14" s="8">
        <v>4.7699999999999996</v>
      </c>
      <c r="E14" s="12">
        <v>14</v>
      </c>
      <c r="F14" s="8">
        <v>4</v>
      </c>
      <c r="G14" s="12">
        <v>16</v>
      </c>
      <c r="H14" s="8">
        <v>6.2</v>
      </c>
      <c r="I14" s="12">
        <v>0</v>
      </c>
    </row>
    <row r="15" spans="2:9" ht="15" customHeight="1" x14ac:dyDescent="0.2">
      <c r="B15" t="s">
        <v>32</v>
      </c>
      <c r="C15" s="12">
        <v>41</v>
      </c>
      <c r="D15" s="8">
        <v>6.52</v>
      </c>
      <c r="E15" s="12">
        <v>36</v>
      </c>
      <c r="F15" s="8">
        <v>10.29</v>
      </c>
      <c r="G15" s="12">
        <v>5</v>
      </c>
      <c r="H15" s="8">
        <v>1.94</v>
      </c>
      <c r="I15" s="12">
        <v>0</v>
      </c>
    </row>
    <row r="16" spans="2:9" ht="15" customHeight="1" x14ac:dyDescent="0.2">
      <c r="B16" t="s">
        <v>33</v>
      </c>
      <c r="C16" s="12">
        <v>100</v>
      </c>
      <c r="D16" s="8">
        <v>15.9</v>
      </c>
      <c r="E16" s="12">
        <v>78</v>
      </c>
      <c r="F16" s="8">
        <v>22.29</v>
      </c>
      <c r="G16" s="12">
        <v>20</v>
      </c>
      <c r="H16" s="8">
        <v>7.75</v>
      </c>
      <c r="I16" s="12">
        <v>0</v>
      </c>
    </row>
    <row r="17" spans="2:9" ht="15" customHeight="1" x14ac:dyDescent="0.2">
      <c r="B17" t="s">
        <v>34</v>
      </c>
      <c r="C17" s="12">
        <v>39</v>
      </c>
      <c r="D17" s="8">
        <v>6.2</v>
      </c>
      <c r="E17" s="12">
        <v>24</v>
      </c>
      <c r="F17" s="8">
        <v>6.86</v>
      </c>
      <c r="G17" s="12">
        <v>8</v>
      </c>
      <c r="H17" s="8">
        <v>3.1</v>
      </c>
      <c r="I17" s="12">
        <v>0</v>
      </c>
    </row>
    <row r="18" spans="2:9" ht="15" customHeight="1" x14ac:dyDescent="0.2">
      <c r="B18" t="s">
        <v>35</v>
      </c>
      <c r="C18" s="12">
        <v>29</v>
      </c>
      <c r="D18" s="8">
        <v>4.6100000000000003</v>
      </c>
      <c r="E18" s="12">
        <v>14</v>
      </c>
      <c r="F18" s="8">
        <v>4</v>
      </c>
      <c r="G18" s="12">
        <v>10</v>
      </c>
      <c r="H18" s="8">
        <v>3.88</v>
      </c>
      <c r="I18" s="12">
        <v>0</v>
      </c>
    </row>
    <row r="19" spans="2:9" ht="15" customHeight="1" x14ac:dyDescent="0.2">
      <c r="B19" t="s">
        <v>36</v>
      </c>
      <c r="C19" s="12">
        <v>29</v>
      </c>
      <c r="D19" s="8">
        <v>4.6100000000000003</v>
      </c>
      <c r="E19" s="12">
        <v>14</v>
      </c>
      <c r="F19" s="8">
        <v>4</v>
      </c>
      <c r="G19" s="12">
        <v>11</v>
      </c>
      <c r="H19" s="8">
        <v>4.26</v>
      </c>
      <c r="I19" s="12">
        <v>0</v>
      </c>
    </row>
    <row r="20" spans="2:9" ht="15" customHeight="1" x14ac:dyDescent="0.2">
      <c r="B20" s="9" t="s">
        <v>161</v>
      </c>
      <c r="C20" s="12">
        <f>SUM(LTBL_42307[総数／事業所数])</f>
        <v>629</v>
      </c>
      <c r="E20" s="12">
        <f>SUBTOTAL(109,LTBL_42307[個人／事業所数])</f>
        <v>350</v>
      </c>
      <c r="G20" s="12">
        <f>SUBTOTAL(109,LTBL_42307[法人／事業所数])</f>
        <v>258</v>
      </c>
      <c r="I20" s="12">
        <f>SUBTOTAL(109,LTBL_42307[法人以外の団体／事業所数])</f>
        <v>1</v>
      </c>
    </row>
    <row r="21" spans="2:9" ht="15" customHeight="1" x14ac:dyDescent="0.2">
      <c r="E21" s="11">
        <f>LTBL_42307[[#Totals],[個人／事業所数]]/LTBL_42307[[#Totals],[総数／事業所数]]</f>
        <v>0.55643879173290933</v>
      </c>
      <c r="G21" s="11">
        <f>LTBL_42307[[#Totals],[法人／事業所数]]/LTBL_42307[[#Totals],[総数／事業所数]]</f>
        <v>0.41017488076311603</v>
      </c>
      <c r="I21" s="11">
        <f>LTBL_42307[[#Totals],[法人以外の団体／事業所数]]/LTBL_42307[[#Totals],[総数／事業所数]]</f>
        <v>1.589825119236884E-3</v>
      </c>
    </row>
    <row r="23" spans="2:9" ht="33" customHeight="1" x14ac:dyDescent="0.2">
      <c r="B23" t="s">
        <v>162</v>
      </c>
      <c r="C23" s="10" t="s">
        <v>38</v>
      </c>
      <c r="D23" s="10" t="s">
        <v>39</v>
      </c>
      <c r="E23" s="10" t="s">
        <v>40</v>
      </c>
      <c r="F23" s="10" t="s">
        <v>41</v>
      </c>
      <c r="G23" s="10" t="s">
        <v>42</v>
      </c>
      <c r="H23" s="10" t="s">
        <v>43</v>
      </c>
      <c r="I23" s="10" t="s">
        <v>44</v>
      </c>
    </row>
    <row r="24" spans="2:9" ht="15" customHeight="1" x14ac:dyDescent="0.2">
      <c r="B24" t="s">
        <v>60</v>
      </c>
      <c r="C24" s="12">
        <v>85</v>
      </c>
      <c r="D24" s="8">
        <v>13.51</v>
      </c>
      <c r="E24" s="12">
        <v>71</v>
      </c>
      <c r="F24" s="8">
        <v>20.29</v>
      </c>
      <c r="G24" s="12">
        <v>14</v>
      </c>
      <c r="H24" s="8">
        <v>5.43</v>
      </c>
      <c r="I24" s="12">
        <v>0</v>
      </c>
    </row>
    <row r="25" spans="2:9" ht="15" customHeight="1" x14ac:dyDescent="0.2">
      <c r="B25" t="s">
        <v>54</v>
      </c>
      <c r="C25" s="12">
        <v>46</v>
      </c>
      <c r="D25" s="8">
        <v>7.31</v>
      </c>
      <c r="E25" s="12">
        <v>28</v>
      </c>
      <c r="F25" s="8">
        <v>8</v>
      </c>
      <c r="G25" s="12">
        <v>18</v>
      </c>
      <c r="H25" s="8">
        <v>6.98</v>
      </c>
      <c r="I25" s="12">
        <v>0</v>
      </c>
    </row>
    <row r="26" spans="2:9" ht="15" customHeight="1" x14ac:dyDescent="0.2">
      <c r="B26" t="s">
        <v>56</v>
      </c>
      <c r="C26" s="12">
        <v>44</v>
      </c>
      <c r="D26" s="8">
        <v>7</v>
      </c>
      <c r="E26" s="12">
        <v>20</v>
      </c>
      <c r="F26" s="8">
        <v>5.71</v>
      </c>
      <c r="G26" s="12">
        <v>24</v>
      </c>
      <c r="H26" s="8">
        <v>9.3000000000000007</v>
      </c>
      <c r="I26" s="12">
        <v>0</v>
      </c>
    </row>
    <row r="27" spans="2:9" ht="15" customHeight="1" x14ac:dyDescent="0.2">
      <c r="B27" t="s">
        <v>46</v>
      </c>
      <c r="C27" s="12">
        <v>41</v>
      </c>
      <c r="D27" s="8">
        <v>6.52</v>
      </c>
      <c r="E27" s="12">
        <v>20</v>
      </c>
      <c r="F27" s="8">
        <v>5.71</v>
      </c>
      <c r="G27" s="12">
        <v>21</v>
      </c>
      <c r="H27" s="8">
        <v>8.14</v>
      </c>
      <c r="I27" s="12">
        <v>0</v>
      </c>
    </row>
    <row r="28" spans="2:9" ht="15" customHeight="1" x14ac:dyDescent="0.2">
      <c r="B28" t="s">
        <v>61</v>
      </c>
      <c r="C28" s="12">
        <v>39</v>
      </c>
      <c r="D28" s="8">
        <v>6.2</v>
      </c>
      <c r="E28" s="12">
        <v>24</v>
      </c>
      <c r="F28" s="8">
        <v>6.86</v>
      </c>
      <c r="G28" s="12">
        <v>8</v>
      </c>
      <c r="H28" s="8">
        <v>3.1</v>
      </c>
      <c r="I28" s="12">
        <v>0</v>
      </c>
    </row>
    <row r="29" spans="2:9" ht="15" customHeight="1" x14ac:dyDescent="0.2">
      <c r="B29" t="s">
        <v>52</v>
      </c>
      <c r="C29" s="12">
        <v>35</v>
      </c>
      <c r="D29" s="8">
        <v>5.56</v>
      </c>
      <c r="E29" s="12">
        <v>25</v>
      </c>
      <c r="F29" s="8">
        <v>7.14</v>
      </c>
      <c r="G29" s="12">
        <v>9</v>
      </c>
      <c r="H29" s="8">
        <v>3.49</v>
      </c>
      <c r="I29" s="12">
        <v>1</v>
      </c>
    </row>
    <row r="30" spans="2:9" ht="15" customHeight="1" x14ac:dyDescent="0.2">
      <c r="B30" t="s">
        <v>59</v>
      </c>
      <c r="C30" s="12">
        <v>35</v>
      </c>
      <c r="D30" s="8">
        <v>5.56</v>
      </c>
      <c r="E30" s="12">
        <v>34</v>
      </c>
      <c r="F30" s="8">
        <v>9.7100000000000009</v>
      </c>
      <c r="G30" s="12">
        <v>1</v>
      </c>
      <c r="H30" s="8">
        <v>0.39</v>
      </c>
      <c r="I30" s="12">
        <v>0</v>
      </c>
    </row>
    <row r="31" spans="2:9" ht="15" customHeight="1" x14ac:dyDescent="0.2">
      <c r="B31" t="s">
        <v>47</v>
      </c>
      <c r="C31" s="12">
        <v>25</v>
      </c>
      <c r="D31" s="8">
        <v>3.97</v>
      </c>
      <c r="E31" s="12">
        <v>7</v>
      </c>
      <c r="F31" s="8">
        <v>2</v>
      </c>
      <c r="G31" s="12">
        <v>18</v>
      </c>
      <c r="H31" s="8">
        <v>6.98</v>
      </c>
      <c r="I31" s="12">
        <v>0</v>
      </c>
    </row>
    <row r="32" spans="2:9" ht="15" customHeight="1" x14ac:dyDescent="0.2">
      <c r="B32" t="s">
        <v>45</v>
      </c>
      <c r="C32" s="12">
        <v>24</v>
      </c>
      <c r="D32" s="8">
        <v>3.82</v>
      </c>
      <c r="E32" s="12">
        <v>7</v>
      </c>
      <c r="F32" s="8">
        <v>2</v>
      </c>
      <c r="G32" s="12">
        <v>17</v>
      </c>
      <c r="H32" s="8">
        <v>6.59</v>
      </c>
      <c r="I32" s="12">
        <v>0</v>
      </c>
    </row>
    <row r="33" spans="2:9" ht="15" customHeight="1" x14ac:dyDescent="0.2">
      <c r="B33" t="s">
        <v>53</v>
      </c>
      <c r="C33" s="12">
        <v>23</v>
      </c>
      <c r="D33" s="8">
        <v>3.66</v>
      </c>
      <c r="E33" s="12">
        <v>17</v>
      </c>
      <c r="F33" s="8">
        <v>4.8600000000000003</v>
      </c>
      <c r="G33" s="12">
        <v>6</v>
      </c>
      <c r="H33" s="8">
        <v>2.33</v>
      </c>
      <c r="I33" s="12">
        <v>0</v>
      </c>
    </row>
    <row r="34" spans="2:9" ht="15" customHeight="1" x14ac:dyDescent="0.2">
      <c r="B34" t="s">
        <v>58</v>
      </c>
      <c r="C34" s="12">
        <v>18</v>
      </c>
      <c r="D34" s="8">
        <v>2.86</v>
      </c>
      <c r="E34" s="12">
        <v>7</v>
      </c>
      <c r="F34" s="8">
        <v>2</v>
      </c>
      <c r="G34" s="12">
        <v>11</v>
      </c>
      <c r="H34" s="8">
        <v>4.26</v>
      </c>
      <c r="I34" s="12">
        <v>0</v>
      </c>
    </row>
    <row r="35" spans="2:9" ht="15" customHeight="1" x14ac:dyDescent="0.2">
      <c r="B35" t="s">
        <v>62</v>
      </c>
      <c r="C35" s="12">
        <v>17</v>
      </c>
      <c r="D35" s="8">
        <v>2.7</v>
      </c>
      <c r="E35" s="12">
        <v>14</v>
      </c>
      <c r="F35" s="8">
        <v>4</v>
      </c>
      <c r="G35" s="12">
        <v>3</v>
      </c>
      <c r="H35" s="8">
        <v>1.1599999999999999</v>
      </c>
      <c r="I35" s="12">
        <v>0</v>
      </c>
    </row>
    <row r="36" spans="2:9" ht="15" customHeight="1" x14ac:dyDescent="0.2">
      <c r="B36" t="s">
        <v>50</v>
      </c>
      <c r="C36" s="12">
        <v>15</v>
      </c>
      <c r="D36" s="8">
        <v>2.38</v>
      </c>
      <c r="E36" s="12">
        <v>3</v>
      </c>
      <c r="F36" s="8">
        <v>0.86</v>
      </c>
      <c r="G36" s="12">
        <v>12</v>
      </c>
      <c r="H36" s="8">
        <v>4.6500000000000004</v>
      </c>
      <c r="I36" s="12">
        <v>0</v>
      </c>
    </row>
    <row r="37" spans="2:9" ht="15" customHeight="1" x14ac:dyDescent="0.2">
      <c r="B37" t="s">
        <v>51</v>
      </c>
      <c r="C37" s="12">
        <v>13</v>
      </c>
      <c r="D37" s="8">
        <v>2.0699999999999998</v>
      </c>
      <c r="E37" s="12">
        <v>8</v>
      </c>
      <c r="F37" s="8">
        <v>2.29</v>
      </c>
      <c r="G37" s="12">
        <v>5</v>
      </c>
      <c r="H37" s="8">
        <v>1.94</v>
      </c>
      <c r="I37" s="12">
        <v>0</v>
      </c>
    </row>
    <row r="38" spans="2:9" ht="15" customHeight="1" x14ac:dyDescent="0.2">
      <c r="B38" t="s">
        <v>55</v>
      </c>
      <c r="C38" s="12">
        <v>13</v>
      </c>
      <c r="D38" s="8">
        <v>2.0699999999999998</v>
      </c>
      <c r="E38" s="12">
        <v>4</v>
      </c>
      <c r="F38" s="8">
        <v>1.1399999999999999</v>
      </c>
      <c r="G38" s="12">
        <v>9</v>
      </c>
      <c r="H38" s="8">
        <v>3.49</v>
      </c>
      <c r="I38" s="12">
        <v>0</v>
      </c>
    </row>
    <row r="39" spans="2:9" ht="15" customHeight="1" x14ac:dyDescent="0.2">
      <c r="B39" t="s">
        <v>63</v>
      </c>
      <c r="C39" s="12">
        <v>12</v>
      </c>
      <c r="D39" s="8">
        <v>1.91</v>
      </c>
      <c r="E39" s="12">
        <v>0</v>
      </c>
      <c r="F39" s="8">
        <v>0</v>
      </c>
      <c r="G39" s="12">
        <v>7</v>
      </c>
      <c r="H39" s="8">
        <v>2.71</v>
      </c>
      <c r="I39" s="12">
        <v>0</v>
      </c>
    </row>
    <row r="40" spans="2:9" ht="15" customHeight="1" x14ac:dyDescent="0.2">
      <c r="B40" t="s">
        <v>78</v>
      </c>
      <c r="C40" s="12">
        <v>11</v>
      </c>
      <c r="D40" s="8">
        <v>1.75</v>
      </c>
      <c r="E40" s="12">
        <v>2</v>
      </c>
      <c r="F40" s="8">
        <v>0.56999999999999995</v>
      </c>
      <c r="G40" s="12">
        <v>9</v>
      </c>
      <c r="H40" s="8">
        <v>3.49</v>
      </c>
      <c r="I40" s="12">
        <v>0</v>
      </c>
    </row>
    <row r="41" spans="2:9" ht="15" customHeight="1" x14ac:dyDescent="0.2">
      <c r="B41" t="s">
        <v>57</v>
      </c>
      <c r="C41" s="12">
        <v>11</v>
      </c>
      <c r="D41" s="8">
        <v>1.75</v>
      </c>
      <c r="E41" s="12">
        <v>7</v>
      </c>
      <c r="F41" s="8">
        <v>2</v>
      </c>
      <c r="G41" s="12">
        <v>4</v>
      </c>
      <c r="H41" s="8">
        <v>1.55</v>
      </c>
      <c r="I41" s="12">
        <v>0</v>
      </c>
    </row>
    <row r="42" spans="2:9" ht="15" customHeight="1" x14ac:dyDescent="0.2">
      <c r="B42" t="s">
        <v>69</v>
      </c>
      <c r="C42" s="12">
        <v>10</v>
      </c>
      <c r="D42" s="8">
        <v>1.59</v>
      </c>
      <c r="E42" s="12">
        <v>6</v>
      </c>
      <c r="F42" s="8">
        <v>1.71</v>
      </c>
      <c r="G42" s="12">
        <v>4</v>
      </c>
      <c r="H42" s="8">
        <v>1.55</v>
      </c>
      <c r="I42" s="12">
        <v>0</v>
      </c>
    </row>
    <row r="43" spans="2:9" ht="15" customHeight="1" x14ac:dyDescent="0.2">
      <c r="B43" t="s">
        <v>64</v>
      </c>
      <c r="C43" s="12">
        <v>10</v>
      </c>
      <c r="D43" s="8">
        <v>1.59</v>
      </c>
      <c r="E43" s="12">
        <v>8</v>
      </c>
      <c r="F43" s="8">
        <v>2.29</v>
      </c>
      <c r="G43" s="12">
        <v>2</v>
      </c>
      <c r="H43" s="8">
        <v>0.78</v>
      </c>
      <c r="I43" s="12">
        <v>0</v>
      </c>
    </row>
    <row r="46" spans="2:9" ht="33" customHeight="1" x14ac:dyDescent="0.2">
      <c r="B46" t="s">
        <v>163</v>
      </c>
      <c r="C46" s="10" t="s">
        <v>38</v>
      </c>
      <c r="D46" s="10" t="s">
        <v>39</v>
      </c>
      <c r="E46" s="10" t="s">
        <v>40</v>
      </c>
      <c r="F46" s="10" t="s">
        <v>41</v>
      </c>
      <c r="G46" s="10" t="s">
        <v>42</v>
      </c>
      <c r="H46" s="10" t="s">
        <v>43</v>
      </c>
      <c r="I46" s="10" t="s">
        <v>44</v>
      </c>
    </row>
    <row r="47" spans="2:9" ht="15" customHeight="1" x14ac:dyDescent="0.2">
      <c r="B47" t="s">
        <v>104</v>
      </c>
      <c r="C47" s="12">
        <v>43</v>
      </c>
      <c r="D47" s="8">
        <v>6.84</v>
      </c>
      <c r="E47" s="12">
        <v>40</v>
      </c>
      <c r="F47" s="8">
        <v>11.43</v>
      </c>
      <c r="G47" s="12">
        <v>3</v>
      </c>
      <c r="H47" s="8">
        <v>1.1599999999999999</v>
      </c>
      <c r="I47" s="12">
        <v>0</v>
      </c>
    </row>
    <row r="48" spans="2:9" ht="15" customHeight="1" x14ac:dyDescent="0.2">
      <c r="B48" t="s">
        <v>96</v>
      </c>
      <c r="C48" s="12">
        <v>33</v>
      </c>
      <c r="D48" s="8">
        <v>5.25</v>
      </c>
      <c r="E48" s="12">
        <v>18</v>
      </c>
      <c r="F48" s="8">
        <v>5.14</v>
      </c>
      <c r="G48" s="12">
        <v>15</v>
      </c>
      <c r="H48" s="8">
        <v>5.81</v>
      </c>
      <c r="I48" s="12">
        <v>0</v>
      </c>
    </row>
    <row r="49" spans="2:9" ht="15" customHeight="1" x14ac:dyDescent="0.2">
      <c r="B49" t="s">
        <v>105</v>
      </c>
      <c r="C49" s="12">
        <v>23</v>
      </c>
      <c r="D49" s="8">
        <v>3.66</v>
      </c>
      <c r="E49" s="12">
        <v>18</v>
      </c>
      <c r="F49" s="8">
        <v>5.14</v>
      </c>
      <c r="G49" s="12">
        <v>5</v>
      </c>
      <c r="H49" s="8">
        <v>1.94</v>
      </c>
      <c r="I49" s="12">
        <v>0</v>
      </c>
    </row>
    <row r="50" spans="2:9" ht="15" customHeight="1" x14ac:dyDescent="0.2">
      <c r="B50" t="s">
        <v>103</v>
      </c>
      <c r="C50" s="12">
        <v>22</v>
      </c>
      <c r="D50" s="8">
        <v>3.5</v>
      </c>
      <c r="E50" s="12">
        <v>22</v>
      </c>
      <c r="F50" s="8">
        <v>6.29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93</v>
      </c>
      <c r="C51" s="12">
        <v>16</v>
      </c>
      <c r="D51" s="8">
        <v>2.54</v>
      </c>
      <c r="E51" s="12">
        <v>11</v>
      </c>
      <c r="F51" s="8">
        <v>3.14</v>
      </c>
      <c r="G51" s="12">
        <v>5</v>
      </c>
      <c r="H51" s="8">
        <v>1.94</v>
      </c>
      <c r="I51" s="12">
        <v>0</v>
      </c>
    </row>
    <row r="52" spans="2:9" ht="15" customHeight="1" x14ac:dyDescent="0.2">
      <c r="B52" t="s">
        <v>92</v>
      </c>
      <c r="C52" s="12">
        <v>15</v>
      </c>
      <c r="D52" s="8">
        <v>2.38</v>
      </c>
      <c r="E52" s="12">
        <v>9</v>
      </c>
      <c r="F52" s="8">
        <v>2.57</v>
      </c>
      <c r="G52" s="12">
        <v>5</v>
      </c>
      <c r="H52" s="8">
        <v>1.94</v>
      </c>
      <c r="I52" s="12">
        <v>1</v>
      </c>
    </row>
    <row r="53" spans="2:9" ht="15" customHeight="1" x14ac:dyDescent="0.2">
      <c r="B53" t="s">
        <v>95</v>
      </c>
      <c r="C53" s="12">
        <v>15</v>
      </c>
      <c r="D53" s="8">
        <v>2.38</v>
      </c>
      <c r="E53" s="12">
        <v>12</v>
      </c>
      <c r="F53" s="8">
        <v>3.43</v>
      </c>
      <c r="G53" s="12">
        <v>3</v>
      </c>
      <c r="H53" s="8">
        <v>1.1599999999999999</v>
      </c>
      <c r="I53" s="12">
        <v>0</v>
      </c>
    </row>
    <row r="54" spans="2:9" ht="15" customHeight="1" x14ac:dyDescent="0.2">
      <c r="B54" t="s">
        <v>102</v>
      </c>
      <c r="C54" s="12">
        <v>15</v>
      </c>
      <c r="D54" s="8">
        <v>2.38</v>
      </c>
      <c r="E54" s="12">
        <v>5</v>
      </c>
      <c r="F54" s="8">
        <v>1.43</v>
      </c>
      <c r="G54" s="12">
        <v>10</v>
      </c>
      <c r="H54" s="8">
        <v>3.88</v>
      </c>
      <c r="I54" s="12">
        <v>0</v>
      </c>
    </row>
    <row r="55" spans="2:9" ht="15" customHeight="1" x14ac:dyDescent="0.2">
      <c r="B55" t="s">
        <v>130</v>
      </c>
      <c r="C55" s="12">
        <v>12</v>
      </c>
      <c r="D55" s="8">
        <v>1.91</v>
      </c>
      <c r="E55" s="12">
        <v>3</v>
      </c>
      <c r="F55" s="8">
        <v>0.86</v>
      </c>
      <c r="G55" s="12">
        <v>9</v>
      </c>
      <c r="H55" s="8">
        <v>3.49</v>
      </c>
      <c r="I55" s="12">
        <v>0</v>
      </c>
    </row>
    <row r="56" spans="2:9" ht="15" customHeight="1" x14ac:dyDescent="0.2">
      <c r="B56" t="s">
        <v>108</v>
      </c>
      <c r="C56" s="12">
        <v>12</v>
      </c>
      <c r="D56" s="8">
        <v>1.91</v>
      </c>
      <c r="E56" s="12">
        <v>4</v>
      </c>
      <c r="F56" s="8">
        <v>1.1399999999999999</v>
      </c>
      <c r="G56" s="12">
        <v>8</v>
      </c>
      <c r="H56" s="8">
        <v>3.1</v>
      </c>
      <c r="I56" s="12">
        <v>0</v>
      </c>
    </row>
    <row r="57" spans="2:9" ht="15" customHeight="1" x14ac:dyDescent="0.2">
      <c r="B57" t="s">
        <v>94</v>
      </c>
      <c r="C57" s="12">
        <v>11</v>
      </c>
      <c r="D57" s="8">
        <v>1.75</v>
      </c>
      <c r="E57" s="12">
        <v>2</v>
      </c>
      <c r="F57" s="8">
        <v>0.56999999999999995</v>
      </c>
      <c r="G57" s="12">
        <v>9</v>
      </c>
      <c r="H57" s="8">
        <v>3.49</v>
      </c>
      <c r="I57" s="12">
        <v>0</v>
      </c>
    </row>
    <row r="58" spans="2:9" ht="15" customHeight="1" x14ac:dyDescent="0.2">
      <c r="B58" t="s">
        <v>90</v>
      </c>
      <c r="C58" s="12">
        <v>10</v>
      </c>
      <c r="D58" s="8">
        <v>1.59</v>
      </c>
      <c r="E58" s="12">
        <v>6</v>
      </c>
      <c r="F58" s="8">
        <v>1.71</v>
      </c>
      <c r="G58" s="12">
        <v>4</v>
      </c>
      <c r="H58" s="8">
        <v>1.55</v>
      </c>
      <c r="I58" s="12">
        <v>0</v>
      </c>
    </row>
    <row r="59" spans="2:9" ht="15" customHeight="1" x14ac:dyDescent="0.2">
      <c r="B59" t="s">
        <v>106</v>
      </c>
      <c r="C59" s="12">
        <v>10</v>
      </c>
      <c r="D59" s="8">
        <v>1.59</v>
      </c>
      <c r="E59" s="12">
        <v>10</v>
      </c>
      <c r="F59" s="8">
        <v>2.86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107</v>
      </c>
      <c r="C60" s="12">
        <v>10</v>
      </c>
      <c r="D60" s="8">
        <v>1.59</v>
      </c>
      <c r="E60" s="12">
        <v>8</v>
      </c>
      <c r="F60" s="8">
        <v>2.29</v>
      </c>
      <c r="G60" s="12">
        <v>2</v>
      </c>
      <c r="H60" s="8">
        <v>0.78</v>
      </c>
      <c r="I60" s="12">
        <v>0</v>
      </c>
    </row>
    <row r="61" spans="2:9" ht="15" customHeight="1" x14ac:dyDescent="0.2">
      <c r="B61" t="s">
        <v>125</v>
      </c>
      <c r="C61" s="12">
        <v>9</v>
      </c>
      <c r="D61" s="8">
        <v>1.43</v>
      </c>
      <c r="E61" s="12">
        <v>5</v>
      </c>
      <c r="F61" s="8">
        <v>1.43</v>
      </c>
      <c r="G61" s="12">
        <v>4</v>
      </c>
      <c r="H61" s="8">
        <v>1.55</v>
      </c>
      <c r="I61" s="12">
        <v>0</v>
      </c>
    </row>
    <row r="62" spans="2:9" ht="15" customHeight="1" x14ac:dyDescent="0.2">
      <c r="B62" t="s">
        <v>129</v>
      </c>
      <c r="C62" s="12">
        <v>9</v>
      </c>
      <c r="D62" s="8">
        <v>1.43</v>
      </c>
      <c r="E62" s="12">
        <v>5</v>
      </c>
      <c r="F62" s="8">
        <v>1.43</v>
      </c>
      <c r="G62" s="12">
        <v>4</v>
      </c>
      <c r="H62" s="8">
        <v>1.55</v>
      </c>
      <c r="I62" s="12">
        <v>0</v>
      </c>
    </row>
    <row r="63" spans="2:9" ht="15" customHeight="1" x14ac:dyDescent="0.2">
      <c r="B63" t="s">
        <v>91</v>
      </c>
      <c r="C63" s="12">
        <v>9</v>
      </c>
      <c r="D63" s="8">
        <v>1.43</v>
      </c>
      <c r="E63" s="12">
        <v>8</v>
      </c>
      <c r="F63" s="8">
        <v>2.29</v>
      </c>
      <c r="G63" s="12">
        <v>1</v>
      </c>
      <c r="H63" s="8">
        <v>0.39</v>
      </c>
      <c r="I63" s="12">
        <v>0</v>
      </c>
    </row>
    <row r="64" spans="2:9" ht="15" customHeight="1" x14ac:dyDescent="0.2">
      <c r="B64" t="s">
        <v>131</v>
      </c>
      <c r="C64" s="12">
        <v>9</v>
      </c>
      <c r="D64" s="8">
        <v>1.43</v>
      </c>
      <c r="E64" s="12">
        <v>2</v>
      </c>
      <c r="F64" s="8">
        <v>0.56999999999999995</v>
      </c>
      <c r="G64" s="12">
        <v>7</v>
      </c>
      <c r="H64" s="8">
        <v>2.71</v>
      </c>
      <c r="I64" s="12">
        <v>0</v>
      </c>
    </row>
    <row r="65" spans="2:9" ht="15" customHeight="1" x14ac:dyDescent="0.2">
      <c r="B65" t="s">
        <v>100</v>
      </c>
      <c r="C65" s="12">
        <v>9</v>
      </c>
      <c r="D65" s="8">
        <v>1.43</v>
      </c>
      <c r="E65" s="12">
        <v>8</v>
      </c>
      <c r="F65" s="8">
        <v>2.29</v>
      </c>
      <c r="G65" s="12">
        <v>1</v>
      </c>
      <c r="H65" s="8">
        <v>0.39</v>
      </c>
      <c r="I65" s="12">
        <v>0</v>
      </c>
    </row>
    <row r="66" spans="2:9" ht="15" customHeight="1" x14ac:dyDescent="0.2">
      <c r="B66" t="s">
        <v>115</v>
      </c>
      <c r="C66" s="12">
        <v>9</v>
      </c>
      <c r="D66" s="8">
        <v>1.43</v>
      </c>
      <c r="E66" s="12">
        <v>6</v>
      </c>
      <c r="F66" s="8">
        <v>1.71</v>
      </c>
      <c r="G66" s="12">
        <v>3</v>
      </c>
      <c r="H66" s="8">
        <v>1.1599999999999999</v>
      </c>
      <c r="I66" s="12">
        <v>0</v>
      </c>
    </row>
    <row r="68" spans="2:9" ht="15" customHeight="1" x14ac:dyDescent="0.2">
      <c r="B68" t="s">
        <v>164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92A2F-65B5-443D-9FDF-6E291AA136C0}">
  <sheetPr>
    <pageSetUpPr fitToPage="1"/>
  </sheetPr>
  <dimension ref="A1:H353"/>
  <sheetViews>
    <sheetView workbookViewId="0"/>
  </sheetViews>
  <sheetFormatPr defaultRowHeight="13.2" x14ac:dyDescent="0.2"/>
  <cols>
    <col min="1" max="1" width="40" bestFit="1" customWidth="1"/>
    <col min="2" max="8" width="10.44140625" customWidth="1"/>
  </cols>
  <sheetData>
    <row r="1" spans="1:8" ht="37.5" customHeight="1" x14ac:dyDescent="0.2">
      <c r="A1" s="6" t="s">
        <v>37</v>
      </c>
      <c r="B1" s="7" t="s">
        <v>38</v>
      </c>
      <c r="C1" s="7" t="s">
        <v>39</v>
      </c>
      <c r="D1" s="7" t="s">
        <v>40</v>
      </c>
      <c r="E1" s="7" t="s">
        <v>41</v>
      </c>
      <c r="F1" s="7" t="s">
        <v>42</v>
      </c>
      <c r="G1" s="7" t="s">
        <v>43</v>
      </c>
      <c r="H1" s="7" t="s">
        <v>44</v>
      </c>
    </row>
    <row r="2" spans="1:8" x14ac:dyDescent="0.2">
      <c r="A2" s="1" t="s">
        <v>0</v>
      </c>
      <c r="B2" s="4">
        <v>34538</v>
      </c>
      <c r="C2" s="5">
        <v>100</v>
      </c>
      <c r="D2" s="4">
        <v>20526</v>
      </c>
      <c r="E2" s="5">
        <v>99.999999999999986</v>
      </c>
      <c r="F2" s="4">
        <v>13568</v>
      </c>
      <c r="G2" s="5">
        <v>99.990000000000009</v>
      </c>
      <c r="H2" s="4">
        <v>133</v>
      </c>
    </row>
    <row r="3" spans="1:8" x14ac:dyDescent="0.2">
      <c r="A3" s="2" t="s">
        <v>22</v>
      </c>
      <c r="B3" s="4">
        <v>10</v>
      </c>
      <c r="C3" s="5">
        <v>0.03</v>
      </c>
      <c r="D3" s="4">
        <v>2</v>
      </c>
      <c r="E3" s="5">
        <v>0.01</v>
      </c>
      <c r="F3" s="4">
        <v>8</v>
      </c>
      <c r="G3" s="5">
        <v>0.06</v>
      </c>
      <c r="H3" s="4">
        <v>0</v>
      </c>
    </row>
    <row r="4" spans="1:8" x14ac:dyDescent="0.2">
      <c r="A4" s="2" t="s">
        <v>23</v>
      </c>
      <c r="B4" s="4">
        <v>4318</v>
      </c>
      <c r="C4" s="5">
        <v>12.5</v>
      </c>
      <c r="D4" s="4">
        <v>1744</v>
      </c>
      <c r="E4" s="5">
        <v>8.5</v>
      </c>
      <c r="F4" s="4">
        <v>2573</v>
      </c>
      <c r="G4" s="5">
        <v>18.96</v>
      </c>
      <c r="H4" s="4">
        <v>1</v>
      </c>
    </row>
    <row r="5" spans="1:8" x14ac:dyDescent="0.2">
      <c r="A5" s="2" t="s">
        <v>24</v>
      </c>
      <c r="B5" s="4">
        <v>2428</v>
      </c>
      <c r="C5" s="5">
        <v>7.03</v>
      </c>
      <c r="D5" s="4">
        <v>1314</v>
      </c>
      <c r="E5" s="5">
        <v>6.4</v>
      </c>
      <c r="F5" s="4">
        <v>1103</v>
      </c>
      <c r="G5" s="5">
        <v>8.1300000000000008</v>
      </c>
      <c r="H5" s="4">
        <v>11</v>
      </c>
    </row>
    <row r="6" spans="1:8" x14ac:dyDescent="0.2">
      <c r="A6" s="2" t="s">
        <v>25</v>
      </c>
      <c r="B6" s="4">
        <v>81</v>
      </c>
      <c r="C6" s="5">
        <v>0.23</v>
      </c>
      <c r="D6" s="4">
        <v>5</v>
      </c>
      <c r="E6" s="5">
        <v>0.02</v>
      </c>
      <c r="F6" s="4">
        <v>62</v>
      </c>
      <c r="G6" s="5">
        <v>0.46</v>
      </c>
      <c r="H6" s="4">
        <v>0</v>
      </c>
    </row>
    <row r="7" spans="1:8" x14ac:dyDescent="0.2">
      <c r="A7" s="2" t="s">
        <v>26</v>
      </c>
      <c r="B7" s="4">
        <v>214</v>
      </c>
      <c r="C7" s="5">
        <v>0.62</v>
      </c>
      <c r="D7" s="4">
        <v>14</v>
      </c>
      <c r="E7" s="5">
        <v>7.0000000000000007E-2</v>
      </c>
      <c r="F7" s="4">
        <v>200</v>
      </c>
      <c r="G7" s="5">
        <v>1.47</v>
      </c>
      <c r="H7" s="4">
        <v>0</v>
      </c>
    </row>
    <row r="8" spans="1:8" x14ac:dyDescent="0.2">
      <c r="A8" s="2" t="s">
        <v>27</v>
      </c>
      <c r="B8" s="4">
        <v>472</v>
      </c>
      <c r="C8" s="5">
        <v>1.37</v>
      </c>
      <c r="D8" s="4">
        <v>211</v>
      </c>
      <c r="E8" s="5">
        <v>1.03</v>
      </c>
      <c r="F8" s="4">
        <v>255</v>
      </c>
      <c r="G8" s="5">
        <v>1.88</v>
      </c>
      <c r="H8" s="4">
        <v>2</v>
      </c>
    </row>
    <row r="9" spans="1:8" x14ac:dyDescent="0.2">
      <c r="A9" s="2" t="s">
        <v>28</v>
      </c>
      <c r="B9" s="4">
        <v>9319</v>
      </c>
      <c r="C9" s="5">
        <v>26.98</v>
      </c>
      <c r="D9" s="4">
        <v>5147</v>
      </c>
      <c r="E9" s="5">
        <v>25.08</v>
      </c>
      <c r="F9" s="4">
        <v>4128</v>
      </c>
      <c r="G9" s="5">
        <v>30.42</v>
      </c>
      <c r="H9" s="4">
        <v>44</v>
      </c>
    </row>
    <row r="10" spans="1:8" x14ac:dyDescent="0.2">
      <c r="A10" s="2" t="s">
        <v>29</v>
      </c>
      <c r="B10" s="4">
        <v>246</v>
      </c>
      <c r="C10" s="5">
        <v>0.71</v>
      </c>
      <c r="D10" s="4">
        <v>40</v>
      </c>
      <c r="E10" s="5">
        <v>0.19</v>
      </c>
      <c r="F10" s="4">
        <v>204</v>
      </c>
      <c r="G10" s="5">
        <v>1.5</v>
      </c>
      <c r="H10" s="4">
        <v>1</v>
      </c>
    </row>
    <row r="11" spans="1:8" x14ac:dyDescent="0.2">
      <c r="A11" s="2" t="s">
        <v>30</v>
      </c>
      <c r="B11" s="4">
        <v>2907</v>
      </c>
      <c r="C11" s="5">
        <v>8.42</v>
      </c>
      <c r="D11" s="4">
        <v>1327</v>
      </c>
      <c r="E11" s="5">
        <v>6.46</v>
      </c>
      <c r="F11" s="4">
        <v>1569</v>
      </c>
      <c r="G11" s="5">
        <v>11.56</v>
      </c>
      <c r="H11" s="4">
        <v>3</v>
      </c>
    </row>
    <row r="12" spans="1:8" x14ac:dyDescent="0.2">
      <c r="A12" s="2" t="s">
        <v>31</v>
      </c>
      <c r="B12" s="4">
        <v>1507</v>
      </c>
      <c r="C12" s="5">
        <v>4.3600000000000003</v>
      </c>
      <c r="D12" s="4">
        <v>691</v>
      </c>
      <c r="E12" s="5">
        <v>3.37</v>
      </c>
      <c r="F12" s="4">
        <v>804</v>
      </c>
      <c r="G12" s="5">
        <v>5.93</v>
      </c>
      <c r="H12" s="4">
        <v>1</v>
      </c>
    </row>
    <row r="13" spans="1:8" x14ac:dyDescent="0.2">
      <c r="A13" s="2" t="s">
        <v>32</v>
      </c>
      <c r="B13" s="4">
        <v>4547</v>
      </c>
      <c r="C13" s="5">
        <v>13.17</v>
      </c>
      <c r="D13" s="4">
        <v>3911</v>
      </c>
      <c r="E13" s="5">
        <v>19.05</v>
      </c>
      <c r="F13" s="4">
        <v>615</v>
      </c>
      <c r="G13" s="5">
        <v>4.53</v>
      </c>
      <c r="H13" s="4">
        <v>9</v>
      </c>
    </row>
    <row r="14" spans="1:8" x14ac:dyDescent="0.2">
      <c r="A14" s="2" t="s">
        <v>33</v>
      </c>
      <c r="B14" s="4">
        <v>4499</v>
      </c>
      <c r="C14" s="5">
        <v>13.03</v>
      </c>
      <c r="D14" s="4">
        <v>3775</v>
      </c>
      <c r="E14" s="5">
        <v>18.39</v>
      </c>
      <c r="F14" s="4">
        <v>684</v>
      </c>
      <c r="G14" s="5">
        <v>5.04</v>
      </c>
      <c r="H14" s="4">
        <v>9</v>
      </c>
    </row>
    <row r="15" spans="1:8" x14ac:dyDescent="0.2">
      <c r="A15" s="2" t="s">
        <v>34</v>
      </c>
      <c r="B15" s="4">
        <v>1170</v>
      </c>
      <c r="C15" s="5">
        <v>3.39</v>
      </c>
      <c r="D15" s="4">
        <v>802</v>
      </c>
      <c r="E15" s="5">
        <v>3.91</v>
      </c>
      <c r="F15" s="4">
        <v>198</v>
      </c>
      <c r="G15" s="5">
        <v>1.46</v>
      </c>
      <c r="H15" s="4">
        <v>11</v>
      </c>
    </row>
    <row r="16" spans="1:8" x14ac:dyDescent="0.2">
      <c r="A16" s="2" t="s">
        <v>35</v>
      </c>
      <c r="B16" s="4">
        <v>1625</v>
      </c>
      <c r="C16" s="5">
        <v>4.7</v>
      </c>
      <c r="D16" s="4">
        <v>979</v>
      </c>
      <c r="E16" s="5">
        <v>4.7699999999999996</v>
      </c>
      <c r="F16" s="4">
        <v>608</v>
      </c>
      <c r="G16" s="5">
        <v>4.4800000000000004</v>
      </c>
      <c r="H16" s="4">
        <v>12</v>
      </c>
    </row>
    <row r="17" spans="1:8" x14ac:dyDescent="0.2">
      <c r="A17" s="2" t="s">
        <v>36</v>
      </c>
      <c r="B17" s="4">
        <v>1195</v>
      </c>
      <c r="C17" s="5">
        <v>3.46</v>
      </c>
      <c r="D17" s="4">
        <v>564</v>
      </c>
      <c r="E17" s="5">
        <v>2.75</v>
      </c>
      <c r="F17" s="4">
        <v>557</v>
      </c>
      <c r="G17" s="5">
        <v>4.1100000000000003</v>
      </c>
      <c r="H17" s="4">
        <v>29</v>
      </c>
    </row>
    <row r="18" spans="1:8" x14ac:dyDescent="0.2">
      <c r="A18" s="1" t="s">
        <v>1</v>
      </c>
      <c r="B18" s="4">
        <v>10032</v>
      </c>
      <c r="C18" s="5">
        <v>100.02000000000001</v>
      </c>
      <c r="D18" s="4">
        <v>5260</v>
      </c>
      <c r="E18" s="5">
        <v>99.999999999999986</v>
      </c>
      <c r="F18" s="4">
        <v>4710</v>
      </c>
      <c r="G18" s="5">
        <v>100.00000000000003</v>
      </c>
      <c r="H18" s="4">
        <v>33</v>
      </c>
    </row>
    <row r="19" spans="1:8" x14ac:dyDescent="0.2">
      <c r="A19" s="2" t="s">
        <v>22</v>
      </c>
      <c r="B19" s="4">
        <v>3</v>
      </c>
      <c r="C19" s="5">
        <v>0.03</v>
      </c>
      <c r="D19" s="4">
        <v>0</v>
      </c>
      <c r="E19" s="5">
        <v>0</v>
      </c>
      <c r="F19" s="4">
        <v>3</v>
      </c>
      <c r="G19" s="5">
        <v>0.06</v>
      </c>
      <c r="H19" s="4">
        <v>0</v>
      </c>
    </row>
    <row r="20" spans="1:8" x14ac:dyDescent="0.2">
      <c r="A20" s="2" t="s">
        <v>23</v>
      </c>
      <c r="B20" s="4">
        <v>1087</v>
      </c>
      <c r="C20" s="5">
        <v>10.84</v>
      </c>
      <c r="D20" s="4">
        <v>268</v>
      </c>
      <c r="E20" s="5">
        <v>5.0999999999999996</v>
      </c>
      <c r="F20" s="4">
        <v>819</v>
      </c>
      <c r="G20" s="5">
        <v>17.39</v>
      </c>
      <c r="H20" s="4">
        <v>0</v>
      </c>
    </row>
    <row r="21" spans="1:8" x14ac:dyDescent="0.2">
      <c r="A21" s="2" t="s">
        <v>24</v>
      </c>
      <c r="B21" s="4">
        <v>467</v>
      </c>
      <c r="C21" s="5">
        <v>4.66</v>
      </c>
      <c r="D21" s="4">
        <v>149</v>
      </c>
      <c r="E21" s="5">
        <v>2.83</v>
      </c>
      <c r="F21" s="4">
        <v>316</v>
      </c>
      <c r="G21" s="5">
        <v>6.71</v>
      </c>
      <c r="H21" s="4">
        <v>2</v>
      </c>
    </row>
    <row r="22" spans="1:8" x14ac:dyDescent="0.2">
      <c r="A22" s="2" t="s">
        <v>25</v>
      </c>
      <c r="B22" s="4">
        <v>16</v>
      </c>
      <c r="C22" s="5">
        <v>0.16</v>
      </c>
      <c r="D22" s="4">
        <v>0</v>
      </c>
      <c r="E22" s="5">
        <v>0</v>
      </c>
      <c r="F22" s="4">
        <v>13</v>
      </c>
      <c r="G22" s="5">
        <v>0.28000000000000003</v>
      </c>
      <c r="H22" s="4">
        <v>0</v>
      </c>
    </row>
    <row r="23" spans="1:8" x14ac:dyDescent="0.2">
      <c r="A23" s="2" t="s">
        <v>26</v>
      </c>
      <c r="B23" s="4">
        <v>93</v>
      </c>
      <c r="C23" s="5">
        <v>0.93</v>
      </c>
      <c r="D23" s="4">
        <v>1</v>
      </c>
      <c r="E23" s="5">
        <v>0.02</v>
      </c>
      <c r="F23" s="4">
        <v>92</v>
      </c>
      <c r="G23" s="5">
        <v>1.95</v>
      </c>
      <c r="H23" s="4">
        <v>0</v>
      </c>
    </row>
    <row r="24" spans="1:8" x14ac:dyDescent="0.2">
      <c r="A24" s="2" t="s">
        <v>27</v>
      </c>
      <c r="B24" s="4">
        <v>154</v>
      </c>
      <c r="C24" s="5">
        <v>1.54</v>
      </c>
      <c r="D24" s="4">
        <v>84</v>
      </c>
      <c r="E24" s="5">
        <v>1.6</v>
      </c>
      <c r="F24" s="4">
        <v>68</v>
      </c>
      <c r="G24" s="5">
        <v>1.44</v>
      </c>
      <c r="H24" s="4">
        <v>1</v>
      </c>
    </row>
    <row r="25" spans="1:8" x14ac:dyDescent="0.2">
      <c r="A25" s="2" t="s">
        <v>28</v>
      </c>
      <c r="B25" s="4">
        <v>2546</v>
      </c>
      <c r="C25" s="5">
        <v>25.38</v>
      </c>
      <c r="D25" s="4">
        <v>1178</v>
      </c>
      <c r="E25" s="5">
        <v>22.4</v>
      </c>
      <c r="F25" s="4">
        <v>1359</v>
      </c>
      <c r="G25" s="5">
        <v>28.85</v>
      </c>
      <c r="H25" s="4">
        <v>9</v>
      </c>
    </row>
    <row r="26" spans="1:8" x14ac:dyDescent="0.2">
      <c r="A26" s="2" t="s">
        <v>29</v>
      </c>
      <c r="B26" s="4">
        <v>77</v>
      </c>
      <c r="C26" s="5">
        <v>0.77</v>
      </c>
      <c r="D26" s="4">
        <v>7</v>
      </c>
      <c r="E26" s="5">
        <v>0.13</v>
      </c>
      <c r="F26" s="4">
        <v>70</v>
      </c>
      <c r="G26" s="5">
        <v>1.49</v>
      </c>
      <c r="H26" s="4">
        <v>0</v>
      </c>
    </row>
    <row r="27" spans="1:8" x14ac:dyDescent="0.2">
      <c r="A27" s="2" t="s">
        <v>30</v>
      </c>
      <c r="B27" s="4">
        <v>1348</v>
      </c>
      <c r="C27" s="5">
        <v>13.44</v>
      </c>
      <c r="D27" s="4">
        <v>605</v>
      </c>
      <c r="E27" s="5">
        <v>11.5</v>
      </c>
      <c r="F27" s="4">
        <v>742</v>
      </c>
      <c r="G27" s="5">
        <v>15.75</v>
      </c>
      <c r="H27" s="4">
        <v>1</v>
      </c>
    </row>
    <row r="28" spans="1:8" x14ac:dyDescent="0.2">
      <c r="A28" s="2" t="s">
        <v>31</v>
      </c>
      <c r="B28" s="4">
        <v>561</v>
      </c>
      <c r="C28" s="5">
        <v>5.59</v>
      </c>
      <c r="D28" s="4">
        <v>231</v>
      </c>
      <c r="E28" s="5">
        <v>4.3899999999999997</v>
      </c>
      <c r="F28" s="4">
        <v>329</v>
      </c>
      <c r="G28" s="5">
        <v>6.99</v>
      </c>
      <c r="H28" s="4">
        <v>0</v>
      </c>
    </row>
    <row r="29" spans="1:8" x14ac:dyDescent="0.2">
      <c r="A29" s="2" t="s">
        <v>32</v>
      </c>
      <c r="B29" s="4">
        <v>1355</v>
      </c>
      <c r="C29" s="5">
        <v>13.51</v>
      </c>
      <c r="D29" s="4">
        <v>1134</v>
      </c>
      <c r="E29" s="5">
        <v>21.56</v>
      </c>
      <c r="F29" s="4">
        <v>219</v>
      </c>
      <c r="G29" s="5">
        <v>4.6500000000000004</v>
      </c>
      <c r="H29" s="4">
        <v>0</v>
      </c>
    </row>
    <row r="30" spans="1:8" x14ac:dyDescent="0.2">
      <c r="A30" s="2" t="s">
        <v>33</v>
      </c>
      <c r="B30" s="4">
        <v>1255</v>
      </c>
      <c r="C30" s="5">
        <v>12.51</v>
      </c>
      <c r="D30" s="4">
        <v>1008</v>
      </c>
      <c r="E30" s="5">
        <v>19.16</v>
      </c>
      <c r="F30" s="4">
        <v>245</v>
      </c>
      <c r="G30" s="5">
        <v>5.2</v>
      </c>
      <c r="H30" s="4">
        <v>2</v>
      </c>
    </row>
    <row r="31" spans="1:8" x14ac:dyDescent="0.2">
      <c r="A31" s="2" t="s">
        <v>34</v>
      </c>
      <c r="B31" s="4">
        <v>281</v>
      </c>
      <c r="C31" s="5">
        <v>2.8</v>
      </c>
      <c r="D31" s="4">
        <v>191</v>
      </c>
      <c r="E31" s="5">
        <v>3.63</v>
      </c>
      <c r="F31" s="4">
        <v>71</v>
      </c>
      <c r="G31" s="5">
        <v>1.51</v>
      </c>
      <c r="H31" s="4">
        <v>4</v>
      </c>
    </row>
    <row r="32" spans="1:8" x14ac:dyDescent="0.2">
      <c r="A32" s="2" t="s">
        <v>35</v>
      </c>
      <c r="B32" s="4">
        <v>498</v>
      </c>
      <c r="C32" s="5">
        <v>4.96</v>
      </c>
      <c r="D32" s="4">
        <v>318</v>
      </c>
      <c r="E32" s="5">
        <v>6.05</v>
      </c>
      <c r="F32" s="4">
        <v>172</v>
      </c>
      <c r="G32" s="5">
        <v>3.65</v>
      </c>
      <c r="H32" s="4">
        <v>6</v>
      </c>
    </row>
    <row r="33" spans="1:8" x14ac:dyDescent="0.2">
      <c r="A33" s="2" t="s">
        <v>36</v>
      </c>
      <c r="B33" s="4">
        <v>291</v>
      </c>
      <c r="C33" s="5">
        <v>2.9</v>
      </c>
      <c r="D33" s="4">
        <v>86</v>
      </c>
      <c r="E33" s="5">
        <v>1.63</v>
      </c>
      <c r="F33" s="4">
        <v>192</v>
      </c>
      <c r="G33" s="5">
        <v>4.08</v>
      </c>
      <c r="H33" s="4">
        <v>8</v>
      </c>
    </row>
    <row r="34" spans="1:8" x14ac:dyDescent="0.2">
      <c r="A34" s="1" t="s">
        <v>2</v>
      </c>
      <c r="B34" s="4">
        <v>5710</v>
      </c>
      <c r="C34" s="5">
        <v>100.01</v>
      </c>
      <c r="D34" s="4">
        <v>3029</v>
      </c>
      <c r="E34" s="5">
        <v>99.990000000000009</v>
      </c>
      <c r="F34" s="4">
        <v>2627</v>
      </c>
      <c r="G34" s="5">
        <v>100.00000000000001</v>
      </c>
      <c r="H34" s="4">
        <v>15</v>
      </c>
    </row>
    <row r="35" spans="1:8" x14ac:dyDescent="0.2">
      <c r="A35" s="2" t="s">
        <v>22</v>
      </c>
      <c r="B35" s="4">
        <v>0</v>
      </c>
      <c r="C35" s="5">
        <v>0</v>
      </c>
      <c r="D35" s="4">
        <v>0</v>
      </c>
      <c r="E35" s="5">
        <v>0</v>
      </c>
      <c r="F35" s="4">
        <v>0</v>
      </c>
      <c r="G35" s="5">
        <v>0</v>
      </c>
      <c r="H35" s="4">
        <v>0</v>
      </c>
    </row>
    <row r="36" spans="1:8" x14ac:dyDescent="0.2">
      <c r="A36" s="2" t="s">
        <v>23</v>
      </c>
      <c r="B36" s="4">
        <v>740</v>
      </c>
      <c r="C36" s="5">
        <v>12.96</v>
      </c>
      <c r="D36" s="4">
        <v>216</v>
      </c>
      <c r="E36" s="5">
        <v>7.13</v>
      </c>
      <c r="F36" s="4">
        <v>523</v>
      </c>
      <c r="G36" s="5">
        <v>19.91</v>
      </c>
      <c r="H36" s="4">
        <v>1</v>
      </c>
    </row>
    <row r="37" spans="1:8" x14ac:dyDescent="0.2">
      <c r="A37" s="2" t="s">
        <v>24</v>
      </c>
      <c r="B37" s="4">
        <v>332</v>
      </c>
      <c r="C37" s="5">
        <v>5.81</v>
      </c>
      <c r="D37" s="4">
        <v>121</v>
      </c>
      <c r="E37" s="5">
        <v>3.99</v>
      </c>
      <c r="F37" s="4">
        <v>207</v>
      </c>
      <c r="G37" s="5">
        <v>7.88</v>
      </c>
      <c r="H37" s="4">
        <v>4</v>
      </c>
    </row>
    <row r="38" spans="1:8" x14ac:dyDescent="0.2">
      <c r="A38" s="2" t="s">
        <v>25</v>
      </c>
      <c r="B38" s="4">
        <v>7</v>
      </c>
      <c r="C38" s="5">
        <v>0.12</v>
      </c>
      <c r="D38" s="4">
        <v>1</v>
      </c>
      <c r="E38" s="5">
        <v>0.03</v>
      </c>
      <c r="F38" s="4">
        <v>5</v>
      </c>
      <c r="G38" s="5">
        <v>0.19</v>
      </c>
      <c r="H38" s="4">
        <v>0</v>
      </c>
    </row>
    <row r="39" spans="1:8" x14ac:dyDescent="0.2">
      <c r="A39" s="2" t="s">
        <v>26</v>
      </c>
      <c r="B39" s="4">
        <v>40</v>
      </c>
      <c r="C39" s="5">
        <v>0.7</v>
      </c>
      <c r="D39" s="4">
        <v>2</v>
      </c>
      <c r="E39" s="5">
        <v>7.0000000000000007E-2</v>
      </c>
      <c r="F39" s="4">
        <v>38</v>
      </c>
      <c r="G39" s="5">
        <v>1.45</v>
      </c>
      <c r="H39" s="4">
        <v>0</v>
      </c>
    </row>
    <row r="40" spans="1:8" x14ac:dyDescent="0.2">
      <c r="A40" s="2" t="s">
        <v>27</v>
      </c>
      <c r="B40" s="4">
        <v>78</v>
      </c>
      <c r="C40" s="5">
        <v>1.37</v>
      </c>
      <c r="D40" s="4">
        <v>41</v>
      </c>
      <c r="E40" s="5">
        <v>1.35</v>
      </c>
      <c r="F40" s="4">
        <v>36</v>
      </c>
      <c r="G40" s="5">
        <v>1.37</v>
      </c>
      <c r="H40" s="4">
        <v>0</v>
      </c>
    </row>
    <row r="41" spans="1:8" x14ac:dyDescent="0.2">
      <c r="A41" s="2" t="s">
        <v>28</v>
      </c>
      <c r="B41" s="4">
        <v>1516</v>
      </c>
      <c r="C41" s="5">
        <v>26.55</v>
      </c>
      <c r="D41" s="4">
        <v>703</v>
      </c>
      <c r="E41" s="5">
        <v>23.21</v>
      </c>
      <c r="F41" s="4">
        <v>806</v>
      </c>
      <c r="G41" s="5">
        <v>30.68</v>
      </c>
      <c r="H41" s="4">
        <v>7</v>
      </c>
    </row>
    <row r="42" spans="1:8" x14ac:dyDescent="0.2">
      <c r="A42" s="2" t="s">
        <v>29</v>
      </c>
      <c r="B42" s="4">
        <v>53</v>
      </c>
      <c r="C42" s="5">
        <v>0.93</v>
      </c>
      <c r="D42" s="4">
        <v>8</v>
      </c>
      <c r="E42" s="5">
        <v>0.26</v>
      </c>
      <c r="F42" s="4">
        <v>45</v>
      </c>
      <c r="G42" s="5">
        <v>1.71</v>
      </c>
      <c r="H42" s="4">
        <v>0</v>
      </c>
    </row>
    <row r="43" spans="1:8" x14ac:dyDescent="0.2">
      <c r="A43" s="2" t="s">
        <v>30</v>
      </c>
      <c r="B43" s="4">
        <v>514</v>
      </c>
      <c r="C43" s="5">
        <v>9</v>
      </c>
      <c r="D43" s="4">
        <v>191</v>
      </c>
      <c r="E43" s="5">
        <v>6.31</v>
      </c>
      <c r="F43" s="4">
        <v>322</v>
      </c>
      <c r="G43" s="5">
        <v>12.26</v>
      </c>
      <c r="H43" s="4">
        <v>0</v>
      </c>
    </row>
    <row r="44" spans="1:8" x14ac:dyDescent="0.2">
      <c r="A44" s="2" t="s">
        <v>31</v>
      </c>
      <c r="B44" s="4">
        <v>255</v>
      </c>
      <c r="C44" s="5">
        <v>4.47</v>
      </c>
      <c r="D44" s="4">
        <v>121</v>
      </c>
      <c r="E44" s="5">
        <v>3.99</v>
      </c>
      <c r="F44" s="4">
        <v>132</v>
      </c>
      <c r="G44" s="5">
        <v>5.0199999999999996</v>
      </c>
      <c r="H44" s="4">
        <v>0</v>
      </c>
    </row>
    <row r="45" spans="1:8" x14ac:dyDescent="0.2">
      <c r="A45" s="2" t="s">
        <v>32</v>
      </c>
      <c r="B45" s="4">
        <v>753</v>
      </c>
      <c r="C45" s="5">
        <v>13.19</v>
      </c>
      <c r="D45" s="4">
        <v>633</v>
      </c>
      <c r="E45" s="5">
        <v>20.9</v>
      </c>
      <c r="F45" s="4">
        <v>117</v>
      </c>
      <c r="G45" s="5">
        <v>4.45</v>
      </c>
      <c r="H45" s="4">
        <v>1</v>
      </c>
    </row>
    <row r="46" spans="1:8" x14ac:dyDescent="0.2">
      <c r="A46" s="2" t="s">
        <v>33</v>
      </c>
      <c r="B46" s="4">
        <v>774</v>
      </c>
      <c r="C46" s="5">
        <v>13.56</v>
      </c>
      <c r="D46" s="4">
        <v>629</v>
      </c>
      <c r="E46" s="5">
        <v>20.77</v>
      </c>
      <c r="F46" s="4">
        <v>141</v>
      </c>
      <c r="G46" s="5">
        <v>5.37</v>
      </c>
      <c r="H46" s="4">
        <v>1</v>
      </c>
    </row>
    <row r="47" spans="1:8" x14ac:dyDescent="0.2">
      <c r="A47" s="2" t="s">
        <v>34</v>
      </c>
      <c r="B47" s="4">
        <v>187</v>
      </c>
      <c r="C47" s="5">
        <v>3.27</v>
      </c>
      <c r="D47" s="4">
        <v>124</v>
      </c>
      <c r="E47" s="5">
        <v>4.09</v>
      </c>
      <c r="F47" s="4">
        <v>36</v>
      </c>
      <c r="G47" s="5">
        <v>1.37</v>
      </c>
      <c r="H47" s="4">
        <v>1</v>
      </c>
    </row>
    <row r="48" spans="1:8" x14ac:dyDescent="0.2">
      <c r="A48" s="2" t="s">
        <v>35</v>
      </c>
      <c r="B48" s="4">
        <v>271</v>
      </c>
      <c r="C48" s="5">
        <v>4.75</v>
      </c>
      <c r="D48" s="4">
        <v>160</v>
      </c>
      <c r="E48" s="5">
        <v>5.28</v>
      </c>
      <c r="F48" s="4">
        <v>111</v>
      </c>
      <c r="G48" s="5">
        <v>4.2300000000000004</v>
      </c>
      <c r="H48" s="4">
        <v>0</v>
      </c>
    </row>
    <row r="49" spans="1:8" x14ac:dyDescent="0.2">
      <c r="A49" s="2" t="s">
        <v>36</v>
      </c>
      <c r="B49" s="4">
        <v>190</v>
      </c>
      <c r="C49" s="5">
        <v>3.33</v>
      </c>
      <c r="D49" s="4">
        <v>79</v>
      </c>
      <c r="E49" s="5">
        <v>2.61</v>
      </c>
      <c r="F49" s="4">
        <v>108</v>
      </c>
      <c r="G49" s="5">
        <v>4.1100000000000003</v>
      </c>
      <c r="H49" s="4">
        <v>0</v>
      </c>
    </row>
    <row r="50" spans="1:8" x14ac:dyDescent="0.2">
      <c r="A50" s="1" t="s">
        <v>3</v>
      </c>
      <c r="B50" s="4">
        <v>1524</v>
      </c>
      <c r="C50" s="5">
        <v>100.00999999999999</v>
      </c>
      <c r="D50" s="4">
        <v>1001</v>
      </c>
      <c r="E50" s="5">
        <v>100.00999999999999</v>
      </c>
      <c r="F50" s="4">
        <v>497</v>
      </c>
      <c r="G50" s="5">
        <v>100.00999999999998</v>
      </c>
      <c r="H50" s="4">
        <v>4</v>
      </c>
    </row>
    <row r="51" spans="1:8" x14ac:dyDescent="0.2">
      <c r="A51" s="2" t="s">
        <v>22</v>
      </c>
      <c r="B51" s="4">
        <v>0</v>
      </c>
      <c r="C51" s="5">
        <v>0</v>
      </c>
      <c r="D51" s="4">
        <v>0</v>
      </c>
      <c r="E51" s="5">
        <v>0</v>
      </c>
      <c r="F51" s="4">
        <v>0</v>
      </c>
      <c r="G51" s="5">
        <v>0</v>
      </c>
      <c r="H51" s="4">
        <v>0</v>
      </c>
    </row>
    <row r="52" spans="1:8" x14ac:dyDescent="0.2">
      <c r="A52" s="2" t="s">
        <v>23</v>
      </c>
      <c r="B52" s="4">
        <v>179</v>
      </c>
      <c r="C52" s="5">
        <v>11.75</v>
      </c>
      <c r="D52" s="4">
        <v>87</v>
      </c>
      <c r="E52" s="5">
        <v>8.69</v>
      </c>
      <c r="F52" s="4">
        <v>92</v>
      </c>
      <c r="G52" s="5">
        <v>18.510000000000002</v>
      </c>
      <c r="H52" s="4">
        <v>0</v>
      </c>
    </row>
    <row r="53" spans="1:8" x14ac:dyDescent="0.2">
      <c r="A53" s="2" t="s">
        <v>24</v>
      </c>
      <c r="B53" s="4">
        <v>83</v>
      </c>
      <c r="C53" s="5">
        <v>5.45</v>
      </c>
      <c r="D53" s="4">
        <v>41</v>
      </c>
      <c r="E53" s="5">
        <v>4.0999999999999996</v>
      </c>
      <c r="F53" s="4">
        <v>42</v>
      </c>
      <c r="G53" s="5">
        <v>8.4499999999999993</v>
      </c>
      <c r="H53" s="4">
        <v>0</v>
      </c>
    </row>
    <row r="54" spans="1:8" x14ac:dyDescent="0.2">
      <c r="A54" s="2" t="s">
        <v>25</v>
      </c>
      <c r="B54" s="4">
        <v>11</v>
      </c>
      <c r="C54" s="5">
        <v>0.72</v>
      </c>
      <c r="D54" s="4">
        <v>2</v>
      </c>
      <c r="E54" s="5">
        <v>0.2</v>
      </c>
      <c r="F54" s="4">
        <v>9</v>
      </c>
      <c r="G54" s="5">
        <v>1.81</v>
      </c>
      <c r="H54" s="4">
        <v>0</v>
      </c>
    </row>
    <row r="55" spans="1:8" x14ac:dyDescent="0.2">
      <c r="A55" s="2" t="s">
        <v>26</v>
      </c>
      <c r="B55" s="4">
        <v>7</v>
      </c>
      <c r="C55" s="5">
        <v>0.46</v>
      </c>
      <c r="D55" s="4">
        <v>0</v>
      </c>
      <c r="E55" s="5">
        <v>0</v>
      </c>
      <c r="F55" s="4">
        <v>7</v>
      </c>
      <c r="G55" s="5">
        <v>1.41</v>
      </c>
      <c r="H55" s="4">
        <v>0</v>
      </c>
    </row>
    <row r="56" spans="1:8" x14ac:dyDescent="0.2">
      <c r="A56" s="2" t="s">
        <v>27</v>
      </c>
      <c r="B56" s="4">
        <v>7</v>
      </c>
      <c r="C56" s="5">
        <v>0.46</v>
      </c>
      <c r="D56" s="4">
        <v>1</v>
      </c>
      <c r="E56" s="5">
        <v>0.1</v>
      </c>
      <c r="F56" s="4">
        <v>6</v>
      </c>
      <c r="G56" s="5">
        <v>1.21</v>
      </c>
      <c r="H56" s="4">
        <v>0</v>
      </c>
    </row>
    <row r="57" spans="1:8" x14ac:dyDescent="0.2">
      <c r="A57" s="2" t="s">
        <v>28</v>
      </c>
      <c r="B57" s="4">
        <v>409</v>
      </c>
      <c r="C57" s="5">
        <v>26.84</v>
      </c>
      <c r="D57" s="4">
        <v>255</v>
      </c>
      <c r="E57" s="5">
        <v>25.47</v>
      </c>
      <c r="F57" s="4">
        <v>151</v>
      </c>
      <c r="G57" s="5">
        <v>30.38</v>
      </c>
      <c r="H57" s="4">
        <v>3</v>
      </c>
    </row>
    <row r="58" spans="1:8" x14ac:dyDescent="0.2">
      <c r="A58" s="2" t="s">
        <v>29</v>
      </c>
      <c r="B58" s="4">
        <v>21</v>
      </c>
      <c r="C58" s="5">
        <v>1.38</v>
      </c>
      <c r="D58" s="4">
        <v>1</v>
      </c>
      <c r="E58" s="5">
        <v>0.1</v>
      </c>
      <c r="F58" s="4">
        <v>19</v>
      </c>
      <c r="G58" s="5">
        <v>3.82</v>
      </c>
      <c r="H58" s="4">
        <v>0</v>
      </c>
    </row>
    <row r="59" spans="1:8" x14ac:dyDescent="0.2">
      <c r="A59" s="2" t="s">
        <v>30</v>
      </c>
      <c r="B59" s="4">
        <v>100</v>
      </c>
      <c r="C59" s="5">
        <v>6.56</v>
      </c>
      <c r="D59" s="4">
        <v>51</v>
      </c>
      <c r="E59" s="5">
        <v>5.09</v>
      </c>
      <c r="F59" s="4">
        <v>48</v>
      </c>
      <c r="G59" s="5">
        <v>9.66</v>
      </c>
      <c r="H59" s="4">
        <v>0</v>
      </c>
    </row>
    <row r="60" spans="1:8" x14ac:dyDescent="0.2">
      <c r="A60" s="2" t="s">
        <v>31</v>
      </c>
      <c r="B60" s="4">
        <v>44</v>
      </c>
      <c r="C60" s="5">
        <v>2.89</v>
      </c>
      <c r="D60" s="4">
        <v>28</v>
      </c>
      <c r="E60" s="5">
        <v>2.8</v>
      </c>
      <c r="F60" s="4">
        <v>15</v>
      </c>
      <c r="G60" s="5">
        <v>3.02</v>
      </c>
      <c r="H60" s="4">
        <v>0</v>
      </c>
    </row>
    <row r="61" spans="1:8" x14ac:dyDescent="0.2">
      <c r="A61" s="2" t="s">
        <v>32</v>
      </c>
      <c r="B61" s="4">
        <v>237</v>
      </c>
      <c r="C61" s="5">
        <v>15.55</v>
      </c>
      <c r="D61" s="4">
        <v>216</v>
      </c>
      <c r="E61" s="5">
        <v>21.58</v>
      </c>
      <c r="F61" s="4">
        <v>21</v>
      </c>
      <c r="G61" s="5">
        <v>4.2300000000000004</v>
      </c>
      <c r="H61" s="4">
        <v>0</v>
      </c>
    </row>
    <row r="62" spans="1:8" x14ac:dyDescent="0.2">
      <c r="A62" s="2" t="s">
        <v>33</v>
      </c>
      <c r="B62" s="4">
        <v>217</v>
      </c>
      <c r="C62" s="5">
        <v>14.24</v>
      </c>
      <c r="D62" s="4">
        <v>186</v>
      </c>
      <c r="E62" s="5">
        <v>18.579999999999998</v>
      </c>
      <c r="F62" s="4">
        <v>28</v>
      </c>
      <c r="G62" s="5">
        <v>5.63</v>
      </c>
      <c r="H62" s="4">
        <v>0</v>
      </c>
    </row>
    <row r="63" spans="1:8" x14ac:dyDescent="0.2">
      <c r="A63" s="2" t="s">
        <v>34</v>
      </c>
      <c r="B63" s="4">
        <v>68</v>
      </c>
      <c r="C63" s="5">
        <v>4.46</v>
      </c>
      <c r="D63" s="4">
        <v>43</v>
      </c>
      <c r="E63" s="5">
        <v>4.3</v>
      </c>
      <c r="F63" s="4">
        <v>14</v>
      </c>
      <c r="G63" s="5">
        <v>2.82</v>
      </c>
      <c r="H63" s="4">
        <v>0</v>
      </c>
    </row>
    <row r="64" spans="1:8" x14ac:dyDescent="0.2">
      <c r="A64" s="2" t="s">
        <v>35</v>
      </c>
      <c r="B64" s="4">
        <v>69</v>
      </c>
      <c r="C64" s="5">
        <v>4.53</v>
      </c>
      <c r="D64" s="4">
        <v>42</v>
      </c>
      <c r="E64" s="5">
        <v>4.2</v>
      </c>
      <c r="F64" s="4">
        <v>24</v>
      </c>
      <c r="G64" s="5">
        <v>4.83</v>
      </c>
      <c r="H64" s="4">
        <v>1</v>
      </c>
    </row>
    <row r="65" spans="1:8" x14ac:dyDescent="0.2">
      <c r="A65" s="2" t="s">
        <v>36</v>
      </c>
      <c r="B65" s="4">
        <v>72</v>
      </c>
      <c r="C65" s="5">
        <v>4.72</v>
      </c>
      <c r="D65" s="4">
        <v>48</v>
      </c>
      <c r="E65" s="5">
        <v>4.8</v>
      </c>
      <c r="F65" s="4">
        <v>21</v>
      </c>
      <c r="G65" s="5">
        <v>4.2300000000000004</v>
      </c>
      <c r="H65" s="4">
        <v>0</v>
      </c>
    </row>
    <row r="66" spans="1:8" x14ac:dyDescent="0.2">
      <c r="A66" s="1" t="s">
        <v>4</v>
      </c>
      <c r="B66" s="4">
        <v>3422</v>
      </c>
      <c r="C66" s="5">
        <v>100.00999999999999</v>
      </c>
      <c r="D66" s="4">
        <v>1985</v>
      </c>
      <c r="E66" s="5">
        <v>99.990000000000009</v>
      </c>
      <c r="F66" s="4">
        <v>1399</v>
      </c>
      <c r="G66" s="5">
        <v>100.01000000000002</v>
      </c>
      <c r="H66" s="4">
        <v>13</v>
      </c>
    </row>
    <row r="67" spans="1:8" x14ac:dyDescent="0.2">
      <c r="A67" s="2" t="s">
        <v>22</v>
      </c>
      <c r="B67" s="4">
        <v>3</v>
      </c>
      <c r="C67" s="5">
        <v>0.09</v>
      </c>
      <c r="D67" s="4">
        <v>1</v>
      </c>
      <c r="E67" s="5">
        <v>0.05</v>
      </c>
      <c r="F67" s="4">
        <v>2</v>
      </c>
      <c r="G67" s="5">
        <v>0.14000000000000001</v>
      </c>
      <c r="H67" s="4">
        <v>0</v>
      </c>
    </row>
    <row r="68" spans="1:8" x14ac:dyDescent="0.2">
      <c r="A68" s="2" t="s">
        <v>23</v>
      </c>
      <c r="B68" s="4">
        <v>524</v>
      </c>
      <c r="C68" s="5">
        <v>15.31</v>
      </c>
      <c r="D68" s="4">
        <v>235</v>
      </c>
      <c r="E68" s="5">
        <v>11.84</v>
      </c>
      <c r="F68" s="4">
        <v>289</v>
      </c>
      <c r="G68" s="5">
        <v>20.66</v>
      </c>
      <c r="H68" s="4">
        <v>0</v>
      </c>
    </row>
    <row r="69" spans="1:8" x14ac:dyDescent="0.2">
      <c r="A69" s="2" t="s">
        <v>24</v>
      </c>
      <c r="B69" s="4">
        <v>158</v>
      </c>
      <c r="C69" s="5">
        <v>4.62</v>
      </c>
      <c r="D69" s="4">
        <v>78</v>
      </c>
      <c r="E69" s="5">
        <v>3.93</v>
      </c>
      <c r="F69" s="4">
        <v>79</v>
      </c>
      <c r="G69" s="5">
        <v>5.65</v>
      </c>
      <c r="H69" s="4">
        <v>1</v>
      </c>
    </row>
    <row r="70" spans="1:8" x14ac:dyDescent="0.2">
      <c r="A70" s="2" t="s">
        <v>25</v>
      </c>
      <c r="B70" s="4">
        <v>5</v>
      </c>
      <c r="C70" s="5">
        <v>0.15</v>
      </c>
      <c r="D70" s="4">
        <v>0</v>
      </c>
      <c r="E70" s="5">
        <v>0</v>
      </c>
      <c r="F70" s="4">
        <v>5</v>
      </c>
      <c r="G70" s="5">
        <v>0.36</v>
      </c>
      <c r="H70" s="4">
        <v>0</v>
      </c>
    </row>
    <row r="71" spans="1:8" x14ac:dyDescent="0.2">
      <c r="A71" s="2" t="s">
        <v>26</v>
      </c>
      <c r="B71" s="4">
        <v>18</v>
      </c>
      <c r="C71" s="5">
        <v>0.53</v>
      </c>
      <c r="D71" s="4">
        <v>3</v>
      </c>
      <c r="E71" s="5">
        <v>0.15</v>
      </c>
      <c r="F71" s="4">
        <v>15</v>
      </c>
      <c r="G71" s="5">
        <v>1.07</v>
      </c>
      <c r="H71" s="4">
        <v>0</v>
      </c>
    </row>
    <row r="72" spans="1:8" x14ac:dyDescent="0.2">
      <c r="A72" s="2" t="s">
        <v>27</v>
      </c>
      <c r="B72" s="4">
        <v>30</v>
      </c>
      <c r="C72" s="5">
        <v>0.88</v>
      </c>
      <c r="D72" s="4">
        <v>6</v>
      </c>
      <c r="E72" s="5">
        <v>0.3</v>
      </c>
      <c r="F72" s="4">
        <v>24</v>
      </c>
      <c r="G72" s="5">
        <v>1.72</v>
      </c>
      <c r="H72" s="4">
        <v>0</v>
      </c>
    </row>
    <row r="73" spans="1:8" x14ac:dyDescent="0.2">
      <c r="A73" s="2" t="s">
        <v>28</v>
      </c>
      <c r="B73" s="4">
        <v>880</v>
      </c>
      <c r="C73" s="5">
        <v>25.72</v>
      </c>
      <c r="D73" s="4">
        <v>460</v>
      </c>
      <c r="E73" s="5">
        <v>23.17</v>
      </c>
      <c r="F73" s="4">
        <v>415</v>
      </c>
      <c r="G73" s="5">
        <v>29.66</v>
      </c>
      <c r="H73" s="4">
        <v>5</v>
      </c>
    </row>
    <row r="74" spans="1:8" x14ac:dyDescent="0.2">
      <c r="A74" s="2" t="s">
        <v>29</v>
      </c>
      <c r="B74" s="4">
        <v>26</v>
      </c>
      <c r="C74" s="5">
        <v>0.76</v>
      </c>
      <c r="D74" s="4">
        <v>7</v>
      </c>
      <c r="E74" s="5">
        <v>0.35</v>
      </c>
      <c r="F74" s="4">
        <v>18</v>
      </c>
      <c r="G74" s="5">
        <v>1.29</v>
      </c>
      <c r="H74" s="4">
        <v>1</v>
      </c>
    </row>
    <row r="75" spans="1:8" x14ac:dyDescent="0.2">
      <c r="A75" s="2" t="s">
        <v>30</v>
      </c>
      <c r="B75" s="4">
        <v>235</v>
      </c>
      <c r="C75" s="5">
        <v>6.87</v>
      </c>
      <c r="D75" s="4">
        <v>74</v>
      </c>
      <c r="E75" s="5">
        <v>3.73</v>
      </c>
      <c r="F75" s="4">
        <v>161</v>
      </c>
      <c r="G75" s="5">
        <v>11.51</v>
      </c>
      <c r="H75" s="4">
        <v>0</v>
      </c>
    </row>
    <row r="76" spans="1:8" x14ac:dyDescent="0.2">
      <c r="A76" s="2" t="s">
        <v>31</v>
      </c>
      <c r="B76" s="4">
        <v>173</v>
      </c>
      <c r="C76" s="5">
        <v>5.0599999999999996</v>
      </c>
      <c r="D76" s="4">
        <v>68</v>
      </c>
      <c r="E76" s="5">
        <v>3.43</v>
      </c>
      <c r="F76" s="4">
        <v>104</v>
      </c>
      <c r="G76" s="5">
        <v>7.43</v>
      </c>
      <c r="H76" s="4">
        <v>0</v>
      </c>
    </row>
    <row r="77" spans="1:8" x14ac:dyDescent="0.2">
      <c r="A77" s="2" t="s">
        <v>32</v>
      </c>
      <c r="B77" s="4">
        <v>433</v>
      </c>
      <c r="C77" s="5">
        <v>12.65</v>
      </c>
      <c r="D77" s="4">
        <v>376</v>
      </c>
      <c r="E77" s="5">
        <v>18.940000000000001</v>
      </c>
      <c r="F77" s="4">
        <v>55</v>
      </c>
      <c r="G77" s="5">
        <v>3.93</v>
      </c>
      <c r="H77" s="4">
        <v>0</v>
      </c>
    </row>
    <row r="78" spans="1:8" x14ac:dyDescent="0.2">
      <c r="A78" s="2" t="s">
        <v>33</v>
      </c>
      <c r="B78" s="4">
        <v>447</v>
      </c>
      <c r="C78" s="5">
        <v>13.06</v>
      </c>
      <c r="D78" s="4">
        <v>365</v>
      </c>
      <c r="E78" s="5">
        <v>18.39</v>
      </c>
      <c r="F78" s="4">
        <v>80</v>
      </c>
      <c r="G78" s="5">
        <v>5.72</v>
      </c>
      <c r="H78" s="4">
        <v>1</v>
      </c>
    </row>
    <row r="79" spans="1:8" x14ac:dyDescent="0.2">
      <c r="A79" s="2" t="s">
        <v>34</v>
      </c>
      <c r="B79" s="4">
        <v>150</v>
      </c>
      <c r="C79" s="5">
        <v>4.38</v>
      </c>
      <c r="D79" s="4">
        <v>116</v>
      </c>
      <c r="E79" s="5">
        <v>5.84</v>
      </c>
      <c r="F79" s="4">
        <v>16</v>
      </c>
      <c r="G79" s="5">
        <v>1.1399999999999999</v>
      </c>
      <c r="H79" s="4">
        <v>0</v>
      </c>
    </row>
    <row r="80" spans="1:8" x14ac:dyDescent="0.2">
      <c r="A80" s="2" t="s">
        <v>35</v>
      </c>
      <c r="B80" s="4">
        <v>189</v>
      </c>
      <c r="C80" s="5">
        <v>5.52</v>
      </c>
      <c r="D80" s="4">
        <v>115</v>
      </c>
      <c r="E80" s="5">
        <v>5.79</v>
      </c>
      <c r="F80" s="4">
        <v>71</v>
      </c>
      <c r="G80" s="5">
        <v>5.08</v>
      </c>
      <c r="H80" s="4">
        <v>2</v>
      </c>
    </row>
    <row r="81" spans="1:8" x14ac:dyDescent="0.2">
      <c r="A81" s="2" t="s">
        <v>36</v>
      </c>
      <c r="B81" s="4">
        <v>151</v>
      </c>
      <c r="C81" s="5">
        <v>4.41</v>
      </c>
      <c r="D81" s="4">
        <v>81</v>
      </c>
      <c r="E81" s="5">
        <v>4.08</v>
      </c>
      <c r="F81" s="4">
        <v>65</v>
      </c>
      <c r="G81" s="5">
        <v>4.6500000000000004</v>
      </c>
      <c r="H81" s="4">
        <v>3</v>
      </c>
    </row>
    <row r="82" spans="1:8" x14ac:dyDescent="0.2">
      <c r="A82" s="1" t="s">
        <v>5</v>
      </c>
      <c r="B82" s="4">
        <v>1773</v>
      </c>
      <c r="C82" s="5">
        <v>100.02</v>
      </c>
      <c r="D82" s="4">
        <v>1020</v>
      </c>
      <c r="E82" s="5">
        <v>99.990000000000009</v>
      </c>
      <c r="F82" s="4">
        <v>737</v>
      </c>
      <c r="G82" s="5">
        <v>100</v>
      </c>
      <c r="H82" s="4">
        <v>7</v>
      </c>
    </row>
    <row r="83" spans="1:8" x14ac:dyDescent="0.2">
      <c r="A83" s="2" t="s">
        <v>22</v>
      </c>
      <c r="B83" s="4">
        <v>0</v>
      </c>
      <c r="C83" s="5">
        <v>0</v>
      </c>
      <c r="D83" s="4">
        <v>0</v>
      </c>
      <c r="E83" s="5">
        <v>0</v>
      </c>
      <c r="F83" s="4">
        <v>0</v>
      </c>
      <c r="G83" s="5">
        <v>0</v>
      </c>
      <c r="H83" s="4">
        <v>0</v>
      </c>
    </row>
    <row r="84" spans="1:8" x14ac:dyDescent="0.2">
      <c r="A84" s="2" t="s">
        <v>23</v>
      </c>
      <c r="B84" s="4">
        <v>188</v>
      </c>
      <c r="C84" s="5">
        <v>10.6</v>
      </c>
      <c r="D84" s="4">
        <v>67</v>
      </c>
      <c r="E84" s="5">
        <v>6.57</v>
      </c>
      <c r="F84" s="4">
        <v>121</v>
      </c>
      <c r="G84" s="5">
        <v>16.420000000000002</v>
      </c>
      <c r="H84" s="4">
        <v>0</v>
      </c>
    </row>
    <row r="85" spans="1:8" x14ac:dyDescent="0.2">
      <c r="A85" s="2" t="s">
        <v>24</v>
      </c>
      <c r="B85" s="4">
        <v>103</v>
      </c>
      <c r="C85" s="5">
        <v>5.81</v>
      </c>
      <c r="D85" s="4">
        <v>34</v>
      </c>
      <c r="E85" s="5">
        <v>3.33</v>
      </c>
      <c r="F85" s="4">
        <v>69</v>
      </c>
      <c r="G85" s="5">
        <v>9.36</v>
      </c>
      <c r="H85" s="4">
        <v>0</v>
      </c>
    </row>
    <row r="86" spans="1:8" x14ac:dyDescent="0.2">
      <c r="A86" s="2" t="s">
        <v>25</v>
      </c>
      <c r="B86" s="4">
        <v>5</v>
      </c>
      <c r="C86" s="5">
        <v>0.28000000000000003</v>
      </c>
      <c r="D86" s="4">
        <v>0</v>
      </c>
      <c r="E86" s="5">
        <v>0</v>
      </c>
      <c r="F86" s="4">
        <v>5</v>
      </c>
      <c r="G86" s="5">
        <v>0.68</v>
      </c>
      <c r="H86" s="4">
        <v>0</v>
      </c>
    </row>
    <row r="87" spans="1:8" x14ac:dyDescent="0.2">
      <c r="A87" s="2" t="s">
        <v>26</v>
      </c>
      <c r="B87" s="4">
        <v>9</v>
      </c>
      <c r="C87" s="5">
        <v>0.51</v>
      </c>
      <c r="D87" s="4">
        <v>2</v>
      </c>
      <c r="E87" s="5">
        <v>0.2</v>
      </c>
      <c r="F87" s="4">
        <v>7</v>
      </c>
      <c r="G87" s="5">
        <v>0.95</v>
      </c>
      <c r="H87" s="4">
        <v>0</v>
      </c>
    </row>
    <row r="88" spans="1:8" x14ac:dyDescent="0.2">
      <c r="A88" s="2" t="s">
        <v>27</v>
      </c>
      <c r="B88" s="4">
        <v>20</v>
      </c>
      <c r="C88" s="5">
        <v>1.1299999999999999</v>
      </c>
      <c r="D88" s="4">
        <v>3</v>
      </c>
      <c r="E88" s="5">
        <v>0.28999999999999998</v>
      </c>
      <c r="F88" s="4">
        <v>17</v>
      </c>
      <c r="G88" s="5">
        <v>2.31</v>
      </c>
      <c r="H88" s="4">
        <v>0</v>
      </c>
    </row>
    <row r="89" spans="1:8" x14ac:dyDescent="0.2">
      <c r="A89" s="2" t="s">
        <v>28</v>
      </c>
      <c r="B89" s="4">
        <v>453</v>
      </c>
      <c r="C89" s="5">
        <v>25.55</v>
      </c>
      <c r="D89" s="4">
        <v>230</v>
      </c>
      <c r="E89" s="5">
        <v>22.55</v>
      </c>
      <c r="F89" s="4">
        <v>220</v>
      </c>
      <c r="G89" s="5">
        <v>29.85</v>
      </c>
      <c r="H89" s="4">
        <v>3</v>
      </c>
    </row>
    <row r="90" spans="1:8" x14ac:dyDescent="0.2">
      <c r="A90" s="2" t="s">
        <v>29</v>
      </c>
      <c r="B90" s="4">
        <v>12</v>
      </c>
      <c r="C90" s="5">
        <v>0.68</v>
      </c>
      <c r="D90" s="4">
        <v>1</v>
      </c>
      <c r="E90" s="5">
        <v>0.1</v>
      </c>
      <c r="F90" s="4">
        <v>11</v>
      </c>
      <c r="G90" s="5">
        <v>1.49</v>
      </c>
      <c r="H90" s="4">
        <v>0</v>
      </c>
    </row>
    <row r="91" spans="1:8" x14ac:dyDescent="0.2">
      <c r="A91" s="2" t="s">
        <v>30</v>
      </c>
      <c r="B91" s="4">
        <v>132</v>
      </c>
      <c r="C91" s="5">
        <v>7.45</v>
      </c>
      <c r="D91" s="4">
        <v>44</v>
      </c>
      <c r="E91" s="5">
        <v>4.3099999999999996</v>
      </c>
      <c r="F91" s="4">
        <v>87</v>
      </c>
      <c r="G91" s="5">
        <v>11.8</v>
      </c>
      <c r="H91" s="4">
        <v>0</v>
      </c>
    </row>
    <row r="92" spans="1:8" x14ac:dyDescent="0.2">
      <c r="A92" s="2" t="s">
        <v>31</v>
      </c>
      <c r="B92" s="4">
        <v>81</v>
      </c>
      <c r="C92" s="5">
        <v>4.57</v>
      </c>
      <c r="D92" s="4">
        <v>39</v>
      </c>
      <c r="E92" s="5">
        <v>3.82</v>
      </c>
      <c r="F92" s="4">
        <v>41</v>
      </c>
      <c r="G92" s="5">
        <v>5.56</v>
      </c>
      <c r="H92" s="4">
        <v>0</v>
      </c>
    </row>
    <row r="93" spans="1:8" x14ac:dyDescent="0.2">
      <c r="A93" s="2" t="s">
        <v>32</v>
      </c>
      <c r="B93" s="4">
        <v>273</v>
      </c>
      <c r="C93" s="5">
        <v>15.4</v>
      </c>
      <c r="D93" s="4">
        <v>240</v>
      </c>
      <c r="E93" s="5">
        <v>23.53</v>
      </c>
      <c r="F93" s="4">
        <v>31</v>
      </c>
      <c r="G93" s="5">
        <v>4.21</v>
      </c>
      <c r="H93" s="4">
        <v>0</v>
      </c>
    </row>
    <row r="94" spans="1:8" x14ac:dyDescent="0.2">
      <c r="A94" s="2" t="s">
        <v>33</v>
      </c>
      <c r="B94" s="4">
        <v>273</v>
      </c>
      <c r="C94" s="5">
        <v>15.4</v>
      </c>
      <c r="D94" s="4">
        <v>219</v>
      </c>
      <c r="E94" s="5">
        <v>21.47</v>
      </c>
      <c r="F94" s="4">
        <v>54</v>
      </c>
      <c r="G94" s="5">
        <v>7.33</v>
      </c>
      <c r="H94" s="4">
        <v>0</v>
      </c>
    </row>
    <row r="95" spans="1:8" x14ac:dyDescent="0.2">
      <c r="A95" s="2" t="s">
        <v>34</v>
      </c>
      <c r="B95" s="4">
        <v>87</v>
      </c>
      <c r="C95" s="5">
        <v>4.91</v>
      </c>
      <c r="D95" s="4">
        <v>67</v>
      </c>
      <c r="E95" s="5">
        <v>6.57</v>
      </c>
      <c r="F95" s="4">
        <v>17</v>
      </c>
      <c r="G95" s="5">
        <v>2.31</v>
      </c>
      <c r="H95" s="4">
        <v>0</v>
      </c>
    </row>
    <row r="96" spans="1:8" x14ac:dyDescent="0.2">
      <c r="A96" s="2" t="s">
        <v>35</v>
      </c>
      <c r="B96" s="4">
        <v>86</v>
      </c>
      <c r="C96" s="5">
        <v>4.8499999999999996</v>
      </c>
      <c r="D96" s="4">
        <v>51</v>
      </c>
      <c r="E96" s="5">
        <v>5</v>
      </c>
      <c r="F96" s="4">
        <v>32</v>
      </c>
      <c r="G96" s="5">
        <v>4.34</v>
      </c>
      <c r="H96" s="4">
        <v>2</v>
      </c>
    </row>
    <row r="97" spans="1:8" x14ac:dyDescent="0.2">
      <c r="A97" s="2" t="s">
        <v>36</v>
      </c>
      <c r="B97" s="4">
        <v>51</v>
      </c>
      <c r="C97" s="5">
        <v>2.88</v>
      </c>
      <c r="D97" s="4">
        <v>23</v>
      </c>
      <c r="E97" s="5">
        <v>2.25</v>
      </c>
      <c r="F97" s="4">
        <v>25</v>
      </c>
      <c r="G97" s="5">
        <v>3.39</v>
      </c>
      <c r="H97" s="4">
        <v>2</v>
      </c>
    </row>
    <row r="98" spans="1:8" x14ac:dyDescent="0.2">
      <c r="A98" s="1" t="s">
        <v>6</v>
      </c>
      <c r="B98" s="4">
        <v>1025</v>
      </c>
      <c r="C98" s="5">
        <v>99.999999999999986</v>
      </c>
      <c r="D98" s="4">
        <v>731</v>
      </c>
      <c r="E98" s="5">
        <v>100.01</v>
      </c>
      <c r="F98" s="4">
        <v>283</v>
      </c>
      <c r="G98" s="5">
        <v>100</v>
      </c>
      <c r="H98" s="4">
        <v>2</v>
      </c>
    </row>
    <row r="99" spans="1:8" x14ac:dyDescent="0.2">
      <c r="A99" s="2" t="s">
        <v>22</v>
      </c>
      <c r="B99" s="4">
        <v>0</v>
      </c>
      <c r="C99" s="5">
        <v>0</v>
      </c>
      <c r="D99" s="4">
        <v>0</v>
      </c>
      <c r="E99" s="5">
        <v>0</v>
      </c>
      <c r="F99" s="4">
        <v>0</v>
      </c>
      <c r="G99" s="5">
        <v>0</v>
      </c>
      <c r="H99" s="4">
        <v>0</v>
      </c>
    </row>
    <row r="100" spans="1:8" x14ac:dyDescent="0.2">
      <c r="A100" s="2" t="s">
        <v>23</v>
      </c>
      <c r="B100" s="4">
        <v>156</v>
      </c>
      <c r="C100" s="5">
        <v>15.22</v>
      </c>
      <c r="D100" s="4">
        <v>110</v>
      </c>
      <c r="E100" s="5">
        <v>15.05</v>
      </c>
      <c r="F100" s="4">
        <v>46</v>
      </c>
      <c r="G100" s="5">
        <v>16.25</v>
      </c>
      <c r="H100" s="4">
        <v>0</v>
      </c>
    </row>
    <row r="101" spans="1:8" x14ac:dyDescent="0.2">
      <c r="A101" s="2" t="s">
        <v>24</v>
      </c>
      <c r="B101" s="4">
        <v>76</v>
      </c>
      <c r="C101" s="5">
        <v>7.41</v>
      </c>
      <c r="D101" s="4">
        <v>45</v>
      </c>
      <c r="E101" s="5">
        <v>6.16</v>
      </c>
      <c r="F101" s="4">
        <v>31</v>
      </c>
      <c r="G101" s="5">
        <v>10.95</v>
      </c>
      <c r="H101" s="4">
        <v>0</v>
      </c>
    </row>
    <row r="102" spans="1:8" x14ac:dyDescent="0.2">
      <c r="A102" s="2" t="s">
        <v>25</v>
      </c>
      <c r="B102" s="4">
        <v>4</v>
      </c>
      <c r="C102" s="5">
        <v>0.39</v>
      </c>
      <c r="D102" s="4">
        <v>0</v>
      </c>
      <c r="E102" s="5">
        <v>0</v>
      </c>
      <c r="F102" s="4">
        <v>3</v>
      </c>
      <c r="G102" s="5">
        <v>1.06</v>
      </c>
      <c r="H102" s="4">
        <v>0</v>
      </c>
    </row>
    <row r="103" spans="1:8" x14ac:dyDescent="0.2">
      <c r="A103" s="2" t="s">
        <v>26</v>
      </c>
      <c r="B103" s="4">
        <v>5</v>
      </c>
      <c r="C103" s="5">
        <v>0.49</v>
      </c>
      <c r="D103" s="4">
        <v>0</v>
      </c>
      <c r="E103" s="5">
        <v>0</v>
      </c>
      <c r="F103" s="4">
        <v>5</v>
      </c>
      <c r="G103" s="5">
        <v>1.77</v>
      </c>
      <c r="H103" s="4">
        <v>0</v>
      </c>
    </row>
    <row r="104" spans="1:8" x14ac:dyDescent="0.2">
      <c r="A104" s="2" t="s">
        <v>27</v>
      </c>
      <c r="B104" s="4">
        <v>9</v>
      </c>
      <c r="C104" s="5">
        <v>0.88</v>
      </c>
      <c r="D104" s="4">
        <v>0</v>
      </c>
      <c r="E104" s="5">
        <v>0</v>
      </c>
      <c r="F104" s="4">
        <v>9</v>
      </c>
      <c r="G104" s="5">
        <v>3.18</v>
      </c>
      <c r="H104" s="4">
        <v>0</v>
      </c>
    </row>
    <row r="105" spans="1:8" x14ac:dyDescent="0.2">
      <c r="A105" s="2" t="s">
        <v>28</v>
      </c>
      <c r="B105" s="4">
        <v>313</v>
      </c>
      <c r="C105" s="5">
        <v>30.54</v>
      </c>
      <c r="D105" s="4">
        <v>214</v>
      </c>
      <c r="E105" s="5">
        <v>29.27</v>
      </c>
      <c r="F105" s="4">
        <v>97</v>
      </c>
      <c r="G105" s="5">
        <v>34.28</v>
      </c>
      <c r="H105" s="4">
        <v>2</v>
      </c>
    </row>
    <row r="106" spans="1:8" x14ac:dyDescent="0.2">
      <c r="A106" s="2" t="s">
        <v>29</v>
      </c>
      <c r="B106" s="4">
        <v>4</v>
      </c>
      <c r="C106" s="5">
        <v>0.39</v>
      </c>
      <c r="D106" s="4">
        <v>2</v>
      </c>
      <c r="E106" s="5">
        <v>0.27</v>
      </c>
      <c r="F106" s="4">
        <v>2</v>
      </c>
      <c r="G106" s="5">
        <v>0.71</v>
      </c>
      <c r="H106" s="4">
        <v>0</v>
      </c>
    </row>
    <row r="107" spans="1:8" x14ac:dyDescent="0.2">
      <c r="A107" s="2" t="s">
        <v>30</v>
      </c>
      <c r="B107" s="4">
        <v>45</v>
      </c>
      <c r="C107" s="5">
        <v>4.3899999999999997</v>
      </c>
      <c r="D107" s="4">
        <v>25</v>
      </c>
      <c r="E107" s="5">
        <v>3.42</v>
      </c>
      <c r="F107" s="4">
        <v>19</v>
      </c>
      <c r="G107" s="5">
        <v>6.71</v>
      </c>
      <c r="H107" s="4">
        <v>0</v>
      </c>
    </row>
    <row r="108" spans="1:8" x14ac:dyDescent="0.2">
      <c r="A108" s="2" t="s">
        <v>31</v>
      </c>
      <c r="B108" s="4">
        <v>34</v>
      </c>
      <c r="C108" s="5">
        <v>3.32</v>
      </c>
      <c r="D108" s="4">
        <v>17</v>
      </c>
      <c r="E108" s="5">
        <v>2.33</v>
      </c>
      <c r="F108" s="4">
        <v>17</v>
      </c>
      <c r="G108" s="5">
        <v>6.01</v>
      </c>
      <c r="H108" s="4">
        <v>0</v>
      </c>
    </row>
    <row r="109" spans="1:8" x14ac:dyDescent="0.2">
      <c r="A109" s="2" t="s">
        <v>32</v>
      </c>
      <c r="B109" s="4">
        <v>146</v>
      </c>
      <c r="C109" s="5">
        <v>14.24</v>
      </c>
      <c r="D109" s="4">
        <v>133</v>
      </c>
      <c r="E109" s="5">
        <v>18.190000000000001</v>
      </c>
      <c r="F109" s="4">
        <v>13</v>
      </c>
      <c r="G109" s="5">
        <v>4.59</v>
      </c>
      <c r="H109" s="4">
        <v>0</v>
      </c>
    </row>
    <row r="110" spans="1:8" x14ac:dyDescent="0.2">
      <c r="A110" s="2" t="s">
        <v>33</v>
      </c>
      <c r="B110" s="4">
        <v>131</v>
      </c>
      <c r="C110" s="5">
        <v>12.78</v>
      </c>
      <c r="D110" s="4">
        <v>122</v>
      </c>
      <c r="E110" s="5">
        <v>16.690000000000001</v>
      </c>
      <c r="F110" s="4">
        <v>8</v>
      </c>
      <c r="G110" s="5">
        <v>2.83</v>
      </c>
      <c r="H110" s="4">
        <v>0</v>
      </c>
    </row>
    <row r="111" spans="1:8" x14ac:dyDescent="0.2">
      <c r="A111" s="2" t="s">
        <v>34</v>
      </c>
      <c r="B111" s="4">
        <v>38</v>
      </c>
      <c r="C111" s="5">
        <v>3.71</v>
      </c>
      <c r="D111" s="4">
        <v>29</v>
      </c>
      <c r="E111" s="5">
        <v>3.97</v>
      </c>
      <c r="F111" s="4">
        <v>5</v>
      </c>
      <c r="G111" s="5">
        <v>1.77</v>
      </c>
      <c r="H111" s="4">
        <v>0</v>
      </c>
    </row>
    <row r="112" spans="1:8" x14ac:dyDescent="0.2">
      <c r="A112" s="2" t="s">
        <v>35</v>
      </c>
      <c r="B112" s="4">
        <v>31</v>
      </c>
      <c r="C112" s="5">
        <v>3.02</v>
      </c>
      <c r="D112" s="4">
        <v>20</v>
      </c>
      <c r="E112" s="5">
        <v>2.74</v>
      </c>
      <c r="F112" s="4">
        <v>10</v>
      </c>
      <c r="G112" s="5">
        <v>3.53</v>
      </c>
      <c r="H112" s="4">
        <v>0</v>
      </c>
    </row>
    <row r="113" spans="1:8" x14ac:dyDescent="0.2">
      <c r="A113" s="2" t="s">
        <v>36</v>
      </c>
      <c r="B113" s="4">
        <v>33</v>
      </c>
      <c r="C113" s="5">
        <v>3.22</v>
      </c>
      <c r="D113" s="4">
        <v>14</v>
      </c>
      <c r="E113" s="5">
        <v>1.92</v>
      </c>
      <c r="F113" s="4">
        <v>18</v>
      </c>
      <c r="G113" s="5">
        <v>6.36</v>
      </c>
      <c r="H113" s="4">
        <v>0</v>
      </c>
    </row>
    <row r="114" spans="1:8" x14ac:dyDescent="0.2">
      <c r="A114" s="1" t="s">
        <v>7</v>
      </c>
      <c r="B114" s="4">
        <v>620</v>
      </c>
      <c r="C114" s="5">
        <v>100</v>
      </c>
      <c r="D114" s="4">
        <v>388</v>
      </c>
      <c r="E114" s="5">
        <v>100.00999999999999</v>
      </c>
      <c r="F114" s="4">
        <v>209</v>
      </c>
      <c r="G114" s="5">
        <v>99.999999999999986</v>
      </c>
      <c r="H114" s="4">
        <v>2</v>
      </c>
    </row>
    <row r="115" spans="1:8" x14ac:dyDescent="0.2">
      <c r="A115" s="2" t="s">
        <v>22</v>
      </c>
      <c r="B115" s="4">
        <v>1</v>
      </c>
      <c r="C115" s="5">
        <v>0.16</v>
      </c>
      <c r="D115" s="4">
        <v>0</v>
      </c>
      <c r="E115" s="5">
        <v>0</v>
      </c>
      <c r="F115" s="4">
        <v>1</v>
      </c>
      <c r="G115" s="5">
        <v>0.48</v>
      </c>
      <c r="H115" s="4">
        <v>0</v>
      </c>
    </row>
    <row r="116" spans="1:8" x14ac:dyDescent="0.2">
      <c r="A116" s="2" t="s">
        <v>23</v>
      </c>
      <c r="B116" s="4">
        <v>86</v>
      </c>
      <c r="C116" s="5">
        <v>13.87</v>
      </c>
      <c r="D116" s="4">
        <v>36</v>
      </c>
      <c r="E116" s="5">
        <v>9.2799999999999994</v>
      </c>
      <c r="F116" s="4">
        <v>50</v>
      </c>
      <c r="G116" s="5">
        <v>23.92</v>
      </c>
      <c r="H116" s="4">
        <v>0</v>
      </c>
    </row>
    <row r="117" spans="1:8" x14ac:dyDescent="0.2">
      <c r="A117" s="2" t="s">
        <v>24</v>
      </c>
      <c r="B117" s="4">
        <v>36</v>
      </c>
      <c r="C117" s="5">
        <v>5.81</v>
      </c>
      <c r="D117" s="4">
        <v>22</v>
      </c>
      <c r="E117" s="5">
        <v>5.67</v>
      </c>
      <c r="F117" s="4">
        <v>14</v>
      </c>
      <c r="G117" s="5">
        <v>6.7</v>
      </c>
      <c r="H117" s="4">
        <v>0</v>
      </c>
    </row>
    <row r="118" spans="1:8" x14ac:dyDescent="0.2">
      <c r="A118" s="2" t="s">
        <v>25</v>
      </c>
      <c r="B118" s="4">
        <v>3</v>
      </c>
      <c r="C118" s="5">
        <v>0.48</v>
      </c>
      <c r="D118" s="4">
        <v>0</v>
      </c>
      <c r="E118" s="5">
        <v>0</v>
      </c>
      <c r="F118" s="4">
        <v>0</v>
      </c>
      <c r="G118" s="5">
        <v>0</v>
      </c>
      <c r="H118" s="4">
        <v>0</v>
      </c>
    </row>
    <row r="119" spans="1:8" x14ac:dyDescent="0.2">
      <c r="A119" s="2" t="s">
        <v>26</v>
      </c>
      <c r="B119" s="4">
        <v>4</v>
      </c>
      <c r="C119" s="5">
        <v>0.65</v>
      </c>
      <c r="D119" s="4">
        <v>0</v>
      </c>
      <c r="E119" s="5">
        <v>0</v>
      </c>
      <c r="F119" s="4">
        <v>4</v>
      </c>
      <c r="G119" s="5">
        <v>1.91</v>
      </c>
      <c r="H119" s="4">
        <v>0</v>
      </c>
    </row>
    <row r="120" spans="1:8" x14ac:dyDescent="0.2">
      <c r="A120" s="2" t="s">
        <v>27</v>
      </c>
      <c r="B120" s="4">
        <v>7</v>
      </c>
      <c r="C120" s="5">
        <v>1.1299999999999999</v>
      </c>
      <c r="D120" s="4">
        <v>3</v>
      </c>
      <c r="E120" s="5">
        <v>0.77</v>
      </c>
      <c r="F120" s="4">
        <v>4</v>
      </c>
      <c r="G120" s="5">
        <v>1.91</v>
      </c>
      <c r="H120" s="4">
        <v>0</v>
      </c>
    </row>
    <row r="121" spans="1:8" x14ac:dyDescent="0.2">
      <c r="A121" s="2" t="s">
        <v>28</v>
      </c>
      <c r="B121" s="4">
        <v>204</v>
      </c>
      <c r="C121" s="5">
        <v>32.9</v>
      </c>
      <c r="D121" s="4">
        <v>136</v>
      </c>
      <c r="E121" s="5">
        <v>35.049999999999997</v>
      </c>
      <c r="F121" s="4">
        <v>68</v>
      </c>
      <c r="G121" s="5">
        <v>32.54</v>
      </c>
      <c r="H121" s="4">
        <v>0</v>
      </c>
    </row>
    <row r="122" spans="1:8" x14ac:dyDescent="0.2">
      <c r="A122" s="2" t="s">
        <v>29</v>
      </c>
      <c r="B122" s="4">
        <v>5</v>
      </c>
      <c r="C122" s="5">
        <v>0.81</v>
      </c>
      <c r="D122" s="4">
        <v>1</v>
      </c>
      <c r="E122" s="5">
        <v>0.26</v>
      </c>
      <c r="F122" s="4">
        <v>4</v>
      </c>
      <c r="G122" s="5">
        <v>1.91</v>
      </c>
      <c r="H122" s="4">
        <v>0</v>
      </c>
    </row>
    <row r="123" spans="1:8" x14ac:dyDescent="0.2">
      <c r="A123" s="2" t="s">
        <v>30</v>
      </c>
      <c r="B123" s="4">
        <v>12</v>
      </c>
      <c r="C123" s="5">
        <v>1.94</v>
      </c>
      <c r="D123" s="4">
        <v>6</v>
      </c>
      <c r="E123" s="5">
        <v>1.55</v>
      </c>
      <c r="F123" s="4">
        <v>6</v>
      </c>
      <c r="G123" s="5">
        <v>2.87</v>
      </c>
      <c r="H123" s="4">
        <v>0</v>
      </c>
    </row>
    <row r="124" spans="1:8" x14ac:dyDescent="0.2">
      <c r="A124" s="2" t="s">
        <v>31</v>
      </c>
      <c r="B124" s="4">
        <v>34</v>
      </c>
      <c r="C124" s="5">
        <v>5.48</v>
      </c>
      <c r="D124" s="4">
        <v>17</v>
      </c>
      <c r="E124" s="5">
        <v>4.38</v>
      </c>
      <c r="F124" s="4">
        <v>16</v>
      </c>
      <c r="G124" s="5">
        <v>7.66</v>
      </c>
      <c r="H124" s="4">
        <v>0</v>
      </c>
    </row>
    <row r="125" spans="1:8" x14ac:dyDescent="0.2">
      <c r="A125" s="2" t="s">
        <v>32</v>
      </c>
      <c r="B125" s="4">
        <v>79</v>
      </c>
      <c r="C125" s="5">
        <v>12.74</v>
      </c>
      <c r="D125" s="4">
        <v>62</v>
      </c>
      <c r="E125" s="5">
        <v>15.98</v>
      </c>
      <c r="F125" s="4">
        <v>16</v>
      </c>
      <c r="G125" s="5">
        <v>7.66</v>
      </c>
      <c r="H125" s="4">
        <v>0</v>
      </c>
    </row>
    <row r="126" spans="1:8" x14ac:dyDescent="0.2">
      <c r="A126" s="2" t="s">
        <v>33</v>
      </c>
      <c r="B126" s="4">
        <v>89</v>
      </c>
      <c r="C126" s="5">
        <v>14.35</v>
      </c>
      <c r="D126" s="4">
        <v>77</v>
      </c>
      <c r="E126" s="5">
        <v>19.850000000000001</v>
      </c>
      <c r="F126" s="4">
        <v>11</v>
      </c>
      <c r="G126" s="5">
        <v>5.26</v>
      </c>
      <c r="H126" s="4">
        <v>0</v>
      </c>
    </row>
    <row r="127" spans="1:8" x14ac:dyDescent="0.2">
      <c r="A127" s="2" t="s">
        <v>34</v>
      </c>
      <c r="B127" s="4">
        <v>20</v>
      </c>
      <c r="C127" s="5">
        <v>3.23</v>
      </c>
      <c r="D127" s="4">
        <v>7</v>
      </c>
      <c r="E127" s="5">
        <v>1.8</v>
      </c>
      <c r="F127" s="4">
        <v>1</v>
      </c>
      <c r="G127" s="5">
        <v>0.48</v>
      </c>
      <c r="H127" s="4">
        <v>0</v>
      </c>
    </row>
    <row r="128" spans="1:8" x14ac:dyDescent="0.2">
      <c r="A128" s="2" t="s">
        <v>35</v>
      </c>
      <c r="B128" s="4">
        <v>21</v>
      </c>
      <c r="C128" s="5">
        <v>3.39</v>
      </c>
      <c r="D128" s="4">
        <v>11</v>
      </c>
      <c r="E128" s="5">
        <v>2.84</v>
      </c>
      <c r="F128" s="4">
        <v>7</v>
      </c>
      <c r="G128" s="5">
        <v>3.35</v>
      </c>
      <c r="H128" s="4">
        <v>1</v>
      </c>
    </row>
    <row r="129" spans="1:8" x14ac:dyDescent="0.2">
      <c r="A129" s="2" t="s">
        <v>36</v>
      </c>
      <c r="B129" s="4">
        <v>19</v>
      </c>
      <c r="C129" s="5">
        <v>3.06</v>
      </c>
      <c r="D129" s="4">
        <v>10</v>
      </c>
      <c r="E129" s="5">
        <v>2.58</v>
      </c>
      <c r="F129" s="4">
        <v>7</v>
      </c>
      <c r="G129" s="5">
        <v>3.35</v>
      </c>
      <c r="H129" s="4">
        <v>1</v>
      </c>
    </row>
    <row r="130" spans="1:8" x14ac:dyDescent="0.2">
      <c r="A130" s="1" t="s">
        <v>8</v>
      </c>
      <c r="B130" s="4">
        <v>1195</v>
      </c>
      <c r="C130" s="5">
        <v>99.980000000000018</v>
      </c>
      <c r="D130" s="4">
        <v>809</v>
      </c>
      <c r="E130" s="5">
        <v>100.00999999999999</v>
      </c>
      <c r="F130" s="4">
        <v>363</v>
      </c>
      <c r="G130" s="5">
        <v>100.02</v>
      </c>
      <c r="H130" s="4">
        <v>8</v>
      </c>
    </row>
    <row r="131" spans="1:8" x14ac:dyDescent="0.2">
      <c r="A131" s="2" t="s">
        <v>22</v>
      </c>
      <c r="B131" s="4">
        <v>0</v>
      </c>
      <c r="C131" s="5">
        <v>0</v>
      </c>
      <c r="D131" s="4">
        <v>0</v>
      </c>
      <c r="E131" s="5">
        <v>0</v>
      </c>
      <c r="F131" s="4">
        <v>0</v>
      </c>
      <c r="G131" s="5">
        <v>0</v>
      </c>
      <c r="H131" s="4">
        <v>0</v>
      </c>
    </row>
    <row r="132" spans="1:8" x14ac:dyDescent="0.2">
      <c r="A132" s="2" t="s">
        <v>23</v>
      </c>
      <c r="B132" s="4">
        <v>124</v>
      </c>
      <c r="C132" s="5">
        <v>10.38</v>
      </c>
      <c r="D132" s="4">
        <v>70</v>
      </c>
      <c r="E132" s="5">
        <v>8.65</v>
      </c>
      <c r="F132" s="4">
        <v>54</v>
      </c>
      <c r="G132" s="5">
        <v>14.88</v>
      </c>
      <c r="H132" s="4">
        <v>0</v>
      </c>
    </row>
    <row r="133" spans="1:8" x14ac:dyDescent="0.2">
      <c r="A133" s="2" t="s">
        <v>24</v>
      </c>
      <c r="B133" s="4">
        <v>77</v>
      </c>
      <c r="C133" s="5">
        <v>6.44</v>
      </c>
      <c r="D133" s="4">
        <v>47</v>
      </c>
      <c r="E133" s="5">
        <v>5.81</v>
      </c>
      <c r="F133" s="4">
        <v>30</v>
      </c>
      <c r="G133" s="5">
        <v>8.26</v>
      </c>
      <c r="H133" s="4">
        <v>0</v>
      </c>
    </row>
    <row r="134" spans="1:8" x14ac:dyDescent="0.2">
      <c r="A134" s="2" t="s">
        <v>25</v>
      </c>
      <c r="B134" s="4">
        <v>0</v>
      </c>
      <c r="C134" s="5">
        <v>0</v>
      </c>
      <c r="D134" s="4">
        <v>0</v>
      </c>
      <c r="E134" s="5">
        <v>0</v>
      </c>
      <c r="F134" s="4">
        <v>0</v>
      </c>
      <c r="G134" s="5">
        <v>0</v>
      </c>
      <c r="H134" s="4">
        <v>0</v>
      </c>
    </row>
    <row r="135" spans="1:8" x14ac:dyDescent="0.2">
      <c r="A135" s="2" t="s">
        <v>26</v>
      </c>
      <c r="B135" s="4">
        <v>3</v>
      </c>
      <c r="C135" s="5">
        <v>0.25</v>
      </c>
      <c r="D135" s="4">
        <v>0</v>
      </c>
      <c r="E135" s="5">
        <v>0</v>
      </c>
      <c r="F135" s="4">
        <v>3</v>
      </c>
      <c r="G135" s="5">
        <v>0.83</v>
      </c>
      <c r="H135" s="4">
        <v>0</v>
      </c>
    </row>
    <row r="136" spans="1:8" x14ac:dyDescent="0.2">
      <c r="A136" s="2" t="s">
        <v>27</v>
      </c>
      <c r="B136" s="4">
        <v>28</v>
      </c>
      <c r="C136" s="5">
        <v>2.34</v>
      </c>
      <c r="D136" s="4">
        <v>3</v>
      </c>
      <c r="E136" s="5">
        <v>0.37</v>
      </c>
      <c r="F136" s="4">
        <v>25</v>
      </c>
      <c r="G136" s="5">
        <v>6.89</v>
      </c>
      <c r="H136" s="4">
        <v>0</v>
      </c>
    </row>
    <row r="137" spans="1:8" x14ac:dyDescent="0.2">
      <c r="A137" s="2" t="s">
        <v>28</v>
      </c>
      <c r="B137" s="4">
        <v>364</v>
      </c>
      <c r="C137" s="5">
        <v>30.46</v>
      </c>
      <c r="D137" s="4">
        <v>232</v>
      </c>
      <c r="E137" s="5">
        <v>28.68</v>
      </c>
      <c r="F137" s="4">
        <v>131</v>
      </c>
      <c r="G137" s="5">
        <v>36.090000000000003</v>
      </c>
      <c r="H137" s="4">
        <v>1</v>
      </c>
    </row>
    <row r="138" spans="1:8" x14ac:dyDescent="0.2">
      <c r="A138" s="2" t="s">
        <v>29</v>
      </c>
      <c r="B138" s="4">
        <v>9</v>
      </c>
      <c r="C138" s="5">
        <v>0.75</v>
      </c>
      <c r="D138" s="4">
        <v>2</v>
      </c>
      <c r="E138" s="5">
        <v>0.25</v>
      </c>
      <c r="F138" s="4">
        <v>7</v>
      </c>
      <c r="G138" s="5">
        <v>1.93</v>
      </c>
      <c r="H138" s="4">
        <v>0</v>
      </c>
    </row>
    <row r="139" spans="1:8" x14ac:dyDescent="0.2">
      <c r="A139" s="2" t="s">
        <v>30</v>
      </c>
      <c r="B139" s="4">
        <v>104</v>
      </c>
      <c r="C139" s="5">
        <v>8.6999999999999993</v>
      </c>
      <c r="D139" s="4">
        <v>88</v>
      </c>
      <c r="E139" s="5">
        <v>10.88</v>
      </c>
      <c r="F139" s="4">
        <v>16</v>
      </c>
      <c r="G139" s="5">
        <v>4.41</v>
      </c>
      <c r="H139" s="4">
        <v>0</v>
      </c>
    </row>
    <row r="140" spans="1:8" x14ac:dyDescent="0.2">
      <c r="A140" s="2" t="s">
        <v>31</v>
      </c>
      <c r="B140" s="4">
        <v>41</v>
      </c>
      <c r="C140" s="5">
        <v>3.43</v>
      </c>
      <c r="D140" s="4">
        <v>16</v>
      </c>
      <c r="E140" s="5">
        <v>1.98</v>
      </c>
      <c r="F140" s="4">
        <v>24</v>
      </c>
      <c r="G140" s="5">
        <v>6.61</v>
      </c>
      <c r="H140" s="4">
        <v>0</v>
      </c>
    </row>
    <row r="141" spans="1:8" x14ac:dyDescent="0.2">
      <c r="A141" s="2" t="s">
        <v>32</v>
      </c>
      <c r="B141" s="4">
        <v>187</v>
      </c>
      <c r="C141" s="5">
        <v>15.65</v>
      </c>
      <c r="D141" s="4">
        <v>165</v>
      </c>
      <c r="E141" s="5">
        <v>20.399999999999999</v>
      </c>
      <c r="F141" s="4">
        <v>21</v>
      </c>
      <c r="G141" s="5">
        <v>5.79</v>
      </c>
      <c r="H141" s="4">
        <v>1</v>
      </c>
    </row>
    <row r="142" spans="1:8" x14ac:dyDescent="0.2">
      <c r="A142" s="2" t="s">
        <v>33</v>
      </c>
      <c r="B142" s="4">
        <v>145</v>
      </c>
      <c r="C142" s="5">
        <v>12.13</v>
      </c>
      <c r="D142" s="4">
        <v>128</v>
      </c>
      <c r="E142" s="5">
        <v>15.82</v>
      </c>
      <c r="F142" s="4">
        <v>14</v>
      </c>
      <c r="G142" s="5">
        <v>3.86</v>
      </c>
      <c r="H142" s="4">
        <v>1</v>
      </c>
    </row>
    <row r="143" spans="1:8" x14ac:dyDescent="0.2">
      <c r="A143" s="2" t="s">
        <v>34</v>
      </c>
      <c r="B143" s="4">
        <v>31</v>
      </c>
      <c r="C143" s="5">
        <v>2.59</v>
      </c>
      <c r="D143" s="4">
        <v>20</v>
      </c>
      <c r="E143" s="5">
        <v>2.4700000000000002</v>
      </c>
      <c r="F143" s="4">
        <v>5</v>
      </c>
      <c r="G143" s="5">
        <v>1.38</v>
      </c>
      <c r="H143" s="4">
        <v>1</v>
      </c>
    </row>
    <row r="144" spans="1:8" x14ac:dyDescent="0.2">
      <c r="A144" s="2" t="s">
        <v>35</v>
      </c>
      <c r="B144" s="4">
        <v>38</v>
      </c>
      <c r="C144" s="5">
        <v>3.18</v>
      </c>
      <c r="D144" s="4">
        <v>17</v>
      </c>
      <c r="E144" s="5">
        <v>2.1</v>
      </c>
      <c r="F144" s="4">
        <v>18</v>
      </c>
      <c r="G144" s="5">
        <v>4.96</v>
      </c>
      <c r="H144" s="4">
        <v>0</v>
      </c>
    </row>
    <row r="145" spans="1:8" x14ac:dyDescent="0.2">
      <c r="A145" s="2" t="s">
        <v>36</v>
      </c>
      <c r="B145" s="4">
        <v>44</v>
      </c>
      <c r="C145" s="5">
        <v>3.68</v>
      </c>
      <c r="D145" s="4">
        <v>21</v>
      </c>
      <c r="E145" s="5">
        <v>2.6</v>
      </c>
      <c r="F145" s="4">
        <v>15</v>
      </c>
      <c r="G145" s="5">
        <v>4.13</v>
      </c>
      <c r="H145" s="4">
        <v>4</v>
      </c>
    </row>
    <row r="146" spans="1:8" x14ac:dyDescent="0.2">
      <c r="A146" s="1" t="s">
        <v>9</v>
      </c>
      <c r="B146" s="4">
        <v>915</v>
      </c>
      <c r="C146" s="5">
        <v>100.01</v>
      </c>
      <c r="D146" s="4">
        <v>589</v>
      </c>
      <c r="E146" s="5">
        <v>100.01</v>
      </c>
      <c r="F146" s="4">
        <v>307</v>
      </c>
      <c r="G146" s="5">
        <v>100</v>
      </c>
      <c r="H146" s="4">
        <v>4</v>
      </c>
    </row>
    <row r="147" spans="1:8" x14ac:dyDescent="0.2">
      <c r="A147" s="2" t="s">
        <v>22</v>
      </c>
      <c r="B147" s="4">
        <v>1</v>
      </c>
      <c r="C147" s="5">
        <v>0.11</v>
      </c>
      <c r="D147" s="4">
        <v>1</v>
      </c>
      <c r="E147" s="5">
        <v>0.17</v>
      </c>
      <c r="F147" s="4">
        <v>0</v>
      </c>
      <c r="G147" s="5">
        <v>0</v>
      </c>
      <c r="H147" s="4">
        <v>0</v>
      </c>
    </row>
    <row r="148" spans="1:8" x14ac:dyDescent="0.2">
      <c r="A148" s="2" t="s">
        <v>23</v>
      </c>
      <c r="B148" s="4">
        <v>108</v>
      </c>
      <c r="C148" s="5">
        <v>11.8</v>
      </c>
      <c r="D148" s="4">
        <v>53</v>
      </c>
      <c r="E148" s="5">
        <v>9</v>
      </c>
      <c r="F148" s="4">
        <v>55</v>
      </c>
      <c r="G148" s="5">
        <v>17.920000000000002</v>
      </c>
      <c r="H148" s="4">
        <v>0</v>
      </c>
    </row>
    <row r="149" spans="1:8" x14ac:dyDescent="0.2">
      <c r="A149" s="2" t="s">
        <v>24</v>
      </c>
      <c r="B149" s="4">
        <v>72</v>
      </c>
      <c r="C149" s="5">
        <v>7.87</v>
      </c>
      <c r="D149" s="4">
        <v>41</v>
      </c>
      <c r="E149" s="5">
        <v>6.96</v>
      </c>
      <c r="F149" s="4">
        <v>29</v>
      </c>
      <c r="G149" s="5">
        <v>9.4499999999999993</v>
      </c>
      <c r="H149" s="4">
        <v>2</v>
      </c>
    </row>
    <row r="150" spans="1:8" x14ac:dyDescent="0.2">
      <c r="A150" s="2" t="s">
        <v>25</v>
      </c>
      <c r="B150" s="4">
        <v>5</v>
      </c>
      <c r="C150" s="5">
        <v>0.55000000000000004</v>
      </c>
      <c r="D150" s="4">
        <v>0</v>
      </c>
      <c r="E150" s="5">
        <v>0</v>
      </c>
      <c r="F150" s="4">
        <v>5</v>
      </c>
      <c r="G150" s="5">
        <v>1.63</v>
      </c>
      <c r="H150" s="4">
        <v>0</v>
      </c>
    </row>
    <row r="151" spans="1:8" x14ac:dyDescent="0.2">
      <c r="A151" s="2" t="s">
        <v>26</v>
      </c>
      <c r="B151" s="4">
        <v>6</v>
      </c>
      <c r="C151" s="5">
        <v>0.66</v>
      </c>
      <c r="D151" s="4">
        <v>0</v>
      </c>
      <c r="E151" s="5">
        <v>0</v>
      </c>
      <c r="F151" s="4">
        <v>6</v>
      </c>
      <c r="G151" s="5">
        <v>1.95</v>
      </c>
      <c r="H151" s="4">
        <v>0</v>
      </c>
    </row>
    <row r="152" spans="1:8" x14ac:dyDescent="0.2">
      <c r="A152" s="2" t="s">
        <v>27</v>
      </c>
      <c r="B152" s="4">
        <v>15</v>
      </c>
      <c r="C152" s="5">
        <v>1.64</v>
      </c>
      <c r="D152" s="4">
        <v>1</v>
      </c>
      <c r="E152" s="5">
        <v>0.17</v>
      </c>
      <c r="F152" s="4">
        <v>14</v>
      </c>
      <c r="G152" s="5">
        <v>4.5599999999999996</v>
      </c>
      <c r="H152" s="4">
        <v>0</v>
      </c>
    </row>
    <row r="153" spans="1:8" x14ac:dyDescent="0.2">
      <c r="A153" s="2" t="s">
        <v>28</v>
      </c>
      <c r="B153" s="4">
        <v>350</v>
      </c>
      <c r="C153" s="5">
        <v>38.25</v>
      </c>
      <c r="D153" s="4">
        <v>229</v>
      </c>
      <c r="E153" s="5">
        <v>38.880000000000003</v>
      </c>
      <c r="F153" s="4">
        <v>119</v>
      </c>
      <c r="G153" s="5">
        <v>38.76</v>
      </c>
      <c r="H153" s="4">
        <v>2</v>
      </c>
    </row>
    <row r="154" spans="1:8" x14ac:dyDescent="0.2">
      <c r="A154" s="2" t="s">
        <v>29</v>
      </c>
      <c r="B154" s="4">
        <v>2</v>
      </c>
      <c r="C154" s="5">
        <v>0.22</v>
      </c>
      <c r="D154" s="4">
        <v>1</v>
      </c>
      <c r="E154" s="5">
        <v>0.17</v>
      </c>
      <c r="F154" s="4">
        <v>1</v>
      </c>
      <c r="G154" s="5">
        <v>0.33</v>
      </c>
      <c r="H154" s="4">
        <v>0</v>
      </c>
    </row>
    <row r="155" spans="1:8" x14ac:dyDescent="0.2">
      <c r="A155" s="2" t="s">
        <v>30</v>
      </c>
      <c r="B155" s="4">
        <v>32</v>
      </c>
      <c r="C155" s="5">
        <v>3.5</v>
      </c>
      <c r="D155" s="4">
        <v>7</v>
      </c>
      <c r="E155" s="5">
        <v>1.19</v>
      </c>
      <c r="F155" s="4">
        <v>24</v>
      </c>
      <c r="G155" s="5">
        <v>7.82</v>
      </c>
      <c r="H155" s="4">
        <v>0</v>
      </c>
    </row>
    <row r="156" spans="1:8" x14ac:dyDescent="0.2">
      <c r="A156" s="2" t="s">
        <v>31</v>
      </c>
      <c r="B156" s="4">
        <v>25</v>
      </c>
      <c r="C156" s="5">
        <v>2.73</v>
      </c>
      <c r="D156" s="4">
        <v>10</v>
      </c>
      <c r="E156" s="5">
        <v>1.7</v>
      </c>
      <c r="F156" s="4">
        <v>14</v>
      </c>
      <c r="G156" s="5">
        <v>4.5599999999999996</v>
      </c>
      <c r="H156" s="4">
        <v>0</v>
      </c>
    </row>
    <row r="157" spans="1:8" x14ac:dyDescent="0.2">
      <c r="A157" s="2" t="s">
        <v>32</v>
      </c>
      <c r="B157" s="4">
        <v>133</v>
      </c>
      <c r="C157" s="5">
        <v>14.54</v>
      </c>
      <c r="D157" s="4">
        <v>116</v>
      </c>
      <c r="E157" s="5">
        <v>19.690000000000001</v>
      </c>
      <c r="F157" s="4">
        <v>17</v>
      </c>
      <c r="G157" s="5">
        <v>5.54</v>
      </c>
      <c r="H157" s="4">
        <v>0</v>
      </c>
    </row>
    <row r="158" spans="1:8" x14ac:dyDescent="0.2">
      <c r="A158" s="2" t="s">
        <v>33</v>
      </c>
      <c r="B158" s="4">
        <v>112</v>
      </c>
      <c r="C158" s="5">
        <v>12.24</v>
      </c>
      <c r="D158" s="4">
        <v>104</v>
      </c>
      <c r="E158" s="5">
        <v>17.66</v>
      </c>
      <c r="F158" s="4">
        <v>6</v>
      </c>
      <c r="G158" s="5">
        <v>1.95</v>
      </c>
      <c r="H158" s="4">
        <v>0</v>
      </c>
    </row>
    <row r="159" spans="1:8" x14ac:dyDescent="0.2">
      <c r="A159" s="2" t="s">
        <v>34</v>
      </c>
      <c r="B159" s="4">
        <v>17</v>
      </c>
      <c r="C159" s="5">
        <v>1.86</v>
      </c>
      <c r="D159" s="4">
        <v>8</v>
      </c>
      <c r="E159" s="5">
        <v>1.36</v>
      </c>
      <c r="F159" s="4">
        <v>4</v>
      </c>
      <c r="G159" s="5">
        <v>1.3</v>
      </c>
      <c r="H159" s="4">
        <v>0</v>
      </c>
    </row>
    <row r="160" spans="1:8" x14ac:dyDescent="0.2">
      <c r="A160" s="2" t="s">
        <v>35</v>
      </c>
      <c r="B160" s="4">
        <v>14</v>
      </c>
      <c r="C160" s="5">
        <v>1.53</v>
      </c>
      <c r="D160" s="4">
        <v>10</v>
      </c>
      <c r="E160" s="5">
        <v>1.7</v>
      </c>
      <c r="F160" s="4">
        <v>2</v>
      </c>
      <c r="G160" s="5">
        <v>0.65</v>
      </c>
      <c r="H160" s="4">
        <v>0</v>
      </c>
    </row>
    <row r="161" spans="1:8" x14ac:dyDescent="0.2">
      <c r="A161" s="2" t="s">
        <v>36</v>
      </c>
      <c r="B161" s="4">
        <v>23</v>
      </c>
      <c r="C161" s="5">
        <v>2.5099999999999998</v>
      </c>
      <c r="D161" s="4">
        <v>8</v>
      </c>
      <c r="E161" s="5">
        <v>1.36</v>
      </c>
      <c r="F161" s="4">
        <v>11</v>
      </c>
      <c r="G161" s="5">
        <v>3.58</v>
      </c>
      <c r="H161" s="4">
        <v>0</v>
      </c>
    </row>
    <row r="162" spans="1:8" x14ac:dyDescent="0.2">
      <c r="A162" s="1" t="s">
        <v>10</v>
      </c>
      <c r="B162" s="4">
        <v>1459</v>
      </c>
      <c r="C162" s="5">
        <v>99.99</v>
      </c>
      <c r="D162" s="4">
        <v>1053</v>
      </c>
      <c r="E162" s="5">
        <v>99.990000000000009</v>
      </c>
      <c r="F162" s="4">
        <v>364</v>
      </c>
      <c r="G162" s="5">
        <v>100</v>
      </c>
      <c r="H162" s="4">
        <v>10</v>
      </c>
    </row>
    <row r="163" spans="1:8" x14ac:dyDescent="0.2">
      <c r="A163" s="2" t="s">
        <v>22</v>
      </c>
      <c r="B163" s="4">
        <v>0</v>
      </c>
      <c r="C163" s="5">
        <v>0</v>
      </c>
      <c r="D163" s="4">
        <v>0</v>
      </c>
      <c r="E163" s="5">
        <v>0</v>
      </c>
      <c r="F163" s="4">
        <v>0</v>
      </c>
      <c r="G163" s="5">
        <v>0</v>
      </c>
      <c r="H163" s="4">
        <v>0</v>
      </c>
    </row>
    <row r="164" spans="1:8" x14ac:dyDescent="0.2">
      <c r="A164" s="2" t="s">
        <v>23</v>
      </c>
      <c r="B164" s="4">
        <v>163</v>
      </c>
      <c r="C164" s="5">
        <v>11.17</v>
      </c>
      <c r="D164" s="4">
        <v>106</v>
      </c>
      <c r="E164" s="5">
        <v>10.07</v>
      </c>
      <c r="F164" s="4">
        <v>57</v>
      </c>
      <c r="G164" s="5">
        <v>15.66</v>
      </c>
      <c r="H164" s="4">
        <v>0</v>
      </c>
    </row>
    <row r="165" spans="1:8" x14ac:dyDescent="0.2">
      <c r="A165" s="2" t="s">
        <v>24</v>
      </c>
      <c r="B165" s="4">
        <v>94</v>
      </c>
      <c r="C165" s="5">
        <v>6.44</v>
      </c>
      <c r="D165" s="4">
        <v>55</v>
      </c>
      <c r="E165" s="5">
        <v>5.22</v>
      </c>
      <c r="F165" s="4">
        <v>38</v>
      </c>
      <c r="G165" s="5">
        <v>10.44</v>
      </c>
      <c r="H165" s="4">
        <v>1</v>
      </c>
    </row>
    <row r="166" spans="1:8" x14ac:dyDescent="0.2">
      <c r="A166" s="2" t="s">
        <v>25</v>
      </c>
      <c r="B166" s="4">
        <v>6</v>
      </c>
      <c r="C166" s="5">
        <v>0.41</v>
      </c>
      <c r="D166" s="4">
        <v>1</v>
      </c>
      <c r="E166" s="5">
        <v>0.09</v>
      </c>
      <c r="F166" s="4">
        <v>4</v>
      </c>
      <c r="G166" s="5">
        <v>1.1000000000000001</v>
      </c>
      <c r="H166" s="4">
        <v>0</v>
      </c>
    </row>
    <row r="167" spans="1:8" x14ac:dyDescent="0.2">
      <c r="A167" s="2" t="s">
        <v>26</v>
      </c>
      <c r="B167" s="4">
        <v>9</v>
      </c>
      <c r="C167" s="5">
        <v>0.62</v>
      </c>
      <c r="D167" s="4">
        <v>3</v>
      </c>
      <c r="E167" s="5">
        <v>0.28000000000000003</v>
      </c>
      <c r="F167" s="4">
        <v>6</v>
      </c>
      <c r="G167" s="5">
        <v>1.65</v>
      </c>
      <c r="H167" s="4">
        <v>0</v>
      </c>
    </row>
    <row r="168" spans="1:8" x14ac:dyDescent="0.2">
      <c r="A168" s="2" t="s">
        <v>27</v>
      </c>
      <c r="B168" s="4">
        <v>31</v>
      </c>
      <c r="C168" s="5">
        <v>2.12</v>
      </c>
      <c r="D168" s="4">
        <v>18</v>
      </c>
      <c r="E168" s="5">
        <v>1.71</v>
      </c>
      <c r="F168" s="4">
        <v>12</v>
      </c>
      <c r="G168" s="5">
        <v>3.3</v>
      </c>
      <c r="H168" s="4">
        <v>0</v>
      </c>
    </row>
    <row r="169" spans="1:8" x14ac:dyDescent="0.2">
      <c r="A169" s="2" t="s">
        <v>28</v>
      </c>
      <c r="B169" s="4">
        <v>438</v>
      </c>
      <c r="C169" s="5">
        <v>30.02</v>
      </c>
      <c r="D169" s="4">
        <v>302</v>
      </c>
      <c r="E169" s="5">
        <v>28.68</v>
      </c>
      <c r="F169" s="4">
        <v>134</v>
      </c>
      <c r="G169" s="5">
        <v>36.81</v>
      </c>
      <c r="H169" s="4">
        <v>2</v>
      </c>
    </row>
    <row r="170" spans="1:8" x14ac:dyDescent="0.2">
      <c r="A170" s="2" t="s">
        <v>29</v>
      </c>
      <c r="B170" s="4">
        <v>5</v>
      </c>
      <c r="C170" s="5">
        <v>0.34</v>
      </c>
      <c r="D170" s="4">
        <v>2</v>
      </c>
      <c r="E170" s="5">
        <v>0.19</v>
      </c>
      <c r="F170" s="4">
        <v>3</v>
      </c>
      <c r="G170" s="5">
        <v>0.82</v>
      </c>
      <c r="H170" s="4">
        <v>0</v>
      </c>
    </row>
    <row r="171" spans="1:8" x14ac:dyDescent="0.2">
      <c r="A171" s="2" t="s">
        <v>30</v>
      </c>
      <c r="B171" s="4">
        <v>43</v>
      </c>
      <c r="C171" s="5">
        <v>2.95</v>
      </c>
      <c r="D171" s="4">
        <v>28</v>
      </c>
      <c r="E171" s="5">
        <v>2.66</v>
      </c>
      <c r="F171" s="4">
        <v>13</v>
      </c>
      <c r="G171" s="5">
        <v>3.57</v>
      </c>
      <c r="H171" s="4">
        <v>2</v>
      </c>
    </row>
    <row r="172" spans="1:8" x14ac:dyDescent="0.2">
      <c r="A172" s="2" t="s">
        <v>31</v>
      </c>
      <c r="B172" s="4">
        <v>42</v>
      </c>
      <c r="C172" s="5">
        <v>2.88</v>
      </c>
      <c r="D172" s="4">
        <v>24</v>
      </c>
      <c r="E172" s="5">
        <v>2.2799999999999998</v>
      </c>
      <c r="F172" s="4">
        <v>17</v>
      </c>
      <c r="G172" s="5">
        <v>4.67</v>
      </c>
      <c r="H172" s="4">
        <v>1</v>
      </c>
    </row>
    <row r="173" spans="1:8" x14ac:dyDescent="0.2">
      <c r="A173" s="2" t="s">
        <v>32</v>
      </c>
      <c r="B173" s="4">
        <v>258</v>
      </c>
      <c r="C173" s="5">
        <v>17.68</v>
      </c>
      <c r="D173" s="4">
        <v>237</v>
      </c>
      <c r="E173" s="5">
        <v>22.51</v>
      </c>
      <c r="F173" s="4">
        <v>18</v>
      </c>
      <c r="G173" s="5">
        <v>4.95</v>
      </c>
      <c r="H173" s="4">
        <v>2</v>
      </c>
    </row>
    <row r="174" spans="1:8" x14ac:dyDescent="0.2">
      <c r="A174" s="2" t="s">
        <v>33</v>
      </c>
      <c r="B174" s="4">
        <v>185</v>
      </c>
      <c r="C174" s="5">
        <v>12.68</v>
      </c>
      <c r="D174" s="4">
        <v>174</v>
      </c>
      <c r="E174" s="5">
        <v>16.52</v>
      </c>
      <c r="F174" s="4">
        <v>8</v>
      </c>
      <c r="G174" s="5">
        <v>2.2000000000000002</v>
      </c>
      <c r="H174" s="4">
        <v>0</v>
      </c>
    </row>
    <row r="175" spans="1:8" x14ac:dyDescent="0.2">
      <c r="A175" s="2" t="s">
        <v>34</v>
      </c>
      <c r="B175" s="4">
        <v>57</v>
      </c>
      <c r="C175" s="5">
        <v>3.91</v>
      </c>
      <c r="D175" s="4">
        <v>32</v>
      </c>
      <c r="E175" s="5">
        <v>3.04</v>
      </c>
      <c r="F175" s="4">
        <v>5</v>
      </c>
      <c r="G175" s="5">
        <v>1.37</v>
      </c>
      <c r="H175" s="4">
        <v>1</v>
      </c>
    </row>
    <row r="176" spans="1:8" x14ac:dyDescent="0.2">
      <c r="A176" s="2" t="s">
        <v>35</v>
      </c>
      <c r="B176" s="4">
        <v>66</v>
      </c>
      <c r="C176" s="5">
        <v>4.5199999999999996</v>
      </c>
      <c r="D176" s="4">
        <v>37</v>
      </c>
      <c r="E176" s="5">
        <v>3.51</v>
      </c>
      <c r="F176" s="4">
        <v>28</v>
      </c>
      <c r="G176" s="5">
        <v>7.69</v>
      </c>
      <c r="H176" s="4">
        <v>0</v>
      </c>
    </row>
    <row r="177" spans="1:8" x14ac:dyDescent="0.2">
      <c r="A177" s="2" t="s">
        <v>36</v>
      </c>
      <c r="B177" s="4">
        <v>62</v>
      </c>
      <c r="C177" s="5">
        <v>4.25</v>
      </c>
      <c r="D177" s="4">
        <v>34</v>
      </c>
      <c r="E177" s="5">
        <v>3.23</v>
      </c>
      <c r="F177" s="4">
        <v>21</v>
      </c>
      <c r="G177" s="5">
        <v>5.77</v>
      </c>
      <c r="H177" s="4">
        <v>1</v>
      </c>
    </row>
    <row r="178" spans="1:8" x14ac:dyDescent="0.2">
      <c r="A178" s="1" t="s">
        <v>11</v>
      </c>
      <c r="B178" s="4">
        <v>543</v>
      </c>
      <c r="C178" s="5">
        <v>99.990000000000023</v>
      </c>
      <c r="D178" s="4">
        <v>346</v>
      </c>
      <c r="E178" s="5">
        <v>100</v>
      </c>
      <c r="F178" s="4">
        <v>181</v>
      </c>
      <c r="G178" s="5">
        <v>99.97999999999999</v>
      </c>
      <c r="H178" s="4">
        <v>2</v>
      </c>
    </row>
    <row r="179" spans="1:8" x14ac:dyDescent="0.2">
      <c r="A179" s="2" t="s">
        <v>22</v>
      </c>
      <c r="B179" s="4">
        <v>0</v>
      </c>
      <c r="C179" s="5">
        <v>0</v>
      </c>
      <c r="D179" s="4">
        <v>0</v>
      </c>
      <c r="E179" s="5">
        <v>0</v>
      </c>
      <c r="F179" s="4">
        <v>0</v>
      </c>
      <c r="G179" s="5">
        <v>0</v>
      </c>
      <c r="H179" s="4">
        <v>0</v>
      </c>
    </row>
    <row r="180" spans="1:8" x14ac:dyDescent="0.2">
      <c r="A180" s="2" t="s">
        <v>23</v>
      </c>
      <c r="B180" s="4">
        <v>99</v>
      </c>
      <c r="C180" s="5">
        <v>18.23</v>
      </c>
      <c r="D180" s="4">
        <v>42</v>
      </c>
      <c r="E180" s="5">
        <v>12.14</v>
      </c>
      <c r="F180" s="4">
        <v>57</v>
      </c>
      <c r="G180" s="5">
        <v>31.49</v>
      </c>
      <c r="H180" s="4">
        <v>0</v>
      </c>
    </row>
    <row r="181" spans="1:8" x14ac:dyDescent="0.2">
      <c r="A181" s="2" t="s">
        <v>24</v>
      </c>
      <c r="B181" s="4">
        <v>39</v>
      </c>
      <c r="C181" s="5">
        <v>7.18</v>
      </c>
      <c r="D181" s="4">
        <v>24</v>
      </c>
      <c r="E181" s="5">
        <v>6.94</v>
      </c>
      <c r="F181" s="4">
        <v>15</v>
      </c>
      <c r="G181" s="5">
        <v>8.2899999999999991</v>
      </c>
      <c r="H181" s="4">
        <v>0</v>
      </c>
    </row>
    <row r="182" spans="1:8" x14ac:dyDescent="0.2">
      <c r="A182" s="2" t="s">
        <v>25</v>
      </c>
      <c r="B182" s="4">
        <v>0</v>
      </c>
      <c r="C182" s="5">
        <v>0</v>
      </c>
      <c r="D182" s="4">
        <v>0</v>
      </c>
      <c r="E182" s="5">
        <v>0</v>
      </c>
      <c r="F182" s="4">
        <v>0</v>
      </c>
      <c r="G182" s="5">
        <v>0</v>
      </c>
      <c r="H182" s="4">
        <v>0</v>
      </c>
    </row>
    <row r="183" spans="1:8" x14ac:dyDescent="0.2">
      <c r="A183" s="2" t="s">
        <v>26</v>
      </c>
      <c r="B183" s="4">
        <v>2</v>
      </c>
      <c r="C183" s="5">
        <v>0.37</v>
      </c>
      <c r="D183" s="4">
        <v>0</v>
      </c>
      <c r="E183" s="5">
        <v>0</v>
      </c>
      <c r="F183" s="4">
        <v>2</v>
      </c>
      <c r="G183" s="5">
        <v>1.1000000000000001</v>
      </c>
      <c r="H183" s="4">
        <v>0</v>
      </c>
    </row>
    <row r="184" spans="1:8" x14ac:dyDescent="0.2">
      <c r="A184" s="2" t="s">
        <v>27</v>
      </c>
      <c r="B184" s="4">
        <v>13</v>
      </c>
      <c r="C184" s="5">
        <v>2.39</v>
      </c>
      <c r="D184" s="4">
        <v>7</v>
      </c>
      <c r="E184" s="5">
        <v>2.02</v>
      </c>
      <c r="F184" s="4">
        <v>6</v>
      </c>
      <c r="G184" s="5">
        <v>3.31</v>
      </c>
      <c r="H184" s="4">
        <v>0</v>
      </c>
    </row>
    <row r="185" spans="1:8" x14ac:dyDescent="0.2">
      <c r="A185" s="2" t="s">
        <v>28</v>
      </c>
      <c r="B185" s="4">
        <v>143</v>
      </c>
      <c r="C185" s="5">
        <v>26.34</v>
      </c>
      <c r="D185" s="4">
        <v>87</v>
      </c>
      <c r="E185" s="5">
        <v>25.14</v>
      </c>
      <c r="F185" s="4">
        <v>55</v>
      </c>
      <c r="G185" s="5">
        <v>30.39</v>
      </c>
      <c r="H185" s="4">
        <v>1</v>
      </c>
    </row>
    <row r="186" spans="1:8" x14ac:dyDescent="0.2">
      <c r="A186" s="2" t="s">
        <v>29</v>
      </c>
      <c r="B186" s="4">
        <v>1</v>
      </c>
      <c r="C186" s="5">
        <v>0.18</v>
      </c>
      <c r="D186" s="4">
        <v>0</v>
      </c>
      <c r="E186" s="5">
        <v>0</v>
      </c>
      <c r="F186" s="4">
        <v>1</v>
      </c>
      <c r="G186" s="5">
        <v>0.55000000000000004</v>
      </c>
      <c r="H186" s="4">
        <v>0</v>
      </c>
    </row>
    <row r="187" spans="1:8" x14ac:dyDescent="0.2">
      <c r="A187" s="2" t="s">
        <v>30</v>
      </c>
      <c r="B187" s="4">
        <v>14</v>
      </c>
      <c r="C187" s="5">
        <v>2.58</v>
      </c>
      <c r="D187" s="4">
        <v>4</v>
      </c>
      <c r="E187" s="5">
        <v>1.1599999999999999</v>
      </c>
      <c r="F187" s="4">
        <v>10</v>
      </c>
      <c r="G187" s="5">
        <v>5.52</v>
      </c>
      <c r="H187" s="4">
        <v>0</v>
      </c>
    </row>
    <row r="188" spans="1:8" x14ac:dyDescent="0.2">
      <c r="A188" s="2" t="s">
        <v>31</v>
      </c>
      <c r="B188" s="4">
        <v>12</v>
      </c>
      <c r="C188" s="5">
        <v>2.21</v>
      </c>
      <c r="D188" s="4">
        <v>5</v>
      </c>
      <c r="E188" s="5">
        <v>1.45</v>
      </c>
      <c r="F188" s="4">
        <v>7</v>
      </c>
      <c r="G188" s="5">
        <v>3.87</v>
      </c>
      <c r="H188" s="4">
        <v>0</v>
      </c>
    </row>
    <row r="189" spans="1:8" x14ac:dyDescent="0.2">
      <c r="A189" s="2" t="s">
        <v>32</v>
      </c>
      <c r="B189" s="4">
        <v>66</v>
      </c>
      <c r="C189" s="5">
        <v>12.15</v>
      </c>
      <c r="D189" s="4">
        <v>60</v>
      </c>
      <c r="E189" s="5">
        <v>17.34</v>
      </c>
      <c r="F189" s="4">
        <v>6</v>
      </c>
      <c r="G189" s="5">
        <v>3.31</v>
      </c>
      <c r="H189" s="4">
        <v>0</v>
      </c>
    </row>
    <row r="190" spans="1:8" x14ac:dyDescent="0.2">
      <c r="A190" s="2" t="s">
        <v>33</v>
      </c>
      <c r="B190" s="4">
        <v>73</v>
      </c>
      <c r="C190" s="5">
        <v>13.44</v>
      </c>
      <c r="D190" s="4">
        <v>67</v>
      </c>
      <c r="E190" s="5">
        <v>19.36</v>
      </c>
      <c r="F190" s="4">
        <v>4</v>
      </c>
      <c r="G190" s="5">
        <v>2.21</v>
      </c>
      <c r="H190" s="4">
        <v>1</v>
      </c>
    </row>
    <row r="191" spans="1:8" x14ac:dyDescent="0.2">
      <c r="A191" s="2" t="s">
        <v>34</v>
      </c>
      <c r="B191" s="4">
        <v>20</v>
      </c>
      <c r="C191" s="5">
        <v>3.68</v>
      </c>
      <c r="D191" s="4">
        <v>9</v>
      </c>
      <c r="E191" s="5">
        <v>2.6</v>
      </c>
      <c r="F191" s="4">
        <v>2</v>
      </c>
      <c r="G191" s="5">
        <v>1.1000000000000001</v>
      </c>
      <c r="H191" s="4">
        <v>0</v>
      </c>
    </row>
    <row r="192" spans="1:8" x14ac:dyDescent="0.2">
      <c r="A192" s="2" t="s">
        <v>35</v>
      </c>
      <c r="B192" s="4">
        <v>21</v>
      </c>
      <c r="C192" s="5">
        <v>3.87</v>
      </c>
      <c r="D192" s="4">
        <v>16</v>
      </c>
      <c r="E192" s="5">
        <v>4.62</v>
      </c>
      <c r="F192" s="4">
        <v>3</v>
      </c>
      <c r="G192" s="5">
        <v>1.66</v>
      </c>
      <c r="H192" s="4">
        <v>0</v>
      </c>
    </row>
    <row r="193" spans="1:8" x14ac:dyDescent="0.2">
      <c r="A193" s="2" t="s">
        <v>36</v>
      </c>
      <c r="B193" s="4">
        <v>40</v>
      </c>
      <c r="C193" s="5">
        <v>7.37</v>
      </c>
      <c r="D193" s="4">
        <v>25</v>
      </c>
      <c r="E193" s="5">
        <v>7.23</v>
      </c>
      <c r="F193" s="4">
        <v>13</v>
      </c>
      <c r="G193" s="5">
        <v>7.18</v>
      </c>
      <c r="H193" s="4">
        <v>0</v>
      </c>
    </row>
    <row r="194" spans="1:8" x14ac:dyDescent="0.2">
      <c r="A194" s="1" t="s">
        <v>12</v>
      </c>
      <c r="B194" s="4">
        <v>1154</v>
      </c>
      <c r="C194" s="5">
        <v>99.999999999999986</v>
      </c>
      <c r="D194" s="4">
        <v>800</v>
      </c>
      <c r="E194" s="5">
        <v>100.03999999999999</v>
      </c>
      <c r="F194" s="4">
        <v>343</v>
      </c>
      <c r="G194" s="5">
        <v>99.97999999999999</v>
      </c>
      <c r="H194" s="4">
        <v>3</v>
      </c>
    </row>
    <row r="195" spans="1:8" x14ac:dyDescent="0.2">
      <c r="A195" s="2" t="s">
        <v>22</v>
      </c>
      <c r="B195" s="4">
        <v>0</v>
      </c>
      <c r="C195" s="5">
        <v>0</v>
      </c>
      <c r="D195" s="4">
        <v>0</v>
      </c>
      <c r="E195" s="5">
        <v>0</v>
      </c>
      <c r="F195" s="4">
        <v>0</v>
      </c>
      <c r="G195" s="5">
        <v>0</v>
      </c>
      <c r="H195" s="4">
        <v>0</v>
      </c>
    </row>
    <row r="196" spans="1:8" x14ac:dyDescent="0.2">
      <c r="A196" s="2" t="s">
        <v>23</v>
      </c>
      <c r="B196" s="4">
        <v>154</v>
      </c>
      <c r="C196" s="5">
        <v>13.34</v>
      </c>
      <c r="D196" s="4">
        <v>82</v>
      </c>
      <c r="E196" s="5">
        <v>10.25</v>
      </c>
      <c r="F196" s="4">
        <v>72</v>
      </c>
      <c r="G196" s="5">
        <v>20.99</v>
      </c>
      <c r="H196" s="4">
        <v>0</v>
      </c>
    </row>
    <row r="197" spans="1:8" x14ac:dyDescent="0.2">
      <c r="A197" s="2" t="s">
        <v>24</v>
      </c>
      <c r="B197" s="4">
        <v>69</v>
      </c>
      <c r="C197" s="5">
        <v>5.98</v>
      </c>
      <c r="D197" s="4">
        <v>46</v>
      </c>
      <c r="E197" s="5">
        <v>5.75</v>
      </c>
      <c r="F197" s="4">
        <v>23</v>
      </c>
      <c r="G197" s="5">
        <v>6.71</v>
      </c>
      <c r="H197" s="4">
        <v>0</v>
      </c>
    </row>
    <row r="198" spans="1:8" x14ac:dyDescent="0.2">
      <c r="A198" s="2" t="s">
        <v>25</v>
      </c>
      <c r="B198" s="4">
        <v>3</v>
      </c>
      <c r="C198" s="5">
        <v>0.26</v>
      </c>
      <c r="D198" s="4">
        <v>0</v>
      </c>
      <c r="E198" s="5">
        <v>0</v>
      </c>
      <c r="F198" s="4">
        <v>3</v>
      </c>
      <c r="G198" s="5">
        <v>0.87</v>
      </c>
      <c r="H198" s="4">
        <v>0</v>
      </c>
    </row>
    <row r="199" spans="1:8" x14ac:dyDescent="0.2">
      <c r="A199" s="2" t="s">
        <v>26</v>
      </c>
      <c r="B199" s="4">
        <v>2</v>
      </c>
      <c r="C199" s="5">
        <v>0.17</v>
      </c>
      <c r="D199" s="4">
        <v>0</v>
      </c>
      <c r="E199" s="5">
        <v>0</v>
      </c>
      <c r="F199" s="4">
        <v>2</v>
      </c>
      <c r="G199" s="5">
        <v>0.57999999999999996</v>
      </c>
      <c r="H199" s="4">
        <v>0</v>
      </c>
    </row>
    <row r="200" spans="1:8" x14ac:dyDescent="0.2">
      <c r="A200" s="2" t="s">
        <v>27</v>
      </c>
      <c r="B200" s="4">
        <v>12</v>
      </c>
      <c r="C200" s="5">
        <v>1.04</v>
      </c>
      <c r="D200" s="4">
        <v>3</v>
      </c>
      <c r="E200" s="5">
        <v>0.38</v>
      </c>
      <c r="F200" s="4">
        <v>9</v>
      </c>
      <c r="G200" s="5">
        <v>2.62</v>
      </c>
      <c r="H200" s="4">
        <v>0</v>
      </c>
    </row>
    <row r="201" spans="1:8" x14ac:dyDescent="0.2">
      <c r="A201" s="2" t="s">
        <v>28</v>
      </c>
      <c r="B201" s="4">
        <v>338</v>
      </c>
      <c r="C201" s="5">
        <v>29.29</v>
      </c>
      <c r="D201" s="4">
        <v>241</v>
      </c>
      <c r="E201" s="5">
        <v>30.13</v>
      </c>
      <c r="F201" s="4">
        <v>96</v>
      </c>
      <c r="G201" s="5">
        <v>27.99</v>
      </c>
      <c r="H201" s="4">
        <v>1</v>
      </c>
    </row>
    <row r="202" spans="1:8" x14ac:dyDescent="0.2">
      <c r="A202" s="2" t="s">
        <v>29</v>
      </c>
      <c r="B202" s="4">
        <v>4</v>
      </c>
      <c r="C202" s="5">
        <v>0.35</v>
      </c>
      <c r="D202" s="4">
        <v>1</v>
      </c>
      <c r="E202" s="5">
        <v>0.13</v>
      </c>
      <c r="F202" s="4">
        <v>3</v>
      </c>
      <c r="G202" s="5">
        <v>0.87</v>
      </c>
      <c r="H202" s="4">
        <v>0</v>
      </c>
    </row>
    <row r="203" spans="1:8" x14ac:dyDescent="0.2">
      <c r="A203" s="2" t="s">
        <v>30</v>
      </c>
      <c r="B203" s="4">
        <v>52</v>
      </c>
      <c r="C203" s="5">
        <v>4.51</v>
      </c>
      <c r="D203" s="4">
        <v>33</v>
      </c>
      <c r="E203" s="5">
        <v>4.13</v>
      </c>
      <c r="F203" s="4">
        <v>17</v>
      </c>
      <c r="G203" s="5">
        <v>4.96</v>
      </c>
      <c r="H203" s="4">
        <v>0</v>
      </c>
    </row>
    <row r="204" spans="1:8" x14ac:dyDescent="0.2">
      <c r="A204" s="2" t="s">
        <v>31</v>
      </c>
      <c r="B204" s="4">
        <v>53</v>
      </c>
      <c r="C204" s="5">
        <v>4.59</v>
      </c>
      <c r="D204" s="4">
        <v>29</v>
      </c>
      <c r="E204" s="5">
        <v>3.63</v>
      </c>
      <c r="F204" s="4">
        <v>23</v>
      </c>
      <c r="G204" s="5">
        <v>6.71</v>
      </c>
      <c r="H204" s="4">
        <v>0</v>
      </c>
    </row>
    <row r="205" spans="1:8" x14ac:dyDescent="0.2">
      <c r="A205" s="2" t="s">
        <v>32</v>
      </c>
      <c r="B205" s="4">
        <v>133</v>
      </c>
      <c r="C205" s="5">
        <v>11.53</v>
      </c>
      <c r="D205" s="4">
        <v>111</v>
      </c>
      <c r="E205" s="5">
        <v>13.88</v>
      </c>
      <c r="F205" s="4">
        <v>22</v>
      </c>
      <c r="G205" s="5">
        <v>6.41</v>
      </c>
      <c r="H205" s="4">
        <v>0</v>
      </c>
    </row>
    <row r="206" spans="1:8" x14ac:dyDescent="0.2">
      <c r="A206" s="2" t="s">
        <v>33</v>
      </c>
      <c r="B206" s="4">
        <v>167</v>
      </c>
      <c r="C206" s="5">
        <v>14.47</v>
      </c>
      <c r="D206" s="4">
        <v>150</v>
      </c>
      <c r="E206" s="5">
        <v>18.75</v>
      </c>
      <c r="F206" s="4">
        <v>14</v>
      </c>
      <c r="G206" s="5">
        <v>4.08</v>
      </c>
      <c r="H206" s="4">
        <v>2</v>
      </c>
    </row>
    <row r="207" spans="1:8" x14ac:dyDescent="0.2">
      <c r="A207" s="2" t="s">
        <v>34</v>
      </c>
      <c r="B207" s="4">
        <v>37</v>
      </c>
      <c r="C207" s="5">
        <v>3.21</v>
      </c>
      <c r="D207" s="4">
        <v>33</v>
      </c>
      <c r="E207" s="5">
        <v>4.13</v>
      </c>
      <c r="F207" s="4">
        <v>3</v>
      </c>
      <c r="G207" s="5">
        <v>0.87</v>
      </c>
      <c r="H207" s="4">
        <v>0</v>
      </c>
    </row>
    <row r="208" spans="1:8" x14ac:dyDescent="0.2">
      <c r="A208" s="2" t="s">
        <v>35</v>
      </c>
      <c r="B208" s="4">
        <v>98</v>
      </c>
      <c r="C208" s="5">
        <v>8.49</v>
      </c>
      <c r="D208" s="4">
        <v>51</v>
      </c>
      <c r="E208" s="5">
        <v>6.38</v>
      </c>
      <c r="F208" s="4">
        <v>47</v>
      </c>
      <c r="G208" s="5">
        <v>13.7</v>
      </c>
      <c r="H208" s="4">
        <v>0</v>
      </c>
    </row>
    <row r="209" spans="1:8" x14ac:dyDescent="0.2">
      <c r="A209" s="2" t="s">
        <v>36</v>
      </c>
      <c r="B209" s="4">
        <v>32</v>
      </c>
      <c r="C209" s="5">
        <v>2.77</v>
      </c>
      <c r="D209" s="4">
        <v>20</v>
      </c>
      <c r="E209" s="5">
        <v>2.5</v>
      </c>
      <c r="F209" s="4">
        <v>9</v>
      </c>
      <c r="G209" s="5">
        <v>2.62</v>
      </c>
      <c r="H209" s="4">
        <v>0</v>
      </c>
    </row>
    <row r="210" spans="1:8" x14ac:dyDescent="0.2">
      <c r="A210" s="1" t="s">
        <v>13</v>
      </c>
      <c r="B210" s="4">
        <v>1543</v>
      </c>
      <c r="C210" s="5">
        <v>99.990000000000009</v>
      </c>
      <c r="D210" s="4">
        <v>1164</v>
      </c>
      <c r="E210" s="5">
        <v>99.990000000000009</v>
      </c>
      <c r="F210" s="4">
        <v>356</v>
      </c>
      <c r="G210" s="5">
        <v>99.990000000000009</v>
      </c>
      <c r="H210" s="4">
        <v>2</v>
      </c>
    </row>
    <row r="211" spans="1:8" x14ac:dyDescent="0.2">
      <c r="A211" s="2" t="s">
        <v>22</v>
      </c>
      <c r="B211" s="4">
        <v>1</v>
      </c>
      <c r="C211" s="5">
        <v>0.06</v>
      </c>
      <c r="D211" s="4">
        <v>0</v>
      </c>
      <c r="E211" s="5">
        <v>0</v>
      </c>
      <c r="F211" s="4">
        <v>1</v>
      </c>
      <c r="G211" s="5">
        <v>0.28000000000000003</v>
      </c>
      <c r="H211" s="4">
        <v>0</v>
      </c>
    </row>
    <row r="212" spans="1:8" x14ac:dyDescent="0.2">
      <c r="A212" s="2" t="s">
        <v>23</v>
      </c>
      <c r="B212" s="4">
        <v>185</v>
      </c>
      <c r="C212" s="5">
        <v>11.99</v>
      </c>
      <c r="D212" s="4">
        <v>113</v>
      </c>
      <c r="E212" s="5">
        <v>9.7100000000000009</v>
      </c>
      <c r="F212" s="4">
        <v>72</v>
      </c>
      <c r="G212" s="5">
        <v>20.22</v>
      </c>
      <c r="H212" s="4">
        <v>0</v>
      </c>
    </row>
    <row r="213" spans="1:8" x14ac:dyDescent="0.2">
      <c r="A213" s="2" t="s">
        <v>24</v>
      </c>
      <c r="B213" s="4">
        <v>336</v>
      </c>
      <c r="C213" s="5">
        <v>21.78</v>
      </c>
      <c r="D213" s="4">
        <v>285</v>
      </c>
      <c r="E213" s="5">
        <v>24.48</v>
      </c>
      <c r="F213" s="4">
        <v>51</v>
      </c>
      <c r="G213" s="5">
        <v>14.33</v>
      </c>
      <c r="H213" s="4">
        <v>0</v>
      </c>
    </row>
    <row r="214" spans="1:8" x14ac:dyDescent="0.2">
      <c r="A214" s="2" t="s">
        <v>25</v>
      </c>
      <c r="B214" s="4">
        <v>6</v>
      </c>
      <c r="C214" s="5">
        <v>0.39</v>
      </c>
      <c r="D214" s="4">
        <v>1</v>
      </c>
      <c r="E214" s="5">
        <v>0.09</v>
      </c>
      <c r="F214" s="4">
        <v>5</v>
      </c>
      <c r="G214" s="5">
        <v>1.4</v>
      </c>
      <c r="H214" s="4">
        <v>0</v>
      </c>
    </row>
    <row r="215" spans="1:8" x14ac:dyDescent="0.2">
      <c r="A215" s="2" t="s">
        <v>26</v>
      </c>
      <c r="B215" s="4">
        <v>5</v>
      </c>
      <c r="C215" s="5">
        <v>0.32</v>
      </c>
      <c r="D215" s="4">
        <v>1</v>
      </c>
      <c r="E215" s="5">
        <v>0.09</v>
      </c>
      <c r="F215" s="4">
        <v>4</v>
      </c>
      <c r="G215" s="5">
        <v>1.1200000000000001</v>
      </c>
      <c r="H215" s="4">
        <v>0</v>
      </c>
    </row>
    <row r="216" spans="1:8" x14ac:dyDescent="0.2">
      <c r="A216" s="2" t="s">
        <v>27</v>
      </c>
      <c r="B216" s="4">
        <v>13</v>
      </c>
      <c r="C216" s="5">
        <v>0.84</v>
      </c>
      <c r="D216" s="4">
        <v>4</v>
      </c>
      <c r="E216" s="5">
        <v>0.34</v>
      </c>
      <c r="F216" s="4">
        <v>9</v>
      </c>
      <c r="G216" s="5">
        <v>2.5299999999999998</v>
      </c>
      <c r="H216" s="4">
        <v>0</v>
      </c>
    </row>
    <row r="217" spans="1:8" x14ac:dyDescent="0.2">
      <c r="A217" s="2" t="s">
        <v>28</v>
      </c>
      <c r="B217" s="4">
        <v>399</v>
      </c>
      <c r="C217" s="5">
        <v>25.86</v>
      </c>
      <c r="D217" s="4">
        <v>293</v>
      </c>
      <c r="E217" s="5">
        <v>25.17</v>
      </c>
      <c r="F217" s="4">
        <v>105</v>
      </c>
      <c r="G217" s="5">
        <v>29.49</v>
      </c>
      <c r="H217" s="4">
        <v>1</v>
      </c>
    </row>
    <row r="218" spans="1:8" x14ac:dyDescent="0.2">
      <c r="A218" s="2" t="s">
        <v>29</v>
      </c>
      <c r="B218" s="4">
        <v>9</v>
      </c>
      <c r="C218" s="5">
        <v>0.57999999999999996</v>
      </c>
      <c r="D218" s="4">
        <v>2</v>
      </c>
      <c r="E218" s="5">
        <v>0.17</v>
      </c>
      <c r="F218" s="4">
        <v>7</v>
      </c>
      <c r="G218" s="5">
        <v>1.97</v>
      </c>
      <c r="H218" s="4">
        <v>0</v>
      </c>
    </row>
    <row r="219" spans="1:8" x14ac:dyDescent="0.2">
      <c r="A219" s="2" t="s">
        <v>30</v>
      </c>
      <c r="B219" s="4">
        <v>63</v>
      </c>
      <c r="C219" s="5">
        <v>4.08</v>
      </c>
      <c r="D219" s="4">
        <v>51</v>
      </c>
      <c r="E219" s="5">
        <v>4.38</v>
      </c>
      <c r="F219" s="4">
        <v>12</v>
      </c>
      <c r="G219" s="5">
        <v>3.37</v>
      </c>
      <c r="H219" s="4">
        <v>0</v>
      </c>
    </row>
    <row r="220" spans="1:8" x14ac:dyDescent="0.2">
      <c r="A220" s="2" t="s">
        <v>31</v>
      </c>
      <c r="B220" s="4">
        <v>38</v>
      </c>
      <c r="C220" s="5">
        <v>2.46</v>
      </c>
      <c r="D220" s="4">
        <v>24</v>
      </c>
      <c r="E220" s="5">
        <v>2.06</v>
      </c>
      <c r="F220" s="4">
        <v>14</v>
      </c>
      <c r="G220" s="5">
        <v>3.93</v>
      </c>
      <c r="H220" s="4">
        <v>0</v>
      </c>
    </row>
    <row r="221" spans="1:8" x14ac:dyDescent="0.2">
      <c r="A221" s="2" t="s">
        <v>32</v>
      </c>
      <c r="B221" s="4">
        <v>114</v>
      </c>
      <c r="C221" s="5">
        <v>7.39</v>
      </c>
      <c r="D221" s="4">
        <v>105</v>
      </c>
      <c r="E221" s="5">
        <v>9.02</v>
      </c>
      <c r="F221" s="4">
        <v>9</v>
      </c>
      <c r="G221" s="5">
        <v>2.5299999999999998</v>
      </c>
      <c r="H221" s="4">
        <v>0</v>
      </c>
    </row>
    <row r="222" spans="1:8" x14ac:dyDescent="0.2">
      <c r="A222" s="2" t="s">
        <v>33</v>
      </c>
      <c r="B222" s="4">
        <v>181</v>
      </c>
      <c r="C222" s="5">
        <v>11.73</v>
      </c>
      <c r="D222" s="4">
        <v>163</v>
      </c>
      <c r="E222" s="5">
        <v>14</v>
      </c>
      <c r="F222" s="4">
        <v>11</v>
      </c>
      <c r="G222" s="5">
        <v>3.09</v>
      </c>
      <c r="H222" s="4">
        <v>0</v>
      </c>
    </row>
    <row r="223" spans="1:8" x14ac:dyDescent="0.2">
      <c r="A223" s="2" t="s">
        <v>34</v>
      </c>
      <c r="B223" s="4">
        <v>43</v>
      </c>
      <c r="C223" s="5">
        <v>2.79</v>
      </c>
      <c r="D223" s="4">
        <v>31</v>
      </c>
      <c r="E223" s="5">
        <v>2.66</v>
      </c>
      <c r="F223" s="4">
        <v>1</v>
      </c>
      <c r="G223" s="5">
        <v>0.28000000000000003</v>
      </c>
      <c r="H223" s="4">
        <v>0</v>
      </c>
    </row>
    <row r="224" spans="1:8" x14ac:dyDescent="0.2">
      <c r="A224" s="2" t="s">
        <v>35</v>
      </c>
      <c r="B224" s="4">
        <v>81</v>
      </c>
      <c r="C224" s="5">
        <v>5.25</v>
      </c>
      <c r="D224" s="4">
        <v>36</v>
      </c>
      <c r="E224" s="5">
        <v>3.09</v>
      </c>
      <c r="F224" s="4">
        <v>45</v>
      </c>
      <c r="G224" s="5">
        <v>12.64</v>
      </c>
      <c r="H224" s="4">
        <v>0</v>
      </c>
    </row>
    <row r="225" spans="1:8" x14ac:dyDescent="0.2">
      <c r="A225" s="2" t="s">
        <v>36</v>
      </c>
      <c r="B225" s="4">
        <v>69</v>
      </c>
      <c r="C225" s="5">
        <v>4.47</v>
      </c>
      <c r="D225" s="4">
        <v>55</v>
      </c>
      <c r="E225" s="5">
        <v>4.7300000000000004</v>
      </c>
      <c r="F225" s="4">
        <v>10</v>
      </c>
      <c r="G225" s="5">
        <v>2.81</v>
      </c>
      <c r="H225" s="4">
        <v>1</v>
      </c>
    </row>
    <row r="226" spans="1:8" x14ac:dyDescent="0.2">
      <c r="A226" s="1" t="s">
        <v>14</v>
      </c>
      <c r="B226" s="4">
        <v>629</v>
      </c>
      <c r="C226" s="5">
        <v>100.01</v>
      </c>
      <c r="D226" s="4">
        <v>350</v>
      </c>
      <c r="E226" s="5">
        <v>100.02</v>
      </c>
      <c r="F226" s="4">
        <v>258</v>
      </c>
      <c r="G226" s="5">
        <v>100.02</v>
      </c>
      <c r="H226" s="4">
        <v>1</v>
      </c>
    </row>
    <row r="227" spans="1:8" x14ac:dyDescent="0.2">
      <c r="A227" s="2" t="s">
        <v>22</v>
      </c>
      <c r="B227" s="4">
        <v>0</v>
      </c>
      <c r="C227" s="5">
        <v>0</v>
      </c>
      <c r="D227" s="4">
        <v>0</v>
      </c>
      <c r="E227" s="5">
        <v>0</v>
      </c>
      <c r="F227" s="4">
        <v>0</v>
      </c>
      <c r="G227" s="5">
        <v>0</v>
      </c>
      <c r="H227" s="4">
        <v>0</v>
      </c>
    </row>
    <row r="228" spans="1:8" x14ac:dyDescent="0.2">
      <c r="A228" s="2" t="s">
        <v>23</v>
      </c>
      <c r="B228" s="4">
        <v>90</v>
      </c>
      <c r="C228" s="5">
        <v>14.31</v>
      </c>
      <c r="D228" s="4">
        <v>34</v>
      </c>
      <c r="E228" s="5">
        <v>9.7100000000000009</v>
      </c>
      <c r="F228" s="4">
        <v>56</v>
      </c>
      <c r="G228" s="5">
        <v>21.71</v>
      </c>
      <c r="H228" s="4">
        <v>0</v>
      </c>
    </row>
    <row r="229" spans="1:8" x14ac:dyDescent="0.2">
      <c r="A229" s="2" t="s">
        <v>24</v>
      </c>
      <c r="B229" s="4">
        <v>30</v>
      </c>
      <c r="C229" s="5">
        <v>4.7699999999999996</v>
      </c>
      <c r="D229" s="4">
        <v>17</v>
      </c>
      <c r="E229" s="5">
        <v>4.8600000000000003</v>
      </c>
      <c r="F229" s="4">
        <v>13</v>
      </c>
      <c r="G229" s="5">
        <v>5.04</v>
      </c>
      <c r="H229" s="4">
        <v>0</v>
      </c>
    </row>
    <row r="230" spans="1:8" x14ac:dyDescent="0.2">
      <c r="A230" s="2" t="s">
        <v>25</v>
      </c>
      <c r="B230" s="4">
        <v>3</v>
      </c>
      <c r="C230" s="5">
        <v>0.48</v>
      </c>
      <c r="D230" s="4">
        <v>0</v>
      </c>
      <c r="E230" s="5">
        <v>0</v>
      </c>
      <c r="F230" s="4">
        <v>1</v>
      </c>
      <c r="G230" s="5">
        <v>0.39</v>
      </c>
      <c r="H230" s="4">
        <v>0</v>
      </c>
    </row>
    <row r="231" spans="1:8" x14ac:dyDescent="0.2">
      <c r="A231" s="2" t="s">
        <v>26</v>
      </c>
      <c r="B231" s="4">
        <v>3</v>
      </c>
      <c r="C231" s="5">
        <v>0.48</v>
      </c>
      <c r="D231" s="4">
        <v>1</v>
      </c>
      <c r="E231" s="5">
        <v>0.28999999999999998</v>
      </c>
      <c r="F231" s="4">
        <v>2</v>
      </c>
      <c r="G231" s="5">
        <v>0.78</v>
      </c>
      <c r="H231" s="4">
        <v>0</v>
      </c>
    </row>
    <row r="232" spans="1:8" x14ac:dyDescent="0.2">
      <c r="A232" s="2" t="s">
        <v>27</v>
      </c>
      <c r="B232" s="4">
        <v>8</v>
      </c>
      <c r="C232" s="5">
        <v>1.27</v>
      </c>
      <c r="D232" s="4">
        <v>7</v>
      </c>
      <c r="E232" s="5">
        <v>2</v>
      </c>
      <c r="F232" s="4">
        <v>1</v>
      </c>
      <c r="G232" s="5">
        <v>0.39</v>
      </c>
      <c r="H232" s="4">
        <v>0</v>
      </c>
    </row>
    <row r="233" spans="1:8" x14ac:dyDescent="0.2">
      <c r="A233" s="2" t="s">
        <v>28</v>
      </c>
      <c r="B233" s="4">
        <v>161</v>
      </c>
      <c r="C233" s="5">
        <v>25.6</v>
      </c>
      <c r="D233" s="4">
        <v>85</v>
      </c>
      <c r="E233" s="5">
        <v>24.29</v>
      </c>
      <c r="F233" s="4">
        <v>75</v>
      </c>
      <c r="G233" s="5">
        <v>29.07</v>
      </c>
      <c r="H233" s="4">
        <v>1</v>
      </c>
    </row>
    <row r="234" spans="1:8" x14ac:dyDescent="0.2">
      <c r="A234" s="2" t="s">
        <v>29</v>
      </c>
      <c r="B234" s="4">
        <v>7</v>
      </c>
      <c r="C234" s="5">
        <v>1.1100000000000001</v>
      </c>
      <c r="D234" s="4">
        <v>2</v>
      </c>
      <c r="E234" s="5">
        <v>0.56999999999999995</v>
      </c>
      <c r="F234" s="4">
        <v>5</v>
      </c>
      <c r="G234" s="5">
        <v>1.94</v>
      </c>
      <c r="H234" s="4">
        <v>0</v>
      </c>
    </row>
    <row r="235" spans="1:8" x14ac:dyDescent="0.2">
      <c r="A235" s="2" t="s">
        <v>30</v>
      </c>
      <c r="B235" s="4">
        <v>59</v>
      </c>
      <c r="C235" s="5">
        <v>9.3800000000000008</v>
      </c>
      <c r="D235" s="4">
        <v>24</v>
      </c>
      <c r="E235" s="5">
        <v>6.86</v>
      </c>
      <c r="F235" s="4">
        <v>35</v>
      </c>
      <c r="G235" s="5">
        <v>13.57</v>
      </c>
      <c r="H235" s="4">
        <v>0</v>
      </c>
    </row>
    <row r="236" spans="1:8" x14ac:dyDescent="0.2">
      <c r="A236" s="2" t="s">
        <v>31</v>
      </c>
      <c r="B236" s="4">
        <v>30</v>
      </c>
      <c r="C236" s="5">
        <v>4.7699999999999996</v>
      </c>
      <c r="D236" s="4">
        <v>14</v>
      </c>
      <c r="E236" s="5">
        <v>4</v>
      </c>
      <c r="F236" s="4">
        <v>16</v>
      </c>
      <c r="G236" s="5">
        <v>6.2</v>
      </c>
      <c r="H236" s="4">
        <v>0</v>
      </c>
    </row>
    <row r="237" spans="1:8" x14ac:dyDescent="0.2">
      <c r="A237" s="2" t="s">
        <v>32</v>
      </c>
      <c r="B237" s="4">
        <v>41</v>
      </c>
      <c r="C237" s="5">
        <v>6.52</v>
      </c>
      <c r="D237" s="4">
        <v>36</v>
      </c>
      <c r="E237" s="5">
        <v>10.29</v>
      </c>
      <c r="F237" s="4">
        <v>5</v>
      </c>
      <c r="G237" s="5">
        <v>1.94</v>
      </c>
      <c r="H237" s="4">
        <v>0</v>
      </c>
    </row>
    <row r="238" spans="1:8" x14ac:dyDescent="0.2">
      <c r="A238" s="2" t="s">
        <v>33</v>
      </c>
      <c r="B238" s="4">
        <v>100</v>
      </c>
      <c r="C238" s="5">
        <v>15.9</v>
      </c>
      <c r="D238" s="4">
        <v>78</v>
      </c>
      <c r="E238" s="5">
        <v>22.29</v>
      </c>
      <c r="F238" s="4">
        <v>20</v>
      </c>
      <c r="G238" s="5">
        <v>7.75</v>
      </c>
      <c r="H238" s="4">
        <v>0</v>
      </c>
    </row>
    <row r="239" spans="1:8" x14ac:dyDescent="0.2">
      <c r="A239" s="2" t="s">
        <v>34</v>
      </c>
      <c r="B239" s="4">
        <v>39</v>
      </c>
      <c r="C239" s="5">
        <v>6.2</v>
      </c>
      <c r="D239" s="4">
        <v>24</v>
      </c>
      <c r="E239" s="5">
        <v>6.86</v>
      </c>
      <c r="F239" s="4">
        <v>8</v>
      </c>
      <c r="G239" s="5">
        <v>3.1</v>
      </c>
      <c r="H239" s="4">
        <v>0</v>
      </c>
    </row>
    <row r="240" spans="1:8" x14ac:dyDescent="0.2">
      <c r="A240" s="2" t="s">
        <v>35</v>
      </c>
      <c r="B240" s="4">
        <v>29</v>
      </c>
      <c r="C240" s="5">
        <v>4.6100000000000003</v>
      </c>
      <c r="D240" s="4">
        <v>14</v>
      </c>
      <c r="E240" s="5">
        <v>4</v>
      </c>
      <c r="F240" s="4">
        <v>10</v>
      </c>
      <c r="G240" s="5">
        <v>3.88</v>
      </c>
      <c r="H240" s="4">
        <v>0</v>
      </c>
    </row>
    <row r="241" spans="1:8" x14ac:dyDescent="0.2">
      <c r="A241" s="2" t="s">
        <v>36</v>
      </c>
      <c r="B241" s="4">
        <v>29</v>
      </c>
      <c r="C241" s="5">
        <v>4.6100000000000003</v>
      </c>
      <c r="D241" s="4">
        <v>14</v>
      </c>
      <c r="E241" s="5">
        <v>4</v>
      </c>
      <c r="F241" s="4">
        <v>11</v>
      </c>
      <c r="G241" s="5">
        <v>4.26</v>
      </c>
      <c r="H241" s="4">
        <v>0</v>
      </c>
    </row>
    <row r="242" spans="1:8" x14ac:dyDescent="0.2">
      <c r="A242" s="1" t="s">
        <v>15</v>
      </c>
      <c r="B242" s="4">
        <v>715</v>
      </c>
      <c r="C242" s="5">
        <v>100.01</v>
      </c>
      <c r="D242" s="4">
        <v>397</v>
      </c>
      <c r="E242" s="5">
        <v>100.00000000000003</v>
      </c>
      <c r="F242" s="4">
        <v>302</v>
      </c>
      <c r="G242" s="5">
        <v>99.979999999999976</v>
      </c>
      <c r="H242" s="4">
        <v>15</v>
      </c>
    </row>
    <row r="243" spans="1:8" x14ac:dyDescent="0.2">
      <c r="A243" s="2" t="s">
        <v>22</v>
      </c>
      <c r="B243" s="4">
        <v>0</v>
      </c>
      <c r="C243" s="5">
        <v>0</v>
      </c>
      <c r="D243" s="4">
        <v>0</v>
      </c>
      <c r="E243" s="5">
        <v>0</v>
      </c>
      <c r="F243" s="4">
        <v>0</v>
      </c>
      <c r="G243" s="5">
        <v>0</v>
      </c>
      <c r="H243" s="4">
        <v>0</v>
      </c>
    </row>
    <row r="244" spans="1:8" x14ac:dyDescent="0.2">
      <c r="A244" s="2" t="s">
        <v>23</v>
      </c>
      <c r="B244" s="4">
        <v>115</v>
      </c>
      <c r="C244" s="5">
        <v>16.079999999999998</v>
      </c>
      <c r="D244" s="4">
        <v>47</v>
      </c>
      <c r="E244" s="5">
        <v>11.84</v>
      </c>
      <c r="F244" s="4">
        <v>68</v>
      </c>
      <c r="G244" s="5">
        <v>22.52</v>
      </c>
      <c r="H244" s="4">
        <v>0</v>
      </c>
    </row>
    <row r="245" spans="1:8" x14ac:dyDescent="0.2">
      <c r="A245" s="2" t="s">
        <v>24</v>
      </c>
      <c r="B245" s="4">
        <v>54</v>
      </c>
      <c r="C245" s="5">
        <v>7.55</v>
      </c>
      <c r="D245" s="4">
        <v>20</v>
      </c>
      <c r="E245" s="5">
        <v>5.04</v>
      </c>
      <c r="F245" s="4">
        <v>34</v>
      </c>
      <c r="G245" s="5">
        <v>11.26</v>
      </c>
      <c r="H245" s="4">
        <v>0</v>
      </c>
    </row>
    <row r="246" spans="1:8" x14ac:dyDescent="0.2">
      <c r="A246" s="2" t="s">
        <v>25</v>
      </c>
      <c r="B246" s="4">
        <v>0</v>
      </c>
      <c r="C246" s="5">
        <v>0</v>
      </c>
      <c r="D246" s="4">
        <v>0</v>
      </c>
      <c r="E246" s="5">
        <v>0</v>
      </c>
      <c r="F246" s="4">
        <v>0</v>
      </c>
      <c r="G246" s="5">
        <v>0</v>
      </c>
      <c r="H246" s="4">
        <v>0</v>
      </c>
    </row>
    <row r="247" spans="1:8" x14ac:dyDescent="0.2">
      <c r="A247" s="2" t="s">
        <v>26</v>
      </c>
      <c r="B247" s="4">
        <v>2</v>
      </c>
      <c r="C247" s="5">
        <v>0.28000000000000003</v>
      </c>
      <c r="D247" s="4">
        <v>1</v>
      </c>
      <c r="E247" s="5">
        <v>0.25</v>
      </c>
      <c r="F247" s="4">
        <v>1</v>
      </c>
      <c r="G247" s="5">
        <v>0.33</v>
      </c>
      <c r="H247" s="4">
        <v>0</v>
      </c>
    </row>
    <row r="248" spans="1:8" x14ac:dyDescent="0.2">
      <c r="A248" s="2" t="s">
        <v>27</v>
      </c>
      <c r="B248" s="4">
        <v>16</v>
      </c>
      <c r="C248" s="5">
        <v>2.2400000000000002</v>
      </c>
      <c r="D248" s="4">
        <v>15</v>
      </c>
      <c r="E248" s="5">
        <v>3.78</v>
      </c>
      <c r="F248" s="4">
        <v>1</v>
      </c>
      <c r="G248" s="5">
        <v>0.33</v>
      </c>
      <c r="H248" s="4">
        <v>0</v>
      </c>
    </row>
    <row r="249" spans="1:8" x14ac:dyDescent="0.2">
      <c r="A249" s="2" t="s">
        <v>28</v>
      </c>
      <c r="B249" s="4">
        <v>174</v>
      </c>
      <c r="C249" s="5">
        <v>24.34</v>
      </c>
      <c r="D249" s="4">
        <v>81</v>
      </c>
      <c r="E249" s="5">
        <v>20.399999999999999</v>
      </c>
      <c r="F249" s="4">
        <v>93</v>
      </c>
      <c r="G249" s="5">
        <v>30.79</v>
      </c>
      <c r="H249" s="4">
        <v>0</v>
      </c>
    </row>
    <row r="250" spans="1:8" x14ac:dyDescent="0.2">
      <c r="A250" s="2" t="s">
        <v>29</v>
      </c>
      <c r="B250" s="4">
        <v>2</v>
      </c>
      <c r="C250" s="5">
        <v>0.28000000000000003</v>
      </c>
      <c r="D250" s="4">
        <v>0</v>
      </c>
      <c r="E250" s="5">
        <v>0</v>
      </c>
      <c r="F250" s="4">
        <v>2</v>
      </c>
      <c r="G250" s="5">
        <v>0.66</v>
      </c>
      <c r="H250" s="4">
        <v>0</v>
      </c>
    </row>
    <row r="251" spans="1:8" x14ac:dyDescent="0.2">
      <c r="A251" s="2" t="s">
        <v>30</v>
      </c>
      <c r="B251" s="4">
        <v>86</v>
      </c>
      <c r="C251" s="5">
        <v>12.03</v>
      </c>
      <c r="D251" s="4">
        <v>47</v>
      </c>
      <c r="E251" s="5">
        <v>11.84</v>
      </c>
      <c r="F251" s="4">
        <v>39</v>
      </c>
      <c r="G251" s="5">
        <v>12.91</v>
      </c>
      <c r="H251" s="4">
        <v>0</v>
      </c>
    </row>
    <row r="252" spans="1:8" x14ac:dyDescent="0.2">
      <c r="A252" s="2" t="s">
        <v>31</v>
      </c>
      <c r="B252" s="4">
        <v>27</v>
      </c>
      <c r="C252" s="5">
        <v>3.78</v>
      </c>
      <c r="D252" s="4">
        <v>15</v>
      </c>
      <c r="E252" s="5">
        <v>3.78</v>
      </c>
      <c r="F252" s="4">
        <v>12</v>
      </c>
      <c r="G252" s="5">
        <v>3.97</v>
      </c>
      <c r="H252" s="4">
        <v>0</v>
      </c>
    </row>
    <row r="253" spans="1:8" x14ac:dyDescent="0.2">
      <c r="A253" s="2" t="s">
        <v>32</v>
      </c>
      <c r="B253" s="4">
        <v>62</v>
      </c>
      <c r="C253" s="5">
        <v>8.67</v>
      </c>
      <c r="D253" s="4">
        <v>47</v>
      </c>
      <c r="E253" s="5">
        <v>11.84</v>
      </c>
      <c r="F253" s="4">
        <v>11</v>
      </c>
      <c r="G253" s="5">
        <v>3.64</v>
      </c>
      <c r="H253" s="4">
        <v>4</v>
      </c>
    </row>
    <row r="254" spans="1:8" x14ac:dyDescent="0.2">
      <c r="A254" s="2" t="s">
        <v>33</v>
      </c>
      <c r="B254" s="4">
        <v>80</v>
      </c>
      <c r="C254" s="5">
        <v>11.19</v>
      </c>
      <c r="D254" s="4">
        <v>64</v>
      </c>
      <c r="E254" s="5">
        <v>16.12</v>
      </c>
      <c r="F254" s="4">
        <v>16</v>
      </c>
      <c r="G254" s="5">
        <v>5.3</v>
      </c>
      <c r="H254" s="4">
        <v>0</v>
      </c>
    </row>
    <row r="255" spans="1:8" x14ac:dyDescent="0.2">
      <c r="A255" s="2" t="s">
        <v>34</v>
      </c>
      <c r="B255" s="4">
        <v>30</v>
      </c>
      <c r="C255" s="5">
        <v>4.2</v>
      </c>
      <c r="D255" s="4">
        <v>22</v>
      </c>
      <c r="E255" s="5">
        <v>5.54</v>
      </c>
      <c r="F255" s="4">
        <v>4</v>
      </c>
      <c r="G255" s="5">
        <v>1.32</v>
      </c>
      <c r="H255" s="4">
        <v>3</v>
      </c>
    </row>
    <row r="256" spans="1:8" x14ac:dyDescent="0.2">
      <c r="A256" s="2" t="s">
        <v>35</v>
      </c>
      <c r="B256" s="4">
        <v>30</v>
      </c>
      <c r="C256" s="5">
        <v>4.2</v>
      </c>
      <c r="D256" s="4">
        <v>21</v>
      </c>
      <c r="E256" s="5">
        <v>5.29</v>
      </c>
      <c r="F256" s="4">
        <v>9</v>
      </c>
      <c r="G256" s="5">
        <v>2.98</v>
      </c>
      <c r="H256" s="4">
        <v>0</v>
      </c>
    </row>
    <row r="257" spans="1:8" x14ac:dyDescent="0.2">
      <c r="A257" s="2" t="s">
        <v>36</v>
      </c>
      <c r="B257" s="4">
        <v>37</v>
      </c>
      <c r="C257" s="5">
        <v>5.17</v>
      </c>
      <c r="D257" s="4">
        <v>17</v>
      </c>
      <c r="E257" s="5">
        <v>4.28</v>
      </c>
      <c r="F257" s="4">
        <v>12</v>
      </c>
      <c r="G257" s="5">
        <v>3.97</v>
      </c>
      <c r="H257" s="4">
        <v>8</v>
      </c>
    </row>
    <row r="258" spans="1:8" x14ac:dyDescent="0.2">
      <c r="A258" s="1" t="s">
        <v>16</v>
      </c>
      <c r="B258" s="4">
        <v>161</v>
      </c>
      <c r="C258" s="5">
        <v>99.99</v>
      </c>
      <c r="D258" s="4">
        <v>104</v>
      </c>
      <c r="E258" s="5">
        <v>99.989999999999981</v>
      </c>
      <c r="F258" s="4">
        <v>53</v>
      </c>
      <c r="G258" s="5">
        <v>100.01</v>
      </c>
      <c r="H258" s="4">
        <v>3</v>
      </c>
    </row>
    <row r="259" spans="1:8" x14ac:dyDescent="0.2">
      <c r="A259" s="2" t="s">
        <v>22</v>
      </c>
      <c r="B259" s="4">
        <v>0</v>
      </c>
      <c r="C259" s="5">
        <v>0</v>
      </c>
      <c r="D259" s="4">
        <v>0</v>
      </c>
      <c r="E259" s="5">
        <v>0</v>
      </c>
      <c r="F259" s="4">
        <v>0</v>
      </c>
      <c r="G259" s="5">
        <v>0</v>
      </c>
      <c r="H259" s="4">
        <v>0</v>
      </c>
    </row>
    <row r="260" spans="1:8" x14ac:dyDescent="0.2">
      <c r="A260" s="2" t="s">
        <v>23</v>
      </c>
      <c r="B260" s="4">
        <v>36</v>
      </c>
      <c r="C260" s="5">
        <v>22.36</v>
      </c>
      <c r="D260" s="4">
        <v>18</v>
      </c>
      <c r="E260" s="5">
        <v>17.309999999999999</v>
      </c>
      <c r="F260" s="4">
        <v>18</v>
      </c>
      <c r="G260" s="5">
        <v>33.96</v>
      </c>
      <c r="H260" s="4">
        <v>0</v>
      </c>
    </row>
    <row r="261" spans="1:8" x14ac:dyDescent="0.2">
      <c r="A261" s="2" t="s">
        <v>24</v>
      </c>
      <c r="B261" s="4">
        <v>18</v>
      </c>
      <c r="C261" s="5">
        <v>11.18</v>
      </c>
      <c r="D261" s="4">
        <v>7</v>
      </c>
      <c r="E261" s="5">
        <v>6.73</v>
      </c>
      <c r="F261" s="4">
        <v>11</v>
      </c>
      <c r="G261" s="5">
        <v>20.75</v>
      </c>
      <c r="H261" s="4">
        <v>0</v>
      </c>
    </row>
    <row r="262" spans="1:8" x14ac:dyDescent="0.2">
      <c r="A262" s="2" t="s">
        <v>25</v>
      </c>
      <c r="B262" s="4">
        <v>0</v>
      </c>
      <c r="C262" s="5">
        <v>0</v>
      </c>
      <c r="D262" s="4">
        <v>0</v>
      </c>
      <c r="E262" s="5">
        <v>0</v>
      </c>
      <c r="F262" s="4">
        <v>0</v>
      </c>
      <c r="G262" s="5">
        <v>0</v>
      </c>
      <c r="H262" s="4">
        <v>0</v>
      </c>
    </row>
    <row r="263" spans="1:8" x14ac:dyDescent="0.2">
      <c r="A263" s="2" t="s">
        <v>26</v>
      </c>
      <c r="B263" s="4">
        <v>1</v>
      </c>
      <c r="C263" s="5">
        <v>0.62</v>
      </c>
      <c r="D263" s="4">
        <v>0</v>
      </c>
      <c r="E263" s="5">
        <v>0</v>
      </c>
      <c r="F263" s="4">
        <v>1</v>
      </c>
      <c r="G263" s="5">
        <v>1.89</v>
      </c>
      <c r="H263" s="4">
        <v>0</v>
      </c>
    </row>
    <row r="264" spans="1:8" x14ac:dyDescent="0.2">
      <c r="A264" s="2" t="s">
        <v>27</v>
      </c>
      <c r="B264" s="4">
        <v>0</v>
      </c>
      <c r="C264" s="5">
        <v>0</v>
      </c>
      <c r="D264" s="4">
        <v>0</v>
      </c>
      <c r="E264" s="5">
        <v>0</v>
      </c>
      <c r="F264" s="4">
        <v>0</v>
      </c>
      <c r="G264" s="5">
        <v>0</v>
      </c>
      <c r="H264" s="4">
        <v>0</v>
      </c>
    </row>
    <row r="265" spans="1:8" x14ac:dyDescent="0.2">
      <c r="A265" s="2" t="s">
        <v>28</v>
      </c>
      <c r="B265" s="4">
        <v>47</v>
      </c>
      <c r="C265" s="5">
        <v>29.19</v>
      </c>
      <c r="D265" s="4">
        <v>34</v>
      </c>
      <c r="E265" s="5">
        <v>32.69</v>
      </c>
      <c r="F265" s="4">
        <v>12</v>
      </c>
      <c r="G265" s="5">
        <v>22.64</v>
      </c>
      <c r="H265" s="4">
        <v>1</v>
      </c>
    </row>
    <row r="266" spans="1:8" x14ac:dyDescent="0.2">
      <c r="A266" s="2" t="s">
        <v>29</v>
      </c>
      <c r="B266" s="4">
        <v>0</v>
      </c>
      <c r="C266" s="5">
        <v>0</v>
      </c>
      <c r="D266" s="4">
        <v>0</v>
      </c>
      <c r="E266" s="5">
        <v>0</v>
      </c>
      <c r="F266" s="4">
        <v>0</v>
      </c>
      <c r="G266" s="5">
        <v>0</v>
      </c>
      <c r="H266" s="4">
        <v>0</v>
      </c>
    </row>
    <row r="267" spans="1:8" x14ac:dyDescent="0.2">
      <c r="A267" s="2" t="s">
        <v>30</v>
      </c>
      <c r="B267" s="4">
        <v>4</v>
      </c>
      <c r="C267" s="5">
        <v>2.48</v>
      </c>
      <c r="D267" s="4">
        <v>3</v>
      </c>
      <c r="E267" s="5">
        <v>2.88</v>
      </c>
      <c r="F267" s="4">
        <v>1</v>
      </c>
      <c r="G267" s="5">
        <v>1.89</v>
      </c>
      <c r="H267" s="4">
        <v>0</v>
      </c>
    </row>
    <row r="268" spans="1:8" x14ac:dyDescent="0.2">
      <c r="A268" s="2" t="s">
        <v>31</v>
      </c>
      <c r="B268" s="4">
        <v>2</v>
      </c>
      <c r="C268" s="5">
        <v>1.24</v>
      </c>
      <c r="D268" s="4">
        <v>2</v>
      </c>
      <c r="E268" s="5">
        <v>1.92</v>
      </c>
      <c r="F268" s="4">
        <v>0</v>
      </c>
      <c r="G268" s="5">
        <v>0</v>
      </c>
      <c r="H268" s="4">
        <v>0</v>
      </c>
    </row>
    <row r="269" spans="1:8" x14ac:dyDescent="0.2">
      <c r="A269" s="2" t="s">
        <v>32</v>
      </c>
      <c r="B269" s="4">
        <v>16</v>
      </c>
      <c r="C269" s="5">
        <v>9.94</v>
      </c>
      <c r="D269" s="4">
        <v>13</v>
      </c>
      <c r="E269" s="5">
        <v>12.5</v>
      </c>
      <c r="F269" s="4">
        <v>3</v>
      </c>
      <c r="G269" s="5">
        <v>5.66</v>
      </c>
      <c r="H269" s="4">
        <v>0</v>
      </c>
    </row>
    <row r="270" spans="1:8" x14ac:dyDescent="0.2">
      <c r="A270" s="2" t="s">
        <v>33</v>
      </c>
      <c r="B270" s="4">
        <v>18</v>
      </c>
      <c r="C270" s="5">
        <v>11.18</v>
      </c>
      <c r="D270" s="4">
        <v>16</v>
      </c>
      <c r="E270" s="5">
        <v>15.38</v>
      </c>
      <c r="F270" s="4">
        <v>1</v>
      </c>
      <c r="G270" s="5">
        <v>1.89</v>
      </c>
      <c r="H270" s="4">
        <v>1</v>
      </c>
    </row>
    <row r="271" spans="1:8" x14ac:dyDescent="0.2">
      <c r="A271" s="2" t="s">
        <v>34</v>
      </c>
      <c r="B271" s="4">
        <v>3</v>
      </c>
      <c r="C271" s="5">
        <v>1.86</v>
      </c>
      <c r="D271" s="4">
        <v>1</v>
      </c>
      <c r="E271" s="5">
        <v>0.96</v>
      </c>
      <c r="F271" s="4">
        <v>1</v>
      </c>
      <c r="G271" s="5">
        <v>1.89</v>
      </c>
      <c r="H271" s="4">
        <v>0</v>
      </c>
    </row>
    <row r="272" spans="1:8" x14ac:dyDescent="0.2">
      <c r="A272" s="2" t="s">
        <v>35</v>
      </c>
      <c r="B272" s="4">
        <v>10</v>
      </c>
      <c r="C272" s="5">
        <v>6.21</v>
      </c>
      <c r="D272" s="4">
        <v>6</v>
      </c>
      <c r="E272" s="5">
        <v>5.77</v>
      </c>
      <c r="F272" s="4">
        <v>4</v>
      </c>
      <c r="G272" s="5">
        <v>7.55</v>
      </c>
      <c r="H272" s="4">
        <v>0</v>
      </c>
    </row>
    <row r="273" spans="1:8" x14ac:dyDescent="0.2">
      <c r="A273" s="2" t="s">
        <v>36</v>
      </c>
      <c r="B273" s="4">
        <v>6</v>
      </c>
      <c r="C273" s="5">
        <v>3.73</v>
      </c>
      <c r="D273" s="4">
        <v>4</v>
      </c>
      <c r="E273" s="5">
        <v>3.85</v>
      </c>
      <c r="F273" s="4">
        <v>1</v>
      </c>
      <c r="G273" s="5">
        <v>1.89</v>
      </c>
      <c r="H273" s="4">
        <v>1</v>
      </c>
    </row>
    <row r="274" spans="1:8" x14ac:dyDescent="0.2">
      <c r="A274" s="1" t="s">
        <v>17</v>
      </c>
      <c r="B274" s="4">
        <v>311</v>
      </c>
      <c r="C274" s="5">
        <v>99.999999999999986</v>
      </c>
      <c r="D274" s="4">
        <v>226</v>
      </c>
      <c r="E274" s="5">
        <v>99.990000000000023</v>
      </c>
      <c r="F274" s="4">
        <v>84</v>
      </c>
      <c r="G274" s="5">
        <v>99.97999999999999</v>
      </c>
      <c r="H274" s="4">
        <v>0</v>
      </c>
    </row>
    <row r="275" spans="1:8" x14ac:dyDescent="0.2">
      <c r="A275" s="2" t="s">
        <v>22</v>
      </c>
      <c r="B275" s="4">
        <v>0</v>
      </c>
      <c r="C275" s="5">
        <v>0</v>
      </c>
      <c r="D275" s="4">
        <v>0</v>
      </c>
      <c r="E275" s="5">
        <v>0</v>
      </c>
      <c r="F275" s="4">
        <v>0</v>
      </c>
      <c r="G275" s="5">
        <v>0</v>
      </c>
      <c r="H275" s="4">
        <v>0</v>
      </c>
    </row>
    <row r="276" spans="1:8" x14ac:dyDescent="0.2">
      <c r="A276" s="2" t="s">
        <v>23</v>
      </c>
      <c r="B276" s="4">
        <v>51</v>
      </c>
      <c r="C276" s="5">
        <v>16.399999999999999</v>
      </c>
      <c r="D276" s="4">
        <v>28</v>
      </c>
      <c r="E276" s="5">
        <v>12.39</v>
      </c>
      <c r="F276" s="4">
        <v>23</v>
      </c>
      <c r="G276" s="5">
        <v>27.38</v>
      </c>
      <c r="H276" s="4">
        <v>0</v>
      </c>
    </row>
    <row r="277" spans="1:8" x14ac:dyDescent="0.2">
      <c r="A277" s="2" t="s">
        <v>24</v>
      </c>
      <c r="B277" s="4">
        <v>24</v>
      </c>
      <c r="C277" s="5">
        <v>7.72</v>
      </c>
      <c r="D277" s="4">
        <v>16</v>
      </c>
      <c r="E277" s="5">
        <v>7.08</v>
      </c>
      <c r="F277" s="4">
        <v>8</v>
      </c>
      <c r="G277" s="5">
        <v>9.52</v>
      </c>
      <c r="H277" s="4">
        <v>0</v>
      </c>
    </row>
    <row r="278" spans="1:8" x14ac:dyDescent="0.2">
      <c r="A278" s="2" t="s">
        <v>25</v>
      </c>
      <c r="B278" s="4">
        <v>1</v>
      </c>
      <c r="C278" s="5">
        <v>0.32</v>
      </c>
      <c r="D278" s="4">
        <v>0</v>
      </c>
      <c r="E278" s="5">
        <v>0</v>
      </c>
      <c r="F278" s="4">
        <v>1</v>
      </c>
      <c r="G278" s="5">
        <v>1.19</v>
      </c>
      <c r="H278" s="4">
        <v>0</v>
      </c>
    </row>
    <row r="279" spans="1:8" x14ac:dyDescent="0.2">
      <c r="A279" s="2" t="s">
        <v>26</v>
      </c>
      <c r="B279" s="4">
        <v>1</v>
      </c>
      <c r="C279" s="5">
        <v>0.32</v>
      </c>
      <c r="D279" s="4">
        <v>0</v>
      </c>
      <c r="E279" s="5">
        <v>0</v>
      </c>
      <c r="F279" s="4">
        <v>1</v>
      </c>
      <c r="G279" s="5">
        <v>1.19</v>
      </c>
      <c r="H279" s="4">
        <v>0</v>
      </c>
    </row>
    <row r="280" spans="1:8" x14ac:dyDescent="0.2">
      <c r="A280" s="2" t="s">
        <v>27</v>
      </c>
      <c r="B280" s="4">
        <v>3</v>
      </c>
      <c r="C280" s="5">
        <v>0.96</v>
      </c>
      <c r="D280" s="4">
        <v>1</v>
      </c>
      <c r="E280" s="5">
        <v>0.44</v>
      </c>
      <c r="F280" s="4">
        <v>2</v>
      </c>
      <c r="G280" s="5">
        <v>2.38</v>
      </c>
      <c r="H280" s="4">
        <v>0</v>
      </c>
    </row>
    <row r="281" spans="1:8" x14ac:dyDescent="0.2">
      <c r="A281" s="2" t="s">
        <v>28</v>
      </c>
      <c r="B281" s="4">
        <v>88</v>
      </c>
      <c r="C281" s="5">
        <v>28.3</v>
      </c>
      <c r="D281" s="4">
        <v>60</v>
      </c>
      <c r="E281" s="5">
        <v>26.55</v>
      </c>
      <c r="F281" s="4">
        <v>28</v>
      </c>
      <c r="G281" s="5">
        <v>33.33</v>
      </c>
      <c r="H281" s="4">
        <v>0</v>
      </c>
    </row>
    <row r="282" spans="1:8" x14ac:dyDescent="0.2">
      <c r="A282" s="2" t="s">
        <v>29</v>
      </c>
      <c r="B282" s="4">
        <v>0</v>
      </c>
      <c r="C282" s="5">
        <v>0</v>
      </c>
      <c r="D282" s="4">
        <v>0</v>
      </c>
      <c r="E282" s="5">
        <v>0</v>
      </c>
      <c r="F282" s="4">
        <v>0</v>
      </c>
      <c r="G282" s="5">
        <v>0</v>
      </c>
      <c r="H282" s="4">
        <v>0</v>
      </c>
    </row>
    <row r="283" spans="1:8" x14ac:dyDescent="0.2">
      <c r="A283" s="2" t="s">
        <v>30</v>
      </c>
      <c r="B283" s="4">
        <v>23</v>
      </c>
      <c r="C283" s="5">
        <v>7.4</v>
      </c>
      <c r="D283" s="4">
        <v>19</v>
      </c>
      <c r="E283" s="5">
        <v>8.41</v>
      </c>
      <c r="F283" s="4">
        <v>4</v>
      </c>
      <c r="G283" s="5">
        <v>4.76</v>
      </c>
      <c r="H283" s="4">
        <v>0</v>
      </c>
    </row>
    <row r="284" spans="1:8" x14ac:dyDescent="0.2">
      <c r="A284" s="2" t="s">
        <v>31</v>
      </c>
      <c r="B284" s="4">
        <v>9</v>
      </c>
      <c r="C284" s="5">
        <v>2.89</v>
      </c>
      <c r="D284" s="4">
        <v>7</v>
      </c>
      <c r="E284" s="5">
        <v>3.1</v>
      </c>
      <c r="F284" s="4">
        <v>2</v>
      </c>
      <c r="G284" s="5">
        <v>2.38</v>
      </c>
      <c r="H284" s="4">
        <v>0</v>
      </c>
    </row>
    <row r="285" spans="1:8" x14ac:dyDescent="0.2">
      <c r="A285" s="2" t="s">
        <v>32</v>
      </c>
      <c r="B285" s="4">
        <v>47</v>
      </c>
      <c r="C285" s="5">
        <v>15.11</v>
      </c>
      <c r="D285" s="4">
        <v>42</v>
      </c>
      <c r="E285" s="5">
        <v>18.579999999999998</v>
      </c>
      <c r="F285" s="4">
        <v>4</v>
      </c>
      <c r="G285" s="5">
        <v>4.76</v>
      </c>
      <c r="H285" s="4">
        <v>0</v>
      </c>
    </row>
    <row r="286" spans="1:8" x14ac:dyDescent="0.2">
      <c r="A286" s="2" t="s">
        <v>33</v>
      </c>
      <c r="B286" s="4">
        <v>39</v>
      </c>
      <c r="C286" s="5">
        <v>12.54</v>
      </c>
      <c r="D286" s="4">
        <v>36</v>
      </c>
      <c r="E286" s="5">
        <v>15.93</v>
      </c>
      <c r="F286" s="4">
        <v>3</v>
      </c>
      <c r="G286" s="5">
        <v>3.57</v>
      </c>
      <c r="H286" s="4">
        <v>0</v>
      </c>
    </row>
    <row r="287" spans="1:8" x14ac:dyDescent="0.2">
      <c r="A287" s="2" t="s">
        <v>34</v>
      </c>
      <c r="B287" s="4">
        <v>2</v>
      </c>
      <c r="C287" s="5">
        <v>0.64</v>
      </c>
      <c r="D287" s="4">
        <v>2</v>
      </c>
      <c r="E287" s="5">
        <v>0.88</v>
      </c>
      <c r="F287" s="4">
        <v>0</v>
      </c>
      <c r="G287" s="5">
        <v>0</v>
      </c>
      <c r="H287" s="4">
        <v>0</v>
      </c>
    </row>
    <row r="288" spans="1:8" x14ac:dyDescent="0.2">
      <c r="A288" s="2" t="s">
        <v>35</v>
      </c>
      <c r="B288" s="4">
        <v>11</v>
      </c>
      <c r="C288" s="5">
        <v>3.54</v>
      </c>
      <c r="D288" s="4">
        <v>9</v>
      </c>
      <c r="E288" s="5">
        <v>3.98</v>
      </c>
      <c r="F288" s="4">
        <v>2</v>
      </c>
      <c r="G288" s="5">
        <v>2.38</v>
      </c>
      <c r="H288" s="4">
        <v>0</v>
      </c>
    </row>
    <row r="289" spans="1:8" x14ac:dyDescent="0.2">
      <c r="A289" s="2" t="s">
        <v>36</v>
      </c>
      <c r="B289" s="4">
        <v>12</v>
      </c>
      <c r="C289" s="5">
        <v>3.86</v>
      </c>
      <c r="D289" s="4">
        <v>6</v>
      </c>
      <c r="E289" s="5">
        <v>2.65</v>
      </c>
      <c r="F289" s="4">
        <v>6</v>
      </c>
      <c r="G289" s="5">
        <v>7.14</v>
      </c>
      <c r="H289" s="4">
        <v>0</v>
      </c>
    </row>
    <row r="290" spans="1:8" x14ac:dyDescent="0.2">
      <c r="A290" s="1" t="s">
        <v>18</v>
      </c>
      <c r="B290" s="4">
        <v>637</v>
      </c>
      <c r="C290" s="5">
        <v>99.999999999999986</v>
      </c>
      <c r="D290" s="4">
        <v>460</v>
      </c>
      <c r="E290" s="5">
        <v>100.01</v>
      </c>
      <c r="F290" s="4">
        <v>169</v>
      </c>
      <c r="G290" s="5">
        <v>100.00000000000001</v>
      </c>
      <c r="H290" s="4">
        <v>4</v>
      </c>
    </row>
    <row r="291" spans="1:8" x14ac:dyDescent="0.2">
      <c r="A291" s="2" t="s">
        <v>22</v>
      </c>
      <c r="B291" s="4">
        <v>0</v>
      </c>
      <c r="C291" s="5">
        <v>0</v>
      </c>
      <c r="D291" s="4">
        <v>0</v>
      </c>
      <c r="E291" s="5">
        <v>0</v>
      </c>
      <c r="F291" s="4">
        <v>0</v>
      </c>
      <c r="G291" s="5">
        <v>0</v>
      </c>
      <c r="H291" s="4">
        <v>0</v>
      </c>
    </row>
    <row r="292" spans="1:8" x14ac:dyDescent="0.2">
      <c r="A292" s="2" t="s">
        <v>23</v>
      </c>
      <c r="B292" s="4">
        <v>70</v>
      </c>
      <c r="C292" s="5">
        <v>10.99</v>
      </c>
      <c r="D292" s="4">
        <v>45</v>
      </c>
      <c r="E292" s="5">
        <v>9.7799999999999994</v>
      </c>
      <c r="F292" s="4">
        <v>25</v>
      </c>
      <c r="G292" s="5">
        <v>14.79</v>
      </c>
      <c r="H292" s="4">
        <v>0</v>
      </c>
    </row>
    <row r="293" spans="1:8" x14ac:dyDescent="0.2">
      <c r="A293" s="2" t="s">
        <v>24</v>
      </c>
      <c r="B293" s="4">
        <v>259</v>
      </c>
      <c r="C293" s="5">
        <v>40.659999999999997</v>
      </c>
      <c r="D293" s="4">
        <v>201</v>
      </c>
      <c r="E293" s="5">
        <v>43.7</v>
      </c>
      <c r="F293" s="4">
        <v>57</v>
      </c>
      <c r="G293" s="5">
        <v>33.729999999999997</v>
      </c>
      <c r="H293" s="4">
        <v>1</v>
      </c>
    </row>
    <row r="294" spans="1:8" x14ac:dyDescent="0.2">
      <c r="A294" s="2" t="s">
        <v>25</v>
      </c>
      <c r="B294" s="4">
        <v>2</v>
      </c>
      <c r="C294" s="5">
        <v>0.31</v>
      </c>
      <c r="D294" s="4">
        <v>0</v>
      </c>
      <c r="E294" s="5">
        <v>0</v>
      </c>
      <c r="F294" s="4">
        <v>1</v>
      </c>
      <c r="G294" s="5">
        <v>0.59</v>
      </c>
      <c r="H294" s="4">
        <v>0</v>
      </c>
    </row>
    <row r="295" spans="1:8" x14ac:dyDescent="0.2">
      <c r="A295" s="2" t="s">
        <v>26</v>
      </c>
      <c r="B295" s="4">
        <v>1</v>
      </c>
      <c r="C295" s="5">
        <v>0.16</v>
      </c>
      <c r="D295" s="4">
        <v>0</v>
      </c>
      <c r="E295" s="5">
        <v>0</v>
      </c>
      <c r="F295" s="4">
        <v>1</v>
      </c>
      <c r="G295" s="5">
        <v>0.59</v>
      </c>
      <c r="H295" s="4">
        <v>0</v>
      </c>
    </row>
    <row r="296" spans="1:8" x14ac:dyDescent="0.2">
      <c r="A296" s="2" t="s">
        <v>27</v>
      </c>
      <c r="B296" s="4">
        <v>6</v>
      </c>
      <c r="C296" s="5">
        <v>0.94</v>
      </c>
      <c r="D296" s="4">
        <v>5</v>
      </c>
      <c r="E296" s="5">
        <v>1.0900000000000001</v>
      </c>
      <c r="F296" s="4">
        <v>1</v>
      </c>
      <c r="G296" s="5">
        <v>0.59</v>
      </c>
      <c r="H296" s="4">
        <v>0</v>
      </c>
    </row>
    <row r="297" spans="1:8" x14ac:dyDescent="0.2">
      <c r="A297" s="2" t="s">
        <v>28</v>
      </c>
      <c r="B297" s="4">
        <v>144</v>
      </c>
      <c r="C297" s="5">
        <v>22.61</v>
      </c>
      <c r="D297" s="4">
        <v>92</v>
      </c>
      <c r="E297" s="5">
        <v>20</v>
      </c>
      <c r="F297" s="4">
        <v>50</v>
      </c>
      <c r="G297" s="5">
        <v>29.59</v>
      </c>
      <c r="H297" s="4">
        <v>2</v>
      </c>
    </row>
    <row r="298" spans="1:8" x14ac:dyDescent="0.2">
      <c r="A298" s="2" t="s">
        <v>29</v>
      </c>
      <c r="B298" s="4">
        <v>2</v>
      </c>
      <c r="C298" s="5">
        <v>0.31</v>
      </c>
      <c r="D298" s="4">
        <v>1</v>
      </c>
      <c r="E298" s="5">
        <v>0.22</v>
      </c>
      <c r="F298" s="4">
        <v>1</v>
      </c>
      <c r="G298" s="5">
        <v>0.59</v>
      </c>
      <c r="H298" s="4">
        <v>0</v>
      </c>
    </row>
    <row r="299" spans="1:8" x14ac:dyDescent="0.2">
      <c r="A299" s="2" t="s">
        <v>30</v>
      </c>
      <c r="B299" s="4">
        <v>3</v>
      </c>
      <c r="C299" s="5">
        <v>0.47</v>
      </c>
      <c r="D299" s="4">
        <v>0</v>
      </c>
      <c r="E299" s="5">
        <v>0</v>
      </c>
      <c r="F299" s="4">
        <v>3</v>
      </c>
      <c r="G299" s="5">
        <v>1.78</v>
      </c>
      <c r="H299" s="4">
        <v>0</v>
      </c>
    </row>
    <row r="300" spans="1:8" x14ac:dyDescent="0.2">
      <c r="A300" s="2" t="s">
        <v>31</v>
      </c>
      <c r="B300" s="4">
        <v>14</v>
      </c>
      <c r="C300" s="5">
        <v>2.2000000000000002</v>
      </c>
      <c r="D300" s="4">
        <v>7</v>
      </c>
      <c r="E300" s="5">
        <v>1.52</v>
      </c>
      <c r="F300" s="4">
        <v>7</v>
      </c>
      <c r="G300" s="5">
        <v>4.1399999999999997</v>
      </c>
      <c r="H300" s="4">
        <v>0</v>
      </c>
    </row>
    <row r="301" spans="1:8" x14ac:dyDescent="0.2">
      <c r="A301" s="2" t="s">
        <v>32</v>
      </c>
      <c r="B301" s="4">
        <v>39</v>
      </c>
      <c r="C301" s="5">
        <v>6.12</v>
      </c>
      <c r="D301" s="4">
        <v>31</v>
      </c>
      <c r="E301" s="5">
        <v>6.74</v>
      </c>
      <c r="F301" s="4">
        <v>8</v>
      </c>
      <c r="G301" s="5">
        <v>4.7300000000000004</v>
      </c>
      <c r="H301" s="4">
        <v>0</v>
      </c>
    </row>
    <row r="302" spans="1:8" x14ac:dyDescent="0.2">
      <c r="A302" s="2" t="s">
        <v>33</v>
      </c>
      <c r="B302" s="4">
        <v>50</v>
      </c>
      <c r="C302" s="5">
        <v>7.85</v>
      </c>
      <c r="D302" s="4">
        <v>44</v>
      </c>
      <c r="E302" s="5">
        <v>9.57</v>
      </c>
      <c r="F302" s="4">
        <v>5</v>
      </c>
      <c r="G302" s="5">
        <v>2.96</v>
      </c>
      <c r="H302" s="4">
        <v>0</v>
      </c>
    </row>
    <row r="303" spans="1:8" x14ac:dyDescent="0.2">
      <c r="A303" s="2" t="s">
        <v>34</v>
      </c>
      <c r="B303" s="4">
        <v>15</v>
      </c>
      <c r="C303" s="5">
        <v>2.35</v>
      </c>
      <c r="D303" s="4">
        <v>12</v>
      </c>
      <c r="E303" s="5">
        <v>2.61</v>
      </c>
      <c r="F303" s="4">
        <v>0</v>
      </c>
      <c r="G303" s="5">
        <v>0</v>
      </c>
      <c r="H303" s="4">
        <v>1</v>
      </c>
    </row>
    <row r="304" spans="1:8" x14ac:dyDescent="0.2">
      <c r="A304" s="2" t="s">
        <v>35</v>
      </c>
      <c r="B304" s="4">
        <v>18</v>
      </c>
      <c r="C304" s="5">
        <v>2.83</v>
      </c>
      <c r="D304" s="4">
        <v>12</v>
      </c>
      <c r="E304" s="5">
        <v>2.61</v>
      </c>
      <c r="F304" s="4">
        <v>6</v>
      </c>
      <c r="G304" s="5">
        <v>3.55</v>
      </c>
      <c r="H304" s="4">
        <v>0</v>
      </c>
    </row>
    <row r="305" spans="1:8" x14ac:dyDescent="0.2">
      <c r="A305" s="2" t="s">
        <v>36</v>
      </c>
      <c r="B305" s="4">
        <v>14</v>
      </c>
      <c r="C305" s="5">
        <v>2.2000000000000002</v>
      </c>
      <c r="D305" s="4">
        <v>10</v>
      </c>
      <c r="E305" s="5">
        <v>2.17</v>
      </c>
      <c r="F305" s="4">
        <v>4</v>
      </c>
      <c r="G305" s="5">
        <v>2.37</v>
      </c>
      <c r="H305" s="4">
        <v>0</v>
      </c>
    </row>
    <row r="306" spans="1:8" x14ac:dyDescent="0.2">
      <c r="A306" s="1" t="s">
        <v>19</v>
      </c>
      <c r="B306" s="4">
        <v>107</v>
      </c>
      <c r="C306" s="5">
        <v>100.00000000000001</v>
      </c>
      <c r="D306" s="4">
        <v>85</v>
      </c>
      <c r="E306" s="5">
        <v>100</v>
      </c>
      <c r="F306" s="4">
        <v>14</v>
      </c>
      <c r="G306" s="5">
        <v>99.990000000000009</v>
      </c>
      <c r="H306" s="4">
        <v>1</v>
      </c>
    </row>
    <row r="307" spans="1:8" x14ac:dyDescent="0.2">
      <c r="A307" s="2" t="s">
        <v>22</v>
      </c>
      <c r="B307" s="4">
        <v>0</v>
      </c>
      <c r="C307" s="5">
        <v>0</v>
      </c>
      <c r="D307" s="4">
        <v>0</v>
      </c>
      <c r="E307" s="5">
        <v>0</v>
      </c>
      <c r="F307" s="4">
        <v>0</v>
      </c>
      <c r="G307" s="5">
        <v>0</v>
      </c>
      <c r="H307" s="4">
        <v>0</v>
      </c>
    </row>
    <row r="308" spans="1:8" x14ac:dyDescent="0.2">
      <c r="A308" s="2" t="s">
        <v>23</v>
      </c>
      <c r="B308" s="4">
        <v>10</v>
      </c>
      <c r="C308" s="5">
        <v>9.35</v>
      </c>
      <c r="D308" s="4">
        <v>7</v>
      </c>
      <c r="E308" s="5">
        <v>8.24</v>
      </c>
      <c r="F308" s="4">
        <v>3</v>
      </c>
      <c r="G308" s="5">
        <v>21.43</v>
      </c>
      <c r="H308" s="4">
        <v>0</v>
      </c>
    </row>
    <row r="309" spans="1:8" x14ac:dyDescent="0.2">
      <c r="A309" s="2" t="s">
        <v>24</v>
      </c>
      <c r="B309" s="4">
        <v>13</v>
      </c>
      <c r="C309" s="5">
        <v>12.15</v>
      </c>
      <c r="D309" s="4">
        <v>12</v>
      </c>
      <c r="E309" s="5">
        <v>14.12</v>
      </c>
      <c r="F309" s="4">
        <v>1</v>
      </c>
      <c r="G309" s="5">
        <v>7.14</v>
      </c>
      <c r="H309" s="4">
        <v>0</v>
      </c>
    </row>
    <row r="310" spans="1:8" x14ac:dyDescent="0.2">
      <c r="A310" s="2" t="s">
        <v>25</v>
      </c>
      <c r="B310" s="4">
        <v>1</v>
      </c>
      <c r="C310" s="5">
        <v>0.93</v>
      </c>
      <c r="D310" s="4">
        <v>0</v>
      </c>
      <c r="E310" s="5">
        <v>0</v>
      </c>
      <c r="F310" s="4">
        <v>0</v>
      </c>
      <c r="G310" s="5">
        <v>0</v>
      </c>
      <c r="H310" s="4">
        <v>0</v>
      </c>
    </row>
    <row r="311" spans="1:8" x14ac:dyDescent="0.2">
      <c r="A311" s="2" t="s">
        <v>26</v>
      </c>
      <c r="B311" s="4">
        <v>0</v>
      </c>
      <c r="C311" s="5">
        <v>0</v>
      </c>
      <c r="D311" s="4">
        <v>0</v>
      </c>
      <c r="E311" s="5">
        <v>0</v>
      </c>
      <c r="F311" s="4">
        <v>0</v>
      </c>
      <c r="G311" s="5">
        <v>0</v>
      </c>
      <c r="H311" s="4">
        <v>0</v>
      </c>
    </row>
    <row r="312" spans="1:8" x14ac:dyDescent="0.2">
      <c r="A312" s="2" t="s">
        <v>27</v>
      </c>
      <c r="B312" s="4">
        <v>5</v>
      </c>
      <c r="C312" s="5">
        <v>4.67</v>
      </c>
      <c r="D312" s="4">
        <v>3</v>
      </c>
      <c r="E312" s="5">
        <v>3.53</v>
      </c>
      <c r="F312" s="4">
        <v>1</v>
      </c>
      <c r="G312" s="5">
        <v>7.14</v>
      </c>
      <c r="H312" s="4">
        <v>0</v>
      </c>
    </row>
    <row r="313" spans="1:8" x14ac:dyDescent="0.2">
      <c r="A313" s="2" t="s">
        <v>28</v>
      </c>
      <c r="B313" s="4">
        <v>35</v>
      </c>
      <c r="C313" s="5">
        <v>32.71</v>
      </c>
      <c r="D313" s="4">
        <v>30</v>
      </c>
      <c r="E313" s="5">
        <v>35.29</v>
      </c>
      <c r="F313" s="4">
        <v>5</v>
      </c>
      <c r="G313" s="5">
        <v>35.71</v>
      </c>
      <c r="H313" s="4">
        <v>0</v>
      </c>
    </row>
    <row r="314" spans="1:8" x14ac:dyDescent="0.2">
      <c r="A314" s="2" t="s">
        <v>29</v>
      </c>
      <c r="B314" s="4">
        <v>0</v>
      </c>
      <c r="C314" s="5">
        <v>0</v>
      </c>
      <c r="D314" s="4">
        <v>0</v>
      </c>
      <c r="E314" s="5">
        <v>0</v>
      </c>
      <c r="F314" s="4">
        <v>0</v>
      </c>
      <c r="G314" s="5">
        <v>0</v>
      </c>
      <c r="H314" s="4">
        <v>0</v>
      </c>
    </row>
    <row r="315" spans="1:8" x14ac:dyDescent="0.2">
      <c r="A315" s="2" t="s">
        <v>30</v>
      </c>
      <c r="B315" s="4">
        <v>0</v>
      </c>
      <c r="C315" s="5">
        <v>0</v>
      </c>
      <c r="D315" s="4">
        <v>0</v>
      </c>
      <c r="E315" s="5">
        <v>0</v>
      </c>
      <c r="F315" s="4">
        <v>0</v>
      </c>
      <c r="G315" s="5">
        <v>0</v>
      </c>
      <c r="H315" s="4">
        <v>0</v>
      </c>
    </row>
    <row r="316" spans="1:8" x14ac:dyDescent="0.2">
      <c r="A316" s="2" t="s">
        <v>31</v>
      </c>
      <c r="B316" s="4">
        <v>0</v>
      </c>
      <c r="C316" s="5">
        <v>0</v>
      </c>
      <c r="D316" s="4">
        <v>0</v>
      </c>
      <c r="E316" s="5">
        <v>0</v>
      </c>
      <c r="F316" s="4">
        <v>0</v>
      </c>
      <c r="G316" s="5">
        <v>0</v>
      </c>
      <c r="H316" s="4">
        <v>0</v>
      </c>
    </row>
    <row r="317" spans="1:8" x14ac:dyDescent="0.2">
      <c r="A317" s="2" t="s">
        <v>32</v>
      </c>
      <c r="B317" s="4">
        <v>23</v>
      </c>
      <c r="C317" s="5">
        <v>21.5</v>
      </c>
      <c r="D317" s="4">
        <v>20</v>
      </c>
      <c r="E317" s="5">
        <v>23.53</v>
      </c>
      <c r="F317" s="4">
        <v>2</v>
      </c>
      <c r="G317" s="5">
        <v>14.29</v>
      </c>
      <c r="H317" s="4">
        <v>1</v>
      </c>
    </row>
    <row r="318" spans="1:8" x14ac:dyDescent="0.2">
      <c r="A318" s="2" t="s">
        <v>33</v>
      </c>
      <c r="B318" s="4">
        <v>13</v>
      </c>
      <c r="C318" s="5">
        <v>12.15</v>
      </c>
      <c r="D318" s="4">
        <v>11</v>
      </c>
      <c r="E318" s="5">
        <v>12.94</v>
      </c>
      <c r="F318" s="4">
        <v>1</v>
      </c>
      <c r="G318" s="5">
        <v>7.14</v>
      </c>
      <c r="H318" s="4">
        <v>0</v>
      </c>
    </row>
    <row r="319" spans="1:8" x14ac:dyDescent="0.2">
      <c r="A319" s="2" t="s">
        <v>34</v>
      </c>
      <c r="B319" s="4">
        <v>2</v>
      </c>
      <c r="C319" s="5">
        <v>1.87</v>
      </c>
      <c r="D319" s="4">
        <v>0</v>
      </c>
      <c r="E319" s="5">
        <v>0</v>
      </c>
      <c r="F319" s="4">
        <v>0</v>
      </c>
      <c r="G319" s="5">
        <v>0</v>
      </c>
      <c r="H319" s="4">
        <v>0</v>
      </c>
    </row>
    <row r="320" spans="1:8" x14ac:dyDescent="0.2">
      <c r="A320" s="2" t="s">
        <v>35</v>
      </c>
      <c r="B320" s="4">
        <v>3</v>
      </c>
      <c r="C320" s="5">
        <v>2.8</v>
      </c>
      <c r="D320" s="4">
        <v>2</v>
      </c>
      <c r="E320" s="5">
        <v>2.35</v>
      </c>
      <c r="F320" s="4">
        <v>1</v>
      </c>
      <c r="G320" s="5">
        <v>7.14</v>
      </c>
      <c r="H320" s="4">
        <v>0</v>
      </c>
    </row>
    <row r="321" spans="1:8" x14ac:dyDescent="0.2">
      <c r="A321" s="2" t="s">
        <v>36</v>
      </c>
      <c r="B321" s="4">
        <v>2</v>
      </c>
      <c r="C321" s="5">
        <v>1.87</v>
      </c>
      <c r="D321" s="4">
        <v>0</v>
      </c>
      <c r="E321" s="5">
        <v>0</v>
      </c>
      <c r="F321" s="4">
        <v>0</v>
      </c>
      <c r="G321" s="5">
        <v>0</v>
      </c>
      <c r="H321" s="4">
        <v>0</v>
      </c>
    </row>
    <row r="322" spans="1:8" x14ac:dyDescent="0.2">
      <c r="A322" s="1" t="s">
        <v>20</v>
      </c>
      <c r="B322" s="4">
        <v>375</v>
      </c>
      <c r="C322" s="5">
        <v>100.00999999999999</v>
      </c>
      <c r="D322" s="4">
        <v>252</v>
      </c>
      <c r="E322" s="5">
        <v>100.01</v>
      </c>
      <c r="F322" s="4">
        <v>118</v>
      </c>
      <c r="G322" s="5">
        <v>99.99</v>
      </c>
      <c r="H322" s="4">
        <v>2</v>
      </c>
    </row>
    <row r="323" spans="1:8" x14ac:dyDescent="0.2">
      <c r="A323" s="2" t="s">
        <v>22</v>
      </c>
      <c r="B323" s="4">
        <v>0</v>
      </c>
      <c r="C323" s="5">
        <v>0</v>
      </c>
      <c r="D323" s="4">
        <v>0</v>
      </c>
      <c r="E323" s="5">
        <v>0</v>
      </c>
      <c r="F323" s="4">
        <v>0</v>
      </c>
      <c r="G323" s="5">
        <v>0</v>
      </c>
      <c r="H323" s="4">
        <v>0</v>
      </c>
    </row>
    <row r="324" spans="1:8" x14ac:dyDescent="0.2">
      <c r="A324" s="2" t="s">
        <v>23</v>
      </c>
      <c r="B324" s="4">
        <v>61</v>
      </c>
      <c r="C324" s="5">
        <v>16.27</v>
      </c>
      <c r="D324" s="4">
        <v>21</v>
      </c>
      <c r="E324" s="5">
        <v>8.33</v>
      </c>
      <c r="F324" s="4">
        <v>40</v>
      </c>
      <c r="G324" s="5">
        <v>33.9</v>
      </c>
      <c r="H324" s="4">
        <v>0</v>
      </c>
    </row>
    <row r="325" spans="1:8" x14ac:dyDescent="0.2">
      <c r="A325" s="2" t="s">
        <v>24</v>
      </c>
      <c r="B325" s="4">
        <v>19</v>
      </c>
      <c r="C325" s="5">
        <v>5.07</v>
      </c>
      <c r="D325" s="4">
        <v>10</v>
      </c>
      <c r="E325" s="5">
        <v>3.97</v>
      </c>
      <c r="F325" s="4">
        <v>9</v>
      </c>
      <c r="G325" s="5">
        <v>7.63</v>
      </c>
      <c r="H325" s="4">
        <v>0</v>
      </c>
    </row>
    <row r="326" spans="1:8" x14ac:dyDescent="0.2">
      <c r="A326" s="2" t="s">
        <v>25</v>
      </c>
      <c r="B326" s="4">
        <v>2</v>
      </c>
      <c r="C326" s="5">
        <v>0.53</v>
      </c>
      <c r="D326" s="4">
        <v>0</v>
      </c>
      <c r="E326" s="5">
        <v>0</v>
      </c>
      <c r="F326" s="4">
        <v>1</v>
      </c>
      <c r="G326" s="5">
        <v>0.85</v>
      </c>
      <c r="H326" s="4">
        <v>0</v>
      </c>
    </row>
    <row r="327" spans="1:8" x14ac:dyDescent="0.2">
      <c r="A327" s="2" t="s">
        <v>26</v>
      </c>
      <c r="B327" s="4">
        <v>0</v>
      </c>
      <c r="C327" s="5">
        <v>0</v>
      </c>
      <c r="D327" s="4">
        <v>0</v>
      </c>
      <c r="E327" s="5">
        <v>0</v>
      </c>
      <c r="F327" s="4">
        <v>0</v>
      </c>
      <c r="G327" s="5">
        <v>0</v>
      </c>
      <c r="H327" s="4">
        <v>0</v>
      </c>
    </row>
    <row r="328" spans="1:8" x14ac:dyDescent="0.2">
      <c r="A328" s="2" t="s">
        <v>27</v>
      </c>
      <c r="B328" s="4">
        <v>4</v>
      </c>
      <c r="C328" s="5">
        <v>1.07</v>
      </c>
      <c r="D328" s="4">
        <v>1</v>
      </c>
      <c r="E328" s="5">
        <v>0.4</v>
      </c>
      <c r="F328" s="4">
        <v>2</v>
      </c>
      <c r="G328" s="5">
        <v>1.69</v>
      </c>
      <c r="H328" s="4">
        <v>1</v>
      </c>
    </row>
    <row r="329" spans="1:8" x14ac:dyDescent="0.2">
      <c r="A329" s="2" t="s">
        <v>28</v>
      </c>
      <c r="B329" s="4">
        <v>100</v>
      </c>
      <c r="C329" s="5">
        <v>26.67</v>
      </c>
      <c r="D329" s="4">
        <v>67</v>
      </c>
      <c r="E329" s="5">
        <v>26.59</v>
      </c>
      <c r="F329" s="4">
        <v>32</v>
      </c>
      <c r="G329" s="5">
        <v>27.12</v>
      </c>
      <c r="H329" s="4">
        <v>1</v>
      </c>
    </row>
    <row r="330" spans="1:8" x14ac:dyDescent="0.2">
      <c r="A330" s="2" t="s">
        <v>29</v>
      </c>
      <c r="B330" s="4">
        <v>2</v>
      </c>
      <c r="C330" s="5">
        <v>0.53</v>
      </c>
      <c r="D330" s="4">
        <v>0</v>
      </c>
      <c r="E330" s="5">
        <v>0</v>
      </c>
      <c r="F330" s="4">
        <v>2</v>
      </c>
      <c r="G330" s="5">
        <v>1.69</v>
      </c>
      <c r="H330" s="4">
        <v>0</v>
      </c>
    </row>
    <row r="331" spans="1:8" x14ac:dyDescent="0.2">
      <c r="A331" s="2" t="s">
        <v>30</v>
      </c>
      <c r="B331" s="4">
        <v>30</v>
      </c>
      <c r="C331" s="5">
        <v>8</v>
      </c>
      <c r="D331" s="4">
        <v>22</v>
      </c>
      <c r="E331" s="5">
        <v>8.73</v>
      </c>
      <c r="F331" s="4">
        <v>7</v>
      </c>
      <c r="G331" s="5">
        <v>5.93</v>
      </c>
      <c r="H331" s="4">
        <v>0</v>
      </c>
    </row>
    <row r="332" spans="1:8" x14ac:dyDescent="0.2">
      <c r="A332" s="2" t="s">
        <v>31</v>
      </c>
      <c r="B332" s="4">
        <v>12</v>
      </c>
      <c r="C332" s="5">
        <v>3.2</v>
      </c>
      <c r="D332" s="4">
        <v>6</v>
      </c>
      <c r="E332" s="5">
        <v>2.38</v>
      </c>
      <c r="F332" s="4">
        <v>6</v>
      </c>
      <c r="G332" s="5">
        <v>5.08</v>
      </c>
      <c r="H332" s="4">
        <v>0</v>
      </c>
    </row>
    <row r="333" spans="1:8" x14ac:dyDescent="0.2">
      <c r="A333" s="2" t="s">
        <v>32</v>
      </c>
      <c r="B333" s="4">
        <v>50</v>
      </c>
      <c r="C333" s="5">
        <v>13.33</v>
      </c>
      <c r="D333" s="4">
        <v>45</v>
      </c>
      <c r="E333" s="5">
        <v>17.86</v>
      </c>
      <c r="F333" s="4">
        <v>5</v>
      </c>
      <c r="G333" s="5">
        <v>4.24</v>
      </c>
      <c r="H333" s="4">
        <v>0</v>
      </c>
    </row>
    <row r="334" spans="1:8" x14ac:dyDescent="0.2">
      <c r="A334" s="2" t="s">
        <v>33</v>
      </c>
      <c r="B334" s="4">
        <v>55</v>
      </c>
      <c r="C334" s="5">
        <v>14.67</v>
      </c>
      <c r="D334" s="4">
        <v>45</v>
      </c>
      <c r="E334" s="5">
        <v>17.86</v>
      </c>
      <c r="F334" s="4">
        <v>10</v>
      </c>
      <c r="G334" s="5">
        <v>8.4700000000000006</v>
      </c>
      <c r="H334" s="4">
        <v>0</v>
      </c>
    </row>
    <row r="335" spans="1:8" x14ac:dyDescent="0.2">
      <c r="A335" s="2" t="s">
        <v>34</v>
      </c>
      <c r="B335" s="4">
        <v>16</v>
      </c>
      <c r="C335" s="5">
        <v>4.2699999999999996</v>
      </c>
      <c r="D335" s="4">
        <v>12</v>
      </c>
      <c r="E335" s="5">
        <v>4.76</v>
      </c>
      <c r="F335" s="4">
        <v>3</v>
      </c>
      <c r="G335" s="5">
        <v>2.54</v>
      </c>
      <c r="H335" s="4">
        <v>0</v>
      </c>
    </row>
    <row r="336" spans="1:8" x14ac:dyDescent="0.2">
      <c r="A336" s="2" t="s">
        <v>35</v>
      </c>
      <c r="B336" s="4">
        <v>20</v>
      </c>
      <c r="C336" s="5">
        <v>5.33</v>
      </c>
      <c r="D336" s="4">
        <v>19</v>
      </c>
      <c r="E336" s="5">
        <v>7.54</v>
      </c>
      <c r="F336" s="4">
        <v>1</v>
      </c>
      <c r="G336" s="5">
        <v>0.85</v>
      </c>
      <c r="H336" s="4">
        <v>0</v>
      </c>
    </row>
    <row r="337" spans="1:8" x14ac:dyDescent="0.2">
      <c r="A337" s="2" t="s">
        <v>36</v>
      </c>
      <c r="B337" s="4">
        <v>4</v>
      </c>
      <c r="C337" s="5">
        <v>1.07</v>
      </c>
      <c r="D337" s="4">
        <v>4</v>
      </c>
      <c r="E337" s="5">
        <v>1.59</v>
      </c>
      <c r="F337" s="4">
        <v>0</v>
      </c>
      <c r="G337" s="5">
        <v>0</v>
      </c>
      <c r="H337" s="4">
        <v>0</v>
      </c>
    </row>
    <row r="338" spans="1:8" x14ac:dyDescent="0.2">
      <c r="A338" s="1" t="s">
        <v>21</v>
      </c>
      <c r="B338" s="4">
        <v>688</v>
      </c>
      <c r="C338" s="5">
        <v>100.00999999999999</v>
      </c>
      <c r="D338" s="4">
        <v>477</v>
      </c>
      <c r="E338" s="5">
        <v>100.00999999999999</v>
      </c>
      <c r="F338" s="4">
        <v>194</v>
      </c>
      <c r="G338" s="5">
        <v>100.01</v>
      </c>
      <c r="H338" s="4">
        <v>2</v>
      </c>
    </row>
    <row r="339" spans="1:8" x14ac:dyDescent="0.2">
      <c r="A339" s="2" t="s">
        <v>22</v>
      </c>
      <c r="B339" s="4">
        <v>1</v>
      </c>
      <c r="C339" s="5">
        <v>0.15</v>
      </c>
      <c r="D339" s="4">
        <v>0</v>
      </c>
      <c r="E339" s="5">
        <v>0</v>
      </c>
      <c r="F339" s="4">
        <v>1</v>
      </c>
      <c r="G339" s="5">
        <v>0.52</v>
      </c>
      <c r="H339" s="4">
        <v>0</v>
      </c>
    </row>
    <row r="340" spans="1:8" x14ac:dyDescent="0.2">
      <c r="A340" s="2" t="s">
        <v>23</v>
      </c>
      <c r="B340" s="4">
        <v>92</v>
      </c>
      <c r="C340" s="5">
        <v>13.37</v>
      </c>
      <c r="D340" s="4">
        <v>59</v>
      </c>
      <c r="E340" s="5">
        <v>12.37</v>
      </c>
      <c r="F340" s="4">
        <v>33</v>
      </c>
      <c r="G340" s="5">
        <v>17.010000000000002</v>
      </c>
      <c r="H340" s="4">
        <v>0</v>
      </c>
    </row>
    <row r="341" spans="1:8" x14ac:dyDescent="0.2">
      <c r="A341" s="2" t="s">
        <v>24</v>
      </c>
      <c r="B341" s="4">
        <v>69</v>
      </c>
      <c r="C341" s="5">
        <v>10.029999999999999</v>
      </c>
      <c r="D341" s="4">
        <v>43</v>
      </c>
      <c r="E341" s="5">
        <v>9.01</v>
      </c>
      <c r="F341" s="4">
        <v>26</v>
      </c>
      <c r="G341" s="5">
        <v>13.4</v>
      </c>
      <c r="H341" s="4">
        <v>0</v>
      </c>
    </row>
    <row r="342" spans="1:8" x14ac:dyDescent="0.2">
      <c r="A342" s="2" t="s">
        <v>25</v>
      </c>
      <c r="B342" s="4">
        <v>1</v>
      </c>
      <c r="C342" s="5">
        <v>0.15</v>
      </c>
      <c r="D342" s="4">
        <v>0</v>
      </c>
      <c r="E342" s="5">
        <v>0</v>
      </c>
      <c r="F342" s="4">
        <v>1</v>
      </c>
      <c r="G342" s="5">
        <v>0.52</v>
      </c>
      <c r="H342" s="4">
        <v>0</v>
      </c>
    </row>
    <row r="343" spans="1:8" x14ac:dyDescent="0.2">
      <c r="A343" s="2" t="s">
        <v>26</v>
      </c>
      <c r="B343" s="4">
        <v>3</v>
      </c>
      <c r="C343" s="5">
        <v>0.44</v>
      </c>
      <c r="D343" s="4">
        <v>0</v>
      </c>
      <c r="E343" s="5">
        <v>0</v>
      </c>
      <c r="F343" s="4">
        <v>3</v>
      </c>
      <c r="G343" s="5">
        <v>1.55</v>
      </c>
      <c r="H343" s="4">
        <v>0</v>
      </c>
    </row>
    <row r="344" spans="1:8" x14ac:dyDescent="0.2">
      <c r="A344" s="2" t="s">
        <v>27</v>
      </c>
      <c r="B344" s="4">
        <v>13</v>
      </c>
      <c r="C344" s="5">
        <v>1.89</v>
      </c>
      <c r="D344" s="4">
        <v>5</v>
      </c>
      <c r="E344" s="5">
        <v>1.05</v>
      </c>
      <c r="F344" s="4">
        <v>8</v>
      </c>
      <c r="G344" s="5">
        <v>4.12</v>
      </c>
      <c r="H344" s="4">
        <v>0</v>
      </c>
    </row>
    <row r="345" spans="1:8" x14ac:dyDescent="0.2">
      <c r="A345" s="2" t="s">
        <v>28</v>
      </c>
      <c r="B345" s="4">
        <v>217</v>
      </c>
      <c r="C345" s="5">
        <v>31.54</v>
      </c>
      <c r="D345" s="4">
        <v>138</v>
      </c>
      <c r="E345" s="5">
        <v>28.93</v>
      </c>
      <c r="F345" s="4">
        <v>77</v>
      </c>
      <c r="G345" s="5">
        <v>39.69</v>
      </c>
      <c r="H345" s="4">
        <v>2</v>
      </c>
    </row>
    <row r="346" spans="1:8" x14ac:dyDescent="0.2">
      <c r="A346" s="2" t="s">
        <v>29</v>
      </c>
      <c r="B346" s="4">
        <v>5</v>
      </c>
      <c r="C346" s="5">
        <v>0.73</v>
      </c>
      <c r="D346" s="4">
        <v>2</v>
      </c>
      <c r="E346" s="5">
        <v>0.42</v>
      </c>
      <c r="F346" s="4">
        <v>3</v>
      </c>
      <c r="G346" s="5">
        <v>1.55</v>
      </c>
      <c r="H346" s="4">
        <v>0</v>
      </c>
    </row>
    <row r="347" spans="1:8" x14ac:dyDescent="0.2">
      <c r="A347" s="2" t="s">
        <v>30</v>
      </c>
      <c r="B347" s="4">
        <v>8</v>
      </c>
      <c r="C347" s="5">
        <v>1.1599999999999999</v>
      </c>
      <c r="D347" s="4">
        <v>5</v>
      </c>
      <c r="E347" s="5">
        <v>1.05</v>
      </c>
      <c r="F347" s="4">
        <v>3</v>
      </c>
      <c r="G347" s="5">
        <v>1.55</v>
      </c>
      <c r="H347" s="4">
        <v>0</v>
      </c>
    </row>
    <row r="348" spans="1:8" x14ac:dyDescent="0.2">
      <c r="A348" s="2" t="s">
        <v>31</v>
      </c>
      <c r="B348" s="4">
        <v>20</v>
      </c>
      <c r="C348" s="5">
        <v>2.91</v>
      </c>
      <c r="D348" s="4">
        <v>11</v>
      </c>
      <c r="E348" s="5">
        <v>2.31</v>
      </c>
      <c r="F348" s="4">
        <v>8</v>
      </c>
      <c r="G348" s="5">
        <v>4.12</v>
      </c>
      <c r="H348" s="4">
        <v>0</v>
      </c>
    </row>
    <row r="349" spans="1:8" x14ac:dyDescent="0.2">
      <c r="A349" s="2" t="s">
        <v>32</v>
      </c>
      <c r="B349" s="4">
        <v>102</v>
      </c>
      <c r="C349" s="5">
        <v>14.83</v>
      </c>
      <c r="D349" s="4">
        <v>89</v>
      </c>
      <c r="E349" s="5">
        <v>18.66</v>
      </c>
      <c r="F349" s="4">
        <v>12</v>
      </c>
      <c r="G349" s="5">
        <v>6.19</v>
      </c>
      <c r="H349" s="4">
        <v>0</v>
      </c>
    </row>
    <row r="350" spans="1:8" x14ac:dyDescent="0.2">
      <c r="A350" s="2" t="s">
        <v>33</v>
      </c>
      <c r="B350" s="4">
        <v>95</v>
      </c>
      <c r="C350" s="5">
        <v>13.81</v>
      </c>
      <c r="D350" s="4">
        <v>89</v>
      </c>
      <c r="E350" s="5">
        <v>18.66</v>
      </c>
      <c r="F350" s="4">
        <v>4</v>
      </c>
      <c r="G350" s="5">
        <v>2.06</v>
      </c>
      <c r="H350" s="4">
        <v>0</v>
      </c>
    </row>
    <row r="351" spans="1:8" x14ac:dyDescent="0.2">
      <c r="A351" s="2" t="s">
        <v>34</v>
      </c>
      <c r="B351" s="4">
        <v>27</v>
      </c>
      <c r="C351" s="5">
        <v>3.92</v>
      </c>
      <c r="D351" s="4">
        <v>19</v>
      </c>
      <c r="E351" s="5">
        <v>3.98</v>
      </c>
      <c r="F351" s="4">
        <v>2</v>
      </c>
      <c r="G351" s="5">
        <v>1.03</v>
      </c>
      <c r="H351" s="4">
        <v>0</v>
      </c>
    </row>
    <row r="352" spans="1:8" x14ac:dyDescent="0.2">
      <c r="A352" s="2" t="s">
        <v>35</v>
      </c>
      <c r="B352" s="4">
        <v>21</v>
      </c>
      <c r="C352" s="5">
        <v>3.05</v>
      </c>
      <c r="D352" s="4">
        <v>12</v>
      </c>
      <c r="E352" s="5">
        <v>2.52</v>
      </c>
      <c r="F352" s="4">
        <v>5</v>
      </c>
      <c r="G352" s="5">
        <v>2.58</v>
      </c>
      <c r="H352" s="4">
        <v>0</v>
      </c>
    </row>
    <row r="353" spans="1:8" x14ac:dyDescent="0.2">
      <c r="A353" s="2" t="s">
        <v>36</v>
      </c>
      <c r="B353" s="4">
        <v>14</v>
      </c>
      <c r="C353" s="5">
        <v>2.0299999999999998</v>
      </c>
      <c r="D353" s="4">
        <v>5</v>
      </c>
      <c r="E353" s="5">
        <v>1.05</v>
      </c>
      <c r="F353" s="4">
        <v>8</v>
      </c>
      <c r="G353" s="5">
        <v>4.12</v>
      </c>
      <c r="H353" s="4">
        <v>0</v>
      </c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　産業大分類別　事業所数</oddHeader>
    <oddFooter>&amp;C&amp;P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78B25-3224-4370-ABD9-679887D5E883}">
  <sheetPr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179</v>
      </c>
    </row>
    <row r="4" spans="2:9" ht="33" customHeight="1" x14ac:dyDescent="0.2">
      <c r="B4" t="s">
        <v>160</v>
      </c>
      <c r="C4" s="10" t="s">
        <v>38</v>
      </c>
      <c r="D4" s="10" t="s">
        <v>39</v>
      </c>
      <c r="E4" s="10" t="s">
        <v>40</v>
      </c>
      <c r="F4" s="10" t="s">
        <v>41</v>
      </c>
      <c r="G4" s="10" t="s">
        <v>42</v>
      </c>
      <c r="H4" s="10" t="s">
        <v>43</v>
      </c>
      <c r="I4" s="10" t="s">
        <v>44</v>
      </c>
    </row>
    <row r="5" spans="2:9" ht="15" customHeight="1" x14ac:dyDescent="0.2">
      <c r="B5" t="s">
        <v>22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23</v>
      </c>
      <c r="C6" s="12">
        <v>115</v>
      </c>
      <c r="D6" s="8">
        <v>16.079999999999998</v>
      </c>
      <c r="E6" s="12">
        <v>47</v>
      </c>
      <c r="F6" s="8">
        <v>11.84</v>
      </c>
      <c r="G6" s="12">
        <v>68</v>
      </c>
      <c r="H6" s="8">
        <v>22.52</v>
      </c>
      <c r="I6" s="12">
        <v>0</v>
      </c>
    </row>
    <row r="7" spans="2:9" ht="15" customHeight="1" x14ac:dyDescent="0.2">
      <c r="B7" t="s">
        <v>24</v>
      </c>
      <c r="C7" s="12">
        <v>54</v>
      </c>
      <c r="D7" s="8">
        <v>7.55</v>
      </c>
      <c r="E7" s="12">
        <v>20</v>
      </c>
      <c r="F7" s="8">
        <v>5.04</v>
      </c>
      <c r="G7" s="12">
        <v>34</v>
      </c>
      <c r="H7" s="8">
        <v>11.26</v>
      </c>
      <c r="I7" s="12">
        <v>0</v>
      </c>
    </row>
    <row r="8" spans="2:9" ht="15" customHeight="1" x14ac:dyDescent="0.2">
      <c r="B8" t="s">
        <v>25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26</v>
      </c>
      <c r="C9" s="12">
        <v>2</v>
      </c>
      <c r="D9" s="8">
        <v>0.28000000000000003</v>
      </c>
      <c r="E9" s="12">
        <v>1</v>
      </c>
      <c r="F9" s="8">
        <v>0.25</v>
      </c>
      <c r="G9" s="12">
        <v>1</v>
      </c>
      <c r="H9" s="8">
        <v>0.33</v>
      </c>
      <c r="I9" s="12">
        <v>0</v>
      </c>
    </row>
    <row r="10" spans="2:9" ht="15" customHeight="1" x14ac:dyDescent="0.2">
      <c r="B10" t="s">
        <v>27</v>
      </c>
      <c r="C10" s="12">
        <v>16</v>
      </c>
      <c r="D10" s="8">
        <v>2.2400000000000002</v>
      </c>
      <c r="E10" s="12">
        <v>15</v>
      </c>
      <c r="F10" s="8">
        <v>3.78</v>
      </c>
      <c r="G10" s="12">
        <v>1</v>
      </c>
      <c r="H10" s="8">
        <v>0.33</v>
      </c>
      <c r="I10" s="12">
        <v>0</v>
      </c>
    </row>
    <row r="11" spans="2:9" ht="15" customHeight="1" x14ac:dyDescent="0.2">
      <c r="B11" t="s">
        <v>28</v>
      </c>
      <c r="C11" s="12">
        <v>174</v>
      </c>
      <c r="D11" s="8">
        <v>24.34</v>
      </c>
      <c r="E11" s="12">
        <v>81</v>
      </c>
      <c r="F11" s="8">
        <v>20.399999999999999</v>
      </c>
      <c r="G11" s="12">
        <v>93</v>
      </c>
      <c r="H11" s="8">
        <v>30.79</v>
      </c>
      <c r="I11" s="12">
        <v>0</v>
      </c>
    </row>
    <row r="12" spans="2:9" ht="15" customHeight="1" x14ac:dyDescent="0.2">
      <c r="B12" t="s">
        <v>29</v>
      </c>
      <c r="C12" s="12">
        <v>2</v>
      </c>
      <c r="D12" s="8">
        <v>0.28000000000000003</v>
      </c>
      <c r="E12" s="12">
        <v>0</v>
      </c>
      <c r="F12" s="8">
        <v>0</v>
      </c>
      <c r="G12" s="12">
        <v>2</v>
      </c>
      <c r="H12" s="8">
        <v>0.66</v>
      </c>
      <c r="I12" s="12">
        <v>0</v>
      </c>
    </row>
    <row r="13" spans="2:9" ht="15" customHeight="1" x14ac:dyDescent="0.2">
      <c r="B13" t="s">
        <v>30</v>
      </c>
      <c r="C13" s="12">
        <v>86</v>
      </c>
      <c r="D13" s="8">
        <v>12.03</v>
      </c>
      <c r="E13" s="12">
        <v>47</v>
      </c>
      <c r="F13" s="8">
        <v>11.84</v>
      </c>
      <c r="G13" s="12">
        <v>39</v>
      </c>
      <c r="H13" s="8">
        <v>12.91</v>
      </c>
      <c r="I13" s="12">
        <v>0</v>
      </c>
    </row>
    <row r="14" spans="2:9" ht="15" customHeight="1" x14ac:dyDescent="0.2">
      <c r="B14" t="s">
        <v>31</v>
      </c>
      <c r="C14" s="12">
        <v>27</v>
      </c>
      <c r="D14" s="8">
        <v>3.78</v>
      </c>
      <c r="E14" s="12">
        <v>15</v>
      </c>
      <c r="F14" s="8">
        <v>3.78</v>
      </c>
      <c r="G14" s="12">
        <v>12</v>
      </c>
      <c r="H14" s="8">
        <v>3.97</v>
      </c>
      <c r="I14" s="12">
        <v>0</v>
      </c>
    </row>
    <row r="15" spans="2:9" ht="15" customHeight="1" x14ac:dyDescent="0.2">
      <c r="B15" t="s">
        <v>32</v>
      </c>
      <c r="C15" s="12">
        <v>62</v>
      </c>
      <c r="D15" s="8">
        <v>8.67</v>
      </c>
      <c r="E15" s="12">
        <v>47</v>
      </c>
      <c r="F15" s="8">
        <v>11.84</v>
      </c>
      <c r="G15" s="12">
        <v>11</v>
      </c>
      <c r="H15" s="8">
        <v>3.64</v>
      </c>
      <c r="I15" s="12">
        <v>4</v>
      </c>
    </row>
    <row r="16" spans="2:9" ht="15" customHeight="1" x14ac:dyDescent="0.2">
      <c r="B16" t="s">
        <v>33</v>
      </c>
      <c r="C16" s="12">
        <v>80</v>
      </c>
      <c r="D16" s="8">
        <v>11.19</v>
      </c>
      <c r="E16" s="12">
        <v>64</v>
      </c>
      <c r="F16" s="8">
        <v>16.12</v>
      </c>
      <c r="G16" s="12">
        <v>16</v>
      </c>
      <c r="H16" s="8">
        <v>5.3</v>
      </c>
      <c r="I16" s="12">
        <v>0</v>
      </c>
    </row>
    <row r="17" spans="2:9" ht="15" customHeight="1" x14ac:dyDescent="0.2">
      <c r="B17" t="s">
        <v>34</v>
      </c>
      <c r="C17" s="12">
        <v>30</v>
      </c>
      <c r="D17" s="8">
        <v>4.2</v>
      </c>
      <c r="E17" s="12">
        <v>22</v>
      </c>
      <c r="F17" s="8">
        <v>5.54</v>
      </c>
      <c r="G17" s="12">
        <v>4</v>
      </c>
      <c r="H17" s="8">
        <v>1.32</v>
      </c>
      <c r="I17" s="12">
        <v>3</v>
      </c>
    </row>
    <row r="18" spans="2:9" ht="15" customHeight="1" x14ac:dyDescent="0.2">
      <c r="B18" t="s">
        <v>35</v>
      </c>
      <c r="C18" s="12">
        <v>30</v>
      </c>
      <c r="D18" s="8">
        <v>4.2</v>
      </c>
      <c r="E18" s="12">
        <v>21</v>
      </c>
      <c r="F18" s="8">
        <v>5.29</v>
      </c>
      <c r="G18" s="12">
        <v>9</v>
      </c>
      <c r="H18" s="8">
        <v>2.98</v>
      </c>
      <c r="I18" s="12">
        <v>0</v>
      </c>
    </row>
    <row r="19" spans="2:9" ht="15" customHeight="1" x14ac:dyDescent="0.2">
      <c r="B19" t="s">
        <v>36</v>
      </c>
      <c r="C19" s="12">
        <v>37</v>
      </c>
      <c r="D19" s="8">
        <v>5.17</v>
      </c>
      <c r="E19" s="12">
        <v>17</v>
      </c>
      <c r="F19" s="8">
        <v>4.28</v>
      </c>
      <c r="G19" s="12">
        <v>12</v>
      </c>
      <c r="H19" s="8">
        <v>3.97</v>
      </c>
      <c r="I19" s="12">
        <v>8</v>
      </c>
    </row>
    <row r="20" spans="2:9" ht="15" customHeight="1" x14ac:dyDescent="0.2">
      <c r="B20" s="9" t="s">
        <v>161</v>
      </c>
      <c r="C20" s="12">
        <f>SUM(LTBL_42308[総数／事業所数])</f>
        <v>715</v>
      </c>
      <c r="E20" s="12">
        <f>SUBTOTAL(109,LTBL_42308[個人／事業所数])</f>
        <v>397</v>
      </c>
      <c r="G20" s="12">
        <f>SUBTOTAL(109,LTBL_42308[法人／事業所数])</f>
        <v>302</v>
      </c>
      <c r="I20" s="12">
        <f>SUBTOTAL(109,LTBL_42308[法人以外の団体／事業所数])</f>
        <v>15</v>
      </c>
    </row>
    <row r="21" spans="2:9" ht="15" customHeight="1" x14ac:dyDescent="0.2">
      <c r="E21" s="11">
        <f>LTBL_42308[[#Totals],[個人／事業所数]]/LTBL_42308[[#Totals],[総数／事業所数]]</f>
        <v>0.55524475524475525</v>
      </c>
      <c r="G21" s="11">
        <f>LTBL_42308[[#Totals],[法人／事業所数]]/LTBL_42308[[#Totals],[総数／事業所数]]</f>
        <v>0.42237762237762239</v>
      </c>
      <c r="I21" s="11">
        <f>LTBL_42308[[#Totals],[法人以外の団体／事業所数]]/LTBL_42308[[#Totals],[総数／事業所数]]</f>
        <v>2.097902097902098E-2</v>
      </c>
    </row>
    <row r="23" spans="2:9" ht="33" customHeight="1" x14ac:dyDescent="0.2">
      <c r="B23" t="s">
        <v>162</v>
      </c>
      <c r="C23" s="10" t="s">
        <v>38</v>
      </c>
      <c r="D23" s="10" t="s">
        <v>39</v>
      </c>
      <c r="E23" s="10" t="s">
        <v>40</v>
      </c>
      <c r="F23" s="10" t="s">
        <v>41</v>
      </c>
      <c r="G23" s="10" t="s">
        <v>42</v>
      </c>
      <c r="H23" s="10" t="s">
        <v>43</v>
      </c>
      <c r="I23" s="10" t="s">
        <v>44</v>
      </c>
    </row>
    <row r="24" spans="2:9" ht="15" customHeight="1" x14ac:dyDescent="0.2">
      <c r="B24" t="s">
        <v>56</v>
      </c>
      <c r="C24" s="12">
        <v>69</v>
      </c>
      <c r="D24" s="8">
        <v>9.65</v>
      </c>
      <c r="E24" s="12">
        <v>44</v>
      </c>
      <c r="F24" s="8">
        <v>11.08</v>
      </c>
      <c r="G24" s="12">
        <v>25</v>
      </c>
      <c r="H24" s="8">
        <v>8.2799999999999994</v>
      </c>
      <c r="I24" s="12">
        <v>0</v>
      </c>
    </row>
    <row r="25" spans="2:9" ht="15" customHeight="1" x14ac:dyDescent="0.2">
      <c r="B25" t="s">
        <v>60</v>
      </c>
      <c r="C25" s="12">
        <v>66</v>
      </c>
      <c r="D25" s="8">
        <v>9.23</v>
      </c>
      <c r="E25" s="12">
        <v>57</v>
      </c>
      <c r="F25" s="8">
        <v>14.36</v>
      </c>
      <c r="G25" s="12">
        <v>9</v>
      </c>
      <c r="H25" s="8">
        <v>2.98</v>
      </c>
      <c r="I25" s="12">
        <v>0</v>
      </c>
    </row>
    <row r="26" spans="2:9" ht="15" customHeight="1" x14ac:dyDescent="0.2">
      <c r="B26" t="s">
        <v>45</v>
      </c>
      <c r="C26" s="12">
        <v>55</v>
      </c>
      <c r="D26" s="8">
        <v>7.69</v>
      </c>
      <c r="E26" s="12">
        <v>17</v>
      </c>
      <c r="F26" s="8">
        <v>4.28</v>
      </c>
      <c r="G26" s="12">
        <v>38</v>
      </c>
      <c r="H26" s="8">
        <v>12.58</v>
      </c>
      <c r="I26" s="12">
        <v>0</v>
      </c>
    </row>
    <row r="27" spans="2:9" ht="15" customHeight="1" x14ac:dyDescent="0.2">
      <c r="B27" t="s">
        <v>59</v>
      </c>
      <c r="C27" s="12">
        <v>47</v>
      </c>
      <c r="D27" s="8">
        <v>6.57</v>
      </c>
      <c r="E27" s="12">
        <v>42</v>
      </c>
      <c r="F27" s="8">
        <v>10.58</v>
      </c>
      <c r="G27" s="12">
        <v>5</v>
      </c>
      <c r="H27" s="8">
        <v>1.66</v>
      </c>
      <c r="I27" s="12">
        <v>0</v>
      </c>
    </row>
    <row r="28" spans="2:9" ht="15" customHeight="1" x14ac:dyDescent="0.2">
      <c r="B28" t="s">
        <v>54</v>
      </c>
      <c r="C28" s="12">
        <v>43</v>
      </c>
      <c r="D28" s="8">
        <v>6.01</v>
      </c>
      <c r="E28" s="12">
        <v>17</v>
      </c>
      <c r="F28" s="8">
        <v>4.28</v>
      </c>
      <c r="G28" s="12">
        <v>26</v>
      </c>
      <c r="H28" s="8">
        <v>8.61</v>
      </c>
      <c r="I28" s="12">
        <v>0</v>
      </c>
    </row>
    <row r="29" spans="2:9" ht="15" customHeight="1" x14ac:dyDescent="0.2">
      <c r="B29" t="s">
        <v>46</v>
      </c>
      <c r="C29" s="12">
        <v>38</v>
      </c>
      <c r="D29" s="8">
        <v>5.31</v>
      </c>
      <c r="E29" s="12">
        <v>20</v>
      </c>
      <c r="F29" s="8">
        <v>5.04</v>
      </c>
      <c r="G29" s="12">
        <v>18</v>
      </c>
      <c r="H29" s="8">
        <v>5.96</v>
      </c>
      <c r="I29" s="12">
        <v>0</v>
      </c>
    </row>
    <row r="30" spans="2:9" ht="15" customHeight="1" x14ac:dyDescent="0.2">
      <c r="B30" t="s">
        <v>53</v>
      </c>
      <c r="C30" s="12">
        <v>36</v>
      </c>
      <c r="D30" s="8">
        <v>5.03</v>
      </c>
      <c r="E30" s="12">
        <v>17</v>
      </c>
      <c r="F30" s="8">
        <v>4.28</v>
      </c>
      <c r="G30" s="12">
        <v>19</v>
      </c>
      <c r="H30" s="8">
        <v>6.29</v>
      </c>
      <c r="I30" s="12">
        <v>0</v>
      </c>
    </row>
    <row r="31" spans="2:9" ht="15" customHeight="1" x14ac:dyDescent="0.2">
      <c r="B31" t="s">
        <v>52</v>
      </c>
      <c r="C31" s="12">
        <v>32</v>
      </c>
      <c r="D31" s="8">
        <v>4.4800000000000004</v>
      </c>
      <c r="E31" s="12">
        <v>22</v>
      </c>
      <c r="F31" s="8">
        <v>5.54</v>
      </c>
      <c r="G31" s="12">
        <v>10</v>
      </c>
      <c r="H31" s="8">
        <v>3.31</v>
      </c>
      <c r="I31" s="12">
        <v>0</v>
      </c>
    </row>
    <row r="32" spans="2:9" ht="15" customHeight="1" x14ac:dyDescent="0.2">
      <c r="B32" t="s">
        <v>61</v>
      </c>
      <c r="C32" s="12">
        <v>30</v>
      </c>
      <c r="D32" s="8">
        <v>4.2</v>
      </c>
      <c r="E32" s="12">
        <v>22</v>
      </c>
      <c r="F32" s="8">
        <v>5.54</v>
      </c>
      <c r="G32" s="12">
        <v>4</v>
      </c>
      <c r="H32" s="8">
        <v>1.32</v>
      </c>
      <c r="I32" s="12">
        <v>3</v>
      </c>
    </row>
    <row r="33" spans="2:9" ht="15" customHeight="1" x14ac:dyDescent="0.2">
      <c r="B33" t="s">
        <v>62</v>
      </c>
      <c r="C33" s="12">
        <v>24</v>
      </c>
      <c r="D33" s="8">
        <v>3.36</v>
      </c>
      <c r="E33" s="12">
        <v>21</v>
      </c>
      <c r="F33" s="8">
        <v>5.29</v>
      </c>
      <c r="G33" s="12">
        <v>3</v>
      </c>
      <c r="H33" s="8">
        <v>0.99</v>
      </c>
      <c r="I33" s="12">
        <v>0</v>
      </c>
    </row>
    <row r="34" spans="2:9" ht="15" customHeight="1" x14ac:dyDescent="0.2">
      <c r="B34" t="s">
        <v>47</v>
      </c>
      <c r="C34" s="12">
        <v>22</v>
      </c>
      <c r="D34" s="8">
        <v>3.08</v>
      </c>
      <c r="E34" s="12">
        <v>10</v>
      </c>
      <c r="F34" s="8">
        <v>2.52</v>
      </c>
      <c r="G34" s="12">
        <v>12</v>
      </c>
      <c r="H34" s="8">
        <v>3.97</v>
      </c>
      <c r="I34" s="12">
        <v>0</v>
      </c>
    </row>
    <row r="35" spans="2:9" ht="15" customHeight="1" x14ac:dyDescent="0.2">
      <c r="B35" t="s">
        <v>51</v>
      </c>
      <c r="C35" s="12">
        <v>17</v>
      </c>
      <c r="D35" s="8">
        <v>2.38</v>
      </c>
      <c r="E35" s="12">
        <v>11</v>
      </c>
      <c r="F35" s="8">
        <v>2.77</v>
      </c>
      <c r="G35" s="12">
        <v>6</v>
      </c>
      <c r="H35" s="8">
        <v>1.99</v>
      </c>
      <c r="I35" s="12">
        <v>0</v>
      </c>
    </row>
    <row r="36" spans="2:9" ht="15" customHeight="1" x14ac:dyDescent="0.2">
      <c r="B36" t="s">
        <v>57</v>
      </c>
      <c r="C36" s="12">
        <v>14</v>
      </c>
      <c r="D36" s="8">
        <v>1.96</v>
      </c>
      <c r="E36" s="12">
        <v>8</v>
      </c>
      <c r="F36" s="8">
        <v>2.02</v>
      </c>
      <c r="G36" s="12">
        <v>6</v>
      </c>
      <c r="H36" s="8">
        <v>1.99</v>
      </c>
      <c r="I36" s="12">
        <v>0</v>
      </c>
    </row>
    <row r="37" spans="2:9" ht="15" customHeight="1" x14ac:dyDescent="0.2">
      <c r="B37" t="s">
        <v>64</v>
      </c>
      <c r="C37" s="12">
        <v>14</v>
      </c>
      <c r="D37" s="8">
        <v>1.96</v>
      </c>
      <c r="E37" s="12">
        <v>12</v>
      </c>
      <c r="F37" s="8">
        <v>3.02</v>
      </c>
      <c r="G37" s="12">
        <v>2</v>
      </c>
      <c r="H37" s="8">
        <v>0.66</v>
      </c>
      <c r="I37" s="12">
        <v>0</v>
      </c>
    </row>
    <row r="38" spans="2:9" ht="15" customHeight="1" x14ac:dyDescent="0.2">
      <c r="B38" t="s">
        <v>67</v>
      </c>
      <c r="C38" s="12">
        <v>14</v>
      </c>
      <c r="D38" s="8">
        <v>1.96</v>
      </c>
      <c r="E38" s="12">
        <v>2</v>
      </c>
      <c r="F38" s="8">
        <v>0.5</v>
      </c>
      <c r="G38" s="12">
        <v>5</v>
      </c>
      <c r="H38" s="8">
        <v>1.66</v>
      </c>
      <c r="I38" s="12">
        <v>7</v>
      </c>
    </row>
    <row r="39" spans="2:9" ht="15" customHeight="1" x14ac:dyDescent="0.2">
      <c r="B39" t="s">
        <v>75</v>
      </c>
      <c r="C39" s="12">
        <v>13</v>
      </c>
      <c r="D39" s="8">
        <v>1.82</v>
      </c>
      <c r="E39" s="12">
        <v>3</v>
      </c>
      <c r="F39" s="8">
        <v>0.76</v>
      </c>
      <c r="G39" s="12">
        <v>10</v>
      </c>
      <c r="H39" s="8">
        <v>3.31</v>
      </c>
      <c r="I39" s="12">
        <v>0</v>
      </c>
    </row>
    <row r="40" spans="2:9" ht="15" customHeight="1" x14ac:dyDescent="0.2">
      <c r="B40" t="s">
        <v>79</v>
      </c>
      <c r="C40" s="12">
        <v>13</v>
      </c>
      <c r="D40" s="8">
        <v>1.82</v>
      </c>
      <c r="E40" s="12">
        <v>13</v>
      </c>
      <c r="F40" s="8">
        <v>3.27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65</v>
      </c>
      <c r="C41" s="12">
        <v>12</v>
      </c>
      <c r="D41" s="8">
        <v>1.68</v>
      </c>
      <c r="E41" s="12">
        <v>2</v>
      </c>
      <c r="F41" s="8">
        <v>0.5</v>
      </c>
      <c r="G41" s="12">
        <v>10</v>
      </c>
      <c r="H41" s="8">
        <v>3.31</v>
      </c>
      <c r="I41" s="12">
        <v>0</v>
      </c>
    </row>
    <row r="42" spans="2:9" ht="15" customHeight="1" x14ac:dyDescent="0.2">
      <c r="B42" t="s">
        <v>66</v>
      </c>
      <c r="C42" s="12">
        <v>12</v>
      </c>
      <c r="D42" s="8">
        <v>1.68</v>
      </c>
      <c r="E42" s="12">
        <v>5</v>
      </c>
      <c r="F42" s="8">
        <v>1.26</v>
      </c>
      <c r="G42" s="12">
        <v>7</v>
      </c>
      <c r="H42" s="8">
        <v>2.3199999999999998</v>
      </c>
      <c r="I42" s="12">
        <v>0</v>
      </c>
    </row>
    <row r="43" spans="2:9" ht="15" customHeight="1" x14ac:dyDescent="0.2">
      <c r="B43" t="s">
        <v>50</v>
      </c>
      <c r="C43" s="12">
        <v>11</v>
      </c>
      <c r="D43" s="8">
        <v>1.54</v>
      </c>
      <c r="E43" s="12">
        <v>2</v>
      </c>
      <c r="F43" s="8">
        <v>0.5</v>
      </c>
      <c r="G43" s="12">
        <v>9</v>
      </c>
      <c r="H43" s="8">
        <v>2.98</v>
      </c>
      <c r="I43" s="12">
        <v>0</v>
      </c>
    </row>
    <row r="44" spans="2:9" ht="15" customHeight="1" x14ac:dyDescent="0.2">
      <c r="B44" t="s">
        <v>55</v>
      </c>
      <c r="C44" s="12">
        <v>11</v>
      </c>
      <c r="D44" s="8">
        <v>1.54</v>
      </c>
      <c r="E44" s="12">
        <v>2</v>
      </c>
      <c r="F44" s="8">
        <v>0.5</v>
      </c>
      <c r="G44" s="12">
        <v>9</v>
      </c>
      <c r="H44" s="8">
        <v>2.98</v>
      </c>
      <c r="I44" s="12">
        <v>0</v>
      </c>
    </row>
    <row r="45" spans="2:9" ht="15" customHeight="1" x14ac:dyDescent="0.2">
      <c r="B45" t="s">
        <v>58</v>
      </c>
      <c r="C45" s="12">
        <v>11</v>
      </c>
      <c r="D45" s="8">
        <v>1.54</v>
      </c>
      <c r="E45" s="12">
        <v>6</v>
      </c>
      <c r="F45" s="8">
        <v>1.51</v>
      </c>
      <c r="G45" s="12">
        <v>5</v>
      </c>
      <c r="H45" s="8">
        <v>1.66</v>
      </c>
      <c r="I45" s="12">
        <v>0</v>
      </c>
    </row>
    <row r="46" spans="2:9" ht="15" customHeight="1" x14ac:dyDescent="0.2">
      <c r="B46" t="s">
        <v>74</v>
      </c>
      <c r="C46" s="12">
        <v>11</v>
      </c>
      <c r="D46" s="8">
        <v>1.54</v>
      </c>
      <c r="E46" s="12">
        <v>1</v>
      </c>
      <c r="F46" s="8">
        <v>0.25</v>
      </c>
      <c r="G46" s="12">
        <v>6</v>
      </c>
      <c r="H46" s="8">
        <v>1.99</v>
      </c>
      <c r="I46" s="12">
        <v>4</v>
      </c>
    </row>
    <row r="49" spans="2:9" ht="33" customHeight="1" x14ac:dyDescent="0.2">
      <c r="B49" t="s">
        <v>163</v>
      </c>
      <c r="C49" s="10" t="s">
        <v>38</v>
      </c>
      <c r="D49" s="10" t="s">
        <v>39</v>
      </c>
      <c r="E49" s="10" t="s">
        <v>40</v>
      </c>
      <c r="F49" s="10" t="s">
        <v>41</v>
      </c>
      <c r="G49" s="10" t="s">
        <v>42</v>
      </c>
      <c r="H49" s="10" t="s">
        <v>43</v>
      </c>
      <c r="I49" s="10" t="s">
        <v>44</v>
      </c>
    </row>
    <row r="50" spans="2:9" ht="15" customHeight="1" x14ac:dyDescent="0.2">
      <c r="B50" t="s">
        <v>96</v>
      </c>
      <c r="C50" s="12">
        <v>50</v>
      </c>
      <c r="D50" s="8">
        <v>6.99</v>
      </c>
      <c r="E50" s="12">
        <v>35</v>
      </c>
      <c r="F50" s="8">
        <v>8.82</v>
      </c>
      <c r="G50" s="12">
        <v>15</v>
      </c>
      <c r="H50" s="8">
        <v>4.97</v>
      </c>
      <c r="I50" s="12">
        <v>0</v>
      </c>
    </row>
    <row r="51" spans="2:9" ht="15" customHeight="1" x14ac:dyDescent="0.2">
      <c r="B51" t="s">
        <v>93</v>
      </c>
      <c r="C51" s="12">
        <v>30</v>
      </c>
      <c r="D51" s="8">
        <v>4.2</v>
      </c>
      <c r="E51" s="12">
        <v>12</v>
      </c>
      <c r="F51" s="8">
        <v>3.02</v>
      </c>
      <c r="G51" s="12">
        <v>18</v>
      </c>
      <c r="H51" s="8">
        <v>5.96</v>
      </c>
      <c r="I51" s="12">
        <v>0</v>
      </c>
    </row>
    <row r="52" spans="2:9" ht="15" customHeight="1" x14ac:dyDescent="0.2">
      <c r="B52" t="s">
        <v>104</v>
      </c>
      <c r="C52" s="12">
        <v>26</v>
      </c>
      <c r="D52" s="8">
        <v>3.64</v>
      </c>
      <c r="E52" s="12">
        <v>23</v>
      </c>
      <c r="F52" s="8">
        <v>5.79</v>
      </c>
      <c r="G52" s="12">
        <v>3</v>
      </c>
      <c r="H52" s="8">
        <v>0.99</v>
      </c>
      <c r="I52" s="12">
        <v>0</v>
      </c>
    </row>
    <row r="53" spans="2:9" ht="15" customHeight="1" x14ac:dyDescent="0.2">
      <c r="B53" t="s">
        <v>106</v>
      </c>
      <c r="C53" s="12">
        <v>22</v>
      </c>
      <c r="D53" s="8">
        <v>3.08</v>
      </c>
      <c r="E53" s="12">
        <v>19</v>
      </c>
      <c r="F53" s="8">
        <v>4.79</v>
      </c>
      <c r="G53" s="12">
        <v>3</v>
      </c>
      <c r="H53" s="8">
        <v>0.99</v>
      </c>
      <c r="I53" s="12">
        <v>0</v>
      </c>
    </row>
    <row r="54" spans="2:9" ht="15" customHeight="1" x14ac:dyDescent="0.2">
      <c r="B54" t="s">
        <v>103</v>
      </c>
      <c r="C54" s="12">
        <v>20</v>
      </c>
      <c r="D54" s="8">
        <v>2.8</v>
      </c>
      <c r="E54" s="12">
        <v>20</v>
      </c>
      <c r="F54" s="8">
        <v>5.04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95</v>
      </c>
      <c r="C55" s="12">
        <v>17</v>
      </c>
      <c r="D55" s="8">
        <v>2.38</v>
      </c>
      <c r="E55" s="12">
        <v>11</v>
      </c>
      <c r="F55" s="8">
        <v>2.77</v>
      </c>
      <c r="G55" s="12">
        <v>6</v>
      </c>
      <c r="H55" s="8">
        <v>1.99</v>
      </c>
      <c r="I55" s="12">
        <v>0</v>
      </c>
    </row>
    <row r="56" spans="2:9" ht="15" customHeight="1" x14ac:dyDescent="0.2">
      <c r="B56" t="s">
        <v>111</v>
      </c>
      <c r="C56" s="12">
        <v>15</v>
      </c>
      <c r="D56" s="8">
        <v>2.1</v>
      </c>
      <c r="E56" s="12">
        <v>3</v>
      </c>
      <c r="F56" s="8">
        <v>0.76</v>
      </c>
      <c r="G56" s="12">
        <v>12</v>
      </c>
      <c r="H56" s="8">
        <v>3.97</v>
      </c>
      <c r="I56" s="12">
        <v>0</v>
      </c>
    </row>
    <row r="57" spans="2:9" ht="15" customHeight="1" x14ac:dyDescent="0.2">
      <c r="B57" t="s">
        <v>89</v>
      </c>
      <c r="C57" s="12">
        <v>15</v>
      </c>
      <c r="D57" s="8">
        <v>2.1</v>
      </c>
      <c r="E57" s="12">
        <v>7</v>
      </c>
      <c r="F57" s="8">
        <v>1.76</v>
      </c>
      <c r="G57" s="12">
        <v>8</v>
      </c>
      <c r="H57" s="8">
        <v>2.65</v>
      </c>
      <c r="I57" s="12">
        <v>0</v>
      </c>
    </row>
    <row r="58" spans="2:9" ht="15" customHeight="1" x14ac:dyDescent="0.2">
      <c r="B58" t="s">
        <v>100</v>
      </c>
      <c r="C58" s="12">
        <v>15</v>
      </c>
      <c r="D58" s="8">
        <v>2.1</v>
      </c>
      <c r="E58" s="12">
        <v>15</v>
      </c>
      <c r="F58" s="8">
        <v>3.78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105</v>
      </c>
      <c r="C59" s="12">
        <v>15</v>
      </c>
      <c r="D59" s="8">
        <v>2.1</v>
      </c>
      <c r="E59" s="12">
        <v>14</v>
      </c>
      <c r="F59" s="8">
        <v>3.53</v>
      </c>
      <c r="G59" s="12">
        <v>1</v>
      </c>
      <c r="H59" s="8">
        <v>0.33</v>
      </c>
      <c r="I59" s="12">
        <v>0</v>
      </c>
    </row>
    <row r="60" spans="2:9" ht="15" customHeight="1" x14ac:dyDescent="0.2">
      <c r="B60" t="s">
        <v>107</v>
      </c>
      <c r="C60" s="12">
        <v>14</v>
      </c>
      <c r="D60" s="8">
        <v>1.96</v>
      </c>
      <c r="E60" s="12">
        <v>12</v>
      </c>
      <c r="F60" s="8">
        <v>3.02</v>
      </c>
      <c r="G60" s="12">
        <v>2</v>
      </c>
      <c r="H60" s="8">
        <v>0.66</v>
      </c>
      <c r="I60" s="12">
        <v>0</v>
      </c>
    </row>
    <row r="61" spans="2:9" ht="15" customHeight="1" x14ac:dyDescent="0.2">
      <c r="B61" t="s">
        <v>133</v>
      </c>
      <c r="C61" s="12">
        <v>13</v>
      </c>
      <c r="D61" s="8">
        <v>1.82</v>
      </c>
      <c r="E61" s="12">
        <v>13</v>
      </c>
      <c r="F61" s="8">
        <v>3.27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112</v>
      </c>
      <c r="C62" s="12">
        <v>12</v>
      </c>
      <c r="D62" s="8">
        <v>1.68</v>
      </c>
      <c r="E62" s="12">
        <v>9</v>
      </c>
      <c r="F62" s="8">
        <v>2.27</v>
      </c>
      <c r="G62" s="12">
        <v>3</v>
      </c>
      <c r="H62" s="8">
        <v>0.99</v>
      </c>
      <c r="I62" s="12">
        <v>0</v>
      </c>
    </row>
    <row r="63" spans="2:9" ht="15" customHeight="1" x14ac:dyDescent="0.2">
      <c r="B63" t="s">
        <v>136</v>
      </c>
      <c r="C63" s="12">
        <v>12</v>
      </c>
      <c r="D63" s="8">
        <v>1.68</v>
      </c>
      <c r="E63" s="12">
        <v>0</v>
      </c>
      <c r="F63" s="8">
        <v>0</v>
      </c>
      <c r="G63" s="12">
        <v>5</v>
      </c>
      <c r="H63" s="8">
        <v>1.66</v>
      </c>
      <c r="I63" s="12">
        <v>7</v>
      </c>
    </row>
    <row r="64" spans="2:9" ht="15" customHeight="1" x14ac:dyDescent="0.2">
      <c r="B64" t="s">
        <v>88</v>
      </c>
      <c r="C64" s="12">
        <v>10</v>
      </c>
      <c r="D64" s="8">
        <v>1.4</v>
      </c>
      <c r="E64" s="12">
        <v>2</v>
      </c>
      <c r="F64" s="8">
        <v>0.5</v>
      </c>
      <c r="G64" s="12">
        <v>8</v>
      </c>
      <c r="H64" s="8">
        <v>2.65</v>
      </c>
      <c r="I64" s="12">
        <v>0</v>
      </c>
    </row>
    <row r="65" spans="2:9" ht="15" customHeight="1" x14ac:dyDescent="0.2">
      <c r="B65" t="s">
        <v>132</v>
      </c>
      <c r="C65" s="12">
        <v>10</v>
      </c>
      <c r="D65" s="8">
        <v>1.4</v>
      </c>
      <c r="E65" s="12">
        <v>4</v>
      </c>
      <c r="F65" s="8">
        <v>1.01</v>
      </c>
      <c r="G65" s="12">
        <v>6</v>
      </c>
      <c r="H65" s="8">
        <v>1.99</v>
      </c>
      <c r="I65" s="12">
        <v>0</v>
      </c>
    </row>
    <row r="66" spans="2:9" ht="15" customHeight="1" x14ac:dyDescent="0.2">
      <c r="B66" t="s">
        <v>91</v>
      </c>
      <c r="C66" s="12">
        <v>10</v>
      </c>
      <c r="D66" s="8">
        <v>1.4</v>
      </c>
      <c r="E66" s="12">
        <v>5</v>
      </c>
      <c r="F66" s="8">
        <v>1.26</v>
      </c>
      <c r="G66" s="12">
        <v>5</v>
      </c>
      <c r="H66" s="8">
        <v>1.66</v>
      </c>
      <c r="I66" s="12">
        <v>0</v>
      </c>
    </row>
    <row r="67" spans="2:9" ht="15" customHeight="1" x14ac:dyDescent="0.2">
      <c r="B67" t="s">
        <v>92</v>
      </c>
      <c r="C67" s="12">
        <v>10</v>
      </c>
      <c r="D67" s="8">
        <v>1.4</v>
      </c>
      <c r="E67" s="12">
        <v>6</v>
      </c>
      <c r="F67" s="8">
        <v>1.51</v>
      </c>
      <c r="G67" s="12">
        <v>4</v>
      </c>
      <c r="H67" s="8">
        <v>1.32</v>
      </c>
      <c r="I67" s="12">
        <v>0</v>
      </c>
    </row>
    <row r="68" spans="2:9" ht="15" customHeight="1" x14ac:dyDescent="0.2">
      <c r="B68" t="s">
        <v>108</v>
      </c>
      <c r="C68" s="12">
        <v>10</v>
      </c>
      <c r="D68" s="8">
        <v>1.4</v>
      </c>
      <c r="E68" s="12">
        <v>2</v>
      </c>
      <c r="F68" s="8">
        <v>0.5</v>
      </c>
      <c r="G68" s="12">
        <v>8</v>
      </c>
      <c r="H68" s="8">
        <v>2.65</v>
      </c>
      <c r="I68" s="12">
        <v>0</v>
      </c>
    </row>
    <row r="69" spans="2:9" ht="15" customHeight="1" x14ac:dyDescent="0.2">
      <c r="B69" t="s">
        <v>99</v>
      </c>
      <c r="C69" s="12">
        <v>10</v>
      </c>
      <c r="D69" s="8">
        <v>1.4</v>
      </c>
      <c r="E69" s="12">
        <v>8</v>
      </c>
      <c r="F69" s="8">
        <v>2.02</v>
      </c>
      <c r="G69" s="12">
        <v>2</v>
      </c>
      <c r="H69" s="8">
        <v>0.66</v>
      </c>
      <c r="I69" s="12">
        <v>0</v>
      </c>
    </row>
    <row r="70" spans="2:9" ht="15" customHeight="1" x14ac:dyDescent="0.2">
      <c r="B70" t="s">
        <v>101</v>
      </c>
      <c r="C70" s="12">
        <v>10</v>
      </c>
      <c r="D70" s="8">
        <v>1.4</v>
      </c>
      <c r="E70" s="12">
        <v>10</v>
      </c>
      <c r="F70" s="8">
        <v>2.52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134</v>
      </c>
      <c r="C71" s="12">
        <v>10</v>
      </c>
      <c r="D71" s="8">
        <v>1.4</v>
      </c>
      <c r="E71" s="12">
        <v>0</v>
      </c>
      <c r="F71" s="8">
        <v>0</v>
      </c>
      <c r="G71" s="12">
        <v>6</v>
      </c>
      <c r="H71" s="8">
        <v>1.99</v>
      </c>
      <c r="I71" s="12">
        <v>4</v>
      </c>
    </row>
    <row r="72" spans="2:9" ht="15" customHeight="1" x14ac:dyDescent="0.2">
      <c r="B72" t="s">
        <v>102</v>
      </c>
      <c r="C72" s="12">
        <v>10</v>
      </c>
      <c r="D72" s="8">
        <v>1.4</v>
      </c>
      <c r="E72" s="12">
        <v>4</v>
      </c>
      <c r="F72" s="8">
        <v>1.01</v>
      </c>
      <c r="G72" s="12">
        <v>6</v>
      </c>
      <c r="H72" s="8">
        <v>1.99</v>
      </c>
      <c r="I72" s="12">
        <v>0</v>
      </c>
    </row>
    <row r="73" spans="2:9" ht="15" customHeight="1" x14ac:dyDescent="0.2">
      <c r="B73" t="s">
        <v>135</v>
      </c>
      <c r="C73" s="12">
        <v>10</v>
      </c>
      <c r="D73" s="8">
        <v>1.4</v>
      </c>
      <c r="E73" s="12">
        <v>10</v>
      </c>
      <c r="F73" s="8">
        <v>2.52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115</v>
      </c>
      <c r="C74" s="12">
        <v>10</v>
      </c>
      <c r="D74" s="8">
        <v>1.4</v>
      </c>
      <c r="E74" s="12">
        <v>8</v>
      </c>
      <c r="F74" s="8">
        <v>2.02</v>
      </c>
      <c r="G74" s="12">
        <v>2</v>
      </c>
      <c r="H74" s="8">
        <v>0.66</v>
      </c>
      <c r="I74" s="12">
        <v>0</v>
      </c>
    </row>
    <row r="76" spans="2:9" ht="15" customHeight="1" x14ac:dyDescent="0.2">
      <c r="B76" t="s">
        <v>164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0F841-9B27-418A-8488-0F5FBF5304E0}">
  <sheetPr>
    <pageSetUpPr fitToPage="1"/>
  </sheetPr>
  <dimension ref="B2:I8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180</v>
      </c>
    </row>
    <row r="4" spans="2:9" ht="33" customHeight="1" x14ac:dyDescent="0.2">
      <c r="B4" t="s">
        <v>160</v>
      </c>
      <c r="C4" s="10" t="s">
        <v>38</v>
      </c>
      <c r="D4" s="10" t="s">
        <v>39</v>
      </c>
      <c r="E4" s="10" t="s">
        <v>40</v>
      </c>
      <c r="F4" s="10" t="s">
        <v>41</v>
      </c>
      <c r="G4" s="10" t="s">
        <v>42</v>
      </c>
      <c r="H4" s="10" t="s">
        <v>43</v>
      </c>
      <c r="I4" s="10" t="s">
        <v>44</v>
      </c>
    </row>
    <row r="5" spans="2:9" ht="15" customHeight="1" x14ac:dyDescent="0.2">
      <c r="B5" t="s">
        <v>22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23</v>
      </c>
      <c r="C6" s="12">
        <v>36</v>
      </c>
      <c r="D6" s="8">
        <v>22.36</v>
      </c>
      <c r="E6" s="12">
        <v>18</v>
      </c>
      <c r="F6" s="8">
        <v>17.309999999999999</v>
      </c>
      <c r="G6" s="12">
        <v>18</v>
      </c>
      <c r="H6" s="8">
        <v>33.96</v>
      </c>
      <c r="I6" s="12">
        <v>0</v>
      </c>
    </row>
    <row r="7" spans="2:9" ht="15" customHeight="1" x14ac:dyDescent="0.2">
      <c r="B7" t="s">
        <v>24</v>
      </c>
      <c r="C7" s="12">
        <v>18</v>
      </c>
      <c r="D7" s="8">
        <v>11.18</v>
      </c>
      <c r="E7" s="12">
        <v>7</v>
      </c>
      <c r="F7" s="8">
        <v>6.73</v>
      </c>
      <c r="G7" s="12">
        <v>11</v>
      </c>
      <c r="H7" s="8">
        <v>20.75</v>
      </c>
      <c r="I7" s="12">
        <v>0</v>
      </c>
    </row>
    <row r="8" spans="2:9" ht="15" customHeight="1" x14ac:dyDescent="0.2">
      <c r="B8" t="s">
        <v>25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26</v>
      </c>
      <c r="C9" s="12">
        <v>1</v>
      </c>
      <c r="D9" s="8">
        <v>0.62</v>
      </c>
      <c r="E9" s="12">
        <v>0</v>
      </c>
      <c r="F9" s="8">
        <v>0</v>
      </c>
      <c r="G9" s="12">
        <v>1</v>
      </c>
      <c r="H9" s="8">
        <v>1.89</v>
      </c>
      <c r="I9" s="12">
        <v>0</v>
      </c>
    </row>
    <row r="10" spans="2:9" ht="15" customHeight="1" x14ac:dyDescent="0.2">
      <c r="B10" t="s">
        <v>27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28</v>
      </c>
      <c r="C11" s="12">
        <v>47</v>
      </c>
      <c r="D11" s="8">
        <v>29.19</v>
      </c>
      <c r="E11" s="12">
        <v>34</v>
      </c>
      <c r="F11" s="8">
        <v>32.69</v>
      </c>
      <c r="G11" s="12">
        <v>12</v>
      </c>
      <c r="H11" s="8">
        <v>22.64</v>
      </c>
      <c r="I11" s="12">
        <v>1</v>
      </c>
    </row>
    <row r="12" spans="2:9" ht="15" customHeight="1" x14ac:dyDescent="0.2">
      <c r="B12" t="s">
        <v>29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30</v>
      </c>
      <c r="C13" s="12">
        <v>4</v>
      </c>
      <c r="D13" s="8">
        <v>2.48</v>
      </c>
      <c r="E13" s="12">
        <v>3</v>
      </c>
      <c r="F13" s="8">
        <v>2.88</v>
      </c>
      <c r="G13" s="12">
        <v>1</v>
      </c>
      <c r="H13" s="8">
        <v>1.89</v>
      </c>
      <c r="I13" s="12">
        <v>0</v>
      </c>
    </row>
    <row r="14" spans="2:9" ht="15" customHeight="1" x14ac:dyDescent="0.2">
      <c r="B14" t="s">
        <v>31</v>
      </c>
      <c r="C14" s="12">
        <v>2</v>
      </c>
      <c r="D14" s="8">
        <v>1.24</v>
      </c>
      <c r="E14" s="12">
        <v>2</v>
      </c>
      <c r="F14" s="8">
        <v>1.92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32</v>
      </c>
      <c r="C15" s="12">
        <v>16</v>
      </c>
      <c r="D15" s="8">
        <v>9.94</v>
      </c>
      <c r="E15" s="12">
        <v>13</v>
      </c>
      <c r="F15" s="8">
        <v>12.5</v>
      </c>
      <c r="G15" s="12">
        <v>3</v>
      </c>
      <c r="H15" s="8">
        <v>5.66</v>
      </c>
      <c r="I15" s="12">
        <v>0</v>
      </c>
    </row>
    <row r="16" spans="2:9" ht="15" customHeight="1" x14ac:dyDescent="0.2">
      <c r="B16" t="s">
        <v>33</v>
      </c>
      <c r="C16" s="12">
        <v>18</v>
      </c>
      <c r="D16" s="8">
        <v>11.18</v>
      </c>
      <c r="E16" s="12">
        <v>16</v>
      </c>
      <c r="F16" s="8">
        <v>15.38</v>
      </c>
      <c r="G16" s="12">
        <v>1</v>
      </c>
      <c r="H16" s="8">
        <v>1.89</v>
      </c>
      <c r="I16" s="12">
        <v>1</v>
      </c>
    </row>
    <row r="17" spans="2:9" ht="15" customHeight="1" x14ac:dyDescent="0.2">
      <c r="B17" t="s">
        <v>34</v>
      </c>
      <c r="C17" s="12">
        <v>3</v>
      </c>
      <c r="D17" s="8">
        <v>1.86</v>
      </c>
      <c r="E17" s="12">
        <v>1</v>
      </c>
      <c r="F17" s="8">
        <v>0.96</v>
      </c>
      <c r="G17" s="12">
        <v>1</v>
      </c>
      <c r="H17" s="8">
        <v>1.89</v>
      </c>
      <c r="I17" s="12">
        <v>0</v>
      </c>
    </row>
    <row r="18" spans="2:9" ht="15" customHeight="1" x14ac:dyDescent="0.2">
      <c r="B18" t="s">
        <v>35</v>
      </c>
      <c r="C18" s="12">
        <v>10</v>
      </c>
      <c r="D18" s="8">
        <v>6.21</v>
      </c>
      <c r="E18" s="12">
        <v>6</v>
      </c>
      <c r="F18" s="8">
        <v>5.77</v>
      </c>
      <c r="G18" s="12">
        <v>4</v>
      </c>
      <c r="H18" s="8">
        <v>7.55</v>
      </c>
      <c r="I18" s="12">
        <v>0</v>
      </c>
    </row>
    <row r="19" spans="2:9" ht="15" customHeight="1" x14ac:dyDescent="0.2">
      <c r="B19" t="s">
        <v>36</v>
      </c>
      <c r="C19" s="12">
        <v>6</v>
      </c>
      <c r="D19" s="8">
        <v>3.73</v>
      </c>
      <c r="E19" s="12">
        <v>4</v>
      </c>
      <c r="F19" s="8">
        <v>3.85</v>
      </c>
      <c r="G19" s="12">
        <v>1</v>
      </c>
      <c r="H19" s="8">
        <v>1.89</v>
      </c>
      <c r="I19" s="12">
        <v>1</v>
      </c>
    </row>
    <row r="20" spans="2:9" ht="15" customHeight="1" x14ac:dyDescent="0.2">
      <c r="B20" s="9" t="s">
        <v>161</v>
      </c>
      <c r="C20" s="12">
        <f>SUM(LTBL_42321[総数／事業所数])</f>
        <v>161</v>
      </c>
      <c r="E20" s="12">
        <f>SUBTOTAL(109,LTBL_42321[個人／事業所数])</f>
        <v>104</v>
      </c>
      <c r="G20" s="12">
        <f>SUBTOTAL(109,LTBL_42321[法人／事業所数])</f>
        <v>53</v>
      </c>
      <c r="I20" s="12">
        <f>SUBTOTAL(109,LTBL_42321[法人以外の団体／事業所数])</f>
        <v>3</v>
      </c>
    </row>
    <row r="21" spans="2:9" ht="15" customHeight="1" x14ac:dyDescent="0.2">
      <c r="E21" s="11">
        <f>LTBL_42321[[#Totals],[個人／事業所数]]/LTBL_42321[[#Totals],[総数／事業所数]]</f>
        <v>0.64596273291925466</v>
      </c>
      <c r="G21" s="11">
        <f>LTBL_42321[[#Totals],[法人／事業所数]]/LTBL_42321[[#Totals],[総数／事業所数]]</f>
        <v>0.32919254658385094</v>
      </c>
      <c r="I21" s="11">
        <f>LTBL_42321[[#Totals],[法人以外の団体／事業所数]]/LTBL_42321[[#Totals],[総数／事業所数]]</f>
        <v>1.8633540372670808E-2</v>
      </c>
    </row>
    <row r="23" spans="2:9" ht="33" customHeight="1" x14ac:dyDescent="0.2">
      <c r="B23" t="s">
        <v>162</v>
      </c>
      <c r="C23" s="10" t="s">
        <v>38</v>
      </c>
      <c r="D23" s="10" t="s">
        <v>39</v>
      </c>
      <c r="E23" s="10" t="s">
        <v>40</v>
      </c>
      <c r="F23" s="10" t="s">
        <v>41</v>
      </c>
      <c r="G23" s="10" t="s">
        <v>42</v>
      </c>
      <c r="H23" s="10" t="s">
        <v>43</v>
      </c>
      <c r="I23" s="10" t="s">
        <v>44</v>
      </c>
    </row>
    <row r="24" spans="2:9" ht="15" customHeight="1" x14ac:dyDescent="0.2">
      <c r="B24" t="s">
        <v>45</v>
      </c>
      <c r="C24" s="12">
        <v>22</v>
      </c>
      <c r="D24" s="8">
        <v>13.66</v>
      </c>
      <c r="E24" s="12">
        <v>10</v>
      </c>
      <c r="F24" s="8">
        <v>9.6199999999999992</v>
      </c>
      <c r="G24" s="12">
        <v>12</v>
      </c>
      <c r="H24" s="8">
        <v>22.64</v>
      </c>
      <c r="I24" s="12">
        <v>0</v>
      </c>
    </row>
    <row r="25" spans="2:9" ht="15" customHeight="1" x14ac:dyDescent="0.2">
      <c r="B25" t="s">
        <v>54</v>
      </c>
      <c r="C25" s="12">
        <v>18</v>
      </c>
      <c r="D25" s="8">
        <v>11.18</v>
      </c>
      <c r="E25" s="12">
        <v>15</v>
      </c>
      <c r="F25" s="8">
        <v>14.42</v>
      </c>
      <c r="G25" s="12">
        <v>3</v>
      </c>
      <c r="H25" s="8">
        <v>5.66</v>
      </c>
      <c r="I25" s="12">
        <v>0</v>
      </c>
    </row>
    <row r="26" spans="2:9" ht="15" customHeight="1" x14ac:dyDescent="0.2">
      <c r="B26" t="s">
        <v>59</v>
      </c>
      <c r="C26" s="12">
        <v>16</v>
      </c>
      <c r="D26" s="8">
        <v>9.94</v>
      </c>
      <c r="E26" s="12">
        <v>13</v>
      </c>
      <c r="F26" s="8">
        <v>12.5</v>
      </c>
      <c r="G26" s="12">
        <v>3</v>
      </c>
      <c r="H26" s="8">
        <v>5.66</v>
      </c>
      <c r="I26" s="12">
        <v>0</v>
      </c>
    </row>
    <row r="27" spans="2:9" ht="15" customHeight="1" x14ac:dyDescent="0.2">
      <c r="B27" t="s">
        <v>60</v>
      </c>
      <c r="C27" s="12">
        <v>16</v>
      </c>
      <c r="D27" s="8">
        <v>9.94</v>
      </c>
      <c r="E27" s="12">
        <v>16</v>
      </c>
      <c r="F27" s="8">
        <v>15.38</v>
      </c>
      <c r="G27" s="12">
        <v>0</v>
      </c>
      <c r="H27" s="8">
        <v>0</v>
      </c>
      <c r="I27" s="12">
        <v>0</v>
      </c>
    </row>
    <row r="28" spans="2:9" ht="15" customHeight="1" x14ac:dyDescent="0.2">
      <c r="B28" t="s">
        <v>52</v>
      </c>
      <c r="C28" s="12">
        <v>12</v>
      </c>
      <c r="D28" s="8">
        <v>7.45</v>
      </c>
      <c r="E28" s="12">
        <v>11</v>
      </c>
      <c r="F28" s="8">
        <v>10.58</v>
      </c>
      <c r="G28" s="12">
        <v>1</v>
      </c>
      <c r="H28" s="8">
        <v>1.89</v>
      </c>
      <c r="I28" s="12">
        <v>0</v>
      </c>
    </row>
    <row r="29" spans="2:9" ht="15" customHeight="1" x14ac:dyDescent="0.2">
      <c r="B29" t="s">
        <v>46</v>
      </c>
      <c r="C29" s="12">
        <v>7</v>
      </c>
      <c r="D29" s="8">
        <v>4.3499999999999996</v>
      </c>
      <c r="E29" s="12">
        <v>4</v>
      </c>
      <c r="F29" s="8">
        <v>3.85</v>
      </c>
      <c r="G29" s="12">
        <v>3</v>
      </c>
      <c r="H29" s="8">
        <v>5.66</v>
      </c>
      <c r="I29" s="12">
        <v>0</v>
      </c>
    </row>
    <row r="30" spans="2:9" ht="15" customHeight="1" x14ac:dyDescent="0.2">
      <c r="B30" t="s">
        <v>47</v>
      </c>
      <c r="C30" s="12">
        <v>7</v>
      </c>
      <c r="D30" s="8">
        <v>4.3499999999999996</v>
      </c>
      <c r="E30" s="12">
        <v>4</v>
      </c>
      <c r="F30" s="8">
        <v>3.85</v>
      </c>
      <c r="G30" s="12">
        <v>3</v>
      </c>
      <c r="H30" s="8">
        <v>5.66</v>
      </c>
      <c r="I30" s="12">
        <v>0</v>
      </c>
    </row>
    <row r="31" spans="2:9" ht="15" customHeight="1" x14ac:dyDescent="0.2">
      <c r="B31" t="s">
        <v>80</v>
      </c>
      <c r="C31" s="12">
        <v>7</v>
      </c>
      <c r="D31" s="8">
        <v>4.3499999999999996</v>
      </c>
      <c r="E31" s="12">
        <v>0</v>
      </c>
      <c r="F31" s="8">
        <v>0</v>
      </c>
      <c r="G31" s="12">
        <v>7</v>
      </c>
      <c r="H31" s="8">
        <v>13.21</v>
      </c>
      <c r="I31" s="12">
        <v>0</v>
      </c>
    </row>
    <row r="32" spans="2:9" ht="15" customHeight="1" x14ac:dyDescent="0.2">
      <c r="B32" t="s">
        <v>53</v>
      </c>
      <c r="C32" s="12">
        <v>7</v>
      </c>
      <c r="D32" s="8">
        <v>4.3499999999999996</v>
      </c>
      <c r="E32" s="12">
        <v>7</v>
      </c>
      <c r="F32" s="8">
        <v>6.73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62</v>
      </c>
      <c r="C33" s="12">
        <v>6</v>
      </c>
      <c r="D33" s="8">
        <v>3.73</v>
      </c>
      <c r="E33" s="12">
        <v>5</v>
      </c>
      <c r="F33" s="8">
        <v>4.8099999999999996</v>
      </c>
      <c r="G33" s="12">
        <v>1</v>
      </c>
      <c r="H33" s="8">
        <v>1.89</v>
      </c>
      <c r="I33" s="12">
        <v>0</v>
      </c>
    </row>
    <row r="34" spans="2:9" ht="15" customHeight="1" x14ac:dyDescent="0.2">
      <c r="B34" t="s">
        <v>64</v>
      </c>
      <c r="C34" s="12">
        <v>5</v>
      </c>
      <c r="D34" s="8">
        <v>3.11</v>
      </c>
      <c r="E34" s="12">
        <v>4</v>
      </c>
      <c r="F34" s="8">
        <v>3.85</v>
      </c>
      <c r="G34" s="12">
        <v>1</v>
      </c>
      <c r="H34" s="8">
        <v>1.89</v>
      </c>
      <c r="I34" s="12">
        <v>0</v>
      </c>
    </row>
    <row r="35" spans="2:9" ht="15" customHeight="1" x14ac:dyDescent="0.2">
      <c r="B35" t="s">
        <v>63</v>
      </c>
      <c r="C35" s="12">
        <v>4</v>
      </c>
      <c r="D35" s="8">
        <v>2.48</v>
      </c>
      <c r="E35" s="12">
        <v>1</v>
      </c>
      <c r="F35" s="8">
        <v>0.96</v>
      </c>
      <c r="G35" s="12">
        <v>3</v>
      </c>
      <c r="H35" s="8">
        <v>5.66</v>
      </c>
      <c r="I35" s="12">
        <v>0</v>
      </c>
    </row>
    <row r="36" spans="2:9" ht="15" customHeight="1" x14ac:dyDescent="0.2">
      <c r="B36" t="s">
        <v>48</v>
      </c>
      <c r="C36" s="12">
        <v>3</v>
      </c>
      <c r="D36" s="8">
        <v>1.86</v>
      </c>
      <c r="E36" s="12">
        <v>1</v>
      </c>
      <c r="F36" s="8">
        <v>0.96</v>
      </c>
      <c r="G36" s="12">
        <v>2</v>
      </c>
      <c r="H36" s="8">
        <v>3.77</v>
      </c>
      <c r="I36" s="12">
        <v>0</v>
      </c>
    </row>
    <row r="37" spans="2:9" ht="15" customHeight="1" x14ac:dyDescent="0.2">
      <c r="B37" t="s">
        <v>49</v>
      </c>
      <c r="C37" s="12">
        <v>3</v>
      </c>
      <c r="D37" s="8">
        <v>1.86</v>
      </c>
      <c r="E37" s="12">
        <v>0</v>
      </c>
      <c r="F37" s="8">
        <v>0</v>
      </c>
      <c r="G37" s="12">
        <v>2</v>
      </c>
      <c r="H37" s="8">
        <v>3.77</v>
      </c>
      <c r="I37" s="12">
        <v>1</v>
      </c>
    </row>
    <row r="38" spans="2:9" ht="15" customHeight="1" x14ac:dyDescent="0.2">
      <c r="B38" t="s">
        <v>50</v>
      </c>
      <c r="C38" s="12">
        <v>3</v>
      </c>
      <c r="D38" s="8">
        <v>1.86</v>
      </c>
      <c r="E38" s="12">
        <v>0</v>
      </c>
      <c r="F38" s="8">
        <v>0</v>
      </c>
      <c r="G38" s="12">
        <v>3</v>
      </c>
      <c r="H38" s="8">
        <v>5.66</v>
      </c>
      <c r="I38" s="12">
        <v>0</v>
      </c>
    </row>
    <row r="39" spans="2:9" ht="15" customHeight="1" x14ac:dyDescent="0.2">
      <c r="B39" t="s">
        <v>56</v>
      </c>
      <c r="C39" s="12">
        <v>3</v>
      </c>
      <c r="D39" s="8">
        <v>1.86</v>
      </c>
      <c r="E39" s="12">
        <v>3</v>
      </c>
      <c r="F39" s="8">
        <v>2.88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61</v>
      </c>
      <c r="C40" s="12">
        <v>3</v>
      </c>
      <c r="D40" s="8">
        <v>1.86</v>
      </c>
      <c r="E40" s="12">
        <v>1</v>
      </c>
      <c r="F40" s="8">
        <v>0.96</v>
      </c>
      <c r="G40" s="12">
        <v>1</v>
      </c>
      <c r="H40" s="8">
        <v>1.89</v>
      </c>
      <c r="I40" s="12">
        <v>0</v>
      </c>
    </row>
    <row r="41" spans="2:9" ht="15" customHeight="1" x14ac:dyDescent="0.2">
      <c r="B41" t="s">
        <v>77</v>
      </c>
      <c r="C41" s="12">
        <v>2</v>
      </c>
      <c r="D41" s="8">
        <v>1.24</v>
      </c>
      <c r="E41" s="12">
        <v>2</v>
      </c>
      <c r="F41" s="8">
        <v>1.92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51</v>
      </c>
      <c r="C42" s="12">
        <v>2</v>
      </c>
      <c r="D42" s="8">
        <v>1.24</v>
      </c>
      <c r="E42" s="12">
        <v>0</v>
      </c>
      <c r="F42" s="8">
        <v>0</v>
      </c>
      <c r="G42" s="12">
        <v>2</v>
      </c>
      <c r="H42" s="8">
        <v>3.77</v>
      </c>
      <c r="I42" s="12">
        <v>0</v>
      </c>
    </row>
    <row r="43" spans="2:9" ht="15" customHeight="1" x14ac:dyDescent="0.2">
      <c r="B43" t="s">
        <v>69</v>
      </c>
      <c r="C43" s="12">
        <v>2</v>
      </c>
      <c r="D43" s="8">
        <v>1.24</v>
      </c>
      <c r="E43" s="12">
        <v>0</v>
      </c>
      <c r="F43" s="8">
        <v>0</v>
      </c>
      <c r="G43" s="12">
        <v>1</v>
      </c>
      <c r="H43" s="8">
        <v>1.89</v>
      </c>
      <c r="I43" s="12">
        <v>1</v>
      </c>
    </row>
    <row r="46" spans="2:9" ht="33" customHeight="1" x14ac:dyDescent="0.2">
      <c r="B46" t="s">
        <v>163</v>
      </c>
      <c r="C46" s="10" t="s">
        <v>38</v>
      </c>
      <c r="D46" s="10" t="s">
        <v>39</v>
      </c>
      <c r="E46" s="10" t="s">
        <v>40</v>
      </c>
      <c r="F46" s="10" t="s">
        <v>41</v>
      </c>
      <c r="G46" s="10" t="s">
        <v>42</v>
      </c>
      <c r="H46" s="10" t="s">
        <v>43</v>
      </c>
      <c r="I46" s="10" t="s">
        <v>44</v>
      </c>
    </row>
    <row r="47" spans="2:9" ht="15" customHeight="1" x14ac:dyDescent="0.2">
      <c r="B47" t="s">
        <v>88</v>
      </c>
      <c r="C47" s="12">
        <v>10</v>
      </c>
      <c r="D47" s="8">
        <v>6.21</v>
      </c>
      <c r="E47" s="12">
        <v>3</v>
      </c>
      <c r="F47" s="8">
        <v>2.88</v>
      </c>
      <c r="G47" s="12">
        <v>7</v>
      </c>
      <c r="H47" s="8">
        <v>13.21</v>
      </c>
      <c r="I47" s="12">
        <v>0</v>
      </c>
    </row>
    <row r="48" spans="2:9" ht="15" customHeight="1" x14ac:dyDescent="0.2">
      <c r="B48" t="s">
        <v>103</v>
      </c>
      <c r="C48" s="12">
        <v>9</v>
      </c>
      <c r="D48" s="8">
        <v>5.59</v>
      </c>
      <c r="E48" s="12">
        <v>9</v>
      </c>
      <c r="F48" s="8">
        <v>8.65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111</v>
      </c>
      <c r="C49" s="12">
        <v>6</v>
      </c>
      <c r="D49" s="8">
        <v>3.73</v>
      </c>
      <c r="E49" s="12">
        <v>3</v>
      </c>
      <c r="F49" s="8">
        <v>2.88</v>
      </c>
      <c r="G49" s="12">
        <v>3</v>
      </c>
      <c r="H49" s="8">
        <v>5.66</v>
      </c>
      <c r="I49" s="12">
        <v>0</v>
      </c>
    </row>
    <row r="50" spans="2:9" ht="15" customHeight="1" x14ac:dyDescent="0.2">
      <c r="B50" t="s">
        <v>137</v>
      </c>
      <c r="C50" s="12">
        <v>6</v>
      </c>
      <c r="D50" s="8">
        <v>3.73</v>
      </c>
      <c r="E50" s="12">
        <v>0</v>
      </c>
      <c r="F50" s="8">
        <v>0</v>
      </c>
      <c r="G50" s="12">
        <v>6</v>
      </c>
      <c r="H50" s="8">
        <v>11.32</v>
      </c>
      <c r="I50" s="12">
        <v>0</v>
      </c>
    </row>
    <row r="51" spans="2:9" ht="15" customHeight="1" x14ac:dyDescent="0.2">
      <c r="B51" t="s">
        <v>93</v>
      </c>
      <c r="C51" s="12">
        <v>6</v>
      </c>
      <c r="D51" s="8">
        <v>3.73</v>
      </c>
      <c r="E51" s="12">
        <v>6</v>
      </c>
      <c r="F51" s="8">
        <v>5.77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104</v>
      </c>
      <c r="C52" s="12">
        <v>6</v>
      </c>
      <c r="D52" s="8">
        <v>3.73</v>
      </c>
      <c r="E52" s="12">
        <v>6</v>
      </c>
      <c r="F52" s="8">
        <v>5.77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89</v>
      </c>
      <c r="C53" s="12">
        <v>5</v>
      </c>
      <c r="D53" s="8">
        <v>3.11</v>
      </c>
      <c r="E53" s="12">
        <v>4</v>
      </c>
      <c r="F53" s="8">
        <v>3.85</v>
      </c>
      <c r="G53" s="12">
        <v>1</v>
      </c>
      <c r="H53" s="8">
        <v>1.89</v>
      </c>
      <c r="I53" s="12">
        <v>0</v>
      </c>
    </row>
    <row r="54" spans="2:9" ht="15" customHeight="1" x14ac:dyDescent="0.2">
      <c r="B54" t="s">
        <v>95</v>
      </c>
      <c r="C54" s="12">
        <v>5</v>
      </c>
      <c r="D54" s="8">
        <v>3.11</v>
      </c>
      <c r="E54" s="12">
        <v>5</v>
      </c>
      <c r="F54" s="8">
        <v>4.8099999999999996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99</v>
      </c>
      <c r="C55" s="12">
        <v>5</v>
      </c>
      <c r="D55" s="8">
        <v>3.11</v>
      </c>
      <c r="E55" s="12">
        <v>2</v>
      </c>
      <c r="F55" s="8">
        <v>1.92</v>
      </c>
      <c r="G55" s="12">
        <v>3</v>
      </c>
      <c r="H55" s="8">
        <v>5.66</v>
      </c>
      <c r="I55" s="12">
        <v>0</v>
      </c>
    </row>
    <row r="56" spans="2:9" ht="15" customHeight="1" x14ac:dyDescent="0.2">
      <c r="B56" t="s">
        <v>107</v>
      </c>
      <c r="C56" s="12">
        <v>5</v>
      </c>
      <c r="D56" s="8">
        <v>3.11</v>
      </c>
      <c r="E56" s="12">
        <v>4</v>
      </c>
      <c r="F56" s="8">
        <v>3.85</v>
      </c>
      <c r="G56" s="12">
        <v>1</v>
      </c>
      <c r="H56" s="8">
        <v>1.89</v>
      </c>
      <c r="I56" s="12">
        <v>0</v>
      </c>
    </row>
    <row r="57" spans="2:9" ht="15" customHeight="1" x14ac:dyDescent="0.2">
      <c r="B57" t="s">
        <v>91</v>
      </c>
      <c r="C57" s="12">
        <v>4</v>
      </c>
      <c r="D57" s="8">
        <v>2.48</v>
      </c>
      <c r="E57" s="12">
        <v>3</v>
      </c>
      <c r="F57" s="8">
        <v>2.88</v>
      </c>
      <c r="G57" s="12">
        <v>1</v>
      </c>
      <c r="H57" s="8">
        <v>1.89</v>
      </c>
      <c r="I57" s="12">
        <v>0</v>
      </c>
    </row>
    <row r="58" spans="2:9" ht="15" customHeight="1" x14ac:dyDescent="0.2">
      <c r="B58" t="s">
        <v>106</v>
      </c>
      <c r="C58" s="12">
        <v>4</v>
      </c>
      <c r="D58" s="8">
        <v>2.48</v>
      </c>
      <c r="E58" s="12">
        <v>4</v>
      </c>
      <c r="F58" s="8">
        <v>3.85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112</v>
      </c>
      <c r="C59" s="12">
        <v>3</v>
      </c>
      <c r="D59" s="8">
        <v>1.86</v>
      </c>
      <c r="E59" s="12">
        <v>2</v>
      </c>
      <c r="F59" s="8">
        <v>1.92</v>
      </c>
      <c r="G59" s="12">
        <v>1</v>
      </c>
      <c r="H59" s="8">
        <v>1.89</v>
      </c>
      <c r="I59" s="12">
        <v>0</v>
      </c>
    </row>
    <row r="60" spans="2:9" ht="15" customHeight="1" x14ac:dyDescent="0.2">
      <c r="B60" t="s">
        <v>139</v>
      </c>
      <c r="C60" s="12">
        <v>3</v>
      </c>
      <c r="D60" s="8">
        <v>1.86</v>
      </c>
      <c r="E60" s="12">
        <v>3</v>
      </c>
      <c r="F60" s="8">
        <v>2.88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94</v>
      </c>
      <c r="C61" s="12">
        <v>3</v>
      </c>
      <c r="D61" s="8">
        <v>1.86</v>
      </c>
      <c r="E61" s="12">
        <v>3</v>
      </c>
      <c r="F61" s="8">
        <v>2.88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96</v>
      </c>
      <c r="C62" s="12">
        <v>3</v>
      </c>
      <c r="D62" s="8">
        <v>1.86</v>
      </c>
      <c r="E62" s="12">
        <v>3</v>
      </c>
      <c r="F62" s="8">
        <v>2.88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144</v>
      </c>
      <c r="C63" s="12">
        <v>3</v>
      </c>
      <c r="D63" s="8">
        <v>1.86</v>
      </c>
      <c r="E63" s="12">
        <v>3</v>
      </c>
      <c r="F63" s="8">
        <v>2.88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110</v>
      </c>
      <c r="C64" s="12">
        <v>3</v>
      </c>
      <c r="D64" s="8">
        <v>1.86</v>
      </c>
      <c r="E64" s="12">
        <v>3</v>
      </c>
      <c r="F64" s="8">
        <v>2.88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129</v>
      </c>
      <c r="C65" s="12">
        <v>2</v>
      </c>
      <c r="D65" s="8">
        <v>1.24</v>
      </c>
      <c r="E65" s="12">
        <v>1</v>
      </c>
      <c r="F65" s="8">
        <v>0.96</v>
      </c>
      <c r="G65" s="12">
        <v>1</v>
      </c>
      <c r="H65" s="8">
        <v>1.89</v>
      </c>
      <c r="I65" s="12">
        <v>0</v>
      </c>
    </row>
    <row r="66" spans="2:9" ht="15" customHeight="1" x14ac:dyDescent="0.2">
      <c r="B66" t="s">
        <v>130</v>
      </c>
      <c r="C66" s="12">
        <v>2</v>
      </c>
      <c r="D66" s="8">
        <v>1.24</v>
      </c>
      <c r="E66" s="12">
        <v>1</v>
      </c>
      <c r="F66" s="8">
        <v>0.96</v>
      </c>
      <c r="G66" s="12">
        <v>1</v>
      </c>
      <c r="H66" s="8">
        <v>1.89</v>
      </c>
      <c r="I66" s="12">
        <v>0</v>
      </c>
    </row>
    <row r="67" spans="2:9" ht="15" customHeight="1" x14ac:dyDescent="0.2">
      <c r="B67" t="s">
        <v>138</v>
      </c>
      <c r="C67" s="12">
        <v>2</v>
      </c>
      <c r="D67" s="8">
        <v>1.24</v>
      </c>
      <c r="E67" s="12">
        <v>2</v>
      </c>
      <c r="F67" s="8">
        <v>1.92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128</v>
      </c>
      <c r="C68" s="12">
        <v>2</v>
      </c>
      <c r="D68" s="8">
        <v>1.24</v>
      </c>
      <c r="E68" s="12">
        <v>0</v>
      </c>
      <c r="F68" s="8">
        <v>0</v>
      </c>
      <c r="G68" s="12">
        <v>1</v>
      </c>
      <c r="H68" s="8">
        <v>1.89</v>
      </c>
      <c r="I68" s="12">
        <v>1</v>
      </c>
    </row>
    <row r="69" spans="2:9" ht="15" customHeight="1" x14ac:dyDescent="0.2">
      <c r="B69" t="s">
        <v>124</v>
      </c>
      <c r="C69" s="12">
        <v>2</v>
      </c>
      <c r="D69" s="8">
        <v>1.24</v>
      </c>
      <c r="E69" s="12">
        <v>0</v>
      </c>
      <c r="F69" s="8">
        <v>0</v>
      </c>
      <c r="G69" s="12">
        <v>2</v>
      </c>
      <c r="H69" s="8">
        <v>3.77</v>
      </c>
      <c r="I69" s="12">
        <v>0</v>
      </c>
    </row>
    <row r="70" spans="2:9" ht="15" customHeight="1" x14ac:dyDescent="0.2">
      <c r="B70" t="s">
        <v>118</v>
      </c>
      <c r="C70" s="12">
        <v>2</v>
      </c>
      <c r="D70" s="8">
        <v>1.24</v>
      </c>
      <c r="E70" s="12">
        <v>2</v>
      </c>
      <c r="F70" s="8">
        <v>1.92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92</v>
      </c>
      <c r="C71" s="12">
        <v>2</v>
      </c>
      <c r="D71" s="8">
        <v>1.24</v>
      </c>
      <c r="E71" s="12">
        <v>2</v>
      </c>
      <c r="F71" s="8">
        <v>1.92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140</v>
      </c>
      <c r="C72" s="12">
        <v>2</v>
      </c>
      <c r="D72" s="8">
        <v>1.24</v>
      </c>
      <c r="E72" s="12">
        <v>2</v>
      </c>
      <c r="F72" s="8">
        <v>1.92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141</v>
      </c>
      <c r="C73" s="12">
        <v>2</v>
      </c>
      <c r="D73" s="8">
        <v>1.24</v>
      </c>
      <c r="E73" s="12">
        <v>2</v>
      </c>
      <c r="F73" s="8">
        <v>1.92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142</v>
      </c>
      <c r="C74" s="12">
        <v>2</v>
      </c>
      <c r="D74" s="8">
        <v>1.24</v>
      </c>
      <c r="E74" s="12">
        <v>2</v>
      </c>
      <c r="F74" s="8">
        <v>1.92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143</v>
      </c>
      <c r="C75" s="12">
        <v>2</v>
      </c>
      <c r="D75" s="8">
        <v>1.24</v>
      </c>
      <c r="E75" s="12">
        <v>0</v>
      </c>
      <c r="F75" s="8">
        <v>0</v>
      </c>
      <c r="G75" s="12">
        <v>2</v>
      </c>
      <c r="H75" s="8">
        <v>3.77</v>
      </c>
      <c r="I75" s="12">
        <v>0</v>
      </c>
    </row>
    <row r="76" spans="2:9" ht="15" customHeight="1" x14ac:dyDescent="0.2">
      <c r="B76" t="s">
        <v>100</v>
      </c>
      <c r="C76" s="12">
        <v>2</v>
      </c>
      <c r="D76" s="8">
        <v>1.24</v>
      </c>
      <c r="E76" s="12">
        <v>2</v>
      </c>
      <c r="F76" s="8">
        <v>1.92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101</v>
      </c>
      <c r="C77" s="12">
        <v>2</v>
      </c>
      <c r="D77" s="8">
        <v>1.24</v>
      </c>
      <c r="E77" s="12">
        <v>2</v>
      </c>
      <c r="F77" s="8">
        <v>1.92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145</v>
      </c>
      <c r="C78" s="12">
        <v>2</v>
      </c>
      <c r="D78" s="8">
        <v>1.24</v>
      </c>
      <c r="E78" s="12">
        <v>0</v>
      </c>
      <c r="F78" s="8">
        <v>0</v>
      </c>
      <c r="G78" s="12">
        <v>2</v>
      </c>
      <c r="H78" s="8">
        <v>3.77</v>
      </c>
      <c r="I78" s="12">
        <v>0</v>
      </c>
    </row>
    <row r="80" spans="2:9" ht="15" customHeight="1" x14ac:dyDescent="0.2">
      <c r="B80" t="s">
        <v>164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32D81-66C7-4BAC-B7DA-244E8C272A50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181</v>
      </c>
    </row>
    <row r="4" spans="2:9" ht="33" customHeight="1" x14ac:dyDescent="0.2">
      <c r="B4" t="s">
        <v>160</v>
      </c>
      <c r="C4" s="10" t="s">
        <v>38</v>
      </c>
      <c r="D4" s="10" t="s">
        <v>39</v>
      </c>
      <c r="E4" s="10" t="s">
        <v>40</v>
      </c>
      <c r="F4" s="10" t="s">
        <v>41</v>
      </c>
      <c r="G4" s="10" t="s">
        <v>42</v>
      </c>
      <c r="H4" s="10" t="s">
        <v>43</v>
      </c>
      <c r="I4" s="10" t="s">
        <v>44</v>
      </c>
    </row>
    <row r="5" spans="2:9" ht="15" customHeight="1" x14ac:dyDescent="0.2">
      <c r="B5" t="s">
        <v>22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23</v>
      </c>
      <c r="C6" s="12">
        <v>51</v>
      </c>
      <c r="D6" s="8">
        <v>16.399999999999999</v>
      </c>
      <c r="E6" s="12">
        <v>28</v>
      </c>
      <c r="F6" s="8">
        <v>12.39</v>
      </c>
      <c r="G6" s="12">
        <v>23</v>
      </c>
      <c r="H6" s="8">
        <v>27.38</v>
      </c>
      <c r="I6" s="12">
        <v>0</v>
      </c>
    </row>
    <row r="7" spans="2:9" ht="15" customHeight="1" x14ac:dyDescent="0.2">
      <c r="B7" t="s">
        <v>24</v>
      </c>
      <c r="C7" s="12">
        <v>24</v>
      </c>
      <c r="D7" s="8">
        <v>7.72</v>
      </c>
      <c r="E7" s="12">
        <v>16</v>
      </c>
      <c r="F7" s="8">
        <v>7.08</v>
      </c>
      <c r="G7" s="12">
        <v>8</v>
      </c>
      <c r="H7" s="8">
        <v>9.52</v>
      </c>
      <c r="I7" s="12">
        <v>0</v>
      </c>
    </row>
    <row r="8" spans="2:9" ht="15" customHeight="1" x14ac:dyDescent="0.2">
      <c r="B8" t="s">
        <v>25</v>
      </c>
      <c r="C8" s="12">
        <v>1</v>
      </c>
      <c r="D8" s="8">
        <v>0.32</v>
      </c>
      <c r="E8" s="12">
        <v>0</v>
      </c>
      <c r="F8" s="8">
        <v>0</v>
      </c>
      <c r="G8" s="12">
        <v>1</v>
      </c>
      <c r="H8" s="8">
        <v>1.19</v>
      </c>
      <c r="I8" s="12">
        <v>0</v>
      </c>
    </row>
    <row r="9" spans="2:9" ht="15" customHeight="1" x14ac:dyDescent="0.2">
      <c r="B9" t="s">
        <v>26</v>
      </c>
      <c r="C9" s="12">
        <v>1</v>
      </c>
      <c r="D9" s="8">
        <v>0.32</v>
      </c>
      <c r="E9" s="12">
        <v>0</v>
      </c>
      <c r="F9" s="8">
        <v>0</v>
      </c>
      <c r="G9" s="12">
        <v>1</v>
      </c>
      <c r="H9" s="8">
        <v>1.19</v>
      </c>
      <c r="I9" s="12">
        <v>0</v>
      </c>
    </row>
    <row r="10" spans="2:9" ht="15" customHeight="1" x14ac:dyDescent="0.2">
      <c r="B10" t="s">
        <v>27</v>
      </c>
      <c r="C10" s="12">
        <v>3</v>
      </c>
      <c r="D10" s="8">
        <v>0.96</v>
      </c>
      <c r="E10" s="12">
        <v>1</v>
      </c>
      <c r="F10" s="8">
        <v>0.44</v>
      </c>
      <c r="G10" s="12">
        <v>2</v>
      </c>
      <c r="H10" s="8">
        <v>2.38</v>
      </c>
      <c r="I10" s="12">
        <v>0</v>
      </c>
    </row>
    <row r="11" spans="2:9" ht="15" customHeight="1" x14ac:dyDescent="0.2">
      <c r="B11" t="s">
        <v>28</v>
      </c>
      <c r="C11" s="12">
        <v>88</v>
      </c>
      <c r="D11" s="8">
        <v>28.3</v>
      </c>
      <c r="E11" s="12">
        <v>60</v>
      </c>
      <c r="F11" s="8">
        <v>26.55</v>
      </c>
      <c r="G11" s="12">
        <v>28</v>
      </c>
      <c r="H11" s="8">
        <v>33.33</v>
      </c>
      <c r="I11" s="12">
        <v>0</v>
      </c>
    </row>
    <row r="12" spans="2:9" ht="15" customHeight="1" x14ac:dyDescent="0.2">
      <c r="B12" t="s">
        <v>29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30</v>
      </c>
      <c r="C13" s="12">
        <v>23</v>
      </c>
      <c r="D13" s="8">
        <v>7.4</v>
      </c>
      <c r="E13" s="12">
        <v>19</v>
      </c>
      <c r="F13" s="8">
        <v>8.41</v>
      </c>
      <c r="G13" s="12">
        <v>4</v>
      </c>
      <c r="H13" s="8">
        <v>4.76</v>
      </c>
      <c r="I13" s="12">
        <v>0</v>
      </c>
    </row>
    <row r="14" spans="2:9" ht="15" customHeight="1" x14ac:dyDescent="0.2">
      <c r="B14" t="s">
        <v>31</v>
      </c>
      <c r="C14" s="12">
        <v>9</v>
      </c>
      <c r="D14" s="8">
        <v>2.89</v>
      </c>
      <c r="E14" s="12">
        <v>7</v>
      </c>
      <c r="F14" s="8">
        <v>3.1</v>
      </c>
      <c r="G14" s="12">
        <v>2</v>
      </c>
      <c r="H14" s="8">
        <v>2.38</v>
      </c>
      <c r="I14" s="12">
        <v>0</v>
      </c>
    </row>
    <row r="15" spans="2:9" ht="15" customHeight="1" x14ac:dyDescent="0.2">
      <c r="B15" t="s">
        <v>32</v>
      </c>
      <c r="C15" s="12">
        <v>47</v>
      </c>
      <c r="D15" s="8">
        <v>15.11</v>
      </c>
      <c r="E15" s="12">
        <v>42</v>
      </c>
      <c r="F15" s="8">
        <v>18.579999999999998</v>
      </c>
      <c r="G15" s="12">
        <v>4</v>
      </c>
      <c r="H15" s="8">
        <v>4.76</v>
      </c>
      <c r="I15" s="12">
        <v>0</v>
      </c>
    </row>
    <row r="16" spans="2:9" ht="15" customHeight="1" x14ac:dyDescent="0.2">
      <c r="B16" t="s">
        <v>33</v>
      </c>
      <c r="C16" s="12">
        <v>39</v>
      </c>
      <c r="D16" s="8">
        <v>12.54</v>
      </c>
      <c r="E16" s="12">
        <v>36</v>
      </c>
      <c r="F16" s="8">
        <v>15.93</v>
      </c>
      <c r="G16" s="12">
        <v>3</v>
      </c>
      <c r="H16" s="8">
        <v>3.57</v>
      </c>
      <c r="I16" s="12">
        <v>0</v>
      </c>
    </row>
    <row r="17" spans="2:9" ht="15" customHeight="1" x14ac:dyDescent="0.2">
      <c r="B17" t="s">
        <v>34</v>
      </c>
      <c r="C17" s="12">
        <v>2</v>
      </c>
      <c r="D17" s="8">
        <v>0.64</v>
      </c>
      <c r="E17" s="12">
        <v>2</v>
      </c>
      <c r="F17" s="8">
        <v>0.88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35</v>
      </c>
      <c r="C18" s="12">
        <v>11</v>
      </c>
      <c r="D18" s="8">
        <v>3.54</v>
      </c>
      <c r="E18" s="12">
        <v>9</v>
      </c>
      <c r="F18" s="8">
        <v>3.98</v>
      </c>
      <c r="G18" s="12">
        <v>2</v>
      </c>
      <c r="H18" s="8">
        <v>2.38</v>
      </c>
      <c r="I18" s="12">
        <v>0</v>
      </c>
    </row>
    <row r="19" spans="2:9" ht="15" customHeight="1" x14ac:dyDescent="0.2">
      <c r="B19" t="s">
        <v>36</v>
      </c>
      <c r="C19" s="12">
        <v>12</v>
      </c>
      <c r="D19" s="8">
        <v>3.86</v>
      </c>
      <c r="E19" s="12">
        <v>6</v>
      </c>
      <c r="F19" s="8">
        <v>2.65</v>
      </c>
      <c r="G19" s="12">
        <v>6</v>
      </c>
      <c r="H19" s="8">
        <v>7.14</v>
      </c>
      <c r="I19" s="12">
        <v>0</v>
      </c>
    </row>
    <row r="20" spans="2:9" ht="15" customHeight="1" x14ac:dyDescent="0.2">
      <c r="B20" s="9" t="s">
        <v>161</v>
      </c>
      <c r="C20" s="12">
        <f>SUM(LTBL_42322[総数／事業所数])</f>
        <v>311</v>
      </c>
      <c r="E20" s="12">
        <f>SUBTOTAL(109,LTBL_42322[個人／事業所数])</f>
        <v>226</v>
      </c>
      <c r="G20" s="12">
        <f>SUBTOTAL(109,LTBL_42322[法人／事業所数])</f>
        <v>84</v>
      </c>
      <c r="I20" s="12">
        <f>SUBTOTAL(109,LTBL_42322[法人以外の団体／事業所数])</f>
        <v>0</v>
      </c>
    </row>
    <row r="21" spans="2:9" ht="15" customHeight="1" x14ac:dyDescent="0.2">
      <c r="E21" s="11">
        <f>LTBL_42322[[#Totals],[個人／事業所数]]/LTBL_42322[[#Totals],[総数／事業所数]]</f>
        <v>0.72668810289389063</v>
      </c>
      <c r="G21" s="11">
        <f>LTBL_42322[[#Totals],[法人／事業所数]]/LTBL_42322[[#Totals],[総数／事業所数]]</f>
        <v>0.27009646302250806</v>
      </c>
      <c r="I21" s="11">
        <f>LTBL_42322[[#Totals],[法人以外の団体／事業所数]]/LTBL_42322[[#Totals],[総数／事業所数]]</f>
        <v>0</v>
      </c>
    </row>
    <row r="23" spans="2:9" ht="33" customHeight="1" x14ac:dyDescent="0.2">
      <c r="B23" t="s">
        <v>162</v>
      </c>
      <c r="C23" s="10" t="s">
        <v>38</v>
      </c>
      <c r="D23" s="10" t="s">
        <v>39</v>
      </c>
      <c r="E23" s="10" t="s">
        <v>40</v>
      </c>
      <c r="F23" s="10" t="s">
        <v>41</v>
      </c>
      <c r="G23" s="10" t="s">
        <v>42</v>
      </c>
      <c r="H23" s="10" t="s">
        <v>43</v>
      </c>
      <c r="I23" s="10" t="s">
        <v>44</v>
      </c>
    </row>
    <row r="24" spans="2:9" ht="15" customHeight="1" x14ac:dyDescent="0.2">
      <c r="B24" t="s">
        <v>59</v>
      </c>
      <c r="C24" s="12">
        <v>41</v>
      </c>
      <c r="D24" s="8">
        <v>13.18</v>
      </c>
      <c r="E24" s="12">
        <v>38</v>
      </c>
      <c r="F24" s="8">
        <v>16.809999999999999</v>
      </c>
      <c r="G24" s="12">
        <v>3</v>
      </c>
      <c r="H24" s="8">
        <v>3.57</v>
      </c>
      <c r="I24" s="12">
        <v>0</v>
      </c>
    </row>
    <row r="25" spans="2:9" ht="15" customHeight="1" x14ac:dyDescent="0.2">
      <c r="B25" t="s">
        <v>60</v>
      </c>
      <c r="C25" s="12">
        <v>37</v>
      </c>
      <c r="D25" s="8">
        <v>11.9</v>
      </c>
      <c r="E25" s="12">
        <v>34</v>
      </c>
      <c r="F25" s="8">
        <v>15.04</v>
      </c>
      <c r="G25" s="12">
        <v>3</v>
      </c>
      <c r="H25" s="8">
        <v>3.57</v>
      </c>
      <c r="I25" s="12">
        <v>0</v>
      </c>
    </row>
    <row r="26" spans="2:9" ht="15" customHeight="1" x14ac:dyDescent="0.2">
      <c r="B26" t="s">
        <v>54</v>
      </c>
      <c r="C26" s="12">
        <v>29</v>
      </c>
      <c r="D26" s="8">
        <v>9.32</v>
      </c>
      <c r="E26" s="12">
        <v>16</v>
      </c>
      <c r="F26" s="8">
        <v>7.08</v>
      </c>
      <c r="G26" s="12">
        <v>13</v>
      </c>
      <c r="H26" s="8">
        <v>15.48</v>
      </c>
      <c r="I26" s="12">
        <v>0</v>
      </c>
    </row>
    <row r="27" spans="2:9" ht="15" customHeight="1" x14ac:dyDescent="0.2">
      <c r="B27" t="s">
        <v>45</v>
      </c>
      <c r="C27" s="12">
        <v>23</v>
      </c>
      <c r="D27" s="8">
        <v>7.4</v>
      </c>
      <c r="E27" s="12">
        <v>11</v>
      </c>
      <c r="F27" s="8">
        <v>4.87</v>
      </c>
      <c r="G27" s="12">
        <v>12</v>
      </c>
      <c r="H27" s="8">
        <v>14.29</v>
      </c>
      <c r="I27" s="12">
        <v>0</v>
      </c>
    </row>
    <row r="28" spans="2:9" ht="15" customHeight="1" x14ac:dyDescent="0.2">
      <c r="B28" t="s">
        <v>56</v>
      </c>
      <c r="C28" s="12">
        <v>21</v>
      </c>
      <c r="D28" s="8">
        <v>6.75</v>
      </c>
      <c r="E28" s="12">
        <v>18</v>
      </c>
      <c r="F28" s="8">
        <v>7.96</v>
      </c>
      <c r="G28" s="12">
        <v>3</v>
      </c>
      <c r="H28" s="8">
        <v>3.57</v>
      </c>
      <c r="I28" s="12">
        <v>0</v>
      </c>
    </row>
    <row r="29" spans="2:9" ht="15" customHeight="1" x14ac:dyDescent="0.2">
      <c r="B29" t="s">
        <v>52</v>
      </c>
      <c r="C29" s="12">
        <v>18</v>
      </c>
      <c r="D29" s="8">
        <v>5.79</v>
      </c>
      <c r="E29" s="12">
        <v>16</v>
      </c>
      <c r="F29" s="8">
        <v>7.08</v>
      </c>
      <c r="G29" s="12">
        <v>2</v>
      </c>
      <c r="H29" s="8">
        <v>2.38</v>
      </c>
      <c r="I29" s="12">
        <v>0</v>
      </c>
    </row>
    <row r="30" spans="2:9" ht="15" customHeight="1" x14ac:dyDescent="0.2">
      <c r="B30" t="s">
        <v>46</v>
      </c>
      <c r="C30" s="12">
        <v>17</v>
      </c>
      <c r="D30" s="8">
        <v>5.47</v>
      </c>
      <c r="E30" s="12">
        <v>13</v>
      </c>
      <c r="F30" s="8">
        <v>5.75</v>
      </c>
      <c r="G30" s="12">
        <v>4</v>
      </c>
      <c r="H30" s="8">
        <v>4.76</v>
      </c>
      <c r="I30" s="12">
        <v>0</v>
      </c>
    </row>
    <row r="31" spans="2:9" ht="15" customHeight="1" x14ac:dyDescent="0.2">
      <c r="B31" t="s">
        <v>51</v>
      </c>
      <c r="C31" s="12">
        <v>13</v>
      </c>
      <c r="D31" s="8">
        <v>4.18</v>
      </c>
      <c r="E31" s="12">
        <v>12</v>
      </c>
      <c r="F31" s="8">
        <v>5.31</v>
      </c>
      <c r="G31" s="12">
        <v>1</v>
      </c>
      <c r="H31" s="8">
        <v>1.19</v>
      </c>
      <c r="I31" s="12">
        <v>0</v>
      </c>
    </row>
    <row r="32" spans="2:9" ht="15" customHeight="1" x14ac:dyDescent="0.2">
      <c r="B32" t="s">
        <v>53</v>
      </c>
      <c r="C32" s="12">
        <v>12</v>
      </c>
      <c r="D32" s="8">
        <v>3.86</v>
      </c>
      <c r="E32" s="12">
        <v>11</v>
      </c>
      <c r="F32" s="8">
        <v>4.87</v>
      </c>
      <c r="G32" s="12">
        <v>1</v>
      </c>
      <c r="H32" s="8">
        <v>1.19</v>
      </c>
      <c r="I32" s="12">
        <v>0</v>
      </c>
    </row>
    <row r="33" spans="2:9" ht="15" customHeight="1" x14ac:dyDescent="0.2">
      <c r="B33" t="s">
        <v>47</v>
      </c>
      <c r="C33" s="12">
        <v>11</v>
      </c>
      <c r="D33" s="8">
        <v>3.54</v>
      </c>
      <c r="E33" s="12">
        <v>4</v>
      </c>
      <c r="F33" s="8">
        <v>1.77</v>
      </c>
      <c r="G33" s="12">
        <v>7</v>
      </c>
      <c r="H33" s="8">
        <v>8.33</v>
      </c>
      <c r="I33" s="12">
        <v>0</v>
      </c>
    </row>
    <row r="34" spans="2:9" ht="15" customHeight="1" x14ac:dyDescent="0.2">
      <c r="B34" t="s">
        <v>81</v>
      </c>
      <c r="C34" s="12">
        <v>9</v>
      </c>
      <c r="D34" s="8">
        <v>2.89</v>
      </c>
      <c r="E34" s="12">
        <v>6</v>
      </c>
      <c r="F34" s="8">
        <v>2.65</v>
      </c>
      <c r="G34" s="12">
        <v>3</v>
      </c>
      <c r="H34" s="8">
        <v>3.57</v>
      </c>
      <c r="I34" s="12">
        <v>0</v>
      </c>
    </row>
    <row r="35" spans="2:9" ht="15" customHeight="1" x14ac:dyDescent="0.2">
      <c r="B35" t="s">
        <v>62</v>
      </c>
      <c r="C35" s="12">
        <v>9</v>
      </c>
      <c r="D35" s="8">
        <v>2.89</v>
      </c>
      <c r="E35" s="12">
        <v>9</v>
      </c>
      <c r="F35" s="8">
        <v>3.98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58</v>
      </c>
      <c r="C36" s="12">
        <v>6</v>
      </c>
      <c r="D36" s="8">
        <v>1.93</v>
      </c>
      <c r="E36" s="12">
        <v>4</v>
      </c>
      <c r="F36" s="8">
        <v>1.77</v>
      </c>
      <c r="G36" s="12">
        <v>2</v>
      </c>
      <c r="H36" s="8">
        <v>2.38</v>
      </c>
      <c r="I36" s="12">
        <v>0</v>
      </c>
    </row>
    <row r="37" spans="2:9" ht="15" customHeight="1" x14ac:dyDescent="0.2">
      <c r="B37" t="s">
        <v>50</v>
      </c>
      <c r="C37" s="12">
        <v>5</v>
      </c>
      <c r="D37" s="8">
        <v>1.61</v>
      </c>
      <c r="E37" s="12">
        <v>2</v>
      </c>
      <c r="F37" s="8">
        <v>0.88</v>
      </c>
      <c r="G37" s="12">
        <v>3</v>
      </c>
      <c r="H37" s="8">
        <v>3.57</v>
      </c>
      <c r="I37" s="12">
        <v>0</v>
      </c>
    </row>
    <row r="38" spans="2:9" ht="15" customHeight="1" x14ac:dyDescent="0.2">
      <c r="B38" t="s">
        <v>64</v>
      </c>
      <c r="C38" s="12">
        <v>5</v>
      </c>
      <c r="D38" s="8">
        <v>1.61</v>
      </c>
      <c r="E38" s="12">
        <v>3</v>
      </c>
      <c r="F38" s="8">
        <v>1.33</v>
      </c>
      <c r="G38" s="12">
        <v>2</v>
      </c>
      <c r="H38" s="8">
        <v>2.38</v>
      </c>
      <c r="I38" s="12">
        <v>0</v>
      </c>
    </row>
    <row r="39" spans="2:9" ht="15" customHeight="1" x14ac:dyDescent="0.2">
      <c r="B39" t="s">
        <v>66</v>
      </c>
      <c r="C39" s="12">
        <v>4</v>
      </c>
      <c r="D39" s="8">
        <v>1.29</v>
      </c>
      <c r="E39" s="12">
        <v>1</v>
      </c>
      <c r="F39" s="8">
        <v>0.44</v>
      </c>
      <c r="G39" s="12">
        <v>3</v>
      </c>
      <c r="H39" s="8">
        <v>3.57</v>
      </c>
      <c r="I39" s="12">
        <v>0</v>
      </c>
    </row>
    <row r="40" spans="2:9" ht="15" customHeight="1" x14ac:dyDescent="0.2">
      <c r="B40" t="s">
        <v>78</v>
      </c>
      <c r="C40" s="12">
        <v>4</v>
      </c>
      <c r="D40" s="8">
        <v>1.29</v>
      </c>
      <c r="E40" s="12">
        <v>2</v>
      </c>
      <c r="F40" s="8">
        <v>0.88</v>
      </c>
      <c r="G40" s="12">
        <v>2</v>
      </c>
      <c r="H40" s="8">
        <v>2.38</v>
      </c>
      <c r="I40" s="12">
        <v>0</v>
      </c>
    </row>
    <row r="41" spans="2:9" ht="15" customHeight="1" x14ac:dyDescent="0.2">
      <c r="B41" t="s">
        <v>74</v>
      </c>
      <c r="C41" s="12">
        <v>4</v>
      </c>
      <c r="D41" s="8">
        <v>1.29</v>
      </c>
      <c r="E41" s="12">
        <v>2</v>
      </c>
      <c r="F41" s="8">
        <v>0.88</v>
      </c>
      <c r="G41" s="12">
        <v>1</v>
      </c>
      <c r="H41" s="8">
        <v>1.19</v>
      </c>
      <c r="I41" s="12">
        <v>0</v>
      </c>
    </row>
    <row r="42" spans="2:9" ht="15" customHeight="1" x14ac:dyDescent="0.2">
      <c r="B42" t="s">
        <v>67</v>
      </c>
      <c r="C42" s="12">
        <v>4</v>
      </c>
      <c r="D42" s="8">
        <v>1.29</v>
      </c>
      <c r="E42" s="12">
        <v>1</v>
      </c>
      <c r="F42" s="8">
        <v>0.44</v>
      </c>
      <c r="G42" s="12">
        <v>3</v>
      </c>
      <c r="H42" s="8">
        <v>3.57</v>
      </c>
      <c r="I42" s="12">
        <v>0</v>
      </c>
    </row>
    <row r="43" spans="2:9" ht="15" customHeight="1" x14ac:dyDescent="0.2">
      <c r="B43" t="s">
        <v>48</v>
      </c>
      <c r="C43" s="12">
        <v>3</v>
      </c>
      <c r="D43" s="8">
        <v>0.96</v>
      </c>
      <c r="E43" s="12">
        <v>1</v>
      </c>
      <c r="F43" s="8">
        <v>0.44</v>
      </c>
      <c r="G43" s="12">
        <v>2</v>
      </c>
      <c r="H43" s="8">
        <v>2.38</v>
      </c>
      <c r="I43" s="12">
        <v>0</v>
      </c>
    </row>
    <row r="44" spans="2:9" ht="15" customHeight="1" x14ac:dyDescent="0.2">
      <c r="B44" t="s">
        <v>75</v>
      </c>
      <c r="C44" s="12">
        <v>3</v>
      </c>
      <c r="D44" s="8">
        <v>0.96</v>
      </c>
      <c r="E44" s="12">
        <v>2</v>
      </c>
      <c r="F44" s="8">
        <v>0.88</v>
      </c>
      <c r="G44" s="12">
        <v>1</v>
      </c>
      <c r="H44" s="8">
        <v>1.19</v>
      </c>
      <c r="I44" s="12">
        <v>0</v>
      </c>
    </row>
    <row r="45" spans="2:9" ht="15" customHeight="1" x14ac:dyDescent="0.2">
      <c r="B45" t="s">
        <v>57</v>
      </c>
      <c r="C45" s="12">
        <v>3</v>
      </c>
      <c r="D45" s="8">
        <v>0.96</v>
      </c>
      <c r="E45" s="12">
        <v>3</v>
      </c>
      <c r="F45" s="8">
        <v>1.33</v>
      </c>
      <c r="G45" s="12">
        <v>0</v>
      </c>
      <c r="H45" s="8">
        <v>0</v>
      </c>
      <c r="I45" s="12">
        <v>0</v>
      </c>
    </row>
    <row r="48" spans="2:9" ht="33" customHeight="1" x14ac:dyDescent="0.2">
      <c r="B48" t="s">
        <v>163</v>
      </c>
      <c r="C48" s="10" t="s">
        <v>38</v>
      </c>
      <c r="D48" s="10" t="s">
        <v>39</v>
      </c>
      <c r="E48" s="10" t="s">
        <v>40</v>
      </c>
      <c r="F48" s="10" t="s">
        <v>41</v>
      </c>
      <c r="G48" s="10" t="s">
        <v>42</v>
      </c>
      <c r="H48" s="10" t="s">
        <v>43</v>
      </c>
      <c r="I48" s="10" t="s">
        <v>44</v>
      </c>
    </row>
    <row r="49" spans="2:9" ht="15" customHeight="1" x14ac:dyDescent="0.2">
      <c r="B49" t="s">
        <v>104</v>
      </c>
      <c r="C49" s="12">
        <v>24</v>
      </c>
      <c r="D49" s="8">
        <v>7.72</v>
      </c>
      <c r="E49" s="12">
        <v>23</v>
      </c>
      <c r="F49" s="8">
        <v>10.18</v>
      </c>
      <c r="G49" s="12">
        <v>1</v>
      </c>
      <c r="H49" s="8">
        <v>1.19</v>
      </c>
      <c r="I49" s="12">
        <v>0</v>
      </c>
    </row>
    <row r="50" spans="2:9" ht="15" customHeight="1" x14ac:dyDescent="0.2">
      <c r="B50" t="s">
        <v>96</v>
      </c>
      <c r="C50" s="12">
        <v>20</v>
      </c>
      <c r="D50" s="8">
        <v>6.43</v>
      </c>
      <c r="E50" s="12">
        <v>18</v>
      </c>
      <c r="F50" s="8">
        <v>7.96</v>
      </c>
      <c r="G50" s="12">
        <v>2</v>
      </c>
      <c r="H50" s="8">
        <v>2.38</v>
      </c>
      <c r="I50" s="12">
        <v>0</v>
      </c>
    </row>
    <row r="51" spans="2:9" ht="15" customHeight="1" x14ac:dyDescent="0.2">
      <c r="B51" t="s">
        <v>100</v>
      </c>
      <c r="C51" s="12">
        <v>14</v>
      </c>
      <c r="D51" s="8">
        <v>4.5</v>
      </c>
      <c r="E51" s="12">
        <v>14</v>
      </c>
      <c r="F51" s="8">
        <v>6.19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101</v>
      </c>
      <c r="C52" s="12">
        <v>13</v>
      </c>
      <c r="D52" s="8">
        <v>4.18</v>
      </c>
      <c r="E52" s="12">
        <v>13</v>
      </c>
      <c r="F52" s="8">
        <v>5.75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88</v>
      </c>
      <c r="C53" s="12">
        <v>9</v>
      </c>
      <c r="D53" s="8">
        <v>2.89</v>
      </c>
      <c r="E53" s="12">
        <v>2</v>
      </c>
      <c r="F53" s="8">
        <v>0.88</v>
      </c>
      <c r="G53" s="12">
        <v>7</v>
      </c>
      <c r="H53" s="8">
        <v>8.33</v>
      </c>
      <c r="I53" s="12">
        <v>0</v>
      </c>
    </row>
    <row r="54" spans="2:9" ht="15" customHeight="1" x14ac:dyDescent="0.2">
      <c r="B54" t="s">
        <v>89</v>
      </c>
      <c r="C54" s="12">
        <v>8</v>
      </c>
      <c r="D54" s="8">
        <v>2.57</v>
      </c>
      <c r="E54" s="12">
        <v>7</v>
      </c>
      <c r="F54" s="8">
        <v>3.1</v>
      </c>
      <c r="G54" s="12">
        <v>1</v>
      </c>
      <c r="H54" s="8">
        <v>1.19</v>
      </c>
      <c r="I54" s="12">
        <v>0</v>
      </c>
    </row>
    <row r="55" spans="2:9" ht="15" customHeight="1" x14ac:dyDescent="0.2">
      <c r="B55" t="s">
        <v>103</v>
      </c>
      <c r="C55" s="12">
        <v>8</v>
      </c>
      <c r="D55" s="8">
        <v>2.57</v>
      </c>
      <c r="E55" s="12">
        <v>8</v>
      </c>
      <c r="F55" s="8">
        <v>3.54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106</v>
      </c>
      <c r="C56" s="12">
        <v>8</v>
      </c>
      <c r="D56" s="8">
        <v>2.57</v>
      </c>
      <c r="E56" s="12">
        <v>8</v>
      </c>
      <c r="F56" s="8">
        <v>3.54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114</v>
      </c>
      <c r="C57" s="12">
        <v>7</v>
      </c>
      <c r="D57" s="8">
        <v>2.25</v>
      </c>
      <c r="E57" s="12">
        <v>5</v>
      </c>
      <c r="F57" s="8">
        <v>2.21</v>
      </c>
      <c r="G57" s="12">
        <v>2</v>
      </c>
      <c r="H57" s="8">
        <v>2.38</v>
      </c>
      <c r="I57" s="12">
        <v>0</v>
      </c>
    </row>
    <row r="58" spans="2:9" ht="15" customHeight="1" x14ac:dyDescent="0.2">
      <c r="B58" t="s">
        <v>146</v>
      </c>
      <c r="C58" s="12">
        <v>7</v>
      </c>
      <c r="D58" s="8">
        <v>2.25</v>
      </c>
      <c r="E58" s="12">
        <v>6</v>
      </c>
      <c r="F58" s="8">
        <v>2.65</v>
      </c>
      <c r="G58" s="12">
        <v>1</v>
      </c>
      <c r="H58" s="8">
        <v>1.19</v>
      </c>
      <c r="I58" s="12">
        <v>0</v>
      </c>
    </row>
    <row r="59" spans="2:9" ht="15" customHeight="1" x14ac:dyDescent="0.2">
      <c r="B59" t="s">
        <v>112</v>
      </c>
      <c r="C59" s="12">
        <v>6</v>
      </c>
      <c r="D59" s="8">
        <v>1.93</v>
      </c>
      <c r="E59" s="12">
        <v>3</v>
      </c>
      <c r="F59" s="8">
        <v>1.33</v>
      </c>
      <c r="G59" s="12">
        <v>3</v>
      </c>
      <c r="H59" s="8">
        <v>3.57</v>
      </c>
      <c r="I59" s="12">
        <v>0</v>
      </c>
    </row>
    <row r="60" spans="2:9" ht="15" customHeight="1" x14ac:dyDescent="0.2">
      <c r="B60" t="s">
        <v>90</v>
      </c>
      <c r="C60" s="12">
        <v>6</v>
      </c>
      <c r="D60" s="8">
        <v>1.93</v>
      </c>
      <c r="E60" s="12">
        <v>6</v>
      </c>
      <c r="F60" s="8">
        <v>2.65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91</v>
      </c>
      <c r="C61" s="12">
        <v>6</v>
      </c>
      <c r="D61" s="8">
        <v>1.93</v>
      </c>
      <c r="E61" s="12">
        <v>5</v>
      </c>
      <c r="F61" s="8">
        <v>2.21</v>
      </c>
      <c r="G61" s="12">
        <v>1</v>
      </c>
      <c r="H61" s="8">
        <v>1.19</v>
      </c>
      <c r="I61" s="12">
        <v>0</v>
      </c>
    </row>
    <row r="62" spans="2:9" ht="15" customHeight="1" x14ac:dyDescent="0.2">
      <c r="B62" t="s">
        <v>93</v>
      </c>
      <c r="C62" s="12">
        <v>6</v>
      </c>
      <c r="D62" s="8">
        <v>1.93</v>
      </c>
      <c r="E62" s="12">
        <v>6</v>
      </c>
      <c r="F62" s="8">
        <v>2.65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94</v>
      </c>
      <c r="C63" s="12">
        <v>6</v>
      </c>
      <c r="D63" s="8">
        <v>1.93</v>
      </c>
      <c r="E63" s="12">
        <v>1</v>
      </c>
      <c r="F63" s="8">
        <v>0.44</v>
      </c>
      <c r="G63" s="12">
        <v>5</v>
      </c>
      <c r="H63" s="8">
        <v>5.95</v>
      </c>
      <c r="I63" s="12">
        <v>0</v>
      </c>
    </row>
    <row r="64" spans="2:9" ht="15" customHeight="1" x14ac:dyDescent="0.2">
      <c r="B64" t="s">
        <v>95</v>
      </c>
      <c r="C64" s="12">
        <v>6</v>
      </c>
      <c r="D64" s="8">
        <v>1.93</v>
      </c>
      <c r="E64" s="12">
        <v>3</v>
      </c>
      <c r="F64" s="8">
        <v>1.33</v>
      </c>
      <c r="G64" s="12">
        <v>3</v>
      </c>
      <c r="H64" s="8">
        <v>3.57</v>
      </c>
      <c r="I64" s="12">
        <v>0</v>
      </c>
    </row>
    <row r="65" spans="2:9" ht="15" customHeight="1" x14ac:dyDescent="0.2">
      <c r="B65" t="s">
        <v>110</v>
      </c>
      <c r="C65" s="12">
        <v>6</v>
      </c>
      <c r="D65" s="8">
        <v>1.93</v>
      </c>
      <c r="E65" s="12">
        <v>4</v>
      </c>
      <c r="F65" s="8">
        <v>1.77</v>
      </c>
      <c r="G65" s="12">
        <v>2</v>
      </c>
      <c r="H65" s="8">
        <v>2.38</v>
      </c>
      <c r="I65" s="12">
        <v>0</v>
      </c>
    </row>
    <row r="66" spans="2:9" ht="15" customHeight="1" x14ac:dyDescent="0.2">
      <c r="B66" t="s">
        <v>92</v>
      </c>
      <c r="C66" s="12">
        <v>5</v>
      </c>
      <c r="D66" s="8">
        <v>1.61</v>
      </c>
      <c r="E66" s="12">
        <v>4</v>
      </c>
      <c r="F66" s="8">
        <v>1.77</v>
      </c>
      <c r="G66" s="12">
        <v>1</v>
      </c>
      <c r="H66" s="8">
        <v>1.19</v>
      </c>
      <c r="I66" s="12">
        <v>0</v>
      </c>
    </row>
    <row r="67" spans="2:9" ht="15" customHeight="1" x14ac:dyDescent="0.2">
      <c r="B67" t="s">
        <v>113</v>
      </c>
      <c r="C67" s="12">
        <v>5</v>
      </c>
      <c r="D67" s="8">
        <v>1.61</v>
      </c>
      <c r="E67" s="12">
        <v>4</v>
      </c>
      <c r="F67" s="8">
        <v>1.77</v>
      </c>
      <c r="G67" s="12">
        <v>1</v>
      </c>
      <c r="H67" s="8">
        <v>1.19</v>
      </c>
      <c r="I67" s="12">
        <v>0</v>
      </c>
    </row>
    <row r="68" spans="2:9" ht="15" customHeight="1" x14ac:dyDescent="0.2">
      <c r="B68" t="s">
        <v>102</v>
      </c>
      <c r="C68" s="12">
        <v>5</v>
      </c>
      <c r="D68" s="8">
        <v>1.61</v>
      </c>
      <c r="E68" s="12">
        <v>3</v>
      </c>
      <c r="F68" s="8">
        <v>1.33</v>
      </c>
      <c r="G68" s="12">
        <v>2</v>
      </c>
      <c r="H68" s="8">
        <v>2.38</v>
      </c>
      <c r="I68" s="12">
        <v>0</v>
      </c>
    </row>
    <row r="69" spans="2:9" ht="15" customHeight="1" x14ac:dyDescent="0.2">
      <c r="B69" t="s">
        <v>107</v>
      </c>
      <c r="C69" s="12">
        <v>5</v>
      </c>
      <c r="D69" s="8">
        <v>1.61</v>
      </c>
      <c r="E69" s="12">
        <v>3</v>
      </c>
      <c r="F69" s="8">
        <v>1.33</v>
      </c>
      <c r="G69" s="12">
        <v>2</v>
      </c>
      <c r="H69" s="8">
        <v>2.38</v>
      </c>
      <c r="I69" s="12">
        <v>0</v>
      </c>
    </row>
    <row r="71" spans="2:9" ht="15" customHeight="1" x14ac:dyDescent="0.2">
      <c r="B71" t="s">
        <v>164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24035-C59B-464D-BFCD-6455EF7657B4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182</v>
      </c>
    </row>
    <row r="4" spans="2:9" ht="33" customHeight="1" x14ac:dyDescent="0.2">
      <c r="B4" t="s">
        <v>160</v>
      </c>
      <c r="C4" s="10" t="s">
        <v>38</v>
      </c>
      <c r="D4" s="10" t="s">
        <v>39</v>
      </c>
      <c r="E4" s="10" t="s">
        <v>40</v>
      </c>
      <c r="F4" s="10" t="s">
        <v>41</v>
      </c>
      <c r="G4" s="10" t="s">
        <v>42</v>
      </c>
      <c r="H4" s="10" t="s">
        <v>43</v>
      </c>
      <c r="I4" s="10" t="s">
        <v>44</v>
      </c>
    </row>
    <row r="5" spans="2:9" ht="15" customHeight="1" x14ac:dyDescent="0.2">
      <c r="B5" t="s">
        <v>22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23</v>
      </c>
      <c r="C6" s="12">
        <v>70</v>
      </c>
      <c r="D6" s="8">
        <v>10.99</v>
      </c>
      <c r="E6" s="12">
        <v>45</v>
      </c>
      <c r="F6" s="8">
        <v>9.7799999999999994</v>
      </c>
      <c r="G6" s="12">
        <v>25</v>
      </c>
      <c r="H6" s="8">
        <v>14.79</v>
      </c>
      <c r="I6" s="12">
        <v>0</v>
      </c>
    </row>
    <row r="7" spans="2:9" ht="15" customHeight="1" x14ac:dyDescent="0.2">
      <c r="B7" t="s">
        <v>24</v>
      </c>
      <c r="C7" s="12">
        <v>259</v>
      </c>
      <c r="D7" s="8">
        <v>40.659999999999997</v>
      </c>
      <c r="E7" s="12">
        <v>201</v>
      </c>
      <c r="F7" s="8">
        <v>43.7</v>
      </c>
      <c r="G7" s="12">
        <v>57</v>
      </c>
      <c r="H7" s="8">
        <v>33.729999999999997</v>
      </c>
      <c r="I7" s="12">
        <v>1</v>
      </c>
    </row>
    <row r="8" spans="2:9" ht="15" customHeight="1" x14ac:dyDescent="0.2">
      <c r="B8" t="s">
        <v>25</v>
      </c>
      <c r="C8" s="12">
        <v>2</v>
      </c>
      <c r="D8" s="8">
        <v>0.31</v>
      </c>
      <c r="E8" s="12">
        <v>0</v>
      </c>
      <c r="F8" s="8">
        <v>0</v>
      </c>
      <c r="G8" s="12">
        <v>1</v>
      </c>
      <c r="H8" s="8">
        <v>0.59</v>
      </c>
      <c r="I8" s="12">
        <v>0</v>
      </c>
    </row>
    <row r="9" spans="2:9" ht="15" customHeight="1" x14ac:dyDescent="0.2">
      <c r="B9" t="s">
        <v>26</v>
      </c>
      <c r="C9" s="12">
        <v>1</v>
      </c>
      <c r="D9" s="8">
        <v>0.16</v>
      </c>
      <c r="E9" s="12">
        <v>0</v>
      </c>
      <c r="F9" s="8">
        <v>0</v>
      </c>
      <c r="G9" s="12">
        <v>1</v>
      </c>
      <c r="H9" s="8">
        <v>0.59</v>
      </c>
      <c r="I9" s="12">
        <v>0</v>
      </c>
    </row>
    <row r="10" spans="2:9" ht="15" customHeight="1" x14ac:dyDescent="0.2">
      <c r="B10" t="s">
        <v>27</v>
      </c>
      <c r="C10" s="12">
        <v>6</v>
      </c>
      <c r="D10" s="8">
        <v>0.94</v>
      </c>
      <c r="E10" s="12">
        <v>5</v>
      </c>
      <c r="F10" s="8">
        <v>1.0900000000000001</v>
      </c>
      <c r="G10" s="12">
        <v>1</v>
      </c>
      <c r="H10" s="8">
        <v>0.59</v>
      </c>
      <c r="I10" s="12">
        <v>0</v>
      </c>
    </row>
    <row r="11" spans="2:9" ht="15" customHeight="1" x14ac:dyDescent="0.2">
      <c r="B11" t="s">
        <v>28</v>
      </c>
      <c r="C11" s="12">
        <v>144</v>
      </c>
      <c r="D11" s="8">
        <v>22.61</v>
      </c>
      <c r="E11" s="12">
        <v>92</v>
      </c>
      <c r="F11" s="8">
        <v>20</v>
      </c>
      <c r="G11" s="12">
        <v>50</v>
      </c>
      <c r="H11" s="8">
        <v>29.59</v>
      </c>
      <c r="I11" s="12">
        <v>2</v>
      </c>
    </row>
    <row r="12" spans="2:9" ht="15" customHeight="1" x14ac:dyDescent="0.2">
      <c r="B12" t="s">
        <v>29</v>
      </c>
      <c r="C12" s="12">
        <v>2</v>
      </c>
      <c r="D12" s="8">
        <v>0.31</v>
      </c>
      <c r="E12" s="12">
        <v>1</v>
      </c>
      <c r="F12" s="8">
        <v>0.22</v>
      </c>
      <c r="G12" s="12">
        <v>1</v>
      </c>
      <c r="H12" s="8">
        <v>0.59</v>
      </c>
      <c r="I12" s="12">
        <v>0</v>
      </c>
    </row>
    <row r="13" spans="2:9" ht="15" customHeight="1" x14ac:dyDescent="0.2">
      <c r="B13" t="s">
        <v>30</v>
      </c>
      <c r="C13" s="12">
        <v>3</v>
      </c>
      <c r="D13" s="8">
        <v>0.47</v>
      </c>
      <c r="E13" s="12">
        <v>0</v>
      </c>
      <c r="F13" s="8">
        <v>0</v>
      </c>
      <c r="G13" s="12">
        <v>3</v>
      </c>
      <c r="H13" s="8">
        <v>1.78</v>
      </c>
      <c r="I13" s="12">
        <v>0</v>
      </c>
    </row>
    <row r="14" spans="2:9" ht="15" customHeight="1" x14ac:dyDescent="0.2">
      <c r="B14" t="s">
        <v>31</v>
      </c>
      <c r="C14" s="12">
        <v>14</v>
      </c>
      <c r="D14" s="8">
        <v>2.2000000000000002</v>
      </c>
      <c r="E14" s="12">
        <v>7</v>
      </c>
      <c r="F14" s="8">
        <v>1.52</v>
      </c>
      <c r="G14" s="12">
        <v>7</v>
      </c>
      <c r="H14" s="8">
        <v>4.1399999999999997</v>
      </c>
      <c r="I14" s="12">
        <v>0</v>
      </c>
    </row>
    <row r="15" spans="2:9" ht="15" customHeight="1" x14ac:dyDescent="0.2">
      <c r="B15" t="s">
        <v>32</v>
      </c>
      <c r="C15" s="12">
        <v>39</v>
      </c>
      <c r="D15" s="8">
        <v>6.12</v>
      </c>
      <c r="E15" s="12">
        <v>31</v>
      </c>
      <c r="F15" s="8">
        <v>6.74</v>
      </c>
      <c r="G15" s="12">
        <v>8</v>
      </c>
      <c r="H15" s="8">
        <v>4.7300000000000004</v>
      </c>
      <c r="I15" s="12">
        <v>0</v>
      </c>
    </row>
    <row r="16" spans="2:9" ht="15" customHeight="1" x14ac:dyDescent="0.2">
      <c r="B16" t="s">
        <v>33</v>
      </c>
      <c r="C16" s="12">
        <v>50</v>
      </c>
      <c r="D16" s="8">
        <v>7.85</v>
      </c>
      <c r="E16" s="12">
        <v>44</v>
      </c>
      <c r="F16" s="8">
        <v>9.57</v>
      </c>
      <c r="G16" s="12">
        <v>5</v>
      </c>
      <c r="H16" s="8">
        <v>2.96</v>
      </c>
      <c r="I16" s="12">
        <v>0</v>
      </c>
    </row>
    <row r="17" spans="2:9" ht="15" customHeight="1" x14ac:dyDescent="0.2">
      <c r="B17" t="s">
        <v>34</v>
      </c>
      <c r="C17" s="12">
        <v>15</v>
      </c>
      <c r="D17" s="8">
        <v>2.35</v>
      </c>
      <c r="E17" s="12">
        <v>12</v>
      </c>
      <c r="F17" s="8">
        <v>2.61</v>
      </c>
      <c r="G17" s="12">
        <v>0</v>
      </c>
      <c r="H17" s="8">
        <v>0</v>
      </c>
      <c r="I17" s="12">
        <v>1</v>
      </c>
    </row>
    <row r="18" spans="2:9" ht="15" customHeight="1" x14ac:dyDescent="0.2">
      <c r="B18" t="s">
        <v>35</v>
      </c>
      <c r="C18" s="12">
        <v>18</v>
      </c>
      <c r="D18" s="8">
        <v>2.83</v>
      </c>
      <c r="E18" s="12">
        <v>12</v>
      </c>
      <c r="F18" s="8">
        <v>2.61</v>
      </c>
      <c r="G18" s="12">
        <v>6</v>
      </c>
      <c r="H18" s="8">
        <v>3.55</v>
      </c>
      <c r="I18" s="12">
        <v>0</v>
      </c>
    </row>
    <row r="19" spans="2:9" ht="15" customHeight="1" x14ac:dyDescent="0.2">
      <c r="B19" t="s">
        <v>36</v>
      </c>
      <c r="C19" s="12">
        <v>14</v>
      </c>
      <c r="D19" s="8">
        <v>2.2000000000000002</v>
      </c>
      <c r="E19" s="12">
        <v>10</v>
      </c>
      <c r="F19" s="8">
        <v>2.17</v>
      </c>
      <c r="G19" s="12">
        <v>4</v>
      </c>
      <c r="H19" s="8">
        <v>2.37</v>
      </c>
      <c r="I19" s="12">
        <v>0</v>
      </c>
    </row>
    <row r="20" spans="2:9" ht="15" customHeight="1" x14ac:dyDescent="0.2">
      <c r="B20" s="9" t="s">
        <v>161</v>
      </c>
      <c r="C20" s="12">
        <f>SUM(LTBL_42323[総数／事業所数])</f>
        <v>637</v>
      </c>
      <c r="E20" s="12">
        <f>SUBTOTAL(109,LTBL_42323[個人／事業所数])</f>
        <v>460</v>
      </c>
      <c r="G20" s="12">
        <f>SUBTOTAL(109,LTBL_42323[法人／事業所数])</f>
        <v>169</v>
      </c>
      <c r="I20" s="12">
        <f>SUBTOTAL(109,LTBL_42323[法人以外の団体／事業所数])</f>
        <v>4</v>
      </c>
    </row>
    <row r="21" spans="2:9" ht="15" customHeight="1" x14ac:dyDescent="0.2">
      <c r="E21" s="11">
        <f>LTBL_42323[[#Totals],[個人／事業所数]]/LTBL_42323[[#Totals],[総数／事業所数]]</f>
        <v>0.72213500784929352</v>
      </c>
      <c r="G21" s="11">
        <f>LTBL_42323[[#Totals],[法人／事業所数]]/LTBL_42323[[#Totals],[総数／事業所数]]</f>
        <v>0.26530612244897961</v>
      </c>
      <c r="I21" s="11">
        <f>LTBL_42323[[#Totals],[法人以外の団体／事業所数]]/LTBL_42323[[#Totals],[総数／事業所数]]</f>
        <v>6.2794348508634227E-3</v>
      </c>
    </row>
    <row r="23" spans="2:9" ht="33" customHeight="1" x14ac:dyDescent="0.2">
      <c r="B23" t="s">
        <v>162</v>
      </c>
      <c r="C23" s="10" t="s">
        <v>38</v>
      </c>
      <c r="D23" s="10" t="s">
        <v>39</v>
      </c>
      <c r="E23" s="10" t="s">
        <v>40</v>
      </c>
      <c r="F23" s="10" t="s">
        <v>41</v>
      </c>
      <c r="G23" s="10" t="s">
        <v>42</v>
      </c>
      <c r="H23" s="10" t="s">
        <v>43</v>
      </c>
      <c r="I23" s="10" t="s">
        <v>44</v>
      </c>
    </row>
    <row r="24" spans="2:9" ht="15" customHeight="1" x14ac:dyDescent="0.2">
      <c r="B24" t="s">
        <v>81</v>
      </c>
      <c r="C24" s="12">
        <v>228</v>
      </c>
      <c r="D24" s="8">
        <v>35.79</v>
      </c>
      <c r="E24" s="12">
        <v>184</v>
      </c>
      <c r="F24" s="8">
        <v>40</v>
      </c>
      <c r="G24" s="12">
        <v>44</v>
      </c>
      <c r="H24" s="8">
        <v>26.04</v>
      </c>
      <c r="I24" s="12">
        <v>0</v>
      </c>
    </row>
    <row r="25" spans="2:9" ht="15" customHeight="1" x14ac:dyDescent="0.2">
      <c r="B25" t="s">
        <v>54</v>
      </c>
      <c r="C25" s="12">
        <v>48</v>
      </c>
      <c r="D25" s="8">
        <v>7.54</v>
      </c>
      <c r="E25" s="12">
        <v>34</v>
      </c>
      <c r="F25" s="8">
        <v>7.39</v>
      </c>
      <c r="G25" s="12">
        <v>13</v>
      </c>
      <c r="H25" s="8">
        <v>7.69</v>
      </c>
      <c r="I25" s="12">
        <v>1</v>
      </c>
    </row>
    <row r="26" spans="2:9" ht="15" customHeight="1" x14ac:dyDescent="0.2">
      <c r="B26" t="s">
        <v>60</v>
      </c>
      <c r="C26" s="12">
        <v>40</v>
      </c>
      <c r="D26" s="8">
        <v>6.28</v>
      </c>
      <c r="E26" s="12">
        <v>37</v>
      </c>
      <c r="F26" s="8">
        <v>8.0399999999999991</v>
      </c>
      <c r="G26" s="12">
        <v>3</v>
      </c>
      <c r="H26" s="8">
        <v>1.78</v>
      </c>
      <c r="I26" s="12">
        <v>0</v>
      </c>
    </row>
    <row r="27" spans="2:9" ht="15" customHeight="1" x14ac:dyDescent="0.2">
      <c r="B27" t="s">
        <v>59</v>
      </c>
      <c r="C27" s="12">
        <v>34</v>
      </c>
      <c r="D27" s="8">
        <v>5.34</v>
      </c>
      <c r="E27" s="12">
        <v>30</v>
      </c>
      <c r="F27" s="8">
        <v>6.52</v>
      </c>
      <c r="G27" s="12">
        <v>4</v>
      </c>
      <c r="H27" s="8">
        <v>2.37</v>
      </c>
      <c r="I27" s="12">
        <v>0</v>
      </c>
    </row>
    <row r="28" spans="2:9" ht="15" customHeight="1" x14ac:dyDescent="0.2">
      <c r="B28" t="s">
        <v>45</v>
      </c>
      <c r="C28" s="12">
        <v>32</v>
      </c>
      <c r="D28" s="8">
        <v>5.0199999999999996</v>
      </c>
      <c r="E28" s="12">
        <v>17</v>
      </c>
      <c r="F28" s="8">
        <v>3.7</v>
      </c>
      <c r="G28" s="12">
        <v>15</v>
      </c>
      <c r="H28" s="8">
        <v>8.8800000000000008</v>
      </c>
      <c r="I28" s="12">
        <v>0</v>
      </c>
    </row>
    <row r="29" spans="2:9" ht="15" customHeight="1" x14ac:dyDescent="0.2">
      <c r="B29" t="s">
        <v>66</v>
      </c>
      <c r="C29" s="12">
        <v>27</v>
      </c>
      <c r="D29" s="8">
        <v>4.24</v>
      </c>
      <c r="E29" s="12">
        <v>9</v>
      </c>
      <c r="F29" s="8">
        <v>1.96</v>
      </c>
      <c r="G29" s="12">
        <v>18</v>
      </c>
      <c r="H29" s="8">
        <v>10.65</v>
      </c>
      <c r="I29" s="12">
        <v>0</v>
      </c>
    </row>
    <row r="30" spans="2:9" ht="15" customHeight="1" x14ac:dyDescent="0.2">
      <c r="B30" t="s">
        <v>46</v>
      </c>
      <c r="C30" s="12">
        <v>26</v>
      </c>
      <c r="D30" s="8">
        <v>4.08</v>
      </c>
      <c r="E30" s="12">
        <v>20</v>
      </c>
      <c r="F30" s="8">
        <v>4.3499999999999996</v>
      </c>
      <c r="G30" s="12">
        <v>6</v>
      </c>
      <c r="H30" s="8">
        <v>3.55</v>
      </c>
      <c r="I30" s="12">
        <v>0</v>
      </c>
    </row>
    <row r="31" spans="2:9" ht="15" customHeight="1" x14ac:dyDescent="0.2">
      <c r="B31" t="s">
        <v>52</v>
      </c>
      <c r="C31" s="12">
        <v>26</v>
      </c>
      <c r="D31" s="8">
        <v>4.08</v>
      </c>
      <c r="E31" s="12">
        <v>24</v>
      </c>
      <c r="F31" s="8">
        <v>5.22</v>
      </c>
      <c r="G31" s="12">
        <v>1</v>
      </c>
      <c r="H31" s="8">
        <v>0.59</v>
      </c>
      <c r="I31" s="12">
        <v>1</v>
      </c>
    </row>
    <row r="32" spans="2:9" ht="15" customHeight="1" x14ac:dyDescent="0.2">
      <c r="B32" t="s">
        <v>53</v>
      </c>
      <c r="C32" s="12">
        <v>16</v>
      </c>
      <c r="D32" s="8">
        <v>2.5099999999999998</v>
      </c>
      <c r="E32" s="12">
        <v>13</v>
      </c>
      <c r="F32" s="8">
        <v>2.83</v>
      </c>
      <c r="G32" s="12">
        <v>3</v>
      </c>
      <c r="H32" s="8">
        <v>1.78</v>
      </c>
      <c r="I32" s="12">
        <v>0</v>
      </c>
    </row>
    <row r="33" spans="2:9" ht="15" customHeight="1" x14ac:dyDescent="0.2">
      <c r="B33" t="s">
        <v>61</v>
      </c>
      <c r="C33" s="12">
        <v>15</v>
      </c>
      <c r="D33" s="8">
        <v>2.35</v>
      </c>
      <c r="E33" s="12">
        <v>12</v>
      </c>
      <c r="F33" s="8">
        <v>2.61</v>
      </c>
      <c r="G33" s="12">
        <v>0</v>
      </c>
      <c r="H33" s="8">
        <v>0</v>
      </c>
      <c r="I33" s="12">
        <v>1</v>
      </c>
    </row>
    <row r="34" spans="2:9" ht="15" customHeight="1" x14ac:dyDescent="0.2">
      <c r="B34" t="s">
        <v>62</v>
      </c>
      <c r="C34" s="12">
        <v>13</v>
      </c>
      <c r="D34" s="8">
        <v>2.04</v>
      </c>
      <c r="E34" s="12">
        <v>12</v>
      </c>
      <c r="F34" s="8">
        <v>2.61</v>
      </c>
      <c r="G34" s="12">
        <v>1</v>
      </c>
      <c r="H34" s="8">
        <v>0.59</v>
      </c>
      <c r="I34" s="12">
        <v>0</v>
      </c>
    </row>
    <row r="35" spans="2:9" ht="15" customHeight="1" x14ac:dyDescent="0.2">
      <c r="B35" t="s">
        <v>47</v>
      </c>
      <c r="C35" s="12">
        <v>12</v>
      </c>
      <c r="D35" s="8">
        <v>1.88</v>
      </c>
      <c r="E35" s="12">
        <v>8</v>
      </c>
      <c r="F35" s="8">
        <v>1.74</v>
      </c>
      <c r="G35" s="12">
        <v>4</v>
      </c>
      <c r="H35" s="8">
        <v>2.37</v>
      </c>
      <c r="I35" s="12">
        <v>0</v>
      </c>
    </row>
    <row r="36" spans="2:9" ht="15" customHeight="1" x14ac:dyDescent="0.2">
      <c r="B36" t="s">
        <v>58</v>
      </c>
      <c r="C36" s="12">
        <v>10</v>
      </c>
      <c r="D36" s="8">
        <v>1.57</v>
      </c>
      <c r="E36" s="12">
        <v>5</v>
      </c>
      <c r="F36" s="8">
        <v>1.0900000000000001</v>
      </c>
      <c r="G36" s="12">
        <v>5</v>
      </c>
      <c r="H36" s="8">
        <v>2.96</v>
      </c>
      <c r="I36" s="12">
        <v>0</v>
      </c>
    </row>
    <row r="37" spans="2:9" ht="15" customHeight="1" x14ac:dyDescent="0.2">
      <c r="B37" t="s">
        <v>50</v>
      </c>
      <c r="C37" s="12">
        <v>7</v>
      </c>
      <c r="D37" s="8">
        <v>1.1000000000000001</v>
      </c>
      <c r="E37" s="12">
        <v>2</v>
      </c>
      <c r="F37" s="8">
        <v>0.43</v>
      </c>
      <c r="G37" s="12">
        <v>5</v>
      </c>
      <c r="H37" s="8">
        <v>2.96</v>
      </c>
      <c r="I37" s="12">
        <v>0</v>
      </c>
    </row>
    <row r="38" spans="2:9" ht="15" customHeight="1" x14ac:dyDescent="0.2">
      <c r="B38" t="s">
        <v>51</v>
      </c>
      <c r="C38" s="12">
        <v>7</v>
      </c>
      <c r="D38" s="8">
        <v>1.1000000000000001</v>
      </c>
      <c r="E38" s="12">
        <v>4</v>
      </c>
      <c r="F38" s="8">
        <v>0.87</v>
      </c>
      <c r="G38" s="12">
        <v>3</v>
      </c>
      <c r="H38" s="8">
        <v>1.78</v>
      </c>
      <c r="I38" s="12">
        <v>0</v>
      </c>
    </row>
    <row r="39" spans="2:9" ht="15" customHeight="1" x14ac:dyDescent="0.2">
      <c r="B39" t="s">
        <v>64</v>
      </c>
      <c r="C39" s="12">
        <v>7</v>
      </c>
      <c r="D39" s="8">
        <v>1.1000000000000001</v>
      </c>
      <c r="E39" s="12">
        <v>5</v>
      </c>
      <c r="F39" s="8">
        <v>1.0900000000000001</v>
      </c>
      <c r="G39" s="12">
        <v>2</v>
      </c>
      <c r="H39" s="8">
        <v>1.18</v>
      </c>
      <c r="I39" s="12">
        <v>0</v>
      </c>
    </row>
    <row r="40" spans="2:9" ht="15" customHeight="1" x14ac:dyDescent="0.2">
      <c r="B40" t="s">
        <v>82</v>
      </c>
      <c r="C40" s="12">
        <v>6</v>
      </c>
      <c r="D40" s="8">
        <v>0.94</v>
      </c>
      <c r="E40" s="12">
        <v>3</v>
      </c>
      <c r="F40" s="8">
        <v>0.65</v>
      </c>
      <c r="G40" s="12">
        <v>3</v>
      </c>
      <c r="H40" s="8">
        <v>1.78</v>
      </c>
      <c r="I40" s="12">
        <v>0</v>
      </c>
    </row>
    <row r="41" spans="2:9" ht="15" customHeight="1" x14ac:dyDescent="0.2">
      <c r="B41" t="s">
        <v>83</v>
      </c>
      <c r="C41" s="12">
        <v>6</v>
      </c>
      <c r="D41" s="8">
        <v>0.94</v>
      </c>
      <c r="E41" s="12">
        <v>4</v>
      </c>
      <c r="F41" s="8">
        <v>0.87</v>
      </c>
      <c r="G41" s="12">
        <v>2</v>
      </c>
      <c r="H41" s="8">
        <v>1.18</v>
      </c>
      <c r="I41" s="12">
        <v>0</v>
      </c>
    </row>
    <row r="42" spans="2:9" ht="15" customHeight="1" x14ac:dyDescent="0.2">
      <c r="B42" t="s">
        <v>69</v>
      </c>
      <c r="C42" s="12">
        <v>6</v>
      </c>
      <c r="D42" s="8">
        <v>0.94</v>
      </c>
      <c r="E42" s="12">
        <v>5</v>
      </c>
      <c r="F42" s="8">
        <v>1.0900000000000001</v>
      </c>
      <c r="G42" s="12">
        <v>1</v>
      </c>
      <c r="H42" s="8">
        <v>0.59</v>
      </c>
      <c r="I42" s="12">
        <v>0</v>
      </c>
    </row>
    <row r="43" spans="2:9" ht="15" customHeight="1" x14ac:dyDescent="0.2">
      <c r="B43" t="s">
        <v>63</v>
      </c>
      <c r="C43" s="12">
        <v>5</v>
      </c>
      <c r="D43" s="8">
        <v>0.78</v>
      </c>
      <c r="E43" s="12">
        <v>0</v>
      </c>
      <c r="F43" s="8">
        <v>0</v>
      </c>
      <c r="G43" s="12">
        <v>5</v>
      </c>
      <c r="H43" s="8">
        <v>2.96</v>
      </c>
      <c r="I43" s="12">
        <v>0</v>
      </c>
    </row>
    <row r="46" spans="2:9" ht="33" customHeight="1" x14ac:dyDescent="0.2">
      <c r="B46" t="s">
        <v>163</v>
      </c>
      <c r="C46" s="10" t="s">
        <v>38</v>
      </c>
      <c r="D46" s="10" t="s">
        <v>39</v>
      </c>
      <c r="E46" s="10" t="s">
        <v>40</v>
      </c>
      <c r="F46" s="10" t="s">
        <v>41</v>
      </c>
      <c r="G46" s="10" t="s">
        <v>42</v>
      </c>
      <c r="H46" s="10" t="s">
        <v>43</v>
      </c>
      <c r="I46" s="10" t="s">
        <v>44</v>
      </c>
    </row>
    <row r="47" spans="2:9" ht="15" customHeight="1" x14ac:dyDescent="0.2">
      <c r="B47" t="s">
        <v>146</v>
      </c>
      <c r="C47" s="12">
        <v>205</v>
      </c>
      <c r="D47" s="8">
        <v>32.18</v>
      </c>
      <c r="E47" s="12">
        <v>168</v>
      </c>
      <c r="F47" s="8">
        <v>36.520000000000003</v>
      </c>
      <c r="G47" s="12">
        <v>37</v>
      </c>
      <c r="H47" s="8">
        <v>21.89</v>
      </c>
      <c r="I47" s="12">
        <v>0</v>
      </c>
    </row>
    <row r="48" spans="2:9" ht="15" customHeight="1" x14ac:dyDescent="0.2">
      <c r="B48" t="s">
        <v>104</v>
      </c>
      <c r="C48" s="12">
        <v>25</v>
      </c>
      <c r="D48" s="8">
        <v>3.92</v>
      </c>
      <c r="E48" s="12">
        <v>24</v>
      </c>
      <c r="F48" s="8">
        <v>5.22</v>
      </c>
      <c r="G48" s="12">
        <v>1</v>
      </c>
      <c r="H48" s="8">
        <v>0.59</v>
      </c>
      <c r="I48" s="12">
        <v>0</v>
      </c>
    </row>
    <row r="49" spans="2:9" ht="15" customHeight="1" x14ac:dyDescent="0.2">
      <c r="B49" t="s">
        <v>148</v>
      </c>
      <c r="C49" s="12">
        <v>23</v>
      </c>
      <c r="D49" s="8">
        <v>3.61</v>
      </c>
      <c r="E49" s="12">
        <v>9</v>
      </c>
      <c r="F49" s="8">
        <v>1.96</v>
      </c>
      <c r="G49" s="12">
        <v>14</v>
      </c>
      <c r="H49" s="8">
        <v>8.2799999999999994</v>
      </c>
      <c r="I49" s="12">
        <v>0</v>
      </c>
    </row>
    <row r="50" spans="2:9" ht="15" customHeight="1" x14ac:dyDescent="0.2">
      <c r="B50" t="s">
        <v>147</v>
      </c>
      <c r="C50" s="12">
        <v>21</v>
      </c>
      <c r="D50" s="8">
        <v>3.3</v>
      </c>
      <c r="E50" s="12">
        <v>16</v>
      </c>
      <c r="F50" s="8">
        <v>3.48</v>
      </c>
      <c r="G50" s="12">
        <v>5</v>
      </c>
      <c r="H50" s="8">
        <v>2.96</v>
      </c>
      <c r="I50" s="12">
        <v>0</v>
      </c>
    </row>
    <row r="51" spans="2:9" ht="15" customHeight="1" x14ac:dyDescent="0.2">
      <c r="B51" t="s">
        <v>149</v>
      </c>
      <c r="C51" s="12">
        <v>20</v>
      </c>
      <c r="D51" s="8">
        <v>3.14</v>
      </c>
      <c r="E51" s="12">
        <v>16</v>
      </c>
      <c r="F51" s="8">
        <v>3.48</v>
      </c>
      <c r="G51" s="12">
        <v>3</v>
      </c>
      <c r="H51" s="8">
        <v>1.78</v>
      </c>
      <c r="I51" s="12">
        <v>1</v>
      </c>
    </row>
    <row r="52" spans="2:9" ht="15" customHeight="1" x14ac:dyDescent="0.2">
      <c r="B52" t="s">
        <v>88</v>
      </c>
      <c r="C52" s="12">
        <v>11</v>
      </c>
      <c r="D52" s="8">
        <v>1.73</v>
      </c>
      <c r="E52" s="12">
        <v>3</v>
      </c>
      <c r="F52" s="8">
        <v>0.65</v>
      </c>
      <c r="G52" s="12">
        <v>8</v>
      </c>
      <c r="H52" s="8">
        <v>4.7300000000000004</v>
      </c>
      <c r="I52" s="12">
        <v>0</v>
      </c>
    </row>
    <row r="53" spans="2:9" ht="15" customHeight="1" x14ac:dyDescent="0.2">
      <c r="B53" t="s">
        <v>93</v>
      </c>
      <c r="C53" s="12">
        <v>11</v>
      </c>
      <c r="D53" s="8">
        <v>1.73</v>
      </c>
      <c r="E53" s="12">
        <v>11</v>
      </c>
      <c r="F53" s="8">
        <v>2.39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106</v>
      </c>
      <c r="C54" s="12">
        <v>11</v>
      </c>
      <c r="D54" s="8">
        <v>1.73</v>
      </c>
      <c r="E54" s="12">
        <v>11</v>
      </c>
      <c r="F54" s="8">
        <v>2.39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89</v>
      </c>
      <c r="C55" s="12">
        <v>10</v>
      </c>
      <c r="D55" s="8">
        <v>1.57</v>
      </c>
      <c r="E55" s="12">
        <v>7</v>
      </c>
      <c r="F55" s="8">
        <v>1.52</v>
      </c>
      <c r="G55" s="12">
        <v>3</v>
      </c>
      <c r="H55" s="8">
        <v>1.78</v>
      </c>
      <c r="I55" s="12">
        <v>0</v>
      </c>
    </row>
    <row r="56" spans="2:9" ht="15" customHeight="1" x14ac:dyDescent="0.2">
      <c r="B56" t="s">
        <v>116</v>
      </c>
      <c r="C56" s="12">
        <v>10</v>
      </c>
      <c r="D56" s="8">
        <v>1.57</v>
      </c>
      <c r="E56" s="12">
        <v>10</v>
      </c>
      <c r="F56" s="8">
        <v>2.17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94</v>
      </c>
      <c r="C57" s="12">
        <v>10</v>
      </c>
      <c r="D57" s="8">
        <v>1.57</v>
      </c>
      <c r="E57" s="12">
        <v>6</v>
      </c>
      <c r="F57" s="8">
        <v>1.3</v>
      </c>
      <c r="G57" s="12">
        <v>4</v>
      </c>
      <c r="H57" s="8">
        <v>2.37</v>
      </c>
      <c r="I57" s="12">
        <v>0</v>
      </c>
    </row>
    <row r="58" spans="2:9" ht="15" customHeight="1" x14ac:dyDescent="0.2">
      <c r="B58" t="s">
        <v>100</v>
      </c>
      <c r="C58" s="12">
        <v>9</v>
      </c>
      <c r="D58" s="8">
        <v>1.41</v>
      </c>
      <c r="E58" s="12">
        <v>9</v>
      </c>
      <c r="F58" s="8">
        <v>1.96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91</v>
      </c>
      <c r="C59" s="12">
        <v>8</v>
      </c>
      <c r="D59" s="8">
        <v>1.26</v>
      </c>
      <c r="E59" s="12">
        <v>8</v>
      </c>
      <c r="F59" s="8">
        <v>1.74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92</v>
      </c>
      <c r="C60" s="12">
        <v>8</v>
      </c>
      <c r="D60" s="8">
        <v>1.26</v>
      </c>
      <c r="E60" s="12">
        <v>6</v>
      </c>
      <c r="F60" s="8">
        <v>1.3</v>
      </c>
      <c r="G60" s="12">
        <v>1</v>
      </c>
      <c r="H60" s="8">
        <v>0.59</v>
      </c>
      <c r="I60" s="12">
        <v>1</v>
      </c>
    </row>
    <row r="61" spans="2:9" ht="15" customHeight="1" x14ac:dyDescent="0.2">
      <c r="B61" t="s">
        <v>95</v>
      </c>
      <c r="C61" s="12">
        <v>8</v>
      </c>
      <c r="D61" s="8">
        <v>1.26</v>
      </c>
      <c r="E61" s="12">
        <v>7</v>
      </c>
      <c r="F61" s="8">
        <v>1.52</v>
      </c>
      <c r="G61" s="12">
        <v>1</v>
      </c>
      <c r="H61" s="8">
        <v>0.59</v>
      </c>
      <c r="I61" s="12">
        <v>0</v>
      </c>
    </row>
    <row r="62" spans="2:9" ht="15" customHeight="1" x14ac:dyDescent="0.2">
      <c r="B62" t="s">
        <v>103</v>
      </c>
      <c r="C62" s="12">
        <v>8</v>
      </c>
      <c r="D62" s="8">
        <v>1.26</v>
      </c>
      <c r="E62" s="12">
        <v>8</v>
      </c>
      <c r="F62" s="8">
        <v>1.74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99</v>
      </c>
      <c r="C63" s="12">
        <v>7</v>
      </c>
      <c r="D63" s="8">
        <v>1.1000000000000001</v>
      </c>
      <c r="E63" s="12">
        <v>5</v>
      </c>
      <c r="F63" s="8">
        <v>1.0900000000000001</v>
      </c>
      <c r="G63" s="12">
        <v>2</v>
      </c>
      <c r="H63" s="8">
        <v>1.18</v>
      </c>
      <c r="I63" s="12">
        <v>0</v>
      </c>
    </row>
    <row r="64" spans="2:9" ht="15" customHeight="1" x14ac:dyDescent="0.2">
      <c r="B64" t="s">
        <v>102</v>
      </c>
      <c r="C64" s="12">
        <v>7</v>
      </c>
      <c r="D64" s="8">
        <v>1.1000000000000001</v>
      </c>
      <c r="E64" s="12">
        <v>5</v>
      </c>
      <c r="F64" s="8">
        <v>1.0900000000000001</v>
      </c>
      <c r="G64" s="12">
        <v>2</v>
      </c>
      <c r="H64" s="8">
        <v>1.18</v>
      </c>
      <c r="I64" s="12">
        <v>0</v>
      </c>
    </row>
    <row r="65" spans="2:9" ht="15" customHeight="1" x14ac:dyDescent="0.2">
      <c r="B65" t="s">
        <v>115</v>
      </c>
      <c r="C65" s="12">
        <v>7</v>
      </c>
      <c r="D65" s="8">
        <v>1.1000000000000001</v>
      </c>
      <c r="E65" s="12">
        <v>7</v>
      </c>
      <c r="F65" s="8">
        <v>1.52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107</v>
      </c>
      <c r="C66" s="12">
        <v>7</v>
      </c>
      <c r="D66" s="8">
        <v>1.1000000000000001</v>
      </c>
      <c r="E66" s="12">
        <v>5</v>
      </c>
      <c r="F66" s="8">
        <v>1.0900000000000001</v>
      </c>
      <c r="G66" s="12">
        <v>2</v>
      </c>
      <c r="H66" s="8">
        <v>1.18</v>
      </c>
      <c r="I66" s="12">
        <v>0</v>
      </c>
    </row>
    <row r="68" spans="2:9" ht="15" customHeight="1" x14ac:dyDescent="0.2">
      <c r="B68" t="s">
        <v>164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3D1B4-DD80-437B-9050-F2002C3288F1}">
  <sheetPr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183</v>
      </c>
    </row>
    <row r="4" spans="2:9" ht="33" customHeight="1" x14ac:dyDescent="0.2">
      <c r="B4" t="s">
        <v>160</v>
      </c>
      <c r="C4" s="10" t="s">
        <v>38</v>
      </c>
      <c r="D4" s="10" t="s">
        <v>39</v>
      </c>
      <c r="E4" s="10" t="s">
        <v>40</v>
      </c>
      <c r="F4" s="10" t="s">
        <v>41</v>
      </c>
      <c r="G4" s="10" t="s">
        <v>42</v>
      </c>
      <c r="H4" s="10" t="s">
        <v>43</v>
      </c>
      <c r="I4" s="10" t="s">
        <v>44</v>
      </c>
    </row>
    <row r="5" spans="2:9" ht="15" customHeight="1" x14ac:dyDescent="0.2">
      <c r="B5" t="s">
        <v>22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23</v>
      </c>
      <c r="C6" s="12">
        <v>10</v>
      </c>
      <c r="D6" s="8">
        <v>9.35</v>
      </c>
      <c r="E6" s="12">
        <v>7</v>
      </c>
      <c r="F6" s="8">
        <v>8.24</v>
      </c>
      <c r="G6" s="12">
        <v>3</v>
      </c>
      <c r="H6" s="8">
        <v>21.43</v>
      </c>
      <c r="I6" s="12">
        <v>0</v>
      </c>
    </row>
    <row r="7" spans="2:9" ht="15" customHeight="1" x14ac:dyDescent="0.2">
      <c r="B7" t="s">
        <v>24</v>
      </c>
      <c r="C7" s="12">
        <v>13</v>
      </c>
      <c r="D7" s="8">
        <v>12.15</v>
      </c>
      <c r="E7" s="12">
        <v>12</v>
      </c>
      <c r="F7" s="8">
        <v>14.12</v>
      </c>
      <c r="G7" s="12">
        <v>1</v>
      </c>
      <c r="H7" s="8">
        <v>7.14</v>
      </c>
      <c r="I7" s="12">
        <v>0</v>
      </c>
    </row>
    <row r="8" spans="2:9" ht="15" customHeight="1" x14ac:dyDescent="0.2">
      <c r="B8" t="s">
        <v>25</v>
      </c>
      <c r="C8" s="12">
        <v>1</v>
      </c>
      <c r="D8" s="8">
        <v>0.93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26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27</v>
      </c>
      <c r="C10" s="12">
        <v>5</v>
      </c>
      <c r="D10" s="8">
        <v>4.67</v>
      </c>
      <c r="E10" s="12">
        <v>3</v>
      </c>
      <c r="F10" s="8">
        <v>3.53</v>
      </c>
      <c r="G10" s="12">
        <v>1</v>
      </c>
      <c r="H10" s="8">
        <v>7.14</v>
      </c>
      <c r="I10" s="12">
        <v>0</v>
      </c>
    </row>
    <row r="11" spans="2:9" ht="15" customHeight="1" x14ac:dyDescent="0.2">
      <c r="B11" t="s">
        <v>28</v>
      </c>
      <c r="C11" s="12">
        <v>35</v>
      </c>
      <c r="D11" s="8">
        <v>32.71</v>
      </c>
      <c r="E11" s="12">
        <v>30</v>
      </c>
      <c r="F11" s="8">
        <v>35.29</v>
      </c>
      <c r="G11" s="12">
        <v>5</v>
      </c>
      <c r="H11" s="8">
        <v>35.71</v>
      </c>
      <c r="I11" s="12">
        <v>0</v>
      </c>
    </row>
    <row r="12" spans="2:9" ht="15" customHeight="1" x14ac:dyDescent="0.2">
      <c r="B12" t="s">
        <v>29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30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31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32</v>
      </c>
      <c r="C15" s="12">
        <v>23</v>
      </c>
      <c r="D15" s="8">
        <v>21.5</v>
      </c>
      <c r="E15" s="12">
        <v>20</v>
      </c>
      <c r="F15" s="8">
        <v>23.53</v>
      </c>
      <c r="G15" s="12">
        <v>2</v>
      </c>
      <c r="H15" s="8">
        <v>14.29</v>
      </c>
      <c r="I15" s="12">
        <v>1</v>
      </c>
    </row>
    <row r="16" spans="2:9" ht="15" customHeight="1" x14ac:dyDescent="0.2">
      <c r="B16" t="s">
        <v>33</v>
      </c>
      <c r="C16" s="12">
        <v>13</v>
      </c>
      <c r="D16" s="8">
        <v>12.15</v>
      </c>
      <c r="E16" s="12">
        <v>11</v>
      </c>
      <c r="F16" s="8">
        <v>12.94</v>
      </c>
      <c r="G16" s="12">
        <v>1</v>
      </c>
      <c r="H16" s="8">
        <v>7.14</v>
      </c>
      <c r="I16" s="12">
        <v>0</v>
      </c>
    </row>
    <row r="17" spans="2:9" ht="15" customHeight="1" x14ac:dyDescent="0.2">
      <c r="B17" t="s">
        <v>34</v>
      </c>
      <c r="C17" s="12">
        <v>2</v>
      </c>
      <c r="D17" s="8">
        <v>1.87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35</v>
      </c>
      <c r="C18" s="12">
        <v>3</v>
      </c>
      <c r="D18" s="8">
        <v>2.8</v>
      </c>
      <c r="E18" s="12">
        <v>2</v>
      </c>
      <c r="F18" s="8">
        <v>2.35</v>
      </c>
      <c r="G18" s="12">
        <v>1</v>
      </c>
      <c r="H18" s="8">
        <v>7.14</v>
      </c>
      <c r="I18" s="12">
        <v>0</v>
      </c>
    </row>
    <row r="19" spans="2:9" ht="15" customHeight="1" x14ac:dyDescent="0.2">
      <c r="B19" t="s">
        <v>36</v>
      </c>
      <c r="C19" s="12">
        <v>2</v>
      </c>
      <c r="D19" s="8">
        <v>1.87</v>
      </c>
      <c r="E19" s="12">
        <v>0</v>
      </c>
      <c r="F19" s="8">
        <v>0</v>
      </c>
      <c r="G19" s="12">
        <v>0</v>
      </c>
      <c r="H19" s="8">
        <v>0</v>
      </c>
      <c r="I19" s="12">
        <v>0</v>
      </c>
    </row>
    <row r="20" spans="2:9" ht="15" customHeight="1" x14ac:dyDescent="0.2">
      <c r="B20" s="9" t="s">
        <v>161</v>
      </c>
      <c r="C20" s="12">
        <f>SUM(LTBL_42383[総数／事業所数])</f>
        <v>107</v>
      </c>
      <c r="E20" s="12">
        <f>SUBTOTAL(109,LTBL_42383[個人／事業所数])</f>
        <v>85</v>
      </c>
      <c r="G20" s="12">
        <f>SUBTOTAL(109,LTBL_42383[法人／事業所数])</f>
        <v>14</v>
      </c>
      <c r="I20" s="12">
        <f>SUBTOTAL(109,LTBL_42383[法人以外の団体／事業所数])</f>
        <v>1</v>
      </c>
    </row>
    <row r="21" spans="2:9" ht="15" customHeight="1" x14ac:dyDescent="0.2">
      <c r="E21" s="11">
        <f>LTBL_42383[[#Totals],[個人／事業所数]]/LTBL_42383[[#Totals],[総数／事業所数]]</f>
        <v>0.79439252336448596</v>
      </c>
      <c r="G21" s="11">
        <f>LTBL_42383[[#Totals],[法人／事業所数]]/LTBL_42383[[#Totals],[総数／事業所数]]</f>
        <v>0.13084112149532709</v>
      </c>
      <c r="I21" s="11">
        <f>LTBL_42383[[#Totals],[法人以外の団体／事業所数]]/LTBL_42383[[#Totals],[総数／事業所数]]</f>
        <v>9.3457943925233638E-3</v>
      </c>
    </row>
    <row r="23" spans="2:9" ht="33" customHeight="1" x14ac:dyDescent="0.2">
      <c r="B23" t="s">
        <v>162</v>
      </c>
      <c r="C23" s="10" t="s">
        <v>38</v>
      </c>
      <c r="D23" s="10" t="s">
        <v>39</v>
      </c>
      <c r="E23" s="10" t="s">
        <v>40</v>
      </c>
      <c r="F23" s="10" t="s">
        <v>41</v>
      </c>
      <c r="G23" s="10" t="s">
        <v>42</v>
      </c>
      <c r="H23" s="10" t="s">
        <v>43</v>
      </c>
      <c r="I23" s="10" t="s">
        <v>44</v>
      </c>
    </row>
    <row r="24" spans="2:9" ht="15" customHeight="1" x14ac:dyDescent="0.2">
      <c r="B24" t="s">
        <v>54</v>
      </c>
      <c r="C24" s="12">
        <v>15</v>
      </c>
      <c r="D24" s="8">
        <v>14.02</v>
      </c>
      <c r="E24" s="12">
        <v>11</v>
      </c>
      <c r="F24" s="8">
        <v>12.94</v>
      </c>
      <c r="G24" s="12">
        <v>4</v>
      </c>
      <c r="H24" s="8">
        <v>28.57</v>
      </c>
      <c r="I24" s="12">
        <v>0</v>
      </c>
    </row>
    <row r="25" spans="2:9" ht="15" customHeight="1" x14ac:dyDescent="0.2">
      <c r="B25" t="s">
        <v>59</v>
      </c>
      <c r="C25" s="12">
        <v>14</v>
      </c>
      <c r="D25" s="8">
        <v>13.08</v>
      </c>
      <c r="E25" s="12">
        <v>12</v>
      </c>
      <c r="F25" s="8">
        <v>14.12</v>
      </c>
      <c r="G25" s="12">
        <v>2</v>
      </c>
      <c r="H25" s="8">
        <v>14.29</v>
      </c>
      <c r="I25" s="12">
        <v>0</v>
      </c>
    </row>
    <row r="26" spans="2:9" ht="15" customHeight="1" x14ac:dyDescent="0.2">
      <c r="B26" t="s">
        <v>52</v>
      </c>
      <c r="C26" s="12">
        <v>10</v>
      </c>
      <c r="D26" s="8">
        <v>9.35</v>
      </c>
      <c r="E26" s="12">
        <v>10</v>
      </c>
      <c r="F26" s="8">
        <v>11.76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71</v>
      </c>
      <c r="C27" s="12">
        <v>8</v>
      </c>
      <c r="D27" s="8">
        <v>7.48</v>
      </c>
      <c r="E27" s="12">
        <v>7</v>
      </c>
      <c r="F27" s="8">
        <v>8.24</v>
      </c>
      <c r="G27" s="12">
        <v>0</v>
      </c>
      <c r="H27" s="8">
        <v>0</v>
      </c>
      <c r="I27" s="12">
        <v>1</v>
      </c>
    </row>
    <row r="28" spans="2:9" ht="15" customHeight="1" x14ac:dyDescent="0.2">
      <c r="B28" t="s">
        <v>48</v>
      </c>
      <c r="C28" s="12">
        <v>7</v>
      </c>
      <c r="D28" s="8">
        <v>6.54</v>
      </c>
      <c r="E28" s="12">
        <v>7</v>
      </c>
      <c r="F28" s="8">
        <v>8.24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60</v>
      </c>
      <c r="C29" s="12">
        <v>7</v>
      </c>
      <c r="D29" s="8">
        <v>6.54</v>
      </c>
      <c r="E29" s="12">
        <v>7</v>
      </c>
      <c r="F29" s="8">
        <v>8.24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46</v>
      </c>
      <c r="C30" s="12">
        <v>5</v>
      </c>
      <c r="D30" s="8">
        <v>4.67</v>
      </c>
      <c r="E30" s="12">
        <v>4</v>
      </c>
      <c r="F30" s="8">
        <v>4.71</v>
      </c>
      <c r="G30" s="12">
        <v>1</v>
      </c>
      <c r="H30" s="8">
        <v>7.14</v>
      </c>
      <c r="I30" s="12">
        <v>0</v>
      </c>
    </row>
    <row r="31" spans="2:9" ht="15" customHeight="1" x14ac:dyDescent="0.2">
      <c r="B31" t="s">
        <v>78</v>
      </c>
      <c r="C31" s="12">
        <v>4</v>
      </c>
      <c r="D31" s="8">
        <v>3.74</v>
      </c>
      <c r="E31" s="12">
        <v>4</v>
      </c>
      <c r="F31" s="8">
        <v>4.71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45</v>
      </c>
      <c r="C32" s="12">
        <v>3</v>
      </c>
      <c r="D32" s="8">
        <v>2.8</v>
      </c>
      <c r="E32" s="12">
        <v>2</v>
      </c>
      <c r="F32" s="8">
        <v>2.35</v>
      </c>
      <c r="G32" s="12">
        <v>1</v>
      </c>
      <c r="H32" s="8">
        <v>7.14</v>
      </c>
      <c r="I32" s="12">
        <v>0</v>
      </c>
    </row>
    <row r="33" spans="2:9" ht="15" customHeight="1" x14ac:dyDescent="0.2">
      <c r="B33" t="s">
        <v>70</v>
      </c>
      <c r="C33" s="12">
        <v>3</v>
      </c>
      <c r="D33" s="8">
        <v>2.8</v>
      </c>
      <c r="E33" s="12">
        <v>3</v>
      </c>
      <c r="F33" s="8">
        <v>3.53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85</v>
      </c>
      <c r="C34" s="12">
        <v>3</v>
      </c>
      <c r="D34" s="8">
        <v>2.8</v>
      </c>
      <c r="E34" s="12">
        <v>3</v>
      </c>
      <c r="F34" s="8">
        <v>3.53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69</v>
      </c>
      <c r="C35" s="12">
        <v>3</v>
      </c>
      <c r="D35" s="8">
        <v>2.8</v>
      </c>
      <c r="E35" s="12">
        <v>3</v>
      </c>
      <c r="F35" s="8">
        <v>3.53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72</v>
      </c>
      <c r="C36" s="12">
        <v>3</v>
      </c>
      <c r="D36" s="8">
        <v>2.8</v>
      </c>
      <c r="E36" s="12">
        <v>1</v>
      </c>
      <c r="F36" s="8">
        <v>1.18</v>
      </c>
      <c r="G36" s="12">
        <v>1</v>
      </c>
      <c r="H36" s="8">
        <v>7.14</v>
      </c>
      <c r="I36" s="12">
        <v>0</v>
      </c>
    </row>
    <row r="37" spans="2:9" ht="15" customHeight="1" x14ac:dyDescent="0.2">
      <c r="B37" t="s">
        <v>62</v>
      </c>
      <c r="C37" s="12">
        <v>3</v>
      </c>
      <c r="D37" s="8">
        <v>2.8</v>
      </c>
      <c r="E37" s="12">
        <v>2</v>
      </c>
      <c r="F37" s="8">
        <v>2.35</v>
      </c>
      <c r="G37" s="12">
        <v>1</v>
      </c>
      <c r="H37" s="8">
        <v>7.14</v>
      </c>
      <c r="I37" s="12">
        <v>0</v>
      </c>
    </row>
    <row r="38" spans="2:9" ht="15" customHeight="1" x14ac:dyDescent="0.2">
      <c r="B38" t="s">
        <v>47</v>
      </c>
      <c r="C38" s="12">
        <v>2</v>
      </c>
      <c r="D38" s="8">
        <v>1.87</v>
      </c>
      <c r="E38" s="12">
        <v>1</v>
      </c>
      <c r="F38" s="8">
        <v>1.18</v>
      </c>
      <c r="G38" s="12">
        <v>1</v>
      </c>
      <c r="H38" s="8">
        <v>7.14</v>
      </c>
      <c r="I38" s="12">
        <v>0</v>
      </c>
    </row>
    <row r="39" spans="2:9" ht="15" customHeight="1" x14ac:dyDescent="0.2">
      <c r="B39" t="s">
        <v>84</v>
      </c>
      <c r="C39" s="12">
        <v>2</v>
      </c>
      <c r="D39" s="8">
        <v>1.87</v>
      </c>
      <c r="E39" s="12">
        <v>2</v>
      </c>
      <c r="F39" s="8">
        <v>2.35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51</v>
      </c>
      <c r="C40" s="12">
        <v>2</v>
      </c>
      <c r="D40" s="8">
        <v>1.87</v>
      </c>
      <c r="E40" s="12">
        <v>2</v>
      </c>
      <c r="F40" s="8">
        <v>2.35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53</v>
      </c>
      <c r="C41" s="12">
        <v>2</v>
      </c>
      <c r="D41" s="8">
        <v>1.87</v>
      </c>
      <c r="E41" s="12">
        <v>1</v>
      </c>
      <c r="F41" s="8">
        <v>1.18</v>
      </c>
      <c r="G41" s="12">
        <v>1</v>
      </c>
      <c r="H41" s="8">
        <v>7.14</v>
      </c>
      <c r="I41" s="12">
        <v>0</v>
      </c>
    </row>
    <row r="42" spans="2:9" ht="15" customHeight="1" x14ac:dyDescent="0.2">
      <c r="B42" t="s">
        <v>61</v>
      </c>
      <c r="C42" s="12">
        <v>2</v>
      </c>
      <c r="D42" s="8">
        <v>1.87</v>
      </c>
      <c r="E42" s="12">
        <v>0</v>
      </c>
      <c r="F42" s="8">
        <v>0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73</v>
      </c>
      <c r="C43" s="12">
        <v>2</v>
      </c>
      <c r="D43" s="8">
        <v>1.87</v>
      </c>
      <c r="E43" s="12">
        <v>0</v>
      </c>
      <c r="F43" s="8">
        <v>0</v>
      </c>
      <c r="G43" s="12">
        <v>0</v>
      </c>
      <c r="H43" s="8">
        <v>0</v>
      </c>
      <c r="I43" s="12">
        <v>0</v>
      </c>
    </row>
    <row r="46" spans="2:9" ht="33" customHeight="1" x14ac:dyDescent="0.2">
      <c r="B46" t="s">
        <v>163</v>
      </c>
      <c r="C46" s="10" t="s">
        <v>38</v>
      </c>
      <c r="D46" s="10" t="s">
        <v>39</v>
      </c>
      <c r="E46" s="10" t="s">
        <v>40</v>
      </c>
      <c r="F46" s="10" t="s">
        <v>41</v>
      </c>
      <c r="G46" s="10" t="s">
        <v>42</v>
      </c>
      <c r="H46" s="10" t="s">
        <v>43</v>
      </c>
      <c r="I46" s="10" t="s">
        <v>44</v>
      </c>
    </row>
    <row r="47" spans="2:9" ht="15" customHeight="1" x14ac:dyDescent="0.2">
      <c r="B47" t="s">
        <v>120</v>
      </c>
      <c r="C47" s="12">
        <v>7</v>
      </c>
      <c r="D47" s="8">
        <v>6.54</v>
      </c>
      <c r="E47" s="12">
        <v>7</v>
      </c>
      <c r="F47" s="8">
        <v>8.24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95</v>
      </c>
      <c r="C48" s="12">
        <v>6</v>
      </c>
      <c r="D48" s="8">
        <v>5.61</v>
      </c>
      <c r="E48" s="12">
        <v>6</v>
      </c>
      <c r="F48" s="8">
        <v>7.06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117</v>
      </c>
      <c r="C49" s="12">
        <v>5</v>
      </c>
      <c r="D49" s="8">
        <v>4.67</v>
      </c>
      <c r="E49" s="12">
        <v>5</v>
      </c>
      <c r="F49" s="8">
        <v>5.88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100</v>
      </c>
      <c r="C50" s="12">
        <v>5</v>
      </c>
      <c r="D50" s="8">
        <v>4.67</v>
      </c>
      <c r="E50" s="12">
        <v>5</v>
      </c>
      <c r="F50" s="8">
        <v>5.88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92</v>
      </c>
      <c r="C51" s="12">
        <v>4</v>
      </c>
      <c r="D51" s="8">
        <v>3.74</v>
      </c>
      <c r="E51" s="12">
        <v>4</v>
      </c>
      <c r="F51" s="8">
        <v>4.71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116</v>
      </c>
      <c r="C52" s="12">
        <v>3</v>
      </c>
      <c r="D52" s="8">
        <v>2.8</v>
      </c>
      <c r="E52" s="12">
        <v>3</v>
      </c>
      <c r="F52" s="8">
        <v>3.53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152</v>
      </c>
      <c r="C53" s="12">
        <v>3</v>
      </c>
      <c r="D53" s="8">
        <v>2.8</v>
      </c>
      <c r="E53" s="12">
        <v>3</v>
      </c>
      <c r="F53" s="8">
        <v>3.53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91</v>
      </c>
      <c r="C54" s="12">
        <v>3</v>
      </c>
      <c r="D54" s="8">
        <v>2.8</v>
      </c>
      <c r="E54" s="12">
        <v>3</v>
      </c>
      <c r="F54" s="8">
        <v>3.53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94</v>
      </c>
      <c r="C55" s="12">
        <v>3</v>
      </c>
      <c r="D55" s="8">
        <v>2.8</v>
      </c>
      <c r="E55" s="12">
        <v>1</v>
      </c>
      <c r="F55" s="8">
        <v>1.18</v>
      </c>
      <c r="G55" s="12">
        <v>2</v>
      </c>
      <c r="H55" s="8">
        <v>14.29</v>
      </c>
      <c r="I55" s="12">
        <v>0</v>
      </c>
    </row>
    <row r="56" spans="2:9" ht="15" customHeight="1" x14ac:dyDescent="0.2">
      <c r="B56" t="s">
        <v>131</v>
      </c>
      <c r="C56" s="12">
        <v>3</v>
      </c>
      <c r="D56" s="8">
        <v>2.8</v>
      </c>
      <c r="E56" s="12">
        <v>3</v>
      </c>
      <c r="F56" s="8">
        <v>3.53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99</v>
      </c>
      <c r="C57" s="12">
        <v>3</v>
      </c>
      <c r="D57" s="8">
        <v>2.8</v>
      </c>
      <c r="E57" s="12">
        <v>3</v>
      </c>
      <c r="F57" s="8">
        <v>3.53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103</v>
      </c>
      <c r="C58" s="12">
        <v>3</v>
      </c>
      <c r="D58" s="8">
        <v>2.8</v>
      </c>
      <c r="E58" s="12">
        <v>3</v>
      </c>
      <c r="F58" s="8">
        <v>3.53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104</v>
      </c>
      <c r="C59" s="12">
        <v>3</v>
      </c>
      <c r="D59" s="8">
        <v>2.8</v>
      </c>
      <c r="E59" s="12">
        <v>3</v>
      </c>
      <c r="F59" s="8">
        <v>3.53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154</v>
      </c>
      <c r="C60" s="12">
        <v>3</v>
      </c>
      <c r="D60" s="8">
        <v>2.8</v>
      </c>
      <c r="E60" s="12">
        <v>3</v>
      </c>
      <c r="F60" s="8">
        <v>3.53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89</v>
      </c>
      <c r="C61" s="12">
        <v>2</v>
      </c>
      <c r="D61" s="8">
        <v>1.87</v>
      </c>
      <c r="E61" s="12">
        <v>2</v>
      </c>
      <c r="F61" s="8">
        <v>2.35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150</v>
      </c>
      <c r="C62" s="12">
        <v>2</v>
      </c>
      <c r="D62" s="8">
        <v>1.87</v>
      </c>
      <c r="E62" s="12">
        <v>2</v>
      </c>
      <c r="F62" s="8">
        <v>2.35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151</v>
      </c>
      <c r="C63" s="12">
        <v>2</v>
      </c>
      <c r="D63" s="8">
        <v>1.87</v>
      </c>
      <c r="E63" s="12">
        <v>2</v>
      </c>
      <c r="F63" s="8">
        <v>2.35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118</v>
      </c>
      <c r="C64" s="12">
        <v>2</v>
      </c>
      <c r="D64" s="8">
        <v>1.87</v>
      </c>
      <c r="E64" s="12">
        <v>2</v>
      </c>
      <c r="F64" s="8">
        <v>2.35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141</v>
      </c>
      <c r="C65" s="12">
        <v>2</v>
      </c>
      <c r="D65" s="8">
        <v>1.87</v>
      </c>
      <c r="E65" s="12">
        <v>1</v>
      </c>
      <c r="F65" s="8">
        <v>1.18</v>
      </c>
      <c r="G65" s="12">
        <v>1</v>
      </c>
      <c r="H65" s="8">
        <v>7.14</v>
      </c>
      <c r="I65" s="12">
        <v>0</v>
      </c>
    </row>
    <row r="66" spans="2:9" ht="15" customHeight="1" x14ac:dyDescent="0.2">
      <c r="B66" t="s">
        <v>119</v>
      </c>
      <c r="C66" s="12">
        <v>2</v>
      </c>
      <c r="D66" s="8">
        <v>1.87</v>
      </c>
      <c r="E66" s="12">
        <v>1</v>
      </c>
      <c r="F66" s="8">
        <v>1.18</v>
      </c>
      <c r="G66" s="12">
        <v>1</v>
      </c>
      <c r="H66" s="8">
        <v>7.14</v>
      </c>
      <c r="I66" s="12">
        <v>0</v>
      </c>
    </row>
    <row r="67" spans="2:9" ht="15" customHeight="1" x14ac:dyDescent="0.2">
      <c r="B67" t="s">
        <v>123</v>
      </c>
      <c r="C67" s="12">
        <v>2</v>
      </c>
      <c r="D67" s="8">
        <v>1.87</v>
      </c>
      <c r="E67" s="12">
        <v>1</v>
      </c>
      <c r="F67" s="8">
        <v>1.18</v>
      </c>
      <c r="G67" s="12">
        <v>1</v>
      </c>
      <c r="H67" s="8">
        <v>7.14</v>
      </c>
      <c r="I67" s="12">
        <v>0</v>
      </c>
    </row>
    <row r="68" spans="2:9" ht="15" customHeight="1" x14ac:dyDescent="0.2">
      <c r="B68" t="s">
        <v>153</v>
      </c>
      <c r="C68" s="12">
        <v>2</v>
      </c>
      <c r="D68" s="8">
        <v>1.87</v>
      </c>
      <c r="E68" s="12">
        <v>2</v>
      </c>
      <c r="F68" s="8">
        <v>2.35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110</v>
      </c>
      <c r="C69" s="12">
        <v>2</v>
      </c>
      <c r="D69" s="8">
        <v>1.87</v>
      </c>
      <c r="E69" s="12">
        <v>1</v>
      </c>
      <c r="F69" s="8">
        <v>1.18</v>
      </c>
      <c r="G69" s="12">
        <v>1</v>
      </c>
      <c r="H69" s="8">
        <v>7.14</v>
      </c>
      <c r="I69" s="12">
        <v>0</v>
      </c>
    </row>
    <row r="70" spans="2:9" ht="15" customHeight="1" x14ac:dyDescent="0.2">
      <c r="B70" t="s">
        <v>155</v>
      </c>
      <c r="C70" s="12">
        <v>2</v>
      </c>
      <c r="D70" s="8">
        <v>1.87</v>
      </c>
      <c r="E70" s="12">
        <v>1</v>
      </c>
      <c r="F70" s="8">
        <v>1.18</v>
      </c>
      <c r="G70" s="12">
        <v>1</v>
      </c>
      <c r="H70" s="8">
        <v>7.14</v>
      </c>
      <c r="I70" s="12">
        <v>0</v>
      </c>
    </row>
    <row r="71" spans="2:9" ht="15" customHeight="1" x14ac:dyDescent="0.2">
      <c r="B71" t="s">
        <v>122</v>
      </c>
      <c r="C71" s="12">
        <v>2</v>
      </c>
      <c r="D71" s="8">
        <v>1.87</v>
      </c>
      <c r="E71" s="12">
        <v>0</v>
      </c>
      <c r="F71" s="8">
        <v>0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106</v>
      </c>
      <c r="C72" s="12">
        <v>2</v>
      </c>
      <c r="D72" s="8">
        <v>1.87</v>
      </c>
      <c r="E72" s="12">
        <v>2</v>
      </c>
      <c r="F72" s="8">
        <v>2.35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156</v>
      </c>
      <c r="C73" s="12">
        <v>2</v>
      </c>
      <c r="D73" s="8">
        <v>1.87</v>
      </c>
      <c r="E73" s="12">
        <v>0</v>
      </c>
      <c r="F73" s="8">
        <v>0</v>
      </c>
      <c r="G73" s="12">
        <v>0</v>
      </c>
      <c r="H73" s="8">
        <v>0</v>
      </c>
      <c r="I73" s="12">
        <v>0</v>
      </c>
    </row>
    <row r="75" spans="2:9" ht="15" customHeight="1" x14ac:dyDescent="0.2">
      <c r="B75" t="s">
        <v>164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32D26-8473-4391-A5B8-9E45ED1B464F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184</v>
      </c>
    </row>
    <row r="4" spans="2:9" ht="33" customHeight="1" x14ac:dyDescent="0.2">
      <c r="B4" t="s">
        <v>160</v>
      </c>
      <c r="C4" s="10" t="s">
        <v>38</v>
      </c>
      <c r="D4" s="10" t="s">
        <v>39</v>
      </c>
      <c r="E4" s="10" t="s">
        <v>40</v>
      </c>
      <c r="F4" s="10" t="s">
        <v>41</v>
      </c>
      <c r="G4" s="10" t="s">
        <v>42</v>
      </c>
      <c r="H4" s="10" t="s">
        <v>43</v>
      </c>
      <c r="I4" s="10" t="s">
        <v>44</v>
      </c>
    </row>
    <row r="5" spans="2:9" ht="15" customHeight="1" x14ac:dyDescent="0.2">
      <c r="B5" t="s">
        <v>22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23</v>
      </c>
      <c r="C6" s="12">
        <v>61</v>
      </c>
      <c r="D6" s="8">
        <v>16.27</v>
      </c>
      <c r="E6" s="12">
        <v>21</v>
      </c>
      <c r="F6" s="8">
        <v>8.33</v>
      </c>
      <c r="G6" s="12">
        <v>40</v>
      </c>
      <c r="H6" s="8">
        <v>33.9</v>
      </c>
      <c r="I6" s="12">
        <v>0</v>
      </c>
    </row>
    <row r="7" spans="2:9" ht="15" customHeight="1" x14ac:dyDescent="0.2">
      <c r="B7" t="s">
        <v>24</v>
      </c>
      <c r="C7" s="12">
        <v>19</v>
      </c>
      <c r="D7" s="8">
        <v>5.07</v>
      </c>
      <c r="E7" s="12">
        <v>10</v>
      </c>
      <c r="F7" s="8">
        <v>3.97</v>
      </c>
      <c r="G7" s="12">
        <v>9</v>
      </c>
      <c r="H7" s="8">
        <v>7.63</v>
      </c>
      <c r="I7" s="12">
        <v>0</v>
      </c>
    </row>
    <row r="8" spans="2:9" ht="15" customHeight="1" x14ac:dyDescent="0.2">
      <c r="B8" t="s">
        <v>25</v>
      </c>
      <c r="C8" s="12">
        <v>2</v>
      </c>
      <c r="D8" s="8">
        <v>0.53</v>
      </c>
      <c r="E8" s="12">
        <v>0</v>
      </c>
      <c r="F8" s="8">
        <v>0</v>
      </c>
      <c r="G8" s="12">
        <v>1</v>
      </c>
      <c r="H8" s="8">
        <v>0.85</v>
      </c>
      <c r="I8" s="12">
        <v>0</v>
      </c>
    </row>
    <row r="9" spans="2:9" ht="15" customHeight="1" x14ac:dyDescent="0.2">
      <c r="B9" t="s">
        <v>26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27</v>
      </c>
      <c r="C10" s="12">
        <v>4</v>
      </c>
      <c r="D10" s="8">
        <v>1.07</v>
      </c>
      <c r="E10" s="12">
        <v>1</v>
      </c>
      <c r="F10" s="8">
        <v>0.4</v>
      </c>
      <c r="G10" s="12">
        <v>2</v>
      </c>
      <c r="H10" s="8">
        <v>1.69</v>
      </c>
      <c r="I10" s="12">
        <v>1</v>
      </c>
    </row>
    <row r="11" spans="2:9" ht="15" customHeight="1" x14ac:dyDescent="0.2">
      <c r="B11" t="s">
        <v>28</v>
      </c>
      <c r="C11" s="12">
        <v>100</v>
      </c>
      <c r="D11" s="8">
        <v>26.67</v>
      </c>
      <c r="E11" s="12">
        <v>67</v>
      </c>
      <c r="F11" s="8">
        <v>26.59</v>
      </c>
      <c r="G11" s="12">
        <v>32</v>
      </c>
      <c r="H11" s="8">
        <v>27.12</v>
      </c>
      <c r="I11" s="12">
        <v>1</v>
      </c>
    </row>
    <row r="12" spans="2:9" ht="15" customHeight="1" x14ac:dyDescent="0.2">
      <c r="B12" t="s">
        <v>29</v>
      </c>
      <c r="C12" s="12">
        <v>2</v>
      </c>
      <c r="D12" s="8">
        <v>0.53</v>
      </c>
      <c r="E12" s="12">
        <v>0</v>
      </c>
      <c r="F12" s="8">
        <v>0</v>
      </c>
      <c r="G12" s="12">
        <v>2</v>
      </c>
      <c r="H12" s="8">
        <v>1.69</v>
      </c>
      <c r="I12" s="12">
        <v>0</v>
      </c>
    </row>
    <row r="13" spans="2:9" ht="15" customHeight="1" x14ac:dyDescent="0.2">
      <c r="B13" t="s">
        <v>30</v>
      </c>
      <c r="C13" s="12">
        <v>30</v>
      </c>
      <c r="D13" s="8">
        <v>8</v>
      </c>
      <c r="E13" s="12">
        <v>22</v>
      </c>
      <c r="F13" s="8">
        <v>8.73</v>
      </c>
      <c r="G13" s="12">
        <v>7</v>
      </c>
      <c r="H13" s="8">
        <v>5.93</v>
      </c>
      <c r="I13" s="12">
        <v>0</v>
      </c>
    </row>
    <row r="14" spans="2:9" ht="15" customHeight="1" x14ac:dyDescent="0.2">
      <c r="B14" t="s">
        <v>31</v>
      </c>
      <c r="C14" s="12">
        <v>12</v>
      </c>
      <c r="D14" s="8">
        <v>3.2</v>
      </c>
      <c r="E14" s="12">
        <v>6</v>
      </c>
      <c r="F14" s="8">
        <v>2.38</v>
      </c>
      <c r="G14" s="12">
        <v>6</v>
      </c>
      <c r="H14" s="8">
        <v>5.08</v>
      </c>
      <c r="I14" s="12">
        <v>0</v>
      </c>
    </row>
    <row r="15" spans="2:9" ht="15" customHeight="1" x14ac:dyDescent="0.2">
      <c r="B15" t="s">
        <v>32</v>
      </c>
      <c r="C15" s="12">
        <v>50</v>
      </c>
      <c r="D15" s="8">
        <v>13.33</v>
      </c>
      <c r="E15" s="12">
        <v>45</v>
      </c>
      <c r="F15" s="8">
        <v>17.86</v>
      </c>
      <c r="G15" s="12">
        <v>5</v>
      </c>
      <c r="H15" s="8">
        <v>4.24</v>
      </c>
      <c r="I15" s="12">
        <v>0</v>
      </c>
    </row>
    <row r="16" spans="2:9" ht="15" customHeight="1" x14ac:dyDescent="0.2">
      <c r="B16" t="s">
        <v>33</v>
      </c>
      <c r="C16" s="12">
        <v>55</v>
      </c>
      <c r="D16" s="8">
        <v>14.67</v>
      </c>
      <c r="E16" s="12">
        <v>45</v>
      </c>
      <c r="F16" s="8">
        <v>17.86</v>
      </c>
      <c r="G16" s="12">
        <v>10</v>
      </c>
      <c r="H16" s="8">
        <v>8.4700000000000006</v>
      </c>
      <c r="I16" s="12">
        <v>0</v>
      </c>
    </row>
    <row r="17" spans="2:9" ht="15" customHeight="1" x14ac:dyDescent="0.2">
      <c r="B17" t="s">
        <v>34</v>
      </c>
      <c r="C17" s="12">
        <v>16</v>
      </c>
      <c r="D17" s="8">
        <v>4.2699999999999996</v>
      </c>
      <c r="E17" s="12">
        <v>12</v>
      </c>
      <c r="F17" s="8">
        <v>4.76</v>
      </c>
      <c r="G17" s="12">
        <v>3</v>
      </c>
      <c r="H17" s="8">
        <v>2.54</v>
      </c>
      <c r="I17" s="12">
        <v>0</v>
      </c>
    </row>
    <row r="18" spans="2:9" ht="15" customHeight="1" x14ac:dyDescent="0.2">
      <c r="B18" t="s">
        <v>35</v>
      </c>
      <c r="C18" s="12">
        <v>20</v>
      </c>
      <c r="D18" s="8">
        <v>5.33</v>
      </c>
      <c r="E18" s="12">
        <v>19</v>
      </c>
      <c r="F18" s="8">
        <v>7.54</v>
      </c>
      <c r="G18" s="12">
        <v>1</v>
      </c>
      <c r="H18" s="8">
        <v>0.85</v>
      </c>
      <c r="I18" s="12">
        <v>0</v>
      </c>
    </row>
    <row r="19" spans="2:9" ht="15" customHeight="1" x14ac:dyDescent="0.2">
      <c r="B19" t="s">
        <v>36</v>
      </c>
      <c r="C19" s="12">
        <v>4</v>
      </c>
      <c r="D19" s="8">
        <v>1.07</v>
      </c>
      <c r="E19" s="12">
        <v>4</v>
      </c>
      <c r="F19" s="8">
        <v>1.59</v>
      </c>
      <c r="G19" s="12">
        <v>0</v>
      </c>
      <c r="H19" s="8">
        <v>0</v>
      </c>
      <c r="I19" s="12">
        <v>0</v>
      </c>
    </row>
    <row r="20" spans="2:9" ht="15" customHeight="1" x14ac:dyDescent="0.2">
      <c r="B20" s="9" t="s">
        <v>161</v>
      </c>
      <c r="C20" s="12">
        <f>SUM(LTBL_42391[総数／事業所数])</f>
        <v>375</v>
      </c>
      <c r="E20" s="12">
        <f>SUBTOTAL(109,LTBL_42391[個人／事業所数])</f>
        <v>252</v>
      </c>
      <c r="G20" s="12">
        <f>SUBTOTAL(109,LTBL_42391[法人／事業所数])</f>
        <v>118</v>
      </c>
      <c r="I20" s="12">
        <f>SUBTOTAL(109,LTBL_42391[法人以外の団体／事業所数])</f>
        <v>2</v>
      </c>
    </row>
    <row r="21" spans="2:9" ht="15" customHeight="1" x14ac:dyDescent="0.2">
      <c r="E21" s="11">
        <f>LTBL_42391[[#Totals],[個人／事業所数]]/LTBL_42391[[#Totals],[総数／事業所数]]</f>
        <v>0.67200000000000004</v>
      </c>
      <c r="G21" s="11">
        <f>LTBL_42391[[#Totals],[法人／事業所数]]/LTBL_42391[[#Totals],[総数／事業所数]]</f>
        <v>0.31466666666666665</v>
      </c>
      <c r="I21" s="11">
        <f>LTBL_42391[[#Totals],[法人以外の団体／事業所数]]/LTBL_42391[[#Totals],[総数／事業所数]]</f>
        <v>5.3333333333333332E-3</v>
      </c>
    </row>
    <row r="23" spans="2:9" ht="33" customHeight="1" x14ac:dyDescent="0.2">
      <c r="B23" t="s">
        <v>162</v>
      </c>
      <c r="C23" s="10" t="s">
        <v>38</v>
      </c>
      <c r="D23" s="10" t="s">
        <v>39</v>
      </c>
      <c r="E23" s="10" t="s">
        <v>40</v>
      </c>
      <c r="F23" s="10" t="s">
        <v>41</v>
      </c>
      <c r="G23" s="10" t="s">
        <v>42</v>
      </c>
      <c r="H23" s="10" t="s">
        <v>43</v>
      </c>
      <c r="I23" s="10" t="s">
        <v>44</v>
      </c>
    </row>
    <row r="24" spans="2:9" ht="15" customHeight="1" x14ac:dyDescent="0.2">
      <c r="B24" t="s">
        <v>59</v>
      </c>
      <c r="C24" s="12">
        <v>44</v>
      </c>
      <c r="D24" s="8">
        <v>11.73</v>
      </c>
      <c r="E24" s="12">
        <v>40</v>
      </c>
      <c r="F24" s="8">
        <v>15.87</v>
      </c>
      <c r="G24" s="12">
        <v>4</v>
      </c>
      <c r="H24" s="8">
        <v>3.39</v>
      </c>
      <c r="I24" s="12">
        <v>0</v>
      </c>
    </row>
    <row r="25" spans="2:9" ht="15" customHeight="1" x14ac:dyDescent="0.2">
      <c r="B25" t="s">
        <v>60</v>
      </c>
      <c r="C25" s="12">
        <v>44</v>
      </c>
      <c r="D25" s="8">
        <v>11.73</v>
      </c>
      <c r="E25" s="12">
        <v>40</v>
      </c>
      <c r="F25" s="8">
        <v>15.87</v>
      </c>
      <c r="G25" s="12">
        <v>4</v>
      </c>
      <c r="H25" s="8">
        <v>3.39</v>
      </c>
      <c r="I25" s="12">
        <v>0</v>
      </c>
    </row>
    <row r="26" spans="2:9" ht="15" customHeight="1" x14ac:dyDescent="0.2">
      <c r="B26" t="s">
        <v>45</v>
      </c>
      <c r="C26" s="12">
        <v>32</v>
      </c>
      <c r="D26" s="8">
        <v>8.5299999999999994</v>
      </c>
      <c r="E26" s="12">
        <v>9</v>
      </c>
      <c r="F26" s="8">
        <v>3.57</v>
      </c>
      <c r="G26" s="12">
        <v>23</v>
      </c>
      <c r="H26" s="8">
        <v>19.489999999999998</v>
      </c>
      <c r="I26" s="12">
        <v>0</v>
      </c>
    </row>
    <row r="27" spans="2:9" ht="15" customHeight="1" x14ac:dyDescent="0.2">
      <c r="B27" t="s">
        <v>54</v>
      </c>
      <c r="C27" s="12">
        <v>26</v>
      </c>
      <c r="D27" s="8">
        <v>6.93</v>
      </c>
      <c r="E27" s="12">
        <v>12</v>
      </c>
      <c r="F27" s="8">
        <v>4.76</v>
      </c>
      <c r="G27" s="12">
        <v>14</v>
      </c>
      <c r="H27" s="8">
        <v>11.86</v>
      </c>
      <c r="I27" s="12">
        <v>0</v>
      </c>
    </row>
    <row r="28" spans="2:9" ht="15" customHeight="1" x14ac:dyDescent="0.2">
      <c r="B28" t="s">
        <v>56</v>
      </c>
      <c r="C28" s="12">
        <v>26</v>
      </c>
      <c r="D28" s="8">
        <v>6.93</v>
      </c>
      <c r="E28" s="12">
        <v>20</v>
      </c>
      <c r="F28" s="8">
        <v>7.94</v>
      </c>
      <c r="G28" s="12">
        <v>5</v>
      </c>
      <c r="H28" s="8">
        <v>4.24</v>
      </c>
      <c r="I28" s="12">
        <v>0</v>
      </c>
    </row>
    <row r="29" spans="2:9" ht="15" customHeight="1" x14ac:dyDescent="0.2">
      <c r="B29" t="s">
        <v>52</v>
      </c>
      <c r="C29" s="12">
        <v>23</v>
      </c>
      <c r="D29" s="8">
        <v>6.13</v>
      </c>
      <c r="E29" s="12">
        <v>20</v>
      </c>
      <c r="F29" s="8">
        <v>7.94</v>
      </c>
      <c r="G29" s="12">
        <v>2</v>
      </c>
      <c r="H29" s="8">
        <v>1.69</v>
      </c>
      <c r="I29" s="12">
        <v>1</v>
      </c>
    </row>
    <row r="30" spans="2:9" ht="15" customHeight="1" x14ac:dyDescent="0.2">
      <c r="B30" t="s">
        <v>62</v>
      </c>
      <c r="C30" s="12">
        <v>20</v>
      </c>
      <c r="D30" s="8">
        <v>5.33</v>
      </c>
      <c r="E30" s="12">
        <v>19</v>
      </c>
      <c r="F30" s="8">
        <v>7.54</v>
      </c>
      <c r="G30" s="12">
        <v>1</v>
      </c>
      <c r="H30" s="8">
        <v>0.85</v>
      </c>
      <c r="I30" s="12">
        <v>0</v>
      </c>
    </row>
    <row r="31" spans="2:9" ht="15" customHeight="1" x14ac:dyDescent="0.2">
      <c r="B31" t="s">
        <v>53</v>
      </c>
      <c r="C31" s="12">
        <v>17</v>
      </c>
      <c r="D31" s="8">
        <v>4.53</v>
      </c>
      <c r="E31" s="12">
        <v>15</v>
      </c>
      <c r="F31" s="8">
        <v>5.95</v>
      </c>
      <c r="G31" s="12">
        <v>2</v>
      </c>
      <c r="H31" s="8">
        <v>1.69</v>
      </c>
      <c r="I31" s="12">
        <v>0</v>
      </c>
    </row>
    <row r="32" spans="2:9" ht="15" customHeight="1" x14ac:dyDescent="0.2">
      <c r="B32" t="s">
        <v>47</v>
      </c>
      <c r="C32" s="12">
        <v>16</v>
      </c>
      <c r="D32" s="8">
        <v>4.2699999999999996</v>
      </c>
      <c r="E32" s="12">
        <v>6</v>
      </c>
      <c r="F32" s="8">
        <v>2.38</v>
      </c>
      <c r="G32" s="12">
        <v>10</v>
      </c>
      <c r="H32" s="8">
        <v>8.4700000000000006</v>
      </c>
      <c r="I32" s="12">
        <v>0</v>
      </c>
    </row>
    <row r="33" spans="2:9" ht="15" customHeight="1" x14ac:dyDescent="0.2">
      <c r="B33" t="s">
        <v>61</v>
      </c>
      <c r="C33" s="12">
        <v>16</v>
      </c>
      <c r="D33" s="8">
        <v>4.2699999999999996</v>
      </c>
      <c r="E33" s="12">
        <v>12</v>
      </c>
      <c r="F33" s="8">
        <v>4.76</v>
      </c>
      <c r="G33" s="12">
        <v>3</v>
      </c>
      <c r="H33" s="8">
        <v>2.54</v>
      </c>
      <c r="I33" s="12">
        <v>0</v>
      </c>
    </row>
    <row r="34" spans="2:9" ht="15" customHeight="1" x14ac:dyDescent="0.2">
      <c r="B34" t="s">
        <v>46</v>
      </c>
      <c r="C34" s="12">
        <v>13</v>
      </c>
      <c r="D34" s="8">
        <v>3.47</v>
      </c>
      <c r="E34" s="12">
        <v>6</v>
      </c>
      <c r="F34" s="8">
        <v>2.38</v>
      </c>
      <c r="G34" s="12">
        <v>7</v>
      </c>
      <c r="H34" s="8">
        <v>5.93</v>
      </c>
      <c r="I34" s="12">
        <v>0</v>
      </c>
    </row>
    <row r="35" spans="2:9" ht="15" customHeight="1" x14ac:dyDescent="0.2">
      <c r="B35" t="s">
        <v>51</v>
      </c>
      <c r="C35" s="12">
        <v>11</v>
      </c>
      <c r="D35" s="8">
        <v>2.93</v>
      </c>
      <c r="E35" s="12">
        <v>10</v>
      </c>
      <c r="F35" s="8">
        <v>3.97</v>
      </c>
      <c r="G35" s="12">
        <v>1</v>
      </c>
      <c r="H35" s="8">
        <v>0.85</v>
      </c>
      <c r="I35" s="12">
        <v>0</v>
      </c>
    </row>
    <row r="36" spans="2:9" ht="15" customHeight="1" x14ac:dyDescent="0.2">
      <c r="B36" t="s">
        <v>58</v>
      </c>
      <c r="C36" s="12">
        <v>9</v>
      </c>
      <c r="D36" s="8">
        <v>2.4</v>
      </c>
      <c r="E36" s="12">
        <v>3</v>
      </c>
      <c r="F36" s="8">
        <v>1.19</v>
      </c>
      <c r="G36" s="12">
        <v>6</v>
      </c>
      <c r="H36" s="8">
        <v>5.08</v>
      </c>
      <c r="I36" s="12">
        <v>0</v>
      </c>
    </row>
    <row r="37" spans="2:9" ht="15" customHeight="1" x14ac:dyDescent="0.2">
      <c r="B37" t="s">
        <v>69</v>
      </c>
      <c r="C37" s="12">
        <v>9</v>
      </c>
      <c r="D37" s="8">
        <v>2.4</v>
      </c>
      <c r="E37" s="12">
        <v>5</v>
      </c>
      <c r="F37" s="8">
        <v>1.98</v>
      </c>
      <c r="G37" s="12">
        <v>4</v>
      </c>
      <c r="H37" s="8">
        <v>3.39</v>
      </c>
      <c r="I37" s="12">
        <v>0</v>
      </c>
    </row>
    <row r="38" spans="2:9" ht="15" customHeight="1" x14ac:dyDescent="0.2">
      <c r="B38" t="s">
        <v>50</v>
      </c>
      <c r="C38" s="12">
        <v>8</v>
      </c>
      <c r="D38" s="8">
        <v>2.13</v>
      </c>
      <c r="E38" s="12">
        <v>2</v>
      </c>
      <c r="F38" s="8">
        <v>0.79</v>
      </c>
      <c r="G38" s="12">
        <v>6</v>
      </c>
      <c r="H38" s="8">
        <v>5.08</v>
      </c>
      <c r="I38" s="12">
        <v>0</v>
      </c>
    </row>
    <row r="39" spans="2:9" ht="15" customHeight="1" x14ac:dyDescent="0.2">
      <c r="B39" t="s">
        <v>49</v>
      </c>
      <c r="C39" s="12">
        <v>5</v>
      </c>
      <c r="D39" s="8">
        <v>1.33</v>
      </c>
      <c r="E39" s="12">
        <v>4</v>
      </c>
      <c r="F39" s="8">
        <v>1.59</v>
      </c>
      <c r="G39" s="12">
        <v>1</v>
      </c>
      <c r="H39" s="8">
        <v>0.85</v>
      </c>
      <c r="I39" s="12">
        <v>0</v>
      </c>
    </row>
    <row r="40" spans="2:9" ht="15" customHeight="1" x14ac:dyDescent="0.2">
      <c r="B40" t="s">
        <v>75</v>
      </c>
      <c r="C40" s="12">
        <v>4</v>
      </c>
      <c r="D40" s="8">
        <v>1.07</v>
      </c>
      <c r="E40" s="12">
        <v>2</v>
      </c>
      <c r="F40" s="8">
        <v>0.79</v>
      </c>
      <c r="G40" s="12">
        <v>2</v>
      </c>
      <c r="H40" s="8">
        <v>1.69</v>
      </c>
      <c r="I40" s="12">
        <v>0</v>
      </c>
    </row>
    <row r="41" spans="2:9" ht="15" customHeight="1" x14ac:dyDescent="0.2">
      <c r="B41" t="s">
        <v>65</v>
      </c>
      <c r="C41" s="12">
        <v>4</v>
      </c>
      <c r="D41" s="8">
        <v>1.07</v>
      </c>
      <c r="E41" s="12">
        <v>2</v>
      </c>
      <c r="F41" s="8">
        <v>0.79</v>
      </c>
      <c r="G41" s="12">
        <v>2</v>
      </c>
      <c r="H41" s="8">
        <v>1.69</v>
      </c>
      <c r="I41" s="12">
        <v>0</v>
      </c>
    </row>
    <row r="42" spans="2:9" ht="15" customHeight="1" x14ac:dyDescent="0.2">
      <c r="B42" t="s">
        <v>55</v>
      </c>
      <c r="C42" s="12">
        <v>4</v>
      </c>
      <c r="D42" s="8">
        <v>1.07</v>
      </c>
      <c r="E42" s="12">
        <v>2</v>
      </c>
      <c r="F42" s="8">
        <v>0.79</v>
      </c>
      <c r="G42" s="12">
        <v>2</v>
      </c>
      <c r="H42" s="8">
        <v>1.69</v>
      </c>
      <c r="I42" s="12">
        <v>0</v>
      </c>
    </row>
    <row r="43" spans="2:9" ht="15" customHeight="1" x14ac:dyDescent="0.2">
      <c r="B43" t="s">
        <v>64</v>
      </c>
      <c r="C43" s="12">
        <v>4</v>
      </c>
      <c r="D43" s="8">
        <v>1.07</v>
      </c>
      <c r="E43" s="12">
        <v>4</v>
      </c>
      <c r="F43" s="8">
        <v>1.59</v>
      </c>
      <c r="G43" s="12">
        <v>0</v>
      </c>
      <c r="H43" s="8">
        <v>0</v>
      </c>
      <c r="I43" s="12">
        <v>0</v>
      </c>
    </row>
    <row r="46" spans="2:9" ht="33" customHeight="1" x14ac:dyDescent="0.2">
      <c r="B46" t="s">
        <v>163</v>
      </c>
      <c r="C46" s="10" t="s">
        <v>38</v>
      </c>
      <c r="D46" s="10" t="s">
        <v>39</v>
      </c>
      <c r="E46" s="10" t="s">
        <v>40</v>
      </c>
      <c r="F46" s="10" t="s">
        <v>41</v>
      </c>
      <c r="G46" s="10" t="s">
        <v>42</v>
      </c>
      <c r="H46" s="10" t="s">
        <v>43</v>
      </c>
      <c r="I46" s="10" t="s">
        <v>44</v>
      </c>
    </row>
    <row r="47" spans="2:9" ht="15" customHeight="1" x14ac:dyDescent="0.2">
      <c r="B47" t="s">
        <v>104</v>
      </c>
      <c r="C47" s="12">
        <v>24</v>
      </c>
      <c r="D47" s="8">
        <v>6.4</v>
      </c>
      <c r="E47" s="12">
        <v>23</v>
      </c>
      <c r="F47" s="8">
        <v>9.1300000000000008</v>
      </c>
      <c r="G47" s="12">
        <v>1</v>
      </c>
      <c r="H47" s="8">
        <v>0.85</v>
      </c>
      <c r="I47" s="12">
        <v>0</v>
      </c>
    </row>
    <row r="48" spans="2:9" ht="15" customHeight="1" x14ac:dyDescent="0.2">
      <c r="B48" t="s">
        <v>96</v>
      </c>
      <c r="C48" s="12">
        <v>19</v>
      </c>
      <c r="D48" s="8">
        <v>5.07</v>
      </c>
      <c r="E48" s="12">
        <v>16</v>
      </c>
      <c r="F48" s="8">
        <v>6.35</v>
      </c>
      <c r="G48" s="12">
        <v>2</v>
      </c>
      <c r="H48" s="8">
        <v>1.69</v>
      </c>
      <c r="I48" s="12">
        <v>0</v>
      </c>
    </row>
    <row r="49" spans="2:9" ht="15" customHeight="1" x14ac:dyDescent="0.2">
      <c r="B49" t="s">
        <v>106</v>
      </c>
      <c r="C49" s="12">
        <v>16</v>
      </c>
      <c r="D49" s="8">
        <v>4.2699999999999996</v>
      </c>
      <c r="E49" s="12">
        <v>16</v>
      </c>
      <c r="F49" s="8">
        <v>6.35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88</v>
      </c>
      <c r="C50" s="12">
        <v>14</v>
      </c>
      <c r="D50" s="8">
        <v>3.73</v>
      </c>
      <c r="E50" s="12">
        <v>2</v>
      </c>
      <c r="F50" s="8">
        <v>0.79</v>
      </c>
      <c r="G50" s="12">
        <v>12</v>
      </c>
      <c r="H50" s="8">
        <v>10.17</v>
      </c>
      <c r="I50" s="12">
        <v>0</v>
      </c>
    </row>
    <row r="51" spans="2:9" ht="15" customHeight="1" x14ac:dyDescent="0.2">
      <c r="B51" t="s">
        <v>99</v>
      </c>
      <c r="C51" s="12">
        <v>13</v>
      </c>
      <c r="D51" s="8">
        <v>3.47</v>
      </c>
      <c r="E51" s="12">
        <v>11</v>
      </c>
      <c r="F51" s="8">
        <v>4.37</v>
      </c>
      <c r="G51" s="12">
        <v>2</v>
      </c>
      <c r="H51" s="8">
        <v>1.69</v>
      </c>
      <c r="I51" s="12">
        <v>0</v>
      </c>
    </row>
    <row r="52" spans="2:9" ht="15" customHeight="1" x14ac:dyDescent="0.2">
      <c r="B52" t="s">
        <v>92</v>
      </c>
      <c r="C52" s="12">
        <v>12</v>
      </c>
      <c r="D52" s="8">
        <v>3.2</v>
      </c>
      <c r="E52" s="12">
        <v>9</v>
      </c>
      <c r="F52" s="8">
        <v>3.57</v>
      </c>
      <c r="G52" s="12">
        <v>2</v>
      </c>
      <c r="H52" s="8">
        <v>1.69</v>
      </c>
      <c r="I52" s="12">
        <v>1</v>
      </c>
    </row>
    <row r="53" spans="2:9" ht="15" customHeight="1" x14ac:dyDescent="0.2">
      <c r="B53" t="s">
        <v>93</v>
      </c>
      <c r="C53" s="12">
        <v>12</v>
      </c>
      <c r="D53" s="8">
        <v>3.2</v>
      </c>
      <c r="E53" s="12">
        <v>12</v>
      </c>
      <c r="F53" s="8">
        <v>4.76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103</v>
      </c>
      <c r="C54" s="12">
        <v>12</v>
      </c>
      <c r="D54" s="8">
        <v>3.2</v>
      </c>
      <c r="E54" s="12">
        <v>12</v>
      </c>
      <c r="F54" s="8">
        <v>4.76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101</v>
      </c>
      <c r="C55" s="12">
        <v>11</v>
      </c>
      <c r="D55" s="8">
        <v>2.93</v>
      </c>
      <c r="E55" s="12">
        <v>11</v>
      </c>
      <c r="F55" s="8">
        <v>4.37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105</v>
      </c>
      <c r="C56" s="12">
        <v>11</v>
      </c>
      <c r="D56" s="8">
        <v>2.93</v>
      </c>
      <c r="E56" s="12">
        <v>10</v>
      </c>
      <c r="F56" s="8">
        <v>3.97</v>
      </c>
      <c r="G56" s="12">
        <v>1</v>
      </c>
      <c r="H56" s="8">
        <v>0.85</v>
      </c>
      <c r="I56" s="12">
        <v>0</v>
      </c>
    </row>
    <row r="57" spans="2:9" ht="15" customHeight="1" x14ac:dyDescent="0.2">
      <c r="B57" t="s">
        <v>95</v>
      </c>
      <c r="C57" s="12">
        <v>9</v>
      </c>
      <c r="D57" s="8">
        <v>2.4</v>
      </c>
      <c r="E57" s="12">
        <v>8</v>
      </c>
      <c r="F57" s="8">
        <v>3.17</v>
      </c>
      <c r="G57" s="12">
        <v>1</v>
      </c>
      <c r="H57" s="8">
        <v>0.85</v>
      </c>
      <c r="I57" s="12">
        <v>0</v>
      </c>
    </row>
    <row r="58" spans="2:9" ht="15" customHeight="1" x14ac:dyDescent="0.2">
      <c r="B58" t="s">
        <v>91</v>
      </c>
      <c r="C58" s="12">
        <v>8</v>
      </c>
      <c r="D58" s="8">
        <v>2.13</v>
      </c>
      <c r="E58" s="12">
        <v>8</v>
      </c>
      <c r="F58" s="8">
        <v>3.17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89</v>
      </c>
      <c r="C59" s="12">
        <v>7</v>
      </c>
      <c r="D59" s="8">
        <v>1.87</v>
      </c>
      <c r="E59" s="12">
        <v>5</v>
      </c>
      <c r="F59" s="8">
        <v>1.98</v>
      </c>
      <c r="G59" s="12">
        <v>2</v>
      </c>
      <c r="H59" s="8">
        <v>1.69</v>
      </c>
      <c r="I59" s="12">
        <v>0</v>
      </c>
    </row>
    <row r="60" spans="2:9" ht="15" customHeight="1" x14ac:dyDescent="0.2">
      <c r="B60" t="s">
        <v>100</v>
      </c>
      <c r="C60" s="12">
        <v>7</v>
      </c>
      <c r="D60" s="8">
        <v>1.87</v>
      </c>
      <c r="E60" s="12">
        <v>7</v>
      </c>
      <c r="F60" s="8">
        <v>2.78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111</v>
      </c>
      <c r="C61" s="12">
        <v>6</v>
      </c>
      <c r="D61" s="8">
        <v>1.6</v>
      </c>
      <c r="E61" s="12">
        <v>0</v>
      </c>
      <c r="F61" s="8">
        <v>0</v>
      </c>
      <c r="G61" s="12">
        <v>6</v>
      </c>
      <c r="H61" s="8">
        <v>5.08</v>
      </c>
      <c r="I61" s="12">
        <v>0</v>
      </c>
    </row>
    <row r="62" spans="2:9" ht="15" customHeight="1" x14ac:dyDescent="0.2">
      <c r="B62" t="s">
        <v>112</v>
      </c>
      <c r="C62" s="12">
        <v>6</v>
      </c>
      <c r="D62" s="8">
        <v>1.6</v>
      </c>
      <c r="E62" s="12">
        <v>3</v>
      </c>
      <c r="F62" s="8">
        <v>1.19</v>
      </c>
      <c r="G62" s="12">
        <v>3</v>
      </c>
      <c r="H62" s="8">
        <v>2.54</v>
      </c>
      <c r="I62" s="12">
        <v>0</v>
      </c>
    </row>
    <row r="63" spans="2:9" ht="15" customHeight="1" x14ac:dyDescent="0.2">
      <c r="B63" t="s">
        <v>154</v>
      </c>
      <c r="C63" s="12">
        <v>6</v>
      </c>
      <c r="D63" s="8">
        <v>1.6</v>
      </c>
      <c r="E63" s="12">
        <v>3</v>
      </c>
      <c r="F63" s="8">
        <v>1.19</v>
      </c>
      <c r="G63" s="12">
        <v>3</v>
      </c>
      <c r="H63" s="8">
        <v>2.54</v>
      </c>
      <c r="I63" s="12">
        <v>0</v>
      </c>
    </row>
    <row r="64" spans="2:9" ht="15" customHeight="1" x14ac:dyDescent="0.2">
      <c r="B64" t="s">
        <v>157</v>
      </c>
      <c r="C64" s="12">
        <v>5</v>
      </c>
      <c r="D64" s="8">
        <v>1.33</v>
      </c>
      <c r="E64" s="12">
        <v>0</v>
      </c>
      <c r="F64" s="8">
        <v>0</v>
      </c>
      <c r="G64" s="12">
        <v>5</v>
      </c>
      <c r="H64" s="8">
        <v>4.24</v>
      </c>
      <c r="I64" s="12">
        <v>0</v>
      </c>
    </row>
    <row r="65" spans="2:9" ht="15" customHeight="1" x14ac:dyDescent="0.2">
      <c r="B65" t="s">
        <v>90</v>
      </c>
      <c r="C65" s="12">
        <v>5</v>
      </c>
      <c r="D65" s="8">
        <v>1.33</v>
      </c>
      <c r="E65" s="12">
        <v>4</v>
      </c>
      <c r="F65" s="8">
        <v>1.59</v>
      </c>
      <c r="G65" s="12">
        <v>1</v>
      </c>
      <c r="H65" s="8">
        <v>0.85</v>
      </c>
      <c r="I65" s="12">
        <v>0</v>
      </c>
    </row>
    <row r="66" spans="2:9" ht="15" customHeight="1" x14ac:dyDescent="0.2">
      <c r="B66" t="s">
        <v>113</v>
      </c>
      <c r="C66" s="12">
        <v>5</v>
      </c>
      <c r="D66" s="8">
        <v>1.33</v>
      </c>
      <c r="E66" s="12">
        <v>3</v>
      </c>
      <c r="F66" s="8">
        <v>1.19</v>
      </c>
      <c r="G66" s="12">
        <v>2</v>
      </c>
      <c r="H66" s="8">
        <v>1.69</v>
      </c>
      <c r="I66" s="12">
        <v>0</v>
      </c>
    </row>
    <row r="67" spans="2:9" ht="15" customHeight="1" x14ac:dyDescent="0.2">
      <c r="B67" t="s">
        <v>102</v>
      </c>
      <c r="C67" s="12">
        <v>5</v>
      </c>
      <c r="D67" s="8">
        <v>1.33</v>
      </c>
      <c r="E67" s="12">
        <v>2</v>
      </c>
      <c r="F67" s="8">
        <v>0.79</v>
      </c>
      <c r="G67" s="12">
        <v>3</v>
      </c>
      <c r="H67" s="8">
        <v>2.54</v>
      </c>
      <c r="I67" s="12">
        <v>0</v>
      </c>
    </row>
    <row r="69" spans="2:9" ht="15" customHeight="1" x14ac:dyDescent="0.2">
      <c r="B69" t="s">
        <v>164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4A000-F3F3-4C4F-B28E-EFE9933738FE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185</v>
      </c>
    </row>
    <row r="4" spans="2:9" ht="33" customHeight="1" x14ac:dyDescent="0.2">
      <c r="B4" t="s">
        <v>160</v>
      </c>
      <c r="C4" s="10" t="s">
        <v>38</v>
      </c>
      <c r="D4" s="10" t="s">
        <v>39</v>
      </c>
      <c r="E4" s="10" t="s">
        <v>40</v>
      </c>
      <c r="F4" s="10" t="s">
        <v>41</v>
      </c>
      <c r="G4" s="10" t="s">
        <v>42</v>
      </c>
      <c r="H4" s="10" t="s">
        <v>43</v>
      </c>
      <c r="I4" s="10" t="s">
        <v>44</v>
      </c>
    </row>
    <row r="5" spans="2:9" ht="15" customHeight="1" x14ac:dyDescent="0.2">
      <c r="B5" t="s">
        <v>22</v>
      </c>
      <c r="C5" s="12">
        <v>1</v>
      </c>
      <c r="D5" s="8">
        <v>0.15</v>
      </c>
      <c r="E5" s="12">
        <v>0</v>
      </c>
      <c r="F5" s="8">
        <v>0</v>
      </c>
      <c r="G5" s="12">
        <v>1</v>
      </c>
      <c r="H5" s="8">
        <v>0.52</v>
      </c>
      <c r="I5" s="12">
        <v>0</v>
      </c>
    </row>
    <row r="6" spans="2:9" ht="15" customHeight="1" x14ac:dyDescent="0.2">
      <c r="B6" t="s">
        <v>23</v>
      </c>
      <c r="C6" s="12">
        <v>92</v>
      </c>
      <c r="D6" s="8">
        <v>13.37</v>
      </c>
      <c r="E6" s="12">
        <v>59</v>
      </c>
      <c r="F6" s="8">
        <v>12.37</v>
      </c>
      <c r="G6" s="12">
        <v>33</v>
      </c>
      <c r="H6" s="8">
        <v>17.010000000000002</v>
      </c>
      <c r="I6" s="12">
        <v>0</v>
      </c>
    </row>
    <row r="7" spans="2:9" ht="15" customHeight="1" x14ac:dyDescent="0.2">
      <c r="B7" t="s">
        <v>24</v>
      </c>
      <c r="C7" s="12">
        <v>69</v>
      </c>
      <c r="D7" s="8">
        <v>10.029999999999999</v>
      </c>
      <c r="E7" s="12">
        <v>43</v>
      </c>
      <c r="F7" s="8">
        <v>9.01</v>
      </c>
      <c r="G7" s="12">
        <v>26</v>
      </c>
      <c r="H7" s="8">
        <v>13.4</v>
      </c>
      <c r="I7" s="12">
        <v>0</v>
      </c>
    </row>
    <row r="8" spans="2:9" ht="15" customHeight="1" x14ac:dyDescent="0.2">
      <c r="B8" t="s">
        <v>25</v>
      </c>
      <c r="C8" s="12">
        <v>1</v>
      </c>
      <c r="D8" s="8">
        <v>0.15</v>
      </c>
      <c r="E8" s="12">
        <v>0</v>
      </c>
      <c r="F8" s="8">
        <v>0</v>
      </c>
      <c r="G8" s="12">
        <v>1</v>
      </c>
      <c r="H8" s="8">
        <v>0.52</v>
      </c>
      <c r="I8" s="12">
        <v>0</v>
      </c>
    </row>
    <row r="9" spans="2:9" ht="15" customHeight="1" x14ac:dyDescent="0.2">
      <c r="B9" t="s">
        <v>26</v>
      </c>
      <c r="C9" s="12">
        <v>3</v>
      </c>
      <c r="D9" s="8">
        <v>0.44</v>
      </c>
      <c r="E9" s="12">
        <v>0</v>
      </c>
      <c r="F9" s="8">
        <v>0</v>
      </c>
      <c r="G9" s="12">
        <v>3</v>
      </c>
      <c r="H9" s="8">
        <v>1.55</v>
      </c>
      <c r="I9" s="12">
        <v>0</v>
      </c>
    </row>
    <row r="10" spans="2:9" ht="15" customHeight="1" x14ac:dyDescent="0.2">
      <c r="B10" t="s">
        <v>27</v>
      </c>
      <c r="C10" s="12">
        <v>13</v>
      </c>
      <c r="D10" s="8">
        <v>1.89</v>
      </c>
      <c r="E10" s="12">
        <v>5</v>
      </c>
      <c r="F10" s="8">
        <v>1.05</v>
      </c>
      <c r="G10" s="12">
        <v>8</v>
      </c>
      <c r="H10" s="8">
        <v>4.12</v>
      </c>
      <c r="I10" s="12">
        <v>0</v>
      </c>
    </row>
    <row r="11" spans="2:9" ht="15" customHeight="1" x14ac:dyDescent="0.2">
      <c r="B11" t="s">
        <v>28</v>
      </c>
      <c r="C11" s="12">
        <v>217</v>
      </c>
      <c r="D11" s="8">
        <v>31.54</v>
      </c>
      <c r="E11" s="12">
        <v>138</v>
      </c>
      <c r="F11" s="8">
        <v>28.93</v>
      </c>
      <c r="G11" s="12">
        <v>77</v>
      </c>
      <c r="H11" s="8">
        <v>39.69</v>
      </c>
      <c r="I11" s="12">
        <v>2</v>
      </c>
    </row>
    <row r="12" spans="2:9" ht="15" customHeight="1" x14ac:dyDescent="0.2">
      <c r="B12" t="s">
        <v>29</v>
      </c>
      <c r="C12" s="12">
        <v>5</v>
      </c>
      <c r="D12" s="8">
        <v>0.73</v>
      </c>
      <c r="E12" s="12">
        <v>2</v>
      </c>
      <c r="F12" s="8">
        <v>0.42</v>
      </c>
      <c r="G12" s="12">
        <v>3</v>
      </c>
      <c r="H12" s="8">
        <v>1.55</v>
      </c>
      <c r="I12" s="12">
        <v>0</v>
      </c>
    </row>
    <row r="13" spans="2:9" ht="15" customHeight="1" x14ac:dyDescent="0.2">
      <c r="B13" t="s">
        <v>30</v>
      </c>
      <c r="C13" s="12">
        <v>8</v>
      </c>
      <c r="D13" s="8">
        <v>1.1599999999999999</v>
      </c>
      <c r="E13" s="12">
        <v>5</v>
      </c>
      <c r="F13" s="8">
        <v>1.05</v>
      </c>
      <c r="G13" s="12">
        <v>3</v>
      </c>
      <c r="H13" s="8">
        <v>1.55</v>
      </c>
      <c r="I13" s="12">
        <v>0</v>
      </c>
    </row>
    <row r="14" spans="2:9" ht="15" customHeight="1" x14ac:dyDescent="0.2">
      <c r="B14" t="s">
        <v>31</v>
      </c>
      <c r="C14" s="12">
        <v>20</v>
      </c>
      <c r="D14" s="8">
        <v>2.91</v>
      </c>
      <c r="E14" s="12">
        <v>11</v>
      </c>
      <c r="F14" s="8">
        <v>2.31</v>
      </c>
      <c r="G14" s="12">
        <v>8</v>
      </c>
      <c r="H14" s="8">
        <v>4.12</v>
      </c>
      <c r="I14" s="12">
        <v>0</v>
      </c>
    </row>
    <row r="15" spans="2:9" ht="15" customHeight="1" x14ac:dyDescent="0.2">
      <c r="B15" t="s">
        <v>32</v>
      </c>
      <c r="C15" s="12">
        <v>102</v>
      </c>
      <c r="D15" s="8">
        <v>14.83</v>
      </c>
      <c r="E15" s="12">
        <v>89</v>
      </c>
      <c r="F15" s="8">
        <v>18.66</v>
      </c>
      <c r="G15" s="12">
        <v>12</v>
      </c>
      <c r="H15" s="8">
        <v>6.19</v>
      </c>
      <c r="I15" s="12">
        <v>0</v>
      </c>
    </row>
    <row r="16" spans="2:9" ht="15" customHeight="1" x14ac:dyDescent="0.2">
      <c r="B16" t="s">
        <v>33</v>
      </c>
      <c r="C16" s="12">
        <v>95</v>
      </c>
      <c r="D16" s="8">
        <v>13.81</v>
      </c>
      <c r="E16" s="12">
        <v>89</v>
      </c>
      <c r="F16" s="8">
        <v>18.66</v>
      </c>
      <c r="G16" s="12">
        <v>4</v>
      </c>
      <c r="H16" s="8">
        <v>2.06</v>
      </c>
      <c r="I16" s="12">
        <v>0</v>
      </c>
    </row>
    <row r="17" spans="2:9" ht="15" customHeight="1" x14ac:dyDescent="0.2">
      <c r="B17" t="s">
        <v>34</v>
      </c>
      <c r="C17" s="12">
        <v>27</v>
      </c>
      <c r="D17" s="8">
        <v>3.92</v>
      </c>
      <c r="E17" s="12">
        <v>19</v>
      </c>
      <c r="F17" s="8">
        <v>3.98</v>
      </c>
      <c r="G17" s="12">
        <v>2</v>
      </c>
      <c r="H17" s="8">
        <v>1.03</v>
      </c>
      <c r="I17" s="12">
        <v>0</v>
      </c>
    </row>
    <row r="18" spans="2:9" ht="15" customHeight="1" x14ac:dyDescent="0.2">
      <c r="B18" t="s">
        <v>35</v>
      </c>
      <c r="C18" s="12">
        <v>21</v>
      </c>
      <c r="D18" s="8">
        <v>3.05</v>
      </c>
      <c r="E18" s="12">
        <v>12</v>
      </c>
      <c r="F18" s="8">
        <v>2.52</v>
      </c>
      <c r="G18" s="12">
        <v>5</v>
      </c>
      <c r="H18" s="8">
        <v>2.58</v>
      </c>
      <c r="I18" s="12">
        <v>0</v>
      </c>
    </row>
    <row r="19" spans="2:9" ht="15" customHeight="1" x14ac:dyDescent="0.2">
      <c r="B19" t="s">
        <v>36</v>
      </c>
      <c r="C19" s="12">
        <v>14</v>
      </c>
      <c r="D19" s="8">
        <v>2.0299999999999998</v>
      </c>
      <c r="E19" s="12">
        <v>5</v>
      </c>
      <c r="F19" s="8">
        <v>1.05</v>
      </c>
      <c r="G19" s="12">
        <v>8</v>
      </c>
      <c r="H19" s="8">
        <v>4.12</v>
      </c>
      <c r="I19" s="12">
        <v>0</v>
      </c>
    </row>
    <row r="20" spans="2:9" ht="15" customHeight="1" x14ac:dyDescent="0.2">
      <c r="B20" s="9" t="s">
        <v>161</v>
      </c>
      <c r="C20" s="12">
        <f>SUM(LTBL_42411[総数／事業所数])</f>
        <v>688</v>
      </c>
      <c r="E20" s="12">
        <f>SUBTOTAL(109,LTBL_42411[個人／事業所数])</f>
        <v>477</v>
      </c>
      <c r="G20" s="12">
        <f>SUBTOTAL(109,LTBL_42411[法人／事業所数])</f>
        <v>194</v>
      </c>
      <c r="I20" s="12">
        <f>SUBTOTAL(109,LTBL_42411[法人以外の団体／事業所数])</f>
        <v>2</v>
      </c>
    </row>
    <row r="21" spans="2:9" ht="15" customHeight="1" x14ac:dyDescent="0.2">
      <c r="E21" s="11">
        <f>LTBL_42411[[#Totals],[個人／事業所数]]/LTBL_42411[[#Totals],[総数／事業所数]]</f>
        <v>0.6933139534883721</v>
      </c>
      <c r="G21" s="11">
        <f>LTBL_42411[[#Totals],[法人／事業所数]]/LTBL_42411[[#Totals],[総数／事業所数]]</f>
        <v>0.28197674418604651</v>
      </c>
      <c r="I21" s="11">
        <f>LTBL_42411[[#Totals],[法人以外の団体／事業所数]]/LTBL_42411[[#Totals],[総数／事業所数]]</f>
        <v>2.9069767441860465E-3</v>
      </c>
    </row>
    <row r="23" spans="2:9" ht="33" customHeight="1" x14ac:dyDescent="0.2">
      <c r="B23" t="s">
        <v>162</v>
      </c>
      <c r="C23" s="10" t="s">
        <v>38</v>
      </c>
      <c r="D23" s="10" t="s">
        <v>39</v>
      </c>
      <c r="E23" s="10" t="s">
        <v>40</v>
      </c>
      <c r="F23" s="10" t="s">
        <v>41</v>
      </c>
      <c r="G23" s="10" t="s">
        <v>42</v>
      </c>
      <c r="H23" s="10" t="s">
        <v>43</v>
      </c>
      <c r="I23" s="10" t="s">
        <v>44</v>
      </c>
    </row>
    <row r="24" spans="2:9" ht="15" customHeight="1" x14ac:dyDescent="0.2">
      <c r="B24" t="s">
        <v>60</v>
      </c>
      <c r="C24" s="12">
        <v>78</v>
      </c>
      <c r="D24" s="8">
        <v>11.34</v>
      </c>
      <c r="E24" s="12">
        <v>75</v>
      </c>
      <c r="F24" s="8">
        <v>15.72</v>
      </c>
      <c r="G24" s="12">
        <v>3</v>
      </c>
      <c r="H24" s="8">
        <v>1.55</v>
      </c>
      <c r="I24" s="12">
        <v>0</v>
      </c>
    </row>
    <row r="25" spans="2:9" ht="15" customHeight="1" x14ac:dyDescent="0.2">
      <c r="B25" t="s">
        <v>52</v>
      </c>
      <c r="C25" s="12">
        <v>73</v>
      </c>
      <c r="D25" s="8">
        <v>10.61</v>
      </c>
      <c r="E25" s="12">
        <v>57</v>
      </c>
      <c r="F25" s="8">
        <v>11.95</v>
      </c>
      <c r="G25" s="12">
        <v>14</v>
      </c>
      <c r="H25" s="8">
        <v>7.22</v>
      </c>
      <c r="I25" s="12">
        <v>2</v>
      </c>
    </row>
    <row r="26" spans="2:9" ht="15" customHeight="1" x14ac:dyDescent="0.2">
      <c r="B26" t="s">
        <v>59</v>
      </c>
      <c r="C26" s="12">
        <v>67</v>
      </c>
      <c r="D26" s="8">
        <v>9.74</v>
      </c>
      <c r="E26" s="12">
        <v>64</v>
      </c>
      <c r="F26" s="8">
        <v>13.42</v>
      </c>
      <c r="G26" s="12">
        <v>3</v>
      </c>
      <c r="H26" s="8">
        <v>1.55</v>
      </c>
      <c r="I26" s="12">
        <v>0</v>
      </c>
    </row>
    <row r="27" spans="2:9" ht="15" customHeight="1" x14ac:dyDescent="0.2">
      <c r="B27" t="s">
        <v>54</v>
      </c>
      <c r="C27" s="12">
        <v>66</v>
      </c>
      <c r="D27" s="8">
        <v>9.59</v>
      </c>
      <c r="E27" s="12">
        <v>45</v>
      </c>
      <c r="F27" s="8">
        <v>9.43</v>
      </c>
      <c r="G27" s="12">
        <v>21</v>
      </c>
      <c r="H27" s="8">
        <v>10.82</v>
      </c>
      <c r="I27" s="12">
        <v>0</v>
      </c>
    </row>
    <row r="28" spans="2:9" ht="15" customHeight="1" x14ac:dyDescent="0.2">
      <c r="B28" t="s">
        <v>45</v>
      </c>
      <c r="C28" s="12">
        <v>43</v>
      </c>
      <c r="D28" s="8">
        <v>6.25</v>
      </c>
      <c r="E28" s="12">
        <v>22</v>
      </c>
      <c r="F28" s="8">
        <v>4.6100000000000003</v>
      </c>
      <c r="G28" s="12">
        <v>21</v>
      </c>
      <c r="H28" s="8">
        <v>10.82</v>
      </c>
      <c r="I28" s="12">
        <v>0</v>
      </c>
    </row>
    <row r="29" spans="2:9" ht="15" customHeight="1" x14ac:dyDescent="0.2">
      <c r="B29" t="s">
        <v>48</v>
      </c>
      <c r="C29" s="12">
        <v>43</v>
      </c>
      <c r="D29" s="8">
        <v>6.25</v>
      </c>
      <c r="E29" s="12">
        <v>26</v>
      </c>
      <c r="F29" s="8">
        <v>5.45</v>
      </c>
      <c r="G29" s="12">
        <v>17</v>
      </c>
      <c r="H29" s="8">
        <v>8.76</v>
      </c>
      <c r="I29" s="12">
        <v>0</v>
      </c>
    </row>
    <row r="30" spans="2:9" ht="15" customHeight="1" x14ac:dyDescent="0.2">
      <c r="B30" t="s">
        <v>46</v>
      </c>
      <c r="C30" s="12">
        <v>33</v>
      </c>
      <c r="D30" s="8">
        <v>4.8</v>
      </c>
      <c r="E30" s="12">
        <v>28</v>
      </c>
      <c r="F30" s="8">
        <v>5.87</v>
      </c>
      <c r="G30" s="12">
        <v>5</v>
      </c>
      <c r="H30" s="8">
        <v>2.58</v>
      </c>
      <c r="I30" s="12">
        <v>0</v>
      </c>
    </row>
    <row r="31" spans="2:9" ht="15" customHeight="1" x14ac:dyDescent="0.2">
      <c r="B31" t="s">
        <v>53</v>
      </c>
      <c r="C31" s="12">
        <v>31</v>
      </c>
      <c r="D31" s="8">
        <v>4.51</v>
      </c>
      <c r="E31" s="12">
        <v>16</v>
      </c>
      <c r="F31" s="8">
        <v>3.35</v>
      </c>
      <c r="G31" s="12">
        <v>15</v>
      </c>
      <c r="H31" s="8">
        <v>7.73</v>
      </c>
      <c r="I31" s="12">
        <v>0</v>
      </c>
    </row>
    <row r="32" spans="2:9" ht="15" customHeight="1" x14ac:dyDescent="0.2">
      <c r="B32" t="s">
        <v>71</v>
      </c>
      <c r="C32" s="12">
        <v>31</v>
      </c>
      <c r="D32" s="8">
        <v>4.51</v>
      </c>
      <c r="E32" s="12">
        <v>23</v>
      </c>
      <c r="F32" s="8">
        <v>4.82</v>
      </c>
      <c r="G32" s="12">
        <v>8</v>
      </c>
      <c r="H32" s="8">
        <v>4.12</v>
      </c>
      <c r="I32" s="12">
        <v>0</v>
      </c>
    </row>
    <row r="33" spans="2:9" ht="15" customHeight="1" x14ac:dyDescent="0.2">
      <c r="B33" t="s">
        <v>61</v>
      </c>
      <c r="C33" s="12">
        <v>27</v>
      </c>
      <c r="D33" s="8">
        <v>3.92</v>
      </c>
      <c r="E33" s="12">
        <v>19</v>
      </c>
      <c r="F33" s="8">
        <v>3.98</v>
      </c>
      <c r="G33" s="12">
        <v>2</v>
      </c>
      <c r="H33" s="8">
        <v>1.03</v>
      </c>
      <c r="I33" s="12">
        <v>0</v>
      </c>
    </row>
    <row r="34" spans="2:9" ht="15" customHeight="1" x14ac:dyDescent="0.2">
      <c r="B34" t="s">
        <v>47</v>
      </c>
      <c r="C34" s="12">
        <v>16</v>
      </c>
      <c r="D34" s="8">
        <v>2.33</v>
      </c>
      <c r="E34" s="12">
        <v>9</v>
      </c>
      <c r="F34" s="8">
        <v>1.89</v>
      </c>
      <c r="G34" s="12">
        <v>7</v>
      </c>
      <c r="H34" s="8">
        <v>3.61</v>
      </c>
      <c r="I34" s="12">
        <v>0</v>
      </c>
    </row>
    <row r="35" spans="2:9" ht="15" customHeight="1" x14ac:dyDescent="0.2">
      <c r="B35" t="s">
        <v>51</v>
      </c>
      <c r="C35" s="12">
        <v>15</v>
      </c>
      <c r="D35" s="8">
        <v>2.1800000000000002</v>
      </c>
      <c r="E35" s="12">
        <v>6</v>
      </c>
      <c r="F35" s="8">
        <v>1.26</v>
      </c>
      <c r="G35" s="12">
        <v>9</v>
      </c>
      <c r="H35" s="8">
        <v>4.6399999999999997</v>
      </c>
      <c r="I35" s="12">
        <v>0</v>
      </c>
    </row>
    <row r="36" spans="2:9" ht="15" customHeight="1" x14ac:dyDescent="0.2">
      <c r="B36" t="s">
        <v>72</v>
      </c>
      <c r="C36" s="12">
        <v>13</v>
      </c>
      <c r="D36" s="8">
        <v>1.89</v>
      </c>
      <c r="E36" s="12">
        <v>11</v>
      </c>
      <c r="F36" s="8">
        <v>2.31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62</v>
      </c>
      <c r="C37" s="12">
        <v>13</v>
      </c>
      <c r="D37" s="8">
        <v>1.89</v>
      </c>
      <c r="E37" s="12">
        <v>12</v>
      </c>
      <c r="F37" s="8">
        <v>2.52</v>
      </c>
      <c r="G37" s="12">
        <v>1</v>
      </c>
      <c r="H37" s="8">
        <v>0.52</v>
      </c>
      <c r="I37" s="12">
        <v>0</v>
      </c>
    </row>
    <row r="38" spans="2:9" ht="15" customHeight="1" x14ac:dyDescent="0.2">
      <c r="B38" t="s">
        <v>58</v>
      </c>
      <c r="C38" s="12">
        <v>12</v>
      </c>
      <c r="D38" s="8">
        <v>1.74</v>
      </c>
      <c r="E38" s="12">
        <v>3</v>
      </c>
      <c r="F38" s="8">
        <v>0.63</v>
      </c>
      <c r="G38" s="12">
        <v>8</v>
      </c>
      <c r="H38" s="8">
        <v>4.12</v>
      </c>
      <c r="I38" s="12">
        <v>0</v>
      </c>
    </row>
    <row r="39" spans="2:9" ht="15" customHeight="1" x14ac:dyDescent="0.2">
      <c r="B39" t="s">
        <v>50</v>
      </c>
      <c r="C39" s="12">
        <v>9</v>
      </c>
      <c r="D39" s="8">
        <v>1.31</v>
      </c>
      <c r="E39" s="12">
        <v>2</v>
      </c>
      <c r="F39" s="8">
        <v>0.42</v>
      </c>
      <c r="G39" s="12">
        <v>7</v>
      </c>
      <c r="H39" s="8">
        <v>3.61</v>
      </c>
      <c r="I39" s="12">
        <v>0</v>
      </c>
    </row>
    <row r="40" spans="2:9" ht="15" customHeight="1" x14ac:dyDescent="0.2">
      <c r="B40" t="s">
        <v>49</v>
      </c>
      <c r="C40" s="12">
        <v>8</v>
      </c>
      <c r="D40" s="8">
        <v>1.1599999999999999</v>
      </c>
      <c r="E40" s="12">
        <v>5</v>
      </c>
      <c r="F40" s="8">
        <v>1.05</v>
      </c>
      <c r="G40" s="12">
        <v>3</v>
      </c>
      <c r="H40" s="8">
        <v>1.55</v>
      </c>
      <c r="I40" s="12">
        <v>0</v>
      </c>
    </row>
    <row r="41" spans="2:9" ht="15" customHeight="1" x14ac:dyDescent="0.2">
      <c r="B41" t="s">
        <v>78</v>
      </c>
      <c r="C41" s="12">
        <v>8</v>
      </c>
      <c r="D41" s="8">
        <v>1.1599999999999999</v>
      </c>
      <c r="E41" s="12">
        <v>3</v>
      </c>
      <c r="F41" s="8">
        <v>0.63</v>
      </c>
      <c r="G41" s="12">
        <v>5</v>
      </c>
      <c r="H41" s="8">
        <v>2.58</v>
      </c>
      <c r="I41" s="12">
        <v>0</v>
      </c>
    </row>
    <row r="42" spans="2:9" ht="15" customHeight="1" x14ac:dyDescent="0.2">
      <c r="B42" t="s">
        <v>57</v>
      </c>
      <c r="C42" s="12">
        <v>8</v>
      </c>
      <c r="D42" s="8">
        <v>1.1599999999999999</v>
      </c>
      <c r="E42" s="12">
        <v>8</v>
      </c>
      <c r="F42" s="8">
        <v>1.68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63</v>
      </c>
      <c r="C43" s="12">
        <v>8</v>
      </c>
      <c r="D43" s="8">
        <v>1.1599999999999999</v>
      </c>
      <c r="E43" s="12">
        <v>0</v>
      </c>
      <c r="F43" s="8">
        <v>0</v>
      </c>
      <c r="G43" s="12">
        <v>4</v>
      </c>
      <c r="H43" s="8">
        <v>2.06</v>
      </c>
      <c r="I43" s="12">
        <v>0</v>
      </c>
    </row>
    <row r="46" spans="2:9" ht="33" customHeight="1" x14ac:dyDescent="0.2">
      <c r="B46" t="s">
        <v>163</v>
      </c>
      <c r="C46" s="10" t="s">
        <v>38</v>
      </c>
      <c r="D46" s="10" t="s">
        <v>39</v>
      </c>
      <c r="E46" s="10" t="s">
        <v>40</v>
      </c>
      <c r="F46" s="10" t="s">
        <v>41</v>
      </c>
      <c r="G46" s="10" t="s">
        <v>42</v>
      </c>
      <c r="H46" s="10" t="s">
        <v>43</v>
      </c>
      <c r="I46" s="10" t="s">
        <v>44</v>
      </c>
    </row>
    <row r="47" spans="2:9" ht="15" customHeight="1" x14ac:dyDescent="0.2">
      <c r="B47" t="s">
        <v>104</v>
      </c>
      <c r="C47" s="12">
        <v>37</v>
      </c>
      <c r="D47" s="8">
        <v>5.38</v>
      </c>
      <c r="E47" s="12">
        <v>37</v>
      </c>
      <c r="F47" s="8">
        <v>7.76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103</v>
      </c>
      <c r="C48" s="12">
        <v>31</v>
      </c>
      <c r="D48" s="8">
        <v>4.51</v>
      </c>
      <c r="E48" s="12">
        <v>31</v>
      </c>
      <c r="F48" s="8">
        <v>6.5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92</v>
      </c>
      <c r="C49" s="12">
        <v>30</v>
      </c>
      <c r="D49" s="8">
        <v>4.3600000000000003</v>
      </c>
      <c r="E49" s="12">
        <v>21</v>
      </c>
      <c r="F49" s="8">
        <v>4.4000000000000004</v>
      </c>
      <c r="G49" s="12">
        <v>8</v>
      </c>
      <c r="H49" s="8">
        <v>4.12</v>
      </c>
      <c r="I49" s="12">
        <v>1</v>
      </c>
    </row>
    <row r="50" spans="2:9" ht="15" customHeight="1" x14ac:dyDescent="0.2">
      <c r="B50" t="s">
        <v>127</v>
      </c>
      <c r="C50" s="12">
        <v>26</v>
      </c>
      <c r="D50" s="8">
        <v>3.78</v>
      </c>
      <c r="E50" s="12">
        <v>16</v>
      </c>
      <c r="F50" s="8">
        <v>3.35</v>
      </c>
      <c r="G50" s="12">
        <v>10</v>
      </c>
      <c r="H50" s="8">
        <v>5.15</v>
      </c>
      <c r="I50" s="12">
        <v>0</v>
      </c>
    </row>
    <row r="51" spans="2:9" ht="15" customHeight="1" x14ac:dyDescent="0.2">
      <c r="B51" t="s">
        <v>89</v>
      </c>
      <c r="C51" s="12">
        <v>24</v>
      </c>
      <c r="D51" s="8">
        <v>3.49</v>
      </c>
      <c r="E51" s="12">
        <v>18</v>
      </c>
      <c r="F51" s="8">
        <v>3.77</v>
      </c>
      <c r="G51" s="12">
        <v>6</v>
      </c>
      <c r="H51" s="8">
        <v>3.09</v>
      </c>
      <c r="I51" s="12">
        <v>0</v>
      </c>
    </row>
    <row r="52" spans="2:9" ht="15" customHeight="1" x14ac:dyDescent="0.2">
      <c r="B52" t="s">
        <v>120</v>
      </c>
      <c r="C52" s="12">
        <v>23</v>
      </c>
      <c r="D52" s="8">
        <v>3.34</v>
      </c>
      <c r="E52" s="12">
        <v>19</v>
      </c>
      <c r="F52" s="8">
        <v>3.98</v>
      </c>
      <c r="G52" s="12">
        <v>4</v>
      </c>
      <c r="H52" s="8">
        <v>2.06</v>
      </c>
      <c r="I52" s="12">
        <v>0</v>
      </c>
    </row>
    <row r="53" spans="2:9" ht="15" customHeight="1" x14ac:dyDescent="0.2">
      <c r="B53" t="s">
        <v>113</v>
      </c>
      <c r="C53" s="12">
        <v>22</v>
      </c>
      <c r="D53" s="8">
        <v>3.2</v>
      </c>
      <c r="E53" s="12">
        <v>13</v>
      </c>
      <c r="F53" s="8">
        <v>2.73</v>
      </c>
      <c r="G53" s="12">
        <v>9</v>
      </c>
      <c r="H53" s="8">
        <v>4.6399999999999997</v>
      </c>
      <c r="I53" s="12">
        <v>0</v>
      </c>
    </row>
    <row r="54" spans="2:9" ht="15" customHeight="1" x14ac:dyDescent="0.2">
      <c r="B54" t="s">
        <v>101</v>
      </c>
      <c r="C54" s="12">
        <v>18</v>
      </c>
      <c r="D54" s="8">
        <v>2.62</v>
      </c>
      <c r="E54" s="12">
        <v>18</v>
      </c>
      <c r="F54" s="8">
        <v>3.77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95</v>
      </c>
      <c r="C55" s="12">
        <v>17</v>
      </c>
      <c r="D55" s="8">
        <v>2.4700000000000002</v>
      </c>
      <c r="E55" s="12">
        <v>13</v>
      </c>
      <c r="F55" s="8">
        <v>2.73</v>
      </c>
      <c r="G55" s="12">
        <v>4</v>
      </c>
      <c r="H55" s="8">
        <v>2.06</v>
      </c>
      <c r="I55" s="12">
        <v>0</v>
      </c>
    </row>
    <row r="56" spans="2:9" ht="15" customHeight="1" x14ac:dyDescent="0.2">
      <c r="B56" t="s">
        <v>119</v>
      </c>
      <c r="C56" s="12">
        <v>16</v>
      </c>
      <c r="D56" s="8">
        <v>2.33</v>
      </c>
      <c r="E56" s="12">
        <v>6</v>
      </c>
      <c r="F56" s="8">
        <v>1.26</v>
      </c>
      <c r="G56" s="12">
        <v>10</v>
      </c>
      <c r="H56" s="8">
        <v>5.15</v>
      </c>
      <c r="I56" s="12">
        <v>0</v>
      </c>
    </row>
    <row r="57" spans="2:9" ht="15" customHeight="1" x14ac:dyDescent="0.2">
      <c r="B57" t="s">
        <v>105</v>
      </c>
      <c r="C57" s="12">
        <v>16</v>
      </c>
      <c r="D57" s="8">
        <v>2.33</v>
      </c>
      <c r="E57" s="12">
        <v>16</v>
      </c>
      <c r="F57" s="8">
        <v>3.35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118</v>
      </c>
      <c r="C58" s="12">
        <v>15</v>
      </c>
      <c r="D58" s="8">
        <v>2.1800000000000002</v>
      </c>
      <c r="E58" s="12">
        <v>12</v>
      </c>
      <c r="F58" s="8">
        <v>2.52</v>
      </c>
      <c r="G58" s="12">
        <v>3</v>
      </c>
      <c r="H58" s="8">
        <v>1.55</v>
      </c>
      <c r="I58" s="12">
        <v>0</v>
      </c>
    </row>
    <row r="59" spans="2:9" ht="15" customHeight="1" x14ac:dyDescent="0.2">
      <c r="B59" t="s">
        <v>116</v>
      </c>
      <c r="C59" s="12">
        <v>13</v>
      </c>
      <c r="D59" s="8">
        <v>1.89</v>
      </c>
      <c r="E59" s="12">
        <v>13</v>
      </c>
      <c r="F59" s="8">
        <v>2.73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99</v>
      </c>
      <c r="C60" s="12">
        <v>13</v>
      </c>
      <c r="D60" s="8">
        <v>1.89</v>
      </c>
      <c r="E60" s="12">
        <v>12</v>
      </c>
      <c r="F60" s="8">
        <v>2.52</v>
      </c>
      <c r="G60" s="12">
        <v>1</v>
      </c>
      <c r="H60" s="8">
        <v>0.52</v>
      </c>
      <c r="I60" s="12">
        <v>0</v>
      </c>
    </row>
    <row r="61" spans="2:9" ht="15" customHeight="1" x14ac:dyDescent="0.2">
      <c r="B61" t="s">
        <v>88</v>
      </c>
      <c r="C61" s="12">
        <v>12</v>
      </c>
      <c r="D61" s="8">
        <v>1.74</v>
      </c>
      <c r="E61" s="12">
        <v>3</v>
      </c>
      <c r="F61" s="8">
        <v>0.63</v>
      </c>
      <c r="G61" s="12">
        <v>9</v>
      </c>
      <c r="H61" s="8">
        <v>4.6399999999999997</v>
      </c>
      <c r="I61" s="12">
        <v>0</v>
      </c>
    </row>
    <row r="62" spans="2:9" ht="15" customHeight="1" x14ac:dyDescent="0.2">
      <c r="B62" t="s">
        <v>100</v>
      </c>
      <c r="C62" s="12">
        <v>12</v>
      </c>
      <c r="D62" s="8">
        <v>1.74</v>
      </c>
      <c r="E62" s="12">
        <v>12</v>
      </c>
      <c r="F62" s="8">
        <v>2.52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123</v>
      </c>
      <c r="C63" s="12">
        <v>11</v>
      </c>
      <c r="D63" s="8">
        <v>1.6</v>
      </c>
      <c r="E63" s="12">
        <v>10</v>
      </c>
      <c r="F63" s="8">
        <v>2.1</v>
      </c>
      <c r="G63" s="12">
        <v>1</v>
      </c>
      <c r="H63" s="8">
        <v>0.52</v>
      </c>
      <c r="I63" s="12">
        <v>0</v>
      </c>
    </row>
    <row r="64" spans="2:9" ht="15" customHeight="1" x14ac:dyDescent="0.2">
      <c r="B64" t="s">
        <v>90</v>
      </c>
      <c r="C64" s="12">
        <v>10</v>
      </c>
      <c r="D64" s="8">
        <v>1.45</v>
      </c>
      <c r="E64" s="12">
        <v>5</v>
      </c>
      <c r="F64" s="8">
        <v>1.05</v>
      </c>
      <c r="G64" s="12">
        <v>5</v>
      </c>
      <c r="H64" s="8">
        <v>2.58</v>
      </c>
      <c r="I64" s="12">
        <v>0</v>
      </c>
    </row>
    <row r="65" spans="2:9" ht="15" customHeight="1" x14ac:dyDescent="0.2">
      <c r="B65" t="s">
        <v>91</v>
      </c>
      <c r="C65" s="12">
        <v>10</v>
      </c>
      <c r="D65" s="8">
        <v>1.45</v>
      </c>
      <c r="E65" s="12">
        <v>10</v>
      </c>
      <c r="F65" s="8">
        <v>2.1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150</v>
      </c>
      <c r="C66" s="12">
        <v>9</v>
      </c>
      <c r="D66" s="8">
        <v>1.31</v>
      </c>
      <c r="E66" s="12">
        <v>6</v>
      </c>
      <c r="F66" s="8">
        <v>1.26</v>
      </c>
      <c r="G66" s="12">
        <v>3</v>
      </c>
      <c r="H66" s="8">
        <v>1.55</v>
      </c>
      <c r="I66" s="12">
        <v>0</v>
      </c>
    </row>
    <row r="68" spans="2:9" ht="15" customHeight="1" x14ac:dyDescent="0.2">
      <c r="B68" t="s">
        <v>164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E0FF4-4F40-44BA-9915-B8A8E9483F07}">
  <sheetPr>
    <pageSetUpPr fitToPage="1"/>
  </sheetPr>
  <dimension ref="A1:I498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86</v>
      </c>
      <c r="B1" s="3" t="s">
        <v>87</v>
      </c>
      <c r="C1" s="7" t="s">
        <v>38</v>
      </c>
      <c r="D1" s="7" t="s">
        <v>39</v>
      </c>
      <c r="E1" s="7" t="s">
        <v>40</v>
      </c>
      <c r="F1" s="7" t="s">
        <v>41</v>
      </c>
      <c r="G1" s="7" t="s">
        <v>42</v>
      </c>
      <c r="H1" s="7" t="s">
        <v>43</v>
      </c>
      <c r="I1" s="7" t="s">
        <v>44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59</v>
      </c>
      <c r="C3" s="4">
        <v>3930</v>
      </c>
      <c r="D3" s="8">
        <v>11.38</v>
      </c>
      <c r="E3" s="4">
        <v>3551</v>
      </c>
      <c r="F3" s="8">
        <v>17.3</v>
      </c>
      <c r="G3" s="4">
        <v>378</v>
      </c>
      <c r="H3" s="8">
        <v>2.79</v>
      </c>
      <c r="I3" s="4">
        <v>1</v>
      </c>
    </row>
    <row r="4" spans="1:9" x14ac:dyDescent="0.2">
      <c r="A4" s="2">
        <v>2</v>
      </c>
      <c r="B4" s="1" t="s">
        <v>60</v>
      </c>
      <c r="C4" s="4">
        <v>3803</v>
      </c>
      <c r="D4" s="8">
        <v>11.01</v>
      </c>
      <c r="E4" s="4">
        <v>3422</v>
      </c>
      <c r="F4" s="8">
        <v>16.670000000000002</v>
      </c>
      <c r="G4" s="4">
        <v>379</v>
      </c>
      <c r="H4" s="8">
        <v>2.79</v>
      </c>
      <c r="I4" s="4">
        <v>2</v>
      </c>
    </row>
    <row r="5" spans="1:9" x14ac:dyDescent="0.2">
      <c r="A5" s="2">
        <v>3</v>
      </c>
      <c r="B5" s="1" t="s">
        <v>54</v>
      </c>
      <c r="C5" s="4">
        <v>2740</v>
      </c>
      <c r="D5" s="8">
        <v>7.93</v>
      </c>
      <c r="E5" s="4">
        <v>1547</v>
      </c>
      <c r="F5" s="8">
        <v>7.54</v>
      </c>
      <c r="G5" s="4">
        <v>1186</v>
      </c>
      <c r="H5" s="8">
        <v>8.74</v>
      </c>
      <c r="I5" s="4">
        <v>7</v>
      </c>
    </row>
    <row r="6" spans="1:9" x14ac:dyDescent="0.2">
      <c r="A6" s="2">
        <v>4</v>
      </c>
      <c r="B6" s="1" t="s">
        <v>52</v>
      </c>
      <c r="C6" s="4">
        <v>2511</v>
      </c>
      <c r="D6" s="8">
        <v>7.27</v>
      </c>
      <c r="E6" s="4">
        <v>1853</v>
      </c>
      <c r="F6" s="8">
        <v>9.0299999999999994</v>
      </c>
      <c r="G6" s="4">
        <v>623</v>
      </c>
      <c r="H6" s="8">
        <v>4.59</v>
      </c>
      <c r="I6" s="4">
        <v>35</v>
      </c>
    </row>
    <row r="7" spans="1:9" x14ac:dyDescent="0.2">
      <c r="A7" s="2">
        <v>5</v>
      </c>
      <c r="B7" s="1" t="s">
        <v>56</v>
      </c>
      <c r="C7" s="4">
        <v>2329</v>
      </c>
      <c r="D7" s="8">
        <v>6.74</v>
      </c>
      <c r="E7" s="4">
        <v>1166</v>
      </c>
      <c r="F7" s="8">
        <v>5.68</v>
      </c>
      <c r="G7" s="4">
        <v>1152</v>
      </c>
      <c r="H7" s="8">
        <v>8.49</v>
      </c>
      <c r="I7" s="4">
        <v>3</v>
      </c>
    </row>
    <row r="8" spans="1:9" x14ac:dyDescent="0.2">
      <c r="A8" s="2">
        <v>6</v>
      </c>
      <c r="B8" s="1" t="s">
        <v>45</v>
      </c>
      <c r="C8" s="4">
        <v>1965</v>
      </c>
      <c r="D8" s="8">
        <v>5.69</v>
      </c>
      <c r="E8" s="4">
        <v>665</v>
      </c>
      <c r="F8" s="8">
        <v>3.24</v>
      </c>
      <c r="G8" s="4">
        <v>1300</v>
      </c>
      <c r="H8" s="8">
        <v>9.58</v>
      </c>
      <c r="I8" s="4">
        <v>0</v>
      </c>
    </row>
    <row r="9" spans="1:9" x14ac:dyDescent="0.2">
      <c r="A9" s="2">
        <v>7</v>
      </c>
      <c r="B9" s="1" t="s">
        <v>46</v>
      </c>
      <c r="C9" s="4">
        <v>1330</v>
      </c>
      <c r="D9" s="8">
        <v>3.85</v>
      </c>
      <c r="E9" s="4">
        <v>732</v>
      </c>
      <c r="F9" s="8">
        <v>3.57</v>
      </c>
      <c r="G9" s="4">
        <v>598</v>
      </c>
      <c r="H9" s="8">
        <v>4.41</v>
      </c>
      <c r="I9" s="4">
        <v>0</v>
      </c>
    </row>
    <row r="10" spans="1:9" x14ac:dyDescent="0.2">
      <c r="A10" s="2">
        <v>8</v>
      </c>
      <c r="B10" s="1" t="s">
        <v>61</v>
      </c>
      <c r="C10" s="4">
        <v>1170</v>
      </c>
      <c r="D10" s="8">
        <v>3.39</v>
      </c>
      <c r="E10" s="4">
        <v>802</v>
      </c>
      <c r="F10" s="8">
        <v>3.91</v>
      </c>
      <c r="G10" s="4">
        <v>198</v>
      </c>
      <c r="H10" s="8">
        <v>1.46</v>
      </c>
      <c r="I10" s="4">
        <v>11</v>
      </c>
    </row>
    <row r="11" spans="1:9" x14ac:dyDescent="0.2">
      <c r="A11" s="2">
        <v>9</v>
      </c>
      <c r="B11" s="1" t="s">
        <v>62</v>
      </c>
      <c r="C11" s="4">
        <v>1097</v>
      </c>
      <c r="D11" s="8">
        <v>3.18</v>
      </c>
      <c r="E11" s="4">
        <v>972</v>
      </c>
      <c r="F11" s="8">
        <v>4.74</v>
      </c>
      <c r="G11" s="4">
        <v>125</v>
      </c>
      <c r="H11" s="8">
        <v>0.92</v>
      </c>
      <c r="I11" s="4">
        <v>0</v>
      </c>
    </row>
    <row r="12" spans="1:9" x14ac:dyDescent="0.2">
      <c r="A12" s="2">
        <v>10</v>
      </c>
      <c r="B12" s="1" t="s">
        <v>53</v>
      </c>
      <c r="C12" s="4">
        <v>1071</v>
      </c>
      <c r="D12" s="8">
        <v>3.1</v>
      </c>
      <c r="E12" s="4">
        <v>737</v>
      </c>
      <c r="F12" s="8">
        <v>3.59</v>
      </c>
      <c r="G12" s="4">
        <v>334</v>
      </c>
      <c r="H12" s="8">
        <v>2.46</v>
      </c>
      <c r="I12" s="4">
        <v>0</v>
      </c>
    </row>
    <row r="13" spans="1:9" x14ac:dyDescent="0.2">
      <c r="A13" s="2">
        <v>11</v>
      </c>
      <c r="B13" s="1" t="s">
        <v>47</v>
      </c>
      <c r="C13" s="4">
        <v>1023</v>
      </c>
      <c r="D13" s="8">
        <v>2.96</v>
      </c>
      <c r="E13" s="4">
        <v>347</v>
      </c>
      <c r="F13" s="8">
        <v>1.69</v>
      </c>
      <c r="G13" s="4">
        <v>675</v>
      </c>
      <c r="H13" s="8">
        <v>4.97</v>
      </c>
      <c r="I13" s="4">
        <v>1</v>
      </c>
    </row>
    <row r="14" spans="1:9" x14ac:dyDescent="0.2">
      <c r="A14" s="2">
        <v>12</v>
      </c>
      <c r="B14" s="1" t="s">
        <v>51</v>
      </c>
      <c r="C14" s="4">
        <v>932</v>
      </c>
      <c r="D14" s="8">
        <v>2.7</v>
      </c>
      <c r="E14" s="4">
        <v>473</v>
      </c>
      <c r="F14" s="8">
        <v>2.2999999999999998</v>
      </c>
      <c r="G14" s="4">
        <v>459</v>
      </c>
      <c r="H14" s="8">
        <v>3.38</v>
      </c>
      <c r="I14" s="4">
        <v>0</v>
      </c>
    </row>
    <row r="15" spans="1:9" x14ac:dyDescent="0.2">
      <c r="A15" s="2">
        <v>13</v>
      </c>
      <c r="B15" s="1" t="s">
        <v>58</v>
      </c>
      <c r="C15" s="4">
        <v>810</v>
      </c>
      <c r="D15" s="8">
        <v>2.35</v>
      </c>
      <c r="E15" s="4">
        <v>270</v>
      </c>
      <c r="F15" s="8">
        <v>1.32</v>
      </c>
      <c r="G15" s="4">
        <v>531</v>
      </c>
      <c r="H15" s="8">
        <v>3.91</v>
      </c>
      <c r="I15" s="4">
        <v>0</v>
      </c>
    </row>
    <row r="16" spans="1:9" x14ac:dyDescent="0.2">
      <c r="A16" s="2">
        <v>14</v>
      </c>
      <c r="B16" s="1" t="s">
        <v>48</v>
      </c>
      <c r="C16" s="4">
        <v>777</v>
      </c>
      <c r="D16" s="8">
        <v>2.25</v>
      </c>
      <c r="E16" s="4">
        <v>521</v>
      </c>
      <c r="F16" s="8">
        <v>2.54</v>
      </c>
      <c r="G16" s="4">
        <v>247</v>
      </c>
      <c r="H16" s="8">
        <v>1.82</v>
      </c>
      <c r="I16" s="4">
        <v>9</v>
      </c>
    </row>
    <row r="17" spans="1:9" x14ac:dyDescent="0.2">
      <c r="A17" s="2">
        <v>15</v>
      </c>
      <c r="B17" s="1" t="s">
        <v>57</v>
      </c>
      <c r="C17" s="4">
        <v>645</v>
      </c>
      <c r="D17" s="8">
        <v>1.87</v>
      </c>
      <c r="E17" s="4">
        <v>417</v>
      </c>
      <c r="F17" s="8">
        <v>2.0299999999999998</v>
      </c>
      <c r="G17" s="4">
        <v>227</v>
      </c>
      <c r="H17" s="8">
        <v>1.67</v>
      </c>
      <c r="I17" s="4">
        <v>1</v>
      </c>
    </row>
    <row r="18" spans="1:9" x14ac:dyDescent="0.2">
      <c r="A18" s="2">
        <v>16</v>
      </c>
      <c r="B18" s="1" t="s">
        <v>63</v>
      </c>
      <c r="C18" s="4">
        <v>528</v>
      </c>
      <c r="D18" s="8">
        <v>1.53</v>
      </c>
      <c r="E18" s="4">
        <v>7</v>
      </c>
      <c r="F18" s="8">
        <v>0.03</v>
      </c>
      <c r="G18" s="4">
        <v>483</v>
      </c>
      <c r="H18" s="8">
        <v>3.56</v>
      </c>
      <c r="I18" s="4">
        <v>12</v>
      </c>
    </row>
    <row r="19" spans="1:9" x14ac:dyDescent="0.2">
      <c r="A19" s="2">
        <v>17</v>
      </c>
      <c r="B19" s="1" t="s">
        <v>49</v>
      </c>
      <c r="C19" s="4">
        <v>509</v>
      </c>
      <c r="D19" s="8">
        <v>1.47</v>
      </c>
      <c r="E19" s="4">
        <v>178</v>
      </c>
      <c r="F19" s="8">
        <v>0.87</v>
      </c>
      <c r="G19" s="4">
        <v>329</v>
      </c>
      <c r="H19" s="8">
        <v>2.42</v>
      </c>
      <c r="I19" s="4">
        <v>2</v>
      </c>
    </row>
    <row r="20" spans="1:9" x14ac:dyDescent="0.2">
      <c r="A20" s="2">
        <v>18</v>
      </c>
      <c r="B20" s="1" t="s">
        <v>64</v>
      </c>
      <c r="C20" s="4">
        <v>461</v>
      </c>
      <c r="D20" s="8">
        <v>1.33</v>
      </c>
      <c r="E20" s="4">
        <v>377</v>
      </c>
      <c r="F20" s="8">
        <v>1.84</v>
      </c>
      <c r="G20" s="4">
        <v>84</v>
      </c>
      <c r="H20" s="8">
        <v>0.62</v>
      </c>
      <c r="I20" s="4">
        <v>0</v>
      </c>
    </row>
    <row r="21" spans="1:9" x14ac:dyDescent="0.2">
      <c r="A21" s="2">
        <v>19</v>
      </c>
      <c r="B21" s="1" t="s">
        <v>55</v>
      </c>
      <c r="C21" s="4">
        <v>426</v>
      </c>
      <c r="D21" s="8">
        <v>1.23</v>
      </c>
      <c r="E21" s="4">
        <v>131</v>
      </c>
      <c r="F21" s="8">
        <v>0.64</v>
      </c>
      <c r="G21" s="4">
        <v>295</v>
      </c>
      <c r="H21" s="8">
        <v>2.17</v>
      </c>
      <c r="I21" s="4">
        <v>0</v>
      </c>
    </row>
    <row r="22" spans="1:9" x14ac:dyDescent="0.2">
      <c r="A22" s="2">
        <v>20</v>
      </c>
      <c r="B22" s="1" t="s">
        <v>50</v>
      </c>
      <c r="C22" s="4">
        <v>420</v>
      </c>
      <c r="D22" s="8">
        <v>1.22</v>
      </c>
      <c r="E22" s="4">
        <v>87</v>
      </c>
      <c r="F22" s="8">
        <v>0.42</v>
      </c>
      <c r="G22" s="4">
        <v>333</v>
      </c>
      <c r="H22" s="8">
        <v>2.4500000000000002</v>
      </c>
      <c r="I22" s="4">
        <v>0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59</v>
      </c>
      <c r="C25" s="4">
        <v>1258</v>
      </c>
      <c r="D25" s="8">
        <v>12.54</v>
      </c>
      <c r="E25" s="4">
        <v>1100</v>
      </c>
      <c r="F25" s="8">
        <v>20.91</v>
      </c>
      <c r="G25" s="4">
        <v>158</v>
      </c>
      <c r="H25" s="8">
        <v>3.35</v>
      </c>
      <c r="I25" s="4">
        <v>0</v>
      </c>
    </row>
    <row r="26" spans="1:9" x14ac:dyDescent="0.2">
      <c r="A26" s="2">
        <v>2</v>
      </c>
      <c r="B26" s="1" t="s">
        <v>56</v>
      </c>
      <c r="C26" s="4">
        <v>1129</v>
      </c>
      <c r="D26" s="8">
        <v>11.25</v>
      </c>
      <c r="E26" s="4">
        <v>547</v>
      </c>
      <c r="F26" s="8">
        <v>10.4</v>
      </c>
      <c r="G26" s="4">
        <v>581</v>
      </c>
      <c r="H26" s="8">
        <v>12.34</v>
      </c>
      <c r="I26" s="4">
        <v>1</v>
      </c>
    </row>
    <row r="27" spans="1:9" x14ac:dyDescent="0.2">
      <c r="A27" s="2">
        <v>3</v>
      </c>
      <c r="B27" s="1" t="s">
        <v>60</v>
      </c>
      <c r="C27" s="4">
        <v>1060</v>
      </c>
      <c r="D27" s="8">
        <v>10.57</v>
      </c>
      <c r="E27" s="4">
        <v>912</v>
      </c>
      <c r="F27" s="8">
        <v>17.34</v>
      </c>
      <c r="G27" s="4">
        <v>148</v>
      </c>
      <c r="H27" s="8">
        <v>3.14</v>
      </c>
      <c r="I27" s="4">
        <v>0</v>
      </c>
    </row>
    <row r="28" spans="1:9" x14ac:dyDescent="0.2">
      <c r="A28" s="2">
        <v>4</v>
      </c>
      <c r="B28" s="1" t="s">
        <v>52</v>
      </c>
      <c r="C28" s="4">
        <v>704</v>
      </c>
      <c r="D28" s="8">
        <v>7.02</v>
      </c>
      <c r="E28" s="4">
        <v>464</v>
      </c>
      <c r="F28" s="8">
        <v>8.82</v>
      </c>
      <c r="G28" s="4">
        <v>235</v>
      </c>
      <c r="H28" s="8">
        <v>4.99</v>
      </c>
      <c r="I28" s="4">
        <v>5</v>
      </c>
    </row>
    <row r="29" spans="1:9" x14ac:dyDescent="0.2">
      <c r="A29" s="2">
        <v>5</v>
      </c>
      <c r="B29" s="1" t="s">
        <v>54</v>
      </c>
      <c r="C29" s="4">
        <v>698</v>
      </c>
      <c r="D29" s="8">
        <v>6.96</v>
      </c>
      <c r="E29" s="4">
        <v>349</v>
      </c>
      <c r="F29" s="8">
        <v>6.63</v>
      </c>
      <c r="G29" s="4">
        <v>345</v>
      </c>
      <c r="H29" s="8">
        <v>7.32</v>
      </c>
      <c r="I29" s="4">
        <v>4</v>
      </c>
    </row>
    <row r="30" spans="1:9" x14ac:dyDescent="0.2">
      <c r="A30" s="2">
        <v>6</v>
      </c>
      <c r="B30" s="1" t="s">
        <v>45</v>
      </c>
      <c r="C30" s="4">
        <v>438</v>
      </c>
      <c r="D30" s="8">
        <v>4.37</v>
      </c>
      <c r="E30" s="4">
        <v>102</v>
      </c>
      <c r="F30" s="8">
        <v>1.94</v>
      </c>
      <c r="G30" s="4">
        <v>336</v>
      </c>
      <c r="H30" s="8">
        <v>7.13</v>
      </c>
      <c r="I30" s="4">
        <v>0</v>
      </c>
    </row>
    <row r="31" spans="1:9" x14ac:dyDescent="0.2">
      <c r="A31" s="2">
        <v>7</v>
      </c>
      <c r="B31" s="1" t="s">
        <v>62</v>
      </c>
      <c r="C31" s="4">
        <v>363</v>
      </c>
      <c r="D31" s="8">
        <v>3.62</v>
      </c>
      <c r="E31" s="4">
        <v>317</v>
      </c>
      <c r="F31" s="8">
        <v>6.03</v>
      </c>
      <c r="G31" s="4">
        <v>46</v>
      </c>
      <c r="H31" s="8">
        <v>0.98</v>
      </c>
      <c r="I31" s="4">
        <v>0</v>
      </c>
    </row>
    <row r="32" spans="1:9" x14ac:dyDescent="0.2">
      <c r="A32" s="2">
        <v>8</v>
      </c>
      <c r="B32" s="1" t="s">
        <v>46</v>
      </c>
      <c r="C32" s="4">
        <v>341</v>
      </c>
      <c r="D32" s="8">
        <v>3.4</v>
      </c>
      <c r="E32" s="4">
        <v>102</v>
      </c>
      <c r="F32" s="8">
        <v>1.94</v>
      </c>
      <c r="G32" s="4">
        <v>239</v>
      </c>
      <c r="H32" s="8">
        <v>5.07</v>
      </c>
      <c r="I32" s="4">
        <v>0</v>
      </c>
    </row>
    <row r="33" spans="1:9" x14ac:dyDescent="0.2">
      <c r="A33" s="2">
        <v>9</v>
      </c>
      <c r="B33" s="1" t="s">
        <v>51</v>
      </c>
      <c r="C33" s="4">
        <v>327</v>
      </c>
      <c r="D33" s="8">
        <v>3.26</v>
      </c>
      <c r="E33" s="4">
        <v>142</v>
      </c>
      <c r="F33" s="8">
        <v>2.7</v>
      </c>
      <c r="G33" s="4">
        <v>185</v>
      </c>
      <c r="H33" s="8">
        <v>3.93</v>
      </c>
      <c r="I33" s="4">
        <v>0</v>
      </c>
    </row>
    <row r="34" spans="1:9" x14ac:dyDescent="0.2">
      <c r="A34" s="2">
        <v>10</v>
      </c>
      <c r="B34" s="1" t="s">
        <v>47</v>
      </c>
      <c r="C34" s="4">
        <v>308</v>
      </c>
      <c r="D34" s="8">
        <v>3.07</v>
      </c>
      <c r="E34" s="4">
        <v>64</v>
      </c>
      <c r="F34" s="8">
        <v>1.22</v>
      </c>
      <c r="G34" s="4">
        <v>244</v>
      </c>
      <c r="H34" s="8">
        <v>5.18</v>
      </c>
      <c r="I34" s="4">
        <v>0</v>
      </c>
    </row>
    <row r="35" spans="1:9" x14ac:dyDescent="0.2">
      <c r="A35" s="2">
        <v>11</v>
      </c>
      <c r="B35" s="1" t="s">
        <v>61</v>
      </c>
      <c r="C35" s="4">
        <v>281</v>
      </c>
      <c r="D35" s="8">
        <v>2.8</v>
      </c>
      <c r="E35" s="4">
        <v>191</v>
      </c>
      <c r="F35" s="8">
        <v>3.63</v>
      </c>
      <c r="G35" s="4">
        <v>71</v>
      </c>
      <c r="H35" s="8">
        <v>1.51</v>
      </c>
      <c r="I35" s="4">
        <v>4</v>
      </c>
    </row>
    <row r="36" spans="1:9" x14ac:dyDescent="0.2">
      <c r="A36" s="2">
        <v>12</v>
      </c>
      <c r="B36" s="1" t="s">
        <v>57</v>
      </c>
      <c r="C36" s="4">
        <v>273</v>
      </c>
      <c r="D36" s="8">
        <v>2.72</v>
      </c>
      <c r="E36" s="4">
        <v>150</v>
      </c>
      <c r="F36" s="8">
        <v>2.85</v>
      </c>
      <c r="G36" s="4">
        <v>123</v>
      </c>
      <c r="H36" s="8">
        <v>2.61</v>
      </c>
      <c r="I36" s="4">
        <v>0</v>
      </c>
    </row>
    <row r="37" spans="1:9" x14ac:dyDescent="0.2">
      <c r="A37" s="2">
        <v>13</v>
      </c>
      <c r="B37" s="1" t="s">
        <v>58</v>
      </c>
      <c r="C37" s="4">
        <v>261</v>
      </c>
      <c r="D37" s="8">
        <v>2.6</v>
      </c>
      <c r="E37" s="4">
        <v>80</v>
      </c>
      <c r="F37" s="8">
        <v>1.52</v>
      </c>
      <c r="G37" s="4">
        <v>181</v>
      </c>
      <c r="H37" s="8">
        <v>3.84</v>
      </c>
      <c r="I37" s="4">
        <v>0</v>
      </c>
    </row>
    <row r="38" spans="1:9" x14ac:dyDescent="0.2">
      <c r="A38" s="2">
        <v>14</v>
      </c>
      <c r="B38" s="1" t="s">
        <v>53</v>
      </c>
      <c r="C38" s="4">
        <v>219</v>
      </c>
      <c r="D38" s="8">
        <v>2.1800000000000002</v>
      </c>
      <c r="E38" s="4">
        <v>132</v>
      </c>
      <c r="F38" s="8">
        <v>2.5099999999999998</v>
      </c>
      <c r="G38" s="4">
        <v>87</v>
      </c>
      <c r="H38" s="8">
        <v>1.85</v>
      </c>
      <c r="I38" s="4">
        <v>0</v>
      </c>
    </row>
    <row r="39" spans="1:9" x14ac:dyDescent="0.2">
      <c r="A39" s="2">
        <v>15</v>
      </c>
      <c r="B39" s="1" t="s">
        <v>55</v>
      </c>
      <c r="C39" s="4">
        <v>179</v>
      </c>
      <c r="D39" s="8">
        <v>1.78</v>
      </c>
      <c r="E39" s="4">
        <v>54</v>
      </c>
      <c r="F39" s="8">
        <v>1.03</v>
      </c>
      <c r="G39" s="4">
        <v>125</v>
      </c>
      <c r="H39" s="8">
        <v>2.65</v>
      </c>
      <c r="I39" s="4">
        <v>0</v>
      </c>
    </row>
    <row r="40" spans="1:9" x14ac:dyDescent="0.2">
      <c r="A40" s="2">
        <v>16</v>
      </c>
      <c r="B40" s="1" t="s">
        <v>49</v>
      </c>
      <c r="C40" s="4">
        <v>137</v>
      </c>
      <c r="D40" s="8">
        <v>1.37</v>
      </c>
      <c r="E40" s="4">
        <v>35</v>
      </c>
      <c r="F40" s="8">
        <v>0.67</v>
      </c>
      <c r="G40" s="4">
        <v>102</v>
      </c>
      <c r="H40" s="8">
        <v>2.17</v>
      </c>
      <c r="I40" s="4">
        <v>0</v>
      </c>
    </row>
    <row r="41" spans="1:9" x14ac:dyDescent="0.2">
      <c r="A41" s="2">
        <v>17</v>
      </c>
      <c r="B41" s="1" t="s">
        <v>63</v>
      </c>
      <c r="C41" s="4">
        <v>135</v>
      </c>
      <c r="D41" s="8">
        <v>1.35</v>
      </c>
      <c r="E41" s="4">
        <v>1</v>
      </c>
      <c r="F41" s="8">
        <v>0.02</v>
      </c>
      <c r="G41" s="4">
        <v>126</v>
      </c>
      <c r="H41" s="8">
        <v>2.68</v>
      </c>
      <c r="I41" s="4">
        <v>6</v>
      </c>
    </row>
    <row r="42" spans="1:9" x14ac:dyDescent="0.2">
      <c r="A42" s="2">
        <v>18</v>
      </c>
      <c r="B42" s="1" t="s">
        <v>65</v>
      </c>
      <c r="C42" s="4">
        <v>133</v>
      </c>
      <c r="D42" s="8">
        <v>1.33</v>
      </c>
      <c r="E42" s="4">
        <v>10</v>
      </c>
      <c r="F42" s="8">
        <v>0.19</v>
      </c>
      <c r="G42" s="4">
        <v>123</v>
      </c>
      <c r="H42" s="8">
        <v>2.61</v>
      </c>
      <c r="I42" s="4">
        <v>0</v>
      </c>
    </row>
    <row r="43" spans="1:9" x14ac:dyDescent="0.2">
      <c r="A43" s="2">
        <v>19</v>
      </c>
      <c r="B43" s="1" t="s">
        <v>66</v>
      </c>
      <c r="C43" s="4">
        <v>125</v>
      </c>
      <c r="D43" s="8">
        <v>1.25</v>
      </c>
      <c r="E43" s="4">
        <v>17</v>
      </c>
      <c r="F43" s="8">
        <v>0.32</v>
      </c>
      <c r="G43" s="4">
        <v>108</v>
      </c>
      <c r="H43" s="8">
        <v>2.29</v>
      </c>
      <c r="I43" s="4">
        <v>0</v>
      </c>
    </row>
    <row r="44" spans="1:9" x14ac:dyDescent="0.2">
      <c r="A44" s="2">
        <v>20</v>
      </c>
      <c r="B44" s="1" t="s">
        <v>67</v>
      </c>
      <c r="C44" s="4">
        <v>116</v>
      </c>
      <c r="D44" s="8">
        <v>1.1599999999999999</v>
      </c>
      <c r="E44" s="4">
        <v>14</v>
      </c>
      <c r="F44" s="8">
        <v>0.27</v>
      </c>
      <c r="G44" s="4">
        <v>99</v>
      </c>
      <c r="H44" s="8">
        <v>2.1</v>
      </c>
      <c r="I44" s="4">
        <v>3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59</v>
      </c>
      <c r="C47" s="4">
        <v>669</v>
      </c>
      <c r="D47" s="8">
        <v>11.72</v>
      </c>
      <c r="E47" s="4">
        <v>595</v>
      </c>
      <c r="F47" s="8">
        <v>19.64</v>
      </c>
      <c r="G47" s="4">
        <v>73</v>
      </c>
      <c r="H47" s="8">
        <v>2.78</v>
      </c>
      <c r="I47" s="4">
        <v>1</v>
      </c>
    </row>
    <row r="48" spans="1:9" x14ac:dyDescent="0.2">
      <c r="A48" s="2">
        <v>2</v>
      </c>
      <c r="B48" s="1" t="s">
        <v>60</v>
      </c>
      <c r="C48" s="4">
        <v>658</v>
      </c>
      <c r="D48" s="8">
        <v>11.52</v>
      </c>
      <c r="E48" s="4">
        <v>577</v>
      </c>
      <c r="F48" s="8">
        <v>19.05</v>
      </c>
      <c r="G48" s="4">
        <v>81</v>
      </c>
      <c r="H48" s="8">
        <v>3.08</v>
      </c>
      <c r="I48" s="4">
        <v>0</v>
      </c>
    </row>
    <row r="49" spans="1:9" x14ac:dyDescent="0.2">
      <c r="A49" s="2">
        <v>3</v>
      </c>
      <c r="B49" s="1" t="s">
        <v>54</v>
      </c>
      <c r="C49" s="4">
        <v>441</v>
      </c>
      <c r="D49" s="8">
        <v>7.72</v>
      </c>
      <c r="E49" s="4">
        <v>197</v>
      </c>
      <c r="F49" s="8">
        <v>6.5</v>
      </c>
      <c r="G49" s="4">
        <v>242</v>
      </c>
      <c r="H49" s="8">
        <v>9.2100000000000009</v>
      </c>
      <c r="I49" s="4">
        <v>2</v>
      </c>
    </row>
    <row r="50" spans="1:9" x14ac:dyDescent="0.2">
      <c r="A50" s="2">
        <v>4</v>
      </c>
      <c r="B50" s="1" t="s">
        <v>56</v>
      </c>
      <c r="C50" s="4">
        <v>410</v>
      </c>
      <c r="D50" s="8">
        <v>7.18</v>
      </c>
      <c r="E50" s="4">
        <v>171</v>
      </c>
      <c r="F50" s="8">
        <v>5.65</v>
      </c>
      <c r="G50" s="4">
        <v>238</v>
      </c>
      <c r="H50" s="8">
        <v>9.06</v>
      </c>
      <c r="I50" s="4">
        <v>0</v>
      </c>
    </row>
    <row r="51" spans="1:9" x14ac:dyDescent="0.2">
      <c r="A51" s="2">
        <v>5</v>
      </c>
      <c r="B51" s="1" t="s">
        <v>52</v>
      </c>
      <c r="C51" s="4">
        <v>365</v>
      </c>
      <c r="D51" s="8">
        <v>6.39</v>
      </c>
      <c r="E51" s="4">
        <v>252</v>
      </c>
      <c r="F51" s="8">
        <v>8.32</v>
      </c>
      <c r="G51" s="4">
        <v>108</v>
      </c>
      <c r="H51" s="8">
        <v>4.1100000000000003</v>
      </c>
      <c r="I51" s="4">
        <v>5</v>
      </c>
    </row>
    <row r="52" spans="1:9" x14ac:dyDescent="0.2">
      <c r="A52" s="2">
        <v>6</v>
      </c>
      <c r="B52" s="1" t="s">
        <v>45</v>
      </c>
      <c r="C52" s="4">
        <v>325</v>
      </c>
      <c r="D52" s="8">
        <v>5.69</v>
      </c>
      <c r="E52" s="4">
        <v>87</v>
      </c>
      <c r="F52" s="8">
        <v>2.87</v>
      </c>
      <c r="G52" s="4">
        <v>238</v>
      </c>
      <c r="H52" s="8">
        <v>9.06</v>
      </c>
      <c r="I52" s="4">
        <v>0</v>
      </c>
    </row>
    <row r="53" spans="1:9" x14ac:dyDescent="0.2">
      <c r="A53" s="2">
        <v>7</v>
      </c>
      <c r="B53" s="1" t="s">
        <v>46</v>
      </c>
      <c r="C53" s="4">
        <v>231</v>
      </c>
      <c r="D53" s="8">
        <v>4.05</v>
      </c>
      <c r="E53" s="4">
        <v>96</v>
      </c>
      <c r="F53" s="8">
        <v>3.17</v>
      </c>
      <c r="G53" s="4">
        <v>135</v>
      </c>
      <c r="H53" s="8">
        <v>5.14</v>
      </c>
      <c r="I53" s="4">
        <v>0</v>
      </c>
    </row>
    <row r="54" spans="1:9" x14ac:dyDescent="0.2">
      <c r="A54" s="2">
        <v>8</v>
      </c>
      <c r="B54" s="1" t="s">
        <v>61</v>
      </c>
      <c r="C54" s="4">
        <v>187</v>
      </c>
      <c r="D54" s="8">
        <v>3.27</v>
      </c>
      <c r="E54" s="4">
        <v>124</v>
      </c>
      <c r="F54" s="8">
        <v>4.09</v>
      </c>
      <c r="G54" s="4">
        <v>36</v>
      </c>
      <c r="H54" s="8">
        <v>1.37</v>
      </c>
      <c r="I54" s="4">
        <v>1</v>
      </c>
    </row>
    <row r="55" spans="1:9" x14ac:dyDescent="0.2">
      <c r="A55" s="2">
        <v>9</v>
      </c>
      <c r="B55" s="1" t="s">
        <v>47</v>
      </c>
      <c r="C55" s="4">
        <v>184</v>
      </c>
      <c r="D55" s="8">
        <v>3.22</v>
      </c>
      <c r="E55" s="4">
        <v>33</v>
      </c>
      <c r="F55" s="8">
        <v>1.0900000000000001</v>
      </c>
      <c r="G55" s="4">
        <v>150</v>
      </c>
      <c r="H55" s="8">
        <v>5.71</v>
      </c>
      <c r="I55" s="4">
        <v>1</v>
      </c>
    </row>
    <row r="56" spans="1:9" x14ac:dyDescent="0.2">
      <c r="A56" s="2">
        <v>9</v>
      </c>
      <c r="B56" s="1" t="s">
        <v>53</v>
      </c>
      <c r="C56" s="4">
        <v>184</v>
      </c>
      <c r="D56" s="8">
        <v>3.22</v>
      </c>
      <c r="E56" s="4">
        <v>117</v>
      </c>
      <c r="F56" s="8">
        <v>3.86</v>
      </c>
      <c r="G56" s="4">
        <v>67</v>
      </c>
      <c r="H56" s="8">
        <v>2.5499999999999998</v>
      </c>
      <c r="I56" s="4">
        <v>0</v>
      </c>
    </row>
    <row r="57" spans="1:9" x14ac:dyDescent="0.2">
      <c r="A57" s="2">
        <v>11</v>
      </c>
      <c r="B57" s="1" t="s">
        <v>62</v>
      </c>
      <c r="C57" s="4">
        <v>182</v>
      </c>
      <c r="D57" s="8">
        <v>3.19</v>
      </c>
      <c r="E57" s="4">
        <v>159</v>
      </c>
      <c r="F57" s="8">
        <v>5.25</v>
      </c>
      <c r="G57" s="4">
        <v>23</v>
      </c>
      <c r="H57" s="8">
        <v>0.88</v>
      </c>
      <c r="I57" s="4">
        <v>0</v>
      </c>
    </row>
    <row r="58" spans="1:9" x14ac:dyDescent="0.2">
      <c r="A58" s="2">
        <v>12</v>
      </c>
      <c r="B58" s="1" t="s">
        <v>51</v>
      </c>
      <c r="C58" s="4">
        <v>168</v>
      </c>
      <c r="D58" s="8">
        <v>2.94</v>
      </c>
      <c r="E58" s="4">
        <v>67</v>
      </c>
      <c r="F58" s="8">
        <v>2.21</v>
      </c>
      <c r="G58" s="4">
        <v>101</v>
      </c>
      <c r="H58" s="8">
        <v>3.84</v>
      </c>
      <c r="I58" s="4">
        <v>0</v>
      </c>
    </row>
    <row r="59" spans="1:9" x14ac:dyDescent="0.2">
      <c r="A59" s="2">
        <v>13</v>
      </c>
      <c r="B59" s="1" t="s">
        <v>58</v>
      </c>
      <c r="C59" s="4">
        <v>131</v>
      </c>
      <c r="D59" s="8">
        <v>2.29</v>
      </c>
      <c r="E59" s="4">
        <v>41</v>
      </c>
      <c r="F59" s="8">
        <v>1.35</v>
      </c>
      <c r="G59" s="4">
        <v>88</v>
      </c>
      <c r="H59" s="8">
        <v>3.35</v>
      </c>
      <c r="I59" s="4">
        <v>0</v>
      </c>
    </row>
    <row r="60" spans="1:9" x14ac:dyDescent="0.2">
      <c r="A60" s="2">
        <v>14</v>
      </c>
      <c r="B60" s="1" t="s">
        <v>57</v>
      </c>
      <c r="C60" s="4">
        <v>116</v>
      </c>
      <c r="D60" s="8">
        <v>2.0299999999999998</v>
      </c>
      <c r="E60" s="4">
        <v>79</v>
      </c>
      <c r="F60" s="8">
        <v>2.61</v>
      </c>
      <c r="G60" s="4">
        <v>37</v>
      </c>
      <c r="H60" s="8">
        <v>1.41</v>
      </c>
      <c r="I60" s="4">
        <v>0</v>
      </c>
    </row>
    <row r="61" spans="1:9" x14ac:dyDescent="0.2">
      <c r="A61" s="2">
        <v>15</v>
      </c>
      <c r="B61" s="1" t="s">
        <v>63</v>
      </c>
      <c r="C61" s="4">
        <v>89</v>
      </c>
      <c r="D61" s="8">
        <v>1.56</v>
      </c>
      <c r="E61" s="4">
        <v>1</v>
      </c>
      <c r="F61" s="8">
        <v>0.03</v>
      </c>
      <c r="G61" s="4">
        <v>88</v>
      </c>
      <c r="H61" s="8">
        <v>3.35</v>
      </c>
      <c r="I61" s="4">
        <v>0</v>
      </c>
    </row>
    <row r="62" spans="1:9" x14ac:dyDescent="0.2">
      <c r="A62" s="2">
        <v>16</v>
      </c>
      <c r="B62" s="1" t="s">
        <v>50</v>
      </c>
      <c r="C62" s="4">
        <v>82</v>
      </c>
      <c r="D62" s="8">
        <v>1.44</v>
      </c>
      <c r="E62" s="4">
        <v>10</v>
      </c>
      <c r="F62" s="8">
        <v>0.33</v>
      </c>
      <c r="G62" s="4">
        <v>72</v>
      </c>
      <c r="H62" s="8">
        <v>2.74</v>
      </c>
      <c r="I62" s="4">
        <v>0</v>
      </c>
    </row>
    <row r="63" spans="1:9" x14ac:dyDescent="0.2">
      <c r="A63" s="2">
        <v>17</v>
      </c>
      <c r="B63" s="1" t="s">
        <v>66</v>
      </c>
      <c r="C63" s="4">
        <v>80</v>
      </c>
      <c r="D63" s="8">
        <v>1.4</v>
      </c>
      <c r="E63" s="4">
        <v>17</v>
      </c>
      <c r="F63" s="8">
        <v>0.56000000000000005</v>
      </c>
      <c r="G63" s="4">
        <v>63</v>
      </c>
      <c r="H63" s="8">
        <v>2.4</v>
      </c>
      <c r="I63" s="4">
        <v>0</v>
      </c>
    </row>
    <row r="64" spans="1:9" x14ac:dyDescent="0.2">
      <c r="A64" s="2">
        <v>18</v>
      </c>
      <c r="B64" s="1" t="s">
        <v>55</v>
      </c>
      <c r="C64" s="4">
        <v>77</v>
      </c>
      <c r="D64" s="8">
        <v>1.35</v>
      </c>
      <c r="E64" s="4">
        <v>17</v>
      </c>
      <c r="F64" s="8">
        <v>0.56000000000000005</v>
      </c>
      <c r="G64" s="4">
        <v>60</v>
      </c>
      <c r="H64" s="8">
        <v>2.2799999999999998</v>
      </c>
      <c r="I64" s="4">
        <v>0</v>
      </c>
    </row>
    <row r="65" spans="1:9" x14ac:dyDescent="0.2">
      <c r="A65" s="2">
        <v>19</v>
      </c>
      <c r="B65" s="1" t="s">
        <v>49</v>
      </c>
      <c r="C65" s="4">
        <v>73</v>
      </c>
      <c r="D65" s="8">
        <v>1.28</v>
      </c>
      <c r="E65" s="4">
        <v>15</v>
      </c>
      <c r="F65" s="8">
        <v>0.5</v>
      </c>
      <c r="G65" s="4">
        <v>58</v>
      </c>
      <c r="H65" s="8">
        <v>2.21</v>
      </c>
      <c r="I65" s="4">
        <v>0</v>
      </c>
    </row>
    <row r="66" spans="1:9" x14ac:dyDescent="0.2">
      <c r="A66" s="2">
        <v>20</v>
      </c>
      <c r="B66" s="1" t="s">
        <v>64</v>
      </c>
      <c r="C66" s="4">
        <v>72</v>
      </c>
      <c r="D66" s="8">
        <v>1.26</v>
      </c>
      <c r="E66" s="4">
        <v>49</v>
      </c>
      <c r="F66" s="8">
        <v>1.62</v>
      </c>
      <c r="G66" s="4">
        <v>23</v>
      </c>
      <c r="H66" s="8">
        <v>0.88</v>
      </c>
      <c r="I66" s="4">
        <v>0</v>
      </c>
    </row>
    <row r="67" spans="1:9" x14ac:dyDescent="0.2">
      <c r="A67" s="1"/>
      <c r="C67" s="4"/>
      <c r="D67" s="8"/>
      <c r="E67" s="4"/>
      <c r="F67" s="8"/>
      <c r="G67" s="4"/>
      <c r="H67" s="8"/>
      <c r="I67" s="4"/>
    </row>
    <row r="68" spans="1:9" x14ac:dyDescent="0.2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2">
      <c r="A69" s="2">
        <v>1</v>
      </c>
      <c r="B69" s="1" t="s">
        <v>59</v>
      </c>
      <c r="C69" s="4">
        <v>215</v>
      </c>
      <c r="D69" s="8">
        <v>14.11</v>
      </c>
      <c r="E69" s="4">
        <v>204</v>
      </c>
      <c r="F69" s="8">
        <v>20.38</v>
      </c>
      <c r="G69" s="4">
        <v>11</v>
      </c>
      <c r="H69" s="8">
        <v>2.21</v>
      </c>
      <c r="I69" s="4">
        <v>0</v>
      </c>
    </row>
    <row r="70" spans="1:9" x14ac:dyDescent="0.2">
      <c r="A70" s="2">
        <v>2</v>
      </c>
      <c r="B70" s="1" t="s">
        <v>60</v>
      </c>
      <c r="C70" s="4">
        <v>179</v>
      </c>
      <c r="D70" s="8">
        <v>11.75</v>
      </c>
      <c r="E70" s="4">
        <v>171</v>
      </c>
      <c r="F70" s="8">
        <v>17.079999999999998</v>
      </c>
      <c r="G70" s="4">
        <v>8</v>
      </c>
      <c r="H70" s="8">
        <v>1.61</v>
      </c>
      <c r="I70" s="4">
        <v>0</v>
      </c>
    </row>
    <row r="71" spans="1:9" x14ac:dyDescent="0.2">
      <c r="A71" s="2">
        <v>3</v>
      </c>
      <c r="B71" s="1" t="s">
        <v>54</v>
      </c>
      <c r="C71" s="4">
        <v>137</v>
      </c>
      <c r="D71" s="8">
        <v>8.99</v>
      </c>
      <c r="E71" s="4">
        <v>86</v>
      </c>
      <c r="F71" s="8">
        <v>8.59</v>
      </c>
      <c r="G71" s="4">
        <v>51</v>
      </c>
      <c r="H71" s="8">
        <v>10.26</v>
      </c>
      <c r="I71" s="4">
        <v>0</v>
      </c>
    </row>
    <row r="72" spans="1:9" x14ac:dyDescent="0.2">
      <c r="A72" s="2">
        <v>4</v>
      </c>
      <c r="B72" s="1" t="s">
        <v>52</v>
      </c>
      <c r="C72" s="4">
        <v>109</v>
      </c>
      <c r="D72" s="8">
        <v>7.15</v>
      </c>
      <c r="E72" s="4">
        <v>86</v>
      </c>
      <c r="F72" s="8">
        <v>8.59</v>
      </c>
      <c r="G72" s="4">
        <v>20</v>
      </c>
      <c r="H72" s="8">
        <v>4.0199999999999996</v>
      </c>
      <c r="I72" s="4">
        <v>3</v>
      </c>
    </row>
    <row r="73" spans="1:9" x14ac:dyDescent="0.2">
      <c r="A73" s="2">
        <v>5</v>
      </c>
      <c r="B73" s="1" t="s">
        <v>56</v>
      </c>
      <c r="C73" s="4">
        <v>84</v>
      </c>
      <c r="D73" s="8">
        <v>5.51</v>
      </c>
      <c r="E73" s="4">
        <v>44</v>
      </c>
      <c r="F73" s="8">
        <v>4.4000000000000004</v>
      </c>
      <c r="G73" s="4">
        <v>39</v>
      </c>
      <c r="H73" s="8">
        <v>7.85</v>
      </c>
      <c r="I73" s="4">
        <v>0</v>
      </c>
    </row>
    <row r="74" spans="1:9" x14ac:dyDescent="0.2">
      <c r="A74" s="2">
        <v>6</v>
      </c>
      <c r="B74" s="1" t="s">
        <v>45</v>
      </c>
      <c r="C74" s="4">
        <v>79</v>
      </c>
      <c r="D74" s="8">
        <v>5.18</v>
      </c>
      <c r="E74" s="4">
        <v>24</v>
      </c>
      <c r="F74" s="8">
        <v>2.4</v>
      </c>
      <c r="G74" s="4">
        <v>55</v>
      </c>
      <c r="H74" s="8">
        <v>11.07</v>
      </c>
      <c r="I74" s="4">
        <v>0</v>
      </c>
    </row>
    <row r="75" spans="1:9" x14ac:dyDescent="0.2">
      <c r="A75" s="2">
        <v>7</v>
      </c>
      <c r="B75" s="1" t="s">
        <v>61</v>
      </c>
      <c r="C75" s="4">
        <v>68</v>
      </c>
      <c r="D75" s="8">
        <v>4.46</v>
      </c>
      <c r="E75" s="4">
        <v>43</v>
      </c>
      <c r="F75" s="8">
        <v>4.3</v>
      </c>
      <c r="G75" s="4">
        <v>14</v>
      </c>
      <c r="H75" s="8">
        <v>2.82</v>
      </c>
      <c r="I75" s="4">
        <v>0</v>
      </c>
    </row>
    <row r="76" spans="1:9" x14ac:dyDescent="0.2">
      <c r="A76" s="2">
        <v>8</v>
      </c>
      <c r="B76" s="1" t="s">
        <v>46</v>
      </c>
      <c r="C76" s="4">
        <v>63</v>
      </c>
      <c r="D76" s="8">
        <v>4.13</v>
      </c>
      <c r="E76" s="4">
        <v>47</v>
      </c>
      <c r="F76" s="8">
        <v>4.7</v>
      </c>
      <c r="G76" s="4">
        <v>16</v>
      </c>
      <c r="H76" s="8">
        <v>3.22</v>
      </c>
      <c r="I76" s="4">
        <v>0</v>
      </c>
    </row>
    <row r="77" spans="1:9" x14ac:dyDescent="0.2">
      <c r="A77" s="2">
        <v>9</v>
      </c>
      <c r="B77" s="1" t="s">
        <v>62</v>
      </c>
      <c r="C77" s="4">
        <v>45</v>
      </c>
      <c r="D77" s="8">
        <v>2.95</v>
      </c>
      <c r="E77" s="4">
        <v>42</v>
      </c>
      <c r="F77" s="8">
        <v>4.2</v>
      </c>
      <c r="G77" s="4">
        <v>3</v>
      </c>
      <c r="H77" s="8">
        <v>0.6</v>
      </c>
      <c r="I77" s="4">
        <v>0</v>
      </c>
    </row>
    <row r="78" spans="1:9" x14ac:dyDescent="0.2">
      <c r="A78" s="2">
        <v>10</v>
      </c>
      <c r="B78" s="1" t="s">
        <v>53</v>
      </c>
      <c r="C78" s="4">
        <v>44</v>
      </c>
      <c r="D78" s="8">
        <v>2.89</v>
      </c>
      <c r="E78" s="4">
        <v>39</v>
      </c>
      <c r="F78" s="8">
        <v>3.9</v>
      </c>
      <c r="G78" s="4">
        <v>5</v>
      </c>
      <c r="H78" s="8">
        <v>1.01</v>
      </c>
      <c r="I78" s="4">
        <v>0</v>
      </c>
    </row>
    <row r="79" spans="1:9" x14ac:dyDescent="0.2">
      <c r="A79" s="2">
        <v>11</v>
      </c>
      <c r="B79" s="1" t="s">
        <v>51</v>
      </c>
      <c r="C79" s="4">
        <v>39</v>
      </c>
      <c r="D79" s="8">
        <v>2.56</v>
      </c>
      <c r="E79" s="4">
        <v>18</v>
      </c>
      <c r="F79" s="8">
        <v>1.8</v>
      </c>
      <c r="G79" s="4">
        <v>21</v>
      </c>
      <c r="H79" s="8">
        <v>4.2300000000000004</v>
      </c>
      <c r="I79" s="4">
        <v>0</v>
      </c>
    </row>
    <row r="80" spans="1:9" x14ac:dyDescent="0.2">
      <c r="A80" s="2">
        <v>12</v>
      </c>
      <c r="B80" s="1" t="s">
        <v>64</v>
      </c>
      <c r="C80" s="4">
        <v>38</v>
      </c>
      <c r="D80" s="8">
        <v>2.4900000000000002</v>
      </c>
      <c r="E80" s="4">
        <v>35</v>
      </c>
      <c r="F80" s="8">
        <v>3.5</v>
      </c>
      <c r="G80" s="4">
        <v>3</v>
      </c>
      <c r="H80" s="8">
        <v>0.6</v>
      </c>
      <c r="I80" s="4">
        <v>0</v>
      </c>
    </row>
    <row r="81" spans="1:9" x14ac:dyDescent="0.2">
      <c r="A81" s="2">
        <v>13</v>
      </c>
      <c r="B81" s="1" t="s">
        <v>47</v>
      </c>
      <c r="C81" s="4">
        <v>37</v>
      </c>
      <c r="D81" s="8">
        <v>2.4300000000000002</v>
      </c>
      <c r="E81" s="4">
        <v>16</v>
      </c>
      <c r="F81" s="8">
        <v>1.6</v>
      </c>
      <c r="G81" s="4">
        <v>21</v>
      </c>
      <c r="H81" s="8">
        <v>4.2300000000000004</v>
      </c>
      <c r="I81" s="4">
        <v>0</v>
      </c>
    </row>
    <row r="82" spans="1:9" x14ac:dyDescent="0.2">
      <c r="A82" s="2">
        <v>14</v>
      </c>
      <c r="B82" s="1" t="s">
        <v>48</v>
      </c>
      <c r="C82" s="4">
        <v>36</v>
      </c>
      <c r="D82" s="8">
        <v>2.36</v>
      </c>
      <c r="E82" s="4">
        <v>12</v>
      </c>
      <c r="F82" s="8">
        <v>1.2</v>
      </c>
      <c r="G82" s="4">
        <v>24</v>
      </c>
      <c r="H82" s="8">
        <v>4.83</v>
      </c>
      <c r="I82" s="4">
        <v>0</v>
      </c>
    </row>
    <row r="83" spans="1:9" x14ac:dyDescent="0.2">
      <c r="A83" s="2">
        <v>15</v>
      </c>
      <c r="B83" s="1" t="s">
        <v>63</v>
      </c>
      <c r="C83" s="4">
        <v>24</v>
      </c>
      <c r="D83" s="8">
        <v>1.57</v>
      </c>
      <c r="E83" s="4">
        <v>0</v>
      </c>
      <c r="F83" s="8">
        <v>0</v>
      </c>
      <c r="G83" s="4">
        <v>21</v>
      </c>
      <c r="H83" s="8">
        <v>4.2300000000000004</v>
      </c>
      <c r="I83" s="4">
        <v>1</v>
      </c>
    </row>
    <row r="84" spans="1:9" x14ac:dyDescent="0.2">
      <c r="A84" s="2">
        <v>16</v>
      </c>
      <c r="B84" s="1" t="s">
        <v>66</v>
      </c>
      <c r="C84" s="4">
        <v>22</v>
      </c>
      <c r="D84" s="8">
        <v>1.44</v>
      </c>
      <c r="E84" s="4">
        <v>9</v>
      </c>
      <c r="F84" s="8">
        <v>0.9</v>
      </c>
      <c r="G84" s="4">
        <v>13</v>
      </c>
      <c r="H84" s="8">
        <v>2.62</v>
      </c>
      <c r="I84" s="4">
        <v>0</v>
      </c>
    </row>
    <row r="85" spans="1:9" x14ac:dyDescent="0.2">
      <c r="A85" s="2">
        <v>16</v>
      </c>
      <c r="B85" s="1" t="s">
        <v>57</v>
      </c>
      <c r="C85" s="4">
        <v>22</v>
      </c>
      <c r="D85" s="8">
        <v>1.44</v>
      </c>
      <c r="E85" s="4">
        <v>18</v>
      </c>
      <c r="F85" s="8">
        <v>1.8</v>
      </c>
      <c r="G85" s="4">
        <v>4</v>
      </c>
      <c r="H85" s="8">
        <v>0.8</v>
      </c>
      <c r="I85" s="4">
        <v>0</v>
      </c>
    </row>
    <row r="86" spans="1:9" x14ac:dyDescent="0.2">
      <c r="A86" s="2">
        <v>18</v>
      </c>
      <c r="B86" s="1" t="s">
        <v>68</v>
      </c>
      <c r="C86" s="4">
        <v>21</v>
      </c>
      <c r="D86" s="8">
        <v>1.38</v>
      </c>
      <c r="E86" s="4">
        <v>1</v>
      </c>
      <c r="F86" s="8">
        <v>0.1</v>
      </c>
      <c r="G86" s="4">
        <v>19</v>
      </c>
      <c r="H86" s="8">
        <v>3.82</v>
      </c>
      <c r="I86" s="4">
        <v>0</v>
      </c>
    </row>
    <row r="87" spans="1:9" x14ac:dyDescent="0.2">
      <c r="A87" s="2">
        <v>18</v>
      </c>
      <c r="B87" s="1" t="s">
        <v>58</v>
      </c>
      <c r="C87" s="4">
        <v>21</v>
      </c>
      <c r="D87" s="8">
        <v>1.38</v>
      </c>
      <c r="E87" s="4">
        <v>10</v>
      </c>
      <c r="F87" s="8">
        <v>1</v>
      </c>
      <c r="G87" s="4">
        <v>10</v>
      </c>
      <c r="H87" s="8">
        <v>2.0099999999999998</v>
      </c>
      <c r="I87" s="4">
        <v>0</v>
      </c>
    </row>
    <row r="88" spans="1:9" x14ac:dyDescent="0.2">
      <c r="A88" s="2">
        <v>18</v>
      </c>
      <c r="B88" s="1" t="s">
        <v>69</v>
      </c>
      <c r="C88" s="4">
        <v>21</v>
      </c>
      <c r="D88" s="8">
        <v>1.38</v>
      </c>
      <c r="E88" s="4">
        <v>9</v>
      </c>
      <c r="F88" s="8">
        <v>0.9</v>
      </c>
      <c r="G88" s="4">
        <v>10</v>
      </c>
      <c r="H88" s="8">
        <v>2.0099999999999998</v>
      </c>
      <c r="I88" s="4">
        <v>0</v>
      </c>
    </row>
    <row r="89" spans="1:9" x14ac:dyDescent="0.2">
      <c r="A89" s="1"/>
      <c r="C89" s="4"/>
      <c r="D89" s="8"/>
      <c r="E89" s="4"/>
      <c r="F89" s="8"/>
      <c r="G89" s="4"/>
      <c r="H89" s="8"/>
      <c r="I89" s="4"/>
    </row>
    <row r="90" spans="1:9" x14ac:dyDescent="0.2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2">
      <c r="A91" s="2">
        <v>1</v>
      </c>
      <c r="B91" s="1" t="s">
        <v>59</v>
      </c>
      <c r="C91" s="4">
        <v>389</v>
      </c>
      <c r="D91" s="8">
        <v>11.37</v>
      </c>
      <c r="E91" s="4">
        <v>362</v>
      </c>
      <c r="F91" s="8">
        <v>18.239999999999998</v>
      </c>
      <c r="G91" s="4">
        <v>27</v>
      </c>
      <c r="H91" s="8">
        <v>1.93</v>
      </c>
      <c r="I91" s="4">
        <v>0</v>
      </c>
    </row>
    <row r="92" spans="1:9" x14ac:dyDescent="0.2">
      <c r="A92" s="2">
        <v>2</v>
      </c>
      <c r="B92" s="1" t="s">
        <v>60</v>
      </c>
      <c r="C92" s="4">
        <v>380</v>
      </c>
      <c r="D92" s="8">
        <v>11.1</v>
      </c>
      <c r="E92" s="4">
        <v>337</v>
      </c>
      <c r="F92" s="8">
        <v>16.98</v>
      </c>
      <c r="G92" s="4">
        <v>43</v>
      </c>
      <c r="H92" s="8">
        <v>3.07</v>
      </c>
      <c r="I92" s="4">
        <v>0</v>
      </c>
    </row>
    <row r="93" spans="1:9" x14ac:dyDescent="0.2">
      <c r="A93" s="2">
        <v>3</v>
      </c>
      <c r="B93" s="1" t="s">
        <v>45</v>
      </c>
      <c r="C93" s="4">
        <v>256</v>
      </c>
      <c r="D93" s="8">
        <v>7.48</v>
      </c>
      <c r="E93" s="4">
        <v>96</v>
      </c>
      <c r="F93" s="8">
        <v>4.84</v>
      </c>
      <c r="G93" s="4">
        <v>160</v>
      </c>
      <c r="H93" s="8">
        <v>11.44</v>
      </c>
      <c r="I93" s="4">
        <v>0</v>
      </c>
    </row>
    <row r="94" spans="1:9" x14ac:dyDescent="0.2">
      <c r="A94" s="2">
        <v>4</v>
      </c>
      <c r="B94" s="1" t="s">
        <v>54</v>
      </c>
      <c r="C94" s="4">
        <v>251</v>
      </c>
      <c r="D94" s="8">
        <v>7.33</v>
      </c>
      <c r="E94" s="4">
        <v>142</v>
      </c>
      <c r="F94" s="8">
        <v>7.15</v>
      </c>
      <c r="G94" s="4">
        <v>109</v>
      </c>
      <c r="H94" s="8">
        <v>7.79</v>
      </c>
      <c r="I94" s="4">
        <v>0</v>
      </c>
    </row>
    <row r="95" spans="1:9" x14ac:dyDescent="0.2">
      <c r="A95" s="2">
        <v>5</v>
      </c>
      <c r="B95" s="1" t="s">
        <v>52</v>
      </c>
      <c r="C95" s="4">
        <v>184</v>
      </c>
      <c r="D95" s="8">
        <v>5.38</v>
      </c>
      <c r="E95" s="4">
        <v>132</v>
      </c>
      <c r="F95" s="8">
        <v>6.65</v>
      </c>
      <c r="G95" s="4">
        <v>47</v>
      </c>
      <c r="H95" s="8">
        <v>3.36</v>
      </c>
      <c r="I95" s="4">
        <v>5</v>
      </c>
    </row>
    <row r="96" spans="1:9" x14ac:dyDescent="0.2">
      <c r="A96" s="2">
        <v>6</v>
      </c>
      <c r="B96" s="1" t="s">
        <v>56</v>
      </c>
      <c r="C96" s="4">
        <v>159</v>
      </c>
      <c r="D96" s="8">
        <v>4.6500000000000004</v>
      </c>
      <c r="E96" s="4">
        <v>54</v>
      </c>
      <c r="F96" s="8">
        <v>2.72</v>
      </c>
      <c r="G96" s="4">
        <v>105</v>
      </c>
      <c r="H96" s="8">
        <v>7.51</v>
      </c>
      <c r="I96" s="4">
        <v>0</v>
      </c>
    </row>
    <row r="97" spans="1:9" x14ac:dyDescent="0.2">
      <c r="A97" s="2">
        <v>7</v>
      </c>
      <c r="B97" s="1" t="s">
        <v>61</v>
      </c>
      <c r="C97" s="4">
        <v>150</v>
      </c>
      <c r="D97" s="8">
        <v>4.38</v>
      </c>
      <c r="E97" s="4">
        <v>116</v>
      </c>
      <c r="F97" s="8">
        <v>5.84</v>
      </c>
      <c r="G97" s="4">
        <v>16</v>
      </c>
      <c r="H97" s="8">
        <v>1.1399999999999999</v>
      </c>
      <c r="I97" s="4">
        <v>0</v>
      </c>
    </row>
    <row r="98" spans="1:9" x14ac:dyDescent="0.2">
      <c r="A98" s="2">
        <v>8</v>
      </c>
      <c r="B98" s="1" t="s">
        <v>46</v>
      </c>
      <c r="C98" s="4">
        <v>146</v>
      </c>
      <c r="D98" s="8">
        <v>4.2699999999999996</v>
      </c>
      <c r="E98" s="4">
        <v>89</v>
      </c>
      <c r="F98" s="8">
        <v>4.4800000000000004</v>
      </c>
      <c r="G98" s="4">
        <v>57</v>
      </c>
      <c r="H98" s="8">
        <v>4.07</v>
      </c>
      <c r="I98" s="4">
        <v>0</v>
      </c>
    </row>
    <row r="99" spans="1:9" x14ac:dyDescent="0.2">
      <c r="A99" s="2">
        <v>9</v>
      </c>
      <c r="B99" s="1" t="s">
        <v>62</v>
      </c>
      <c r="C99" s="4">
        <v>136</v>
      </c>
      <c r="D99" s="8">
        <v>3.97</v>
      </c>
      <c r="E99" s="4">
        <v>114</v>
      </c>
      <c r="F99" s="8">
        <v>5.74</v>
      </c>
      <c r="G99" s="4">
        <v>22</v>
      </c>
      <c r="H99" s="8">
        <v>1.57</v>
      </c>
      <c r="I99" s="4">
        <v>0</v>
      </c>
    </row>
    <row r="100" spans="1:9" x14ac:dyDescent="0.2">
      <c r="A100" s="2">
        <v>10</v>
      </c>
      <c r="B100" s="1" t="s">
        <v>53</v>
      </c>
      <c r="C100" s="4">
        <v>124</v>
      </c>
      <c r="D100" s="8">
        <v>3.62</v>
      </c>
      <c r="E100" s="4">
        <v>73</v>
      </c>
      <c r="F100" s="8">
        <v>3.68</v>
      </c>
      <c r="G100" s="4">
        <v>51</v>
      </c>
      <c r="H100" s="8">
        <v>3.65</v>
      </c>
      <c r="I100" s="4">
        <v>0</v>
      </c>
    </row>
    <row r="101" spans="1:9" x14ac:dyDescent="0.2">
      <c r="A101" s="2">
        <v>11</v>
      </c>
      <c r="B101" s="1" t="s">
        <v>47</v>
      </c>
      <c r="C101" s="4">
        <v>122</v>
      </c>
      <c r="D101" s="8">
        <v>3.57</v>
      </c>
      <c r="E101" s="4">
        <v>50</v>
      </c>
      <c r="F101" s="8">
        <v>2.52</v>
      </c>
      <c r="G101" s="4">
        <v>72</v>
      </c>
      <c r="H101" s="8">
        <v>5.15</v>
      </c>
      <c r="I101" s="4">
        <v>0</v>
      </c>
    </row>
    <row r="102" spans="1:9" x14ac:dyDescent="0.2">
      <c r="A102" s="2">
        <v>12</v>
      </c>
      <c r="B102" s="1" t="s">
        <v>58</v>
      </c>
      <c r="C102" s="4">
        <v>107</v>
      </c>
      <c r="D102" s="8">
        <v>3.13</v>
      </c>
      <c r="E102" s="4">
        <v>25</v>
      </c>
      <c r="F102" s="8">
        <v>1.26</v>
      </c>
      <c r="G102" s="4">
        <v>81</v>
      </c>
      <c r="H102" s="8">
        <v>5.79</v>
      </c>
      <c r="I102" s="4">
        <v>0</v>
      </c>
    </row>
    <row r="103" spans="1:9" x14ac:dyDescent="0.2">
      <c r="A103" s="2">
        <v>13</v>
      </c>
      <c r="B103" s="1" t="s">
        <v>51</v>
      </c>
      <c r="C103" s="4">
        <v>85</v>
      </c>
      <c r="D103" s="8">
        <v>2.48</v>
      </c>
      <c r="E103" s="4">
        <v>54</v>
      </c>
      <c r="F103" s="8">
        <v>2.72</v>
      </c>
      <c r="G103" s="4">
        <v>31</v>
      </c>
      <c r="H103" s="8">
        <v>2.2200000000000002</v>
      </c>
      <c r="I103" s="4">
        <v>0</v>
      </c>
    </row>
    <row r="104" spans="1:9" x14ac:dyDescent="0.2">
      <c r="A104" s="2">
        <v>14</v>
      </c>
      <c r="B104" s="1" t="s">
        <v>64</v>
      </c>
      <c r="C104" s="4">
        <v>74</v>
      </c>
      <c r="D104" s="8">
        <v>2.16</v>
      </c>
      <c r="E104" s="4">
        <v>57</v>
      </c>
      <c r="F104" s="8">
        <v>2.87</v>
      </c>
      <c r="G104" s="4">
        <v>17</v>
      </c>
      <c r="H104" s="8">
        <v>1.22</v>
      </c>
      <c r="I104" s="4">
        <v>0</v>
      </c>
    </row>
    <row r="105" spans="1:9" x14ac:dyDescent="0.2">
      <c r="A105" s="2">
        <v>15</v>
      </c>
      <c r="B105" s="1" t="s">
        <v>57</v>
      </c>
      <c r="C105" s="4">
        <v>59</v>
      </c>
      <c r="D105" s="8">
        <v>1.72</v>
      </c>
      <c r="E105" s="4">
        <v>42</v>
      </c>
      <c r="F105" s="8">
        <v>2.12</v>
      </c>
      <c r="G105" s="4">
        <v>17</v>
      </c>
      <c r="H105" s="8">
        <v>1.22</v>
      </c>
      <c r="I105" s="4">
        <v>0</v>
      </c>
    </row>
    <row r="106" spans="1:9" x14ac:dyDescent="0.2">
      <c r="A106" s="2">
        <v>16</v>
      </c>
      <c r="B106" s="1" t="s">
        <v>65</v>
      </c>
      <c r="C106" s="4">
        <v>56</v>
      </c>
      <c r="D106" s="8">
        <v>1.64</v>
      </c>
      <c r="E106" s="4">
        <v>6</v>
      </c>
      <c r="F106" s="8">
        <v>0.3</v>
      </c>
      <c r="G106" s="4">
        <v>50</v>
      </c>
      <c r="H106" s="8">
        <v>3.57</v>
      </c>
      <c r="I106" s="4">
        <v>0</v>
      </c>
    </row>
    <row r="107" spans="1:9" x14ac:dyDescent="0.2">
      <c r="A107" s="2">
        <v>17</v>
      </c>
      <c r="B107" s="1" t="s">
        <v>63</v>
      </c>
      <c r="C107" s="4">
        <v>53</v>
      </c>
      <c r="D107" s="8">
        <v>1.55</v>
      </c>
      <c r="E107" s="4">
        <v>1</v>
      </c>
      <c r="F107" s="8">
        <v>0.05</v>
      </c>
      <c r="G107" s="4">
        <v>49</v>
      </c>
      <c r="H107" s="8">
        <v>3.5</v>
      </c>
      <c r="I107" s="4">
        <v>2</v>
      </c>
    </row>
    <row r="108" spans="1:9" x14ac:dyDescent="0.2">
      <c r="A108" s="2">
        <v>18</v>
      </c>
      <c r="B108" s="1" t="s">
        <v>66</v>
      </c>
      <c r="C108" s="4">
        <v>51</v>
      </c>
      <c r="D108" s="8">
        <v>1.49</v>
      </c>
      <c r="E108" s="4">
        <v>15</v>
      </c>
      <c r="F108" s="8">
        <v>0.76</v>
      </c>
      <c r="G108" s="4">
        <v>36</v>
      </c>
      <c r="H108" s="8">
        <v>2.57</v>
      </c>
      <c r="I108" s="4">
        <v>0</v>
      </c>
    </row>
    <row r="109" spans="1:9" x14ac:dyDescent="0.2">
      <c r="A109" s="2">
        <v>18</v>
      </c>
      <c r="B109" s="1" t="s">
        <v>55</v>
      </c>
      <c r="C109" s="4">
        <v>51</v>
      </c>
      <c r="D109" s="8">
        <v>1.49</v>
      </c>
      <c r="E109" s="4">
        <v>18</v>
      </c>
      <c r="F109" s="8">
        <v>0.91</v>
      </c>
      <c r="G109" s="4">
        <v>33</v>
      </c>
      <c r="H109" s="8">
        <v>2.36</v>
      </c>
      <c r="I109" s="4">
        <v>0</v>
      </c>
    </row>
    <row r="110" spans="1:9" x14ac:dyDescent="0.2">
      <c r="A110" s="2">
        <v>20</v>
      </c>
      <c r="B110" s="1" t="s">
        <v>50</v>
      </c>
      <c r="C110" s="4">
        <v>45</v>
      </c>
      <c r="D110" s="8">
        <v>1.32</v>
      </c>
      <c r="E110" s="4">
        <v>7</v>
      </c>
      <c r="F110" s="8">
        <v>0.35</v>
      </c>
      <c r="G110" s="4">
        <v>38</v>
      </c>
      <c r="H110" s="8">
        <v>2.72</v>
      </c>
      <c r="I110" s="4">
        <v>0</v>
      </c>
    </row>
    <row r="111" spans="1:9" x14ac:dyDescent="0.2">
      <c r="A111" s="1"/>
      <c r="C111" s="4"/>
      <c r="D111" s="8"/>
      <c r="E111" s="4"/>
      <c r="F111" s="8"/>
      <c r="G111" s="4"/>
      <c r="H111" s="8"/>
      <c r="I111" s="4"/>
    </row>
    <row r="112" spans="1:9" x14ac:dyDescent="0.2">
      <c r="A112" s="1" t="s">
        <v>5</v>
      </c>
      <c r="C112" s="4"/>
      <c r="D112" s="8"/>
      <c r="E112" s="4"/>
      <c r="F112" s="8"/>
      <c r="G112" s="4"/>
      <c r="H112" s="8"/>
      <c r="I112" s="4"/>
    </row>
    <row r="113" spans="1:9" x14ac:dyDescent="0.2">
      <c r="A113" s="2">
        <v>1</v>
      </c>
      <c r="B113" s="1" t="s">
        <v>59</v>
      </c>
      <c r="C113" s="4">
        <v>249</v>
      </c>
      <c r="D113" s="8">
        <v>14.04</v>
      </c>
      <c r="E113" s="4">
        <v>228</v>
      </c>
      <c r="F113" s="8">
        <v>22.35</v>
      </c>
      <c r="G113" s="4">
        <v>21</v>
      </c>
      <c r="H113" s="8">
        <v>2.85</v>
      </c>
      <c r="I113" s="4">
        <v>0</v>
      </c>
    </row>
    <row r="114" spans="1:9" x14ac:dyDescent="0.2">
      <c r="A114" s="2">
        <v>2</v>
      </c>
      <c r="B114" s="1" t="s">
        <v>60</v>
      </c>
      <c r="C114" s="4">
        <v>229</v>
      </c>
      <c r="D114" s="8">
        <v>12.92</v>
      </c>
      <c r="E114" s="4">
        <v>192</v>
      </c>
      <c r="F114" s="8">
        <v>18.82</v>
      </c>
      <c r="G114" s="4">
        <v>37</v>
      </c>
      <c r="H114" s="8">
        <v>5.0199999999999996</v>
      </c>
      <c r="I114" s="4">
        <v>0</v>
      </c>
    </row>
    <row r="115" spans="1:9" x14ac:dyDescent="0.2">
      <c r="A115" s="2">
        <v>3</v>
      </c>
      <c r="B115" s="1" t="s">
        <v>54</v>
      </c>
      <c r="C115" s="4">
        <v>119</v>
      </c>
      <c r="D115" s="8">
        <v>6.71</v>
      </c>
      <c r="E115" s="4">
        <v>63</v>
      </c>
      <c r="F115" s="8">
        <v>6.18</v>
      </c>
      <c r="G115" s="4">
        <v>56</v>
      </c>
      <c r="H115" s="8">
        <v>7.6</v>
      </c>
      <c r="I115" s="4">
        <v>0</v>
      </c>
    </row>
    <row r="116" spans="1:9" x14ac:dyDescent="0.2">
      <c r="A116" s="2">
        <v>4</v>
      </c>
      <c r="B116" s="1" t="s">
        <v>52</v>
      </c>
      <c r="C116" s="4">
        <v>115</v>
      </c>
      <c r="D116" s="8">
        <v>6.49</v>
      </c>
      <c r="E116" s="4">
        <v>71</v>
      </c>
      <c r="F116" s="8">
        <v>6.96</v>
      </c>
      <c r="G116" s="4">
        <v>41</v>
      </c>
      <c r="H116" s="8">
        <v>5.56</v>
      </c>
      <c r="I116" s="4">
        <v>3</v>
      </c>
    </row>
    <row r="117" spans="1:9" x14ac:dyDescent="0.2">
      <c r="A117" s="2">
        <v>5</v>
      </c>
      <c r="B117" s="1" t="s">
        <v>61</v>
      </c>
      <c r="C117" s="4">
        <v>87</v>
      </c>
      <c r="D117" s="8">
        <v>4.91</v>
      </c>
      <c r="E117" s="4">
        <v>67</v>
      </c>
      <c r="F117" s="8">
        <v>6.57</v>
      </c>
      <c r="G117" s="4">
        <v>17</v>
      </c>
      <c r="H117" s="8">
        <v>2.31</v>
      </c>
      <c r="I117" s="4">
        <v>0</v>
      </c>
    </row>
    <row r="118" spans="1:9" x14ac:dyDescent="0.2">
      <c r="A118" s="2">
        <v>6</v>
      </c>
      <c r="B118" s="1" t="s">
        <v>45</v>
      </c>
      <c r="C118" s="4">
        <v>83</v>
      </c>
      <c r="D118" s="8">
        <v>4.68</v>
      </c>
      <c r="E118" s="4">
        <v>21</v>
      </c>
      <c r="F118" s="8">
        <v>2.06</v>
      </c>
      <c r="G118" s="4">
        <v>62</v>
      </c>
      <c r="H118" s="8">
        <v>8.41</v>
      </c>
      <c r="I118" s="4">
        <v>0</v>
      </c>
    </row>
    <row r="119" spans="1:9" x14ac:dyDescent="0.2">
      <c r="A119" s="2">
        <v>7</v>
      </c>
      <c r="B119" s="1" t="s">
        <v>56</v>
      </c>
      <c r="C119" s="4">
        <v>77</v>
      </c>
      <c r="D119" s="8">
        <v>4.34</v>
      </c>
      <c r="E119" s="4">
        <v>31</v>
      </c>
      <c r="F119" s="8">
        <v>3.04</v>
      </c>
      <c r="G119" s="4">
        <v>45</v>
      </c>
      <c r="H119" s="8">
        <v>6.11</v>
      </c>
      <c r="I119" s="4">
        <v>0</v>
      </c>
    </row>
    <row r="120" spans="1:9" x14ac:dyDescent="0.2">
      <c r="A120" s="2">
        <v>8</v>
      </c>
      <c r="B120" s="1" t="s">
        <v>53</v>
      </c>
      <c r="C120" s="4">
        <v>63</v>
      </c>
      <c r="D120" s="8">
        <v>3.55</v>
      </c>
      <c r="E120" s="4">
        <v>41</v>
      </c>
      <c r="F120" s="8">
        <v>4.0199999999999996</v>
      </c>
      <c r="G120" s="4">
        <v>22</v>
      </c>
      <c r="H120" s="8">
        <v>2.99</v>
      </c>
      <c r="I120" s="4">
        <v>0</v>
      </c>
    </row>
    <row r="121" spans="1:9" x14ac:dyDescent="0.2">
      <c r="A121" s="2">
        <v>9</v>
      </c>
      <c r="B121" s="1" t="s">
        <v>51</v>
      </c>
      <c r="C121" s="4">
        <v>62</v>
      </c>
      <c r="D121" s="8">
        <v>3.5</v>
      </c>
      <c r="E121" s="4">
        <v>23</v>
      </c>
      <c r="F121" s="8">
        <v>2.25</v>
      </c>
      <c r="G121" s="4">
        <v>39</v>
      </c>
      <c r="H121" s="8">
        <v>5.29</v>
      </c>
      <c r="I121" s="4">
        <v>0</v>
      </c>
    </row>
    <row r="122" spans="1:9" x14ac:dyDescent="0.2">
      <c r="A122" s="2">
        <v>10</v>
      </c>
      <c r="B122" s="1" t="s">
        <v>62</v>
      </c>
      <c r="C122" s="4">
        <v>54</v>
      </c>
      <c r="D122" s="8">
        <v>3.05</v>
      </c>
      <c r="E122" s="4">
        <v>49</v>
      </c>
      <c r="F122" s="8">
        <v>4.8</v>
      </c>
      <c r="G122" s="4">
        <v>5</v>
      </c>
      <c r="H122" s="8">
        <v>0.68</v>
      </c>
      <c r="I122" s="4">
        <v>0</v>
      </c>
    </row>
    <row r="123" spans="1:9" x14ac:dyDescent="0.2">
      <c r="A123" s="2">
        <v>11</v>
      </c>
      <c r="B123" s="1" t="s">
        <v>46</v>
      </c>
      <c r="C123" s="4">
        <v>53</v>
      </c>
      <c r="D123" s="8">
        <v>2.99</v>
      </c>
      <c r="E123" s="4">
        <v>32</v>
      </c>
      <c r="F123" s="8">
        <v>3.14</v>
      </c>
      <c r="G123" s="4">
        <v>21</v>
      </c>
      <c r="H123" s="8">
        <v>2.85</v>
      </c>
      <c r="I123" s="4">
        <v>0</v>
      </c>
    </row>
    <row r="124" spans="1:9" x14ac:dyDescent="0.2">
      <c r="A124" s="2">
        <v>12</v>
      </c>
      <c r="B124" s="1" t="s">
        <v>47</v>
      </c>
      <c r="C124" s="4">
        <v>52</v>
      </c>
      <c r="D124" s="8">
        <v>2.93</v>
      </c>
      <c r="E124" s="4">
        <v>14</v>
      </c>
      <c r="F124" s="8">
        <v>1.37</v>
      </c>
      <c r="G124" s="4">
        <v>38</v>
      </c>
      <c r="H124" s="8">
        <v>5.16</v>
      </c>
      <c r="I124" s="4">
        <v>0</v>
      </c>
    </row>
    <row r="125" spans="1:9" x14ac:dyDescent="0.2">
      <c r="A125" s="2">
        <v>13</v>
      </c>
      <c r="B125" s="1" t="s">
        <v>55</v>
      </c>
      <c r="C125" s="4">
        <v>45</v>
      </c>
      <c r="D125" s="8">
        <v>2.54</v>
      </c>
      <c r="E125" s="4">
        <v>13</v>
      </c>
      <c r="F125" s="8">
        <v>1.27</v>
      </c>
      <c r="G125" s="4">
        <v>32</v>
      </c>
      <c r="H125" s="8">
        <v>4.34</v>
      </c>
      <c r="I125" s="4">
        <v>0</v>
      </c>
    </row>
    <row r="126" spans="1:9" x14ac:dyDescent="0.2">
      <c r="A126" s="2">
        <v>14</v>
      </c>
      <c r="B126" s="1" t="s">
        <v>58</v>
      </c>
      <c r="C126" s="4">
        <v>43</v>
      </c>
      <c r="D126" s="8">
        <v>2.4300000000000002</v>
      </c>
      <c r="E126" s="4">
        <v>13</v>
      </c>
      <c r="F126" s="8">
        <v>1.27</v>
      </c>
      <c r="G126" s="4">
        <v>29</v>
      </c>
      <c r="H126" s="8">
        <v>3.93</v>
      </c>
      <c r="I126" s="4">
        <v>0</v>
      </c>
    </row>
    <row r="127" spans="1:9" x14ac:dyDescent="0.2">
      <c r="A127" s="2">
        <v>15</v>
      </c>
      <c r="B127" s="1" t="s">
        <v>57</v>
      </c>
      <c r="C127" s="4">
        <v>36</v>
      </c>
      <c r="D127" s="8">
        <v>2.0299999999999998</v>
      </c>
      <c r="E127" s="4">
        <v>26</v>
      </c>
      <c r="F127" s="8">
        <v>2.5499999999999998</v>
      </c>
      <c r="G127" s="4">
        <v>10</v>
      </c>
      <c r="H127" s="8">
        <v>1.36</v>
      </c>
      <c r="I127" s="4">
        <v>0</v>
      </c>
    </row>
    <row r="128" spans="1:9" x14ac:dyDescent="0.2">
      <c r="A128" s="2">
        <v>16</v>
      </c>
      <c r="B128" s="1" t="s">
        <v>63</v>
      </c>
      <c r="C128" s="4">
        <v>32</v>
      </c>
      <c r="D128" s="8">
        <v>1.8</v>
      </c>
      <c r="E128" s="4">
        <v>2</v>
      </c>
      <c r="F128" s="8">
        <v>0.2</v>
      </c>
      <c r="G128" s="4">
        <v>27</v>
      </c>
      <c r="H128" s="8">
        <v>3.66</v>
      </c>
      <c r="I128" s="4">
        <v>2</v>
      </c>
    </row>
    <row r="129" spans="1:9" x14ac:dyDescent="0.2">
      <c r="A129" s="2">
        <v>17</v>
      </c>
      <c r="B129" s="1" t="s">
        <v>69</v>
      </c>
      <c r="C129" s="4">
        <v>27</v>
      </c>
      <c r="D129" s="8">
        <v>1.52</v>
      </c>
      <c r="E129" s="4">
        <v>19</v>
      </c>
      <c r="F129" s="8">
        <v>1.86</v>
      </c>
      <c r="G129" s="4">
        <v>8</v>
      </c>
      <c r="H129" s="8">
        <v>1.0900000000000001</v>
      </c>
      <c r="I129" s="4">
        <v>0</v>
      </c>
    </row>
    <row r="130" spans="1:9" x14ac:dyDescent="0.2">
      <c r="A130" s="2">
        <v>18</v>
      </c>
      <c r="B130" s="1" t="s">
        <v>50</v>
      </c>
      <c r="C130" s="4">
        <v>23</v>
      </c>
      <c r="D130" s="8">
        <v>1.3</v>
      </c>
      <c r="E130" s="4">
        <v>7</v>
      </c>
      <c r="F130" s="8">
        <v>0.69</v>
      </c>
      <c r="G130" s="4">
        <v>16</v>
      </c>
      <c r="H130" s="8">
        <v>2.17</v>
      </c>
      <c r="I130" s="4">
        <v>0</v>
      </c>
    </row>
    <row r="131" spans="1:9" x14ac:dyDescent="0.2">
      <c r="A131" s="2">
        <v>19</v>
      </c>
      <c r="B131" s="1" t="s">
        <v>49</v>
      </c>
      <c r="C131" s="4">
        <v>22</v>
      </c>
      <c r="D131" s="8">
        <v>1.24</v>
      </c>
      <c r="E131" s="4">
        <v>9</v>
      </c>
      <c r="F131" s="8">
        <v>0.88</v>
      </c>
      <c r="G131" s="4">
        <v>13</v>
      </c>
      <c r="H131" s="8">
        <v>1.76</v>
      </c>
      <c r="I131" s="4">
        <v>0</v>
      </c>
    </row>
    <row r="132" spans="1:9" x14ac:dyDescent="0.2">
      <c r="A132" s="2">
        <v>19</v>
      </c>
      <c r="B132" s="1" t="s">
        <v>65</v>
      </c>
      <c r="C132" s="4">
        <v>22</v>
      </c>
      <c r="D132" s="8">
        <v>1.24</v>
      </c>
      <c r="E132" s="4">
        <v>6</v>
      </c>
      <c r="F132" s="8">
        <v>0.59</v>
      </c>
      <c r="G132" s="4">
        <v>16</v>
      </c>
      <c r="H132" s="8">
        <v>2.17</v>
      </c>
      <c r="I132" s="4">
        <v>0</v>
      </c>
    </row>
    <row r="133" spans="1:9" x14ac:dyDescent="0.2">
      <c r="A133" s="2">
        <v>19</v>
      </c>
      <c r="B133" s="1" t="s">
        <v>64</v>
      </c>
      <c r="C133" s="4">
        <v>22</v>
      </c>
      <c r="D133" s="8">
        <v>1.24</v>
      </c>
      <c r="E133" s="4">
        <v>16</v>
      </c>
      <c r="F133" s="8">
        <v>1.57</v>
      </c>
      <c r="G133" s="4">
        <v>6</v>
      </c>
      <c r="H133" s="8">
        <v>0.81</v>
      </c>
      <c r="I133" s="4">
        <v>0</v>
      </c>
    </row>
    <row r="134" spans="1:9" x14ac:dyDescent="0.2">
      <c r="A134" s="1"/>
      <c r="C134" s="4"/>
      <c r="D134" s="8"/>
      <c r="E134" s="4"/>
      <c r="F134" s="8"/>
      <c r="G134" s="4"/>
      <c r="H134" s="8"/>
      <c r="I134" s="4"/>
    </row>
    <row r="135" spans="1:9" x14ac:dyDescent="0.2">
      <c r="A135" s="1" t="s">
        <v>6</v>
      </c>
      <c r="C135" s="4"/>
      <c r="D135" s="8"/>
      <c r="E135" s="4"/>
      <c r="F135" s="8"/>
      <c r="G135" s="4"/>
      <c r="H135" s="8"/>
      <c r="I135" s="4"/>
    </row>
    <row r="136" spans="1:9" x14ac:dyDescent="0.2">
      <c r="A136" s="2">
        <v>1</v>
      </c>
      <c r="B136" s="1" t="s">
        <v>52</v>
      </c>
      <c r="C136" s="4">
        <v>119</v>
      </c>
      <c r="D136" s="8">
        <v>11.61</v>
      </c>
      <c r="E136" s="4">
        <v>98</v>
      </c>
      <c r="F136" s="8">
        <v>13.41</v>
      </c>
      <c r="G136" s="4">
        <v>19</v>
      </c>
      <c r="H136" s="8">
        <v>6.71</v>
      </c>
      <c r="I136" s="4">
        <v>2</v>
      </c>
    </row>
    <row r="137" spans="1:9" x14ac:dyDescent="0.2">
      <c r="A137" s="2">
        <v>2</v>
      </c>
      <c r="B137" s="1" t="s">
        <v>59</v>
      </c>
      <c r="C137" s="4">
        <v>111</v>
      </c>
      <c r="D137" s="8">
        <v>10.83</v>
      </c>
      <c r="E137" s="4">
        <v>107</v>
      </c>
      <c r="F137" s="8">
        <v>14.64</v>
      </c>
      <c r="G137" s="4">
        <v>4</v>
      </c>
      <c r="H137" s="8">
        <v>1.41</v>
      </c>
      <c r="I137" s="4">
        <v>0</v>
      </c>
    </row>
    <row r="138" spans="1:9" x14ac:dyDescent="0.2">
      <c r="A138" s="2">
        <v>3</v>
      </c>
      <c r="B138" s="1" t="s">
        <v>54</v>
      </c>
      <c r="C138" s="4">
        <v>108</v>
      </c>
      <c r="D138" s="8">
        <v>10.54</v>
      </c>
      <c r="E138" s="4">
        <v>70</v>
      </c>
      <c r="F138" s="8">
        <v>9.58</v>
      </c>
      <c r="G138" s="4">
        <v>38</v>
      </c>
      <c r="H138" s="8">
        <v>13.43</v>
      </c>
      <c r="I138" s="4">
        <v>0</v>
      </c>
    </row>
    <row r="139" spans="1:9" x14ac:dyDescent="0.2">
      <c r="A139" s="2">
        <v>3</v>
      </c>
      <c r="B139" s="1" t="s">
        <v>60</v>
      </c>
      <c r="C139" s="4">
        <v>108</v>
      </c>
      <c r="D139" s="8">
        <v>10.54</v>
      </c>
      <c r="E139" s="4">
        <v>103</v>
      </c>
      <c r="F139" s="8">
        <v>14.09</v>
      </c>
      <c r="G139" s="4">
        <v>5</v>
      </c>
      <c r="H139" s="8">
        <v>1.77</v>
      </c>
      <c r="I139" s="4">
        <v>0</v>
      </c>
    </row>
    <row r="140" spans="1:9" x14ac:dyDescent="0.2">
      <c r="A140" s="2">
        <v>5</v>
      </c>
      <c r="B140" s="1" t="s">
        <v>45</v>
      </c>
      <c r="C140" s="4">
        <v>85</v>
      </c>
      <c r="D140" s="8">
        <v>8.2899999999999991</v>
      </c>
      <c r="E140" s="4">
        <v>52</v>
      </c>
      <c r="F140" s="8">
        <v>7.11</v>
      </c>
      <c r="G140" s="4">
        <v>33</v>
      </c>
      <c r="H140" s="8">
        <v>11.66</v>
      </c>
      <c r="I140" s="4">
        <v>0</v>
      </c>
    </row>
    <row r="141" spans="1:9" x14ac:dyDescent="0.2">
      <c r="A141" s="2">
        <v>6</v>
      </c>
      <c r="B141" s="1" t="s">
        <v>46</v>
      </c>
      <c r="C141" s="4">
        <v>49</v>
      </c>
      <c r="D141" s="8">
        <v>4.78</v>
      </c>
      <c r="E141" s="4">
        <v>44</v>
      </c>
      <c r="F141" s="8">
        <v>6.02</v>
      </c>
      <c r="G141" s="4">
        <v>5</v>
      </c>
      <c r="H141" s="8">
        <v>1.77</v>
      </c>
      <c r="I141" s="4">
        <v>0</v>
      </c>
    </row>
    <row r="142" spans="1:9" x14ac:dyDescent="0.2">
      <c r="A142" s="2">
        <v>7</v>
      </c>
      <c r="B142" s="1" t="s">
        <v>48</v>
      </c>
      <c r="C142" s="4">
        <v>41</v>
      </c>
      <c r="D142" s="8">
        <v>4</v>
      </c>
      <c r="E142" s="4">
        <v>29</v>
      </c>
      <c r="F142" s="8">
        <v>3.97</v>
      </c>
      <c r="G142" s="4">
        <v>12</v>
      </c>
      <c r="H142" s="8">
        <v>4.24</v>
      </c>
      <c r="I142" s="4">
        <v>0</v>
      </c>
    </row>
    <row r="143" spans="1:9" x14ac:dyDescent="0.2">
      <c r="A143" s="2">
        <v>8</v>
      </c>
      <c r="B143" s="1" t="s">
        <v>56</v>
      </c>
      <c r="C143" s="4">
        <v>40</v>
      </c>
      <c r="D143" s="8">
        <v>3.9</v>
      </c>
      <c r="E143" s="4">
        <v>23</v>
      </c>
      <c r="F143" s="8">
        <v>3.15</v>
      </c>
      <c r="G143" s="4">
        <v>16</v>
      </c>
      <c r="H143" s="8">
        <v>5.65</v>
      </c>
      <c r="I143" s="4">
        <v>0</v>
      </c>
    </row>
    <row r="144" spans="1:9" x14ac:dyDescent="0.2">
      <c r="A144" s="2">
        <v>9</v>
      </c>
      <c r="B144" s="1" t="s">
        <v>61</v>
      </c>
      <c r="C144" s="4">
        <v>38</v>
      </c>
      <c r="D144" s="8">
        <v>3.71</v>
      </c>
      <c r="E144" s="4">
        <v>29</v>
      </c>
      <c r="F144" s="8">
        <v>3.97</v>
      </c>
      <c r="G144" s="4">
        <v>5</v>
      </c>
      <c r="H144" s="8">
        <v>1.77</v>
      </c>
      <c r="I144" s="4">
        <v>0</v>
      </c>
    </row>
    <row r="145" spans="1:9" x14ac:dyDescent="0.2">
      <c r="A145" s="2">
        <v>10</v>
      </c>
      <c r="B145" s="1" t="s">
        <v>71</v>
      </c>
      <c r="C145" s="4">
        <v>27</v>
      </c>
      <c r="D145" s="8">
        <v>2.63</v>
      </c>
      <c r="E145" s="4">
        <v>23</v>
      </c>
      <c r="F145" s="8">
        <v>3.15</v>
      </c>
      <c r="G145" s="4">
        <v>4</v>
      </c>
      <c r="H145" s="8">
        <v>1.41</v>
      </c>
      <c r="I145" s="4">
        <v>0</v>
      </c>
    </row>
    <row r="146" spans="1:9" x14ac:dyDescent="0.2">
      <c r="A146" s="2">
        <v>11</v>
      </c>
      <c r="B146" s="1" t="s">
        <v>51</v>
      </c>
      <c r="C146" s="4">
        <v>23</v>
      </c>
      <c r="D146" s="8">
        <v>2.2400000000000002</v>
      </c>
      <c r="E146" s="4">
        <v>16</v>
      </c>
      <c r="F146" s="8">
        <v>2.19</v>
      </c>
      <c r="G146" s="4">
        <v>7</v>
      </c>
      <c r="H146" s="8">
        <v>2.4700000000000002</v>
      </c>
      <c r="I146" s="4">
        <v>0</v>
      </c>
    </row>
    <row r="147" spans="1:9" x14ac:dyDescent="0.2">
      <c r="A147" s="2">
        <v>12</v>
      </c>
      <c r="B147" s="1" t="s">
        <v>47</v>
      </c>
      <c r="C147" s="4">
        <v>22</v>
      </c>
      <c r="D147" s="8">
        <v>2.15</v>
      </c>
      <c r="E147" s="4">
        <v>14</v>
      </c>
      <c r="F147" s="8">
        <v>1.92</v>
      </c>
      <c r="G147" s="4">
        <v>8</v>
      </c>
      <c r="H147" s="8">
        <v>2.83</v>
      </c>
      <c r="I147" s="4">
        <v>0</v>
      </c>
    </row>
    <row r="148" spans="1:9" x14ac:dyDescent="0.2">
      <c r="A148" s="2">
        <v>12</v>
      </c>
      <c r="B148" s="1" t="s">
        <v>53</v>
      </c>
      <c r="C148" s="4">
        <v>22</v>
      </c>
      <c r="D148" s="8">
        <v>2.15</v>
      </c>
      <c r="E148" s="4">
        <v>16</v>
      </c>
      <c r="F148" s="8">
        <v>2.19</v>
      </c>
      <c r="G148" s="4">
        <v>6</v>
      </c>
      <c r="H148" s="8">
        <v>2.12</v>
      </c>
      <c r="I148" s="4">
        <v>0</v>
      </c>
    </row>
    <row r="149" spans="1:9" x14ac:dyDescent="0.2">
      <c r="A149" s="2">
        <v>14</v>
      </c>
      <c r="B149" s="1" t="s">
        <v>62</v>
      </c>
      <c r="C149" s="4">
        <v>21</v>
      </c>
      <c r="D149" s="8">
        <v>2.0499999999999998</v>
      </c>
      <c r="E149" s="4">
        <v>20</v>
      </c>
      <c r="F149" s="8">
        <v>2.74</v>
      </c>
      <c r="G149" s="4">
        <v>1</v>
      </c>
      <c r="H149" s="8">
        <v>0.35</v>
      </c>
      <c r="I149" s="4">
        <v>0</v>
      </c>
    </row>
    <row r="150" spans="1:9" x14ac:dyDescent="0.2">
      <c r="A150" s="2">
        <v>15</v>
      </c>
      <c r="B150" s="1" t="s">
        <v>58</v>
      </c>
      <c r="C150" s="4">
        <v>19</v>
      </c>
      <c r="D150" s="8">
        <v>1.85</v>
      </c>
      <c r="E150" s="4">
        <v>8</v>
      </c>
      <c r="F150" s="8">
        <v>1.0900000000000001</v>
      </c>
      <c r="G150" s="4">
        <v>11</v>
      </c>
      <c r="H150" s="8">
        <v>3.89</v>
      </c>
      <c r="I150" s="4">
        <v>0</v>
      </c>
    </row>
    <row r="151" spans="1:9" x14ac:dyDescent="0.2">
      <c r="A151" s="2">
        <v>16</v>
      </c>
      <c r="B151" s="1" t="s">
        <v>49</v>
      </c>
      <c r="C151" s="4">
        <v>14</v>
      </c>
      <c r="D151" s="8">
        <v>1.37</v>
      </c>
      <c r="E151" s="4">
        <v>4</v>
      </c>
      <c r="F151" s="8">
        <v>0.55000000000000004</v>
      </c>
      <c r="G151" s="4">
        <v>10</v>
      </c>
      <c r="H151" s="8">
        <v>3.53</v>
      </c>
      <c r="I151" s="4">
        <v>0</v>
      </c>
    </row>
    <row r="152" spans="1:9" x14ac:dyDescent="0.2">
      <c r="A152" s="2">
        <v>16</v>
      </c>
      <c r="B152" s="1" t="s">
        <v>57</v>
      </c>
      <c r="C152" s="4">
        <v>14</v>
      </c>
      <c r="D152" s="8">
        <v>1.37</v>
      </c>
      <c r="E152" s="4">
        <v>9</v>
      </c>
      <c r="F152" s="8">
        <v>1.23</v>
      </c>
      <c r="G152" s="4">
        <v>5</v>
      </c>
      <c r="H152" s="8">
        <v>1.77</v>
      </c>
      <c r="I152" s="4">
        <v>0</v>
      </c>
    </row>
    <row r="153" spans="1:9" x14ac:dyDescent="0.2">
      <c r="A153" s="2">
        <v>18</v>
      </c>
      <c r="B153" s="1" t="s">
        <v>70</v>
      </c>
      <c r="C153" s="4">
        <v>12</v>
      </c>
      <c r="D153" s="8">
        <v>1.17</v>
      </c>
      <c r="E153" s="4">
        <v>7</v>
      </c>
      <c r="F153" s="8">
        <v>0.96</v>
      </c>
      <c r="G153" s="4">
        <v>5</v>
      </c>
      <c r="H153" s="8">
        <v>1.77</v>
      </c>
      <c r="I153" s="4">
        <v>0</v>
      </c>
    </row>
    <row r="154" spans="1:9" x14ac:dyDescent="0.2">
      <c r="A154" s="2">
        <v>18</v>
      </c>
      <c r="B154" s="1" t="s">
        <v>69</v>
      </c>
      <c r="C154" s="4">
        <v>12</v>
      </c>
      <c r="D154" s="8">
        <v>1.17</v>
      </c>
      <c r="E154" s="4">
        <v>8</v>
      </c>
      <c r="F154" s="8">
        <v>1.0900000000000001</v>
      </c>
      <c r="G154" s="4">
        <v>3</v>
      </c>
      <c r="H154" s="8">
        <v>1.06</v>
      </c>
      <c r="I154" s="4">
        <v>0</v>
      </c>
    </row>
    <row r="155" spans="1:9" x14ac:dyDescent="0.2">
      <c r="A155" s="2">
        <v>20</v>
      </c>
      <c r="B155" s="1" t="s">
        <v>72</v>
      </c>
      <c r="C155" s="4">
        <v>11</v>
      </c>
      <c r="D155" s="8">
        <v>1.07</v>
      </c>
      <c r="E155" s="4">
        <v>11</v>
      </c>
      <c r="F155" s="8">
        <v>1.5</v>
      </c>
      <c r="G155" s="4">
        <v>0</v>
      </c>
      <c r="H155" s="8">
        <v>0</v>
      </c>
      <c r="I155" s="4">
        <v>0</v>
      </c>
    </row>
    <row r="156" spans="1:9" x14ac:dyDescent="0.2">
      <c r="A156" s="2">
        <v>20</v>
      </c>
      <c r="B156" s="1" t="s">
        <v>73</v>
      </c>
      <c r="C156" s="4">
        <v>11</v>
      </c>
      <c r="D156" s="8">
        <v>1.07</v>
      </c>
      <c r="E156" s="4">
        <v>4</v>
      </c>
      <c r="F156" s="8">
        <v>0.55000000000000004</v>
      </c>
      <c r="G156" s="4">
        <v>6</v>
      </c>
      <c r="H156" s="8">
        <v>2.12</v>
      </c>
      <c r="I156" s="4">
        <v>0</v>
      </c>
    </row>
    <row r="157" spans="1:9" x14ac:dyDescent="0.2">
      <c r="A157" s="1"/>
      <c r="C157" s="4"/>
      <c r="D157" s="8"/>
      <c r="E157" s="4"/>
      <c r="F157" s="8"/>
      <c r="G157" s="4"/>
      <c r="H157" s="8"/>
      <c r="I157" s="4"/>
    </row>
    <row r="158" spans="1:9" x14ac:dyDescent="0.2">
      <c r="A158" s="1" t="s">
        <v>7</v>
      </c>
      <c r="C158" s="4"/>
      <c r="D158" s="8"/>
      <c r="E158" s="4"/>
      <c r="F158" s="8"/>
      <c r="G158" s="4"/>
      <c r="H158" s="8"/>
      <c r="I158" s="4"/>
    </row>
    <row r="159" spans="1:9" x14ac:dyDescent="0.2">
      <c r="A159" s="2">
        <v>1</v>
      </c>
      <c r="B159" s="1" t="s">
        <v>60</v>
      </c>
      <c r="C159" s="4">
        <v>77</v>
      </c>
      <c r="D159" s="8">
        <v>12.42</v>
      </c>
      <c r="E159" s="4">
        <v>74</v>
      </c>
      <c r="F159" s="8">
        <v>19.07</v>
      </c>
      <c r="G159" s="4">
        <v>3</v>
      </c>
      <c r="H159" s="8">
        <v>1.44</v>
      </c>
      <c r="I159" s="4">
        <v>0</v>
      </c>
    </row>
    <row r="160" spans="1:9" x14ac:dyDescent="0.2">
      <c r="A160" s="2">
        <v>2</v>
      </c>
      <c r="B160" s="1" t="s">
        <v>54</v>
      </c>
      <c r="C160" s="4">
        <v>74</v>
      </c>
      <c r="D160" s="8">
        <v>11.94</v>
      </c>
      <c r="E160" s="4">
        <v>52</v>
      </c>
      <c r="F160" s="8">
        <v>13.4</v>
      </c>
      <c r="G160" s="4">
        <v>22</v>
      </c>
      <c r="H160" s="8">
        <v>10.53</v>
      </c>
      <c r="I160" s="4">
        <v>0</v>
      </c>
    </row>
    <row r="161" spans="1:9" x14ac:dyDescent="0.2">
      <c r="A161" s="2">
        <v>3</v>
      </c>
      <c r="B161" s="1" t="s">
        <v>59</v>
      </c>
      <c r="C161" s="4">
        <v>58</v>
      </c>
      <c r="D161" s="8">
        <v>9.35</v>
      </c>
      <c r="E161" s="4">
        <v>52</v>
      </c>
      <c r="F161" s="8">
        <v>13.4</v>
      </c>
      <c r="G161" s="4">
        <v>6</v>
      </c>
      <c r="H161" s="8">
        <v>2.87</v>
      </c>
      <c r="I161" s="4">
        <v>0</v>
      </c>
    </row>
    <row r="162" spans="1:9" x14ac:dyDescent="0.2">
      <c r="A162" s="2">
        <v>4</v>
      </c>
      <c r="B162" s="1" t="s">
        <v>52</v>
      </c>
      <c r="C162" s="4">
        <v>54</v>
      </c>
      <c r="D162" s="8">
        <v>8.7100000000000009</v>
      </c>
      <c r="E162" s="4">
        <v>48</v>
      </c>
      <c r="F162" s="8">
        <v>12.37</v>
      </c>
      <c r="G162" s="4">
        <v>6</v>
      </c>
      <c r="H162" s="8">
        <v>2.87</v>
      </c>
      <c r="I162" s="4">
        <v>0</v>
      </c>
    </row>
    <row r="163" spans="1:9" x14ac:dyDescent="0.2">
      <c r="A163" s="2">
        <v>5</v>
      </c>
      <c r="B163" s="1" t="s">
        <v>45</v>
      </c>
      <c r="C163" s="4">
        <v>49</v>
      </c>
      <c r="D163" s="8">
        <v>7.9</v>
      </c>
      <c r="E163" s="4">
        <v>17</v>
      </c>
      <c r="F163" s="8">
        <v>4.38</v>
      </c>
      <c r="G163" s="4">
        <v>32</v>
      </c>
      <c r="H163" s="8">
        <v>15.31</v>
      </c>
      <c r="I163" s="4">
        <v>0</v>
      </c>
    </row>
    <row r="164" spans="1:9" x14ac:dyDescent="0.2">
      <c r="A164" s="2">
        <v>6</v>
      </c>
      <c r="B164" s="1" t="s">
        <v>53</v>
      </c>
      <c r="C164" s="4">
        <v>25</v>
      </c>
      <c r="D164" s="8">
        <v>4.03</v>
      </c>
      <c r="E164" s="4">
        <v>16</v>
      </c>
      <c r="F164" s="8">
        <v>4.12</v>
      </c>
      <c r="G164" s="4">
        <v>9</v>
      </c>
      <c r="H164" s="8">
        <v>4.3099999999999996</v>
      </c>
      <c r="I164" s="4">
        <v>0</v>
      </c>
    </row>
    <row r="165" spans="1:9" x14ac:dyDescent="0.2">
      <c r="A165" s="2">
        <v>7</v>
      </c>
      <c r="B165" s="1" t="s">
        <v>58</v>
      </c>
      <c r="C165" s="4">
        <v>22</v>
      </c>
      <c r="D165" s="8">
        <v>3.55</v>
      </c>
      <c r="E165" s="4">
        <v>10</v>
      </c>
      <c r="F165" s="8">
        <v>2.58</v>
      </c>
      <c r="G165" s="4">
        <v>12</v>
      </c>
      <c r="H165" s="8">
        <v>5.74</v>
      </c>
      <c r="I165" s="4">
        <v>0</v>
      </c>
    </row>
    <row r="166" spans="1:9" x14ac:dyDescent="0.2">
      <c r="A166" s="2">
        <v>8</v>
      </c>
      <c r="B166" s="1" t="s">
        <v>47</v>
      </c>
      <c r="C166" s="4">
        <v>20</v>
      </c>
      <c r="D166" s="8">
        <v>3.23</v>
      </c>
      <c r="E166" s="4">
        <v>7</v>
      </c>
      <c r="F166" s="8">
        <v>1.8</v>
      </c>
      <c r="G166" s="4">
        <v>13</v>
      </c>
      <c r="H166" s="8">
        <v>6.22</v>
      </c>
      <c r="I166" s="4">
        <v>0</v>
      </c>
    </row>
    <row r="167" spans="1:9" x14ac:dyDescent="0.2">
      <c r="A167" s="2">
        <v>8</v>
      </c>
      <c r="B167" s="1" t="s">
        <v>61</v>
      </c>
      <c r="C167" s="4">
        <v>20</v>
      </c>
      <c r="D167" s="8">
        <v>3.23</v>
      </c>
      <c r="E167" s="4">
        <v>7</v>
      </c>
      <c r="F167" s="8">
        <v>1.8</v>
      </c>
      <c r="G167" s="4">
        <v>1</v>
      </c>
      <c r="H167" s="8">
        <v>0.48</v>
      </c>
      <c r="I167" s="4">
        <v>0</v>
      </c>
    </row>
    <row r="168" spans="1:9" x14ac:dyDescent="0.2">
      <c r="A168" s="2">
        <v>10</v>
      </c>
      <c r="B168" s="1" t="s">
        <v>49</v>
      </c>
      <c r="C168" s="4">
        <v>18</v>
      </c>
      <c r="D168" s="8">
        <v>2.9</v>
      </c>
      <c r="E168" s="4">
        <v>4</v>
      </c>
      <c r="F168" s="8">
        <v>1.03</v>
      </c>
      <c r="G168" s="4">
        <v>14</v>
      </c>
      <c r="H168" s="8">
        <v>6.7</v>
      </c>
      <c r="I168" s="4">
        <v>0</v>
      </c>
    </row>
    <row r="169" spans="1:9" x14ac:dyDescent="0.2">
      <c r="A169" s="2">
        <v>11</v>
      </c>
      <c r="B169" s="1" t="s">
        <v>46</v>
      </c>
      <c r="C169" s="4">
        <v>17</v>
      </c>
      <c r="D169" s="8">
        <v>2.74</v>
      </c>
      <c r="E169" s="4">
        <v>12</v>
      </c>
      <c r="F169" s="8">
        <v>3.09</v>
      </c>
      <c r="G169" s="4">
        <v>5</v>
      </c>
      <c r="H169" s="8">
        <v>2.39</v>
      </c>
      <c r="I169" s="4">
        <v>0</v>
      </c>
    </row>
    <row r="170" spans="1:9" x14ac:dyDescent="0.2">
      <c r="A170" s="2">
        <v>12</v>
      </c>
      <c r="B170" s="1" t="s">
        <v>62</v>
      </c>
      <c r="C170" s="4">
        <v>14</v>
      </c>
      <c r="D170" s="8">
        <v>2.2599999999999998</v>
      </c>
      <c r="E170" s="4">
        <v>11</v>
      </c>
      <c r="F170" s="8">
        <v>2.84</v>
      </c>
      <c r="G170" s="4">
        <v>3</v>
      </c>
      <c r="H170" s="8">
        <v>1.44</v>
      </c>
      <c r="I170" s="4">
        <v>0</v>
      </c>
    </row>
    <row r="171" spans="1:9" x14ac:dyDescent="0.2">
      <c r="A171" s="2">
        <v>13</v>
      </c>
      <c r="B171" s="1" t="s">
        <v>51</v>
      </c>
      <c r="C171" s="4">
        <v>11</v>
      </c>
      <c r="D171" s="8">
        <v>1.77</v>
      </c>
      <c r="E171" s="4">
        <v>10</v>
      </c>
      <c r="F171" s="8">
        <v>2.58</v>
      </c>
      <c r="G171" s="4">
        <v>1</v>
      </c>
      <c r="H171" s="8">
        <v>0.48</v>
      </c>
      <c r="I171" s="4">
        <v>0</v>
      </c>
    </row>
    <row r="172" spans="1:9" x14ac:dyDescent="0.2">
      <c r="A172" s="2">
        <v>13</v>
      </c>
      <c r="B172" s="1" t="s">
        <v>57</v>
      </c>
      <c r="C172" s="4">
        <v>11</v>
      </c>
      <c r="D172" s="8">
        <v>1.77</v>
      </c>
      <c r="E172" s="4">
        <v>7</v>
      </c>
      <c r="F172" s="8">
        <v>1.8</v>
      </c>
      <c r="G172" s="4">
        <v>4</v>
      </c>
      <c r="H172" s="8">
        <v>1.91</v>
      </c>
      <c r="I172" s="4">
        <v>0</v>
      </c>
    </row>
    <row r="173" spans="1:9" x14ac:dyDescent="0.2">
      <c r="A173" s="2">
        <v>13</v>
      </c>
      <c r="B173" s="1" t="s">
        <v>71</v>
      </c>
      <c r="C173" s="4">
        <v>11</v>
      </c>
      <c r="D173" s="8">
        <v>1.77</v>
      </c>
      <c r="E173" s="4">
        <v>7</v>
      </c>
      <c r="F173" s="8">
        <v>1.8</v>
      </c>
      <c r="G173" s="4">
        <v>4</v>
      </c>
      <c r="H173" s="8">
        <v>1.91</v>
      </c>
      <c r="I173" s="4">
        <v>0</v>
      </c>
    </row>
    <row r="174" spans="1:9" x14ac:dyDescent="0.2">
      <c r="A174" s="2">
        <v>16</v>
      </c>
      <c r="B174" s="1" t="s">
        <v>74</v>
      </c>
      <c r="C174" s="4">
        <v>10</v>
      </c>
      <c r="D174" s="8">
        <v>1.61</v>
      </c>
      <c r="E174" s="4">
        <v>3</v>
      </c>
      <c r="F174" s="8">
        <v>0.77</v>
      </c>
      <c r="G174" s="4">
        <v>6</v>
      </c>
      <c r="H174" s="8">
        <v>2.87</v>
      </c>
      <c r="I174" s="4">
        <v>0</v>
      </c>
    </row>
    <row r="175" spans="1:9" x14ac:dyDescent="0.2">
      <c r="A175" s="2">
        <v>17</v>
      </c>
      <c r="B175" s="1" t="s">
        <v>48</v>
      </c>
      <c r="C175" s="4">
        <v>8</v>
      </c>
      <c r="D175" s="8">
        <v>1.29</v>
      </c>
      <c r="E175" s="4">
        <v>6</v>
      </c>
      <c r="F175" s="8">
        <v>1.55</v>
      </c>
      <c r="G175" s="4">
        <v>2</v>
      </c>
      <c r="H175" s="8">
        <v>0.96</v>
      </c>
      <c r="I175" s="4">
        <v>0</v>
      </c>
    </row>
    <row r="176" spans="1:9" x14ac:dyDescent="0.2">
      <c r="A176" s="2">
        <v>17</v>
      </c>
      <c r="B176" s="1" t="s">
        <v>56</v>
      </c>
      <c r="C176" s="4">
        <v>8</v>
      </c>
      <c r="D176" s="8">
        <v>1.29</v>
      </c>
      <c r="E176" s="4">
        <v>3</v>
      </c>
      <c r="F176" s="8">
        <v>0.77</v>
      </c>
      <c r="G176" s="4">
        <v>5</v>
      </c>
      <c r="H176" s="8">
        <v>2.39</v>
      </c>
      <c r="I176" s="4">
        <v>0</v>
      </c>
    </row>
    <row r="177" spans="1:9" x14ac:dyDescent="0.2">
      <c r="A177" s="2">
        <v>19</v>
      </c>
      <c r="B177" s="1" t="s">
        <v>50</v>
      </c>
      <c r="C177" s="4">
        <v>7</v>
      </c>
      <c r="D177" s="8">
        <v>1.1299999999999999</v>
      </c>
      <c r="E177" s="4">
        <v>0</v>
      </c>
      <c r="F177" s="8">
        <v>0</v>
      </c>
      <c r="G177" s="4">
        <v>7</v>
      </c>
      <c r="H177" s="8">
        <v>3.35</v>
      </c>
      <c r="I177" s="4">
        <v>0</v>
      </c>
    </row>
    <row r="178" spans="1:9" x14ac:dyDescent="0.2">
      <c r="A178" s="2">
        <v>19</v>
      </c>
      <c r="B178" s="1" t="s">
        <v>69</v>
      </c>
      <c r="C178" s="4">
        <v>7</v>
      </c>
      <c r="D178" s="8">
        <v>1.1299999999999999</v>
      </c>
      <c r="E178" s="4">
        <v>3</v>
      </c>
      <c r="F178" s="8">
        <v>0.77</v>
      </c>
      <c r="G178" s="4">
        <v>4</v>
      </c>
      <c r="H178" s="8">
        <v>1.91</v>
      </c>
      <c r="I178" s="4">
        <v>0</v>
      </c>
    </row>
    <row r="179" spans="1:9" x14ac:dyDescent="0.2">
      <c r="A179" s="2">
        <v>19</v>
      </c>
      <c r="B179" s="1" t="s">
        <v>63</v>
      </c>
      <c r="C179" s="4">
        <v>7</v>
      </c>
      <c r="D179" s="8">
        <v>1.1299999999999999</v>
      </c>
      <c r="E179" s="4">
        <v>0</v>
      </c>
      <c r="F179" s="8">
        <v>0</v>
      </c>
      <c r="G179" s="4">
        <v>4</v>
      </c>
      <c r="H179" s="8">
        <v>1.91</v>
      </c>
      <c r="I179" s="4">
        <v>1</v>
      </c>
    </row>
    <row r="180" spans="1:9" x14ac:dyDescent="0.2">
      <c r="A180" s="2">
        <v>19</v>
      </c>
      <c r="B180" s="1" t="s">
        <v>64</v>
      </c>
      <c r="C180" s="4">
        <v>7</v>
      </c>
      <c r="D180" s="8">
        <v>1.1299999999999999</v>
      </c>
      <c r="E180" s="4">
        <v>7</v>
      </c>
      <c r="F180" s="8">
        <v>1.8</v>
      </c>
      <c r="G180" s="4">
        <v>0</v>
      </c>
      <c r="H180" s="8">
        <v>0</v>
      </c>
      <c r="I180" s="4">
        <v>0</v>
      </c>
    </row>
    <row r="181" spans="1:9" x14ac:dyDescent="0.2">
      <c r="A181" s="1"/>
      <c r="C181" s="4"/>
      <c r="D181" s="8"/>
      <c r="E181" s="4"/>
      <c r="F181" s="8"/>
      <c r="G181" s="4"/>
      <c r="H181" s="8"/>
      <c r="I181" s="4"/>
    </row>
    <row r="182" spans="1:9" x14ac:dyDescent="0.2">
      <c r="A182" s="1" t="s">
        <v>8</v>
      </c>
      <c r="C182" s="4"/>
      <c r="D182" s="8"/>
      <c r="E182" s="4"/>
      <c r="F182" s="8"/>
      <c r="G182" s="4"/>
      <c r="H182" s="8"/>
      <c r="I182" s="4"/>
    </row>
    <row r="183" spans="1:9" x14ac:dyDescent="0.2">
      <c r="A183" s="2">
        <v>1</v>
      </c>
      <c r="B183" s="1" t="s">
        <v>59</v>
      </c>
      <c r="C183" s="4">
        <v>132</v>
      </c>
      <c r="D183" s="8">
        <v>11.05</v>
      </c>
      <c r="E183" s="4">
        <v>122</v>
      </c>
      <c r="F183" s="8">
        <v>15.08</v>
      </c>
      <c r="G183" s="4">
        <v>10</v>
      </c>
      <c r="H183" s="8">
        <v>2.75</v>
      </c>
      <c r="I183" s="4">
        <v>0</v>
      </c>
    </row>
    <row r="184" spans="1:9" x14ac:dyDescent="0.2">
      <c r="A184" s="2">
        <v>2</v>
      </c>
      <c r="B184" s="1" t="s">
        <v>60</v>
      </c>
      <c r="C184" s="4">
        <v>118</v>
      </c>
      <c r="D184" s="8">
        <v>9.8699999999999992</v>
      </c>
      <c r="E184" s="4">
        <v>117</v>
      </c>
      <c r="F184" s="8">
        <v>14.46</v>
      </c>
      <c r="G184" s="4">
        <v>1</v>
      </c>
      <c r="H184" s="8">
        <v>0.28000000000000003</v>
      </c>
      <c r="I184" s="4">
        <v>0</v>
      </c>
    </row>
    <row r="185" spans="1:9" x14ac:dyDescent="0.2">
      <c r="A185" s="2">
        <v>3</v>
      </c>
      <c r="B185" s="1" t="s">
        <v>52</v>
      </c>
      <c r="C185" s="4">
        <v>112</v>
      </c>
      <c r="D185" s="8">
        <v>9.3699999999999992</v>
      </c>
      <c r="E185" s="4">
        <v>88</v>
      </c>
      <c r="F185" s="8">
        <v>10.88</v>
      </c>
      <c r="G185" s="4">
        <v>23</v>
      </c>
      <c r="H185" s="8">
        <v>6.34</v>
      </c>
      <c r="I185" s="4">
        <v>1</v>
      </c>
    </row>
    <row r="186" spans="1:9" x14ac:dyDescent="0.2">
      <c r="A186" s="2">
        <v>4</v>
      </c>
      <c r="B186" s="1" t="s">
        <v>56</v>
      </c>
      <c r="C186" s="4">
        <v>94</v>
      </c>
      <c r="D186" s="8">
        <v>7.87</v>
      </c>
      <c r="E186" s="4">
        <v>83</v>
      </c>
      <c r="F186" s="8">
        <v>10.26</v>
      </c>
      <c r="G186" s="4">
        <v>11</v>
      </c>
      <c r="H186" s="8">
        <v>3.03</v>
      </c>
      <c r="I186" s="4">
        <v>0</v>
      </c>
    </row>
    <row r="187" spans="1:9" x14ac:dyDescent="0.2">
      <c r="A187" s="2">
        <v>5</v>
      </c>
      <c r="B187" s="1" t="s">
        <v>54</v>
      </c>
      <c r="C187" s="4">
        <v>91</v>
      </c>
      <c r="D187" s="8">
        <v>7.62</v>
      </c>
      <c r="E187" s="4">
        <v>58</v>
      </c>
      <c r="F187" s="8">
        <v>7.17</v>
      </c>
      <c r="G187" s="4">
        <v>33</v>
      </c>
      <c r="H187" s="8">
        <v>9.09</v>
      </c>
      <c r="I187" s="4">
        <v>0</v>
      </c>
    </row>
    <row r="188" spans="1:9" x14ac:dyDescent="0.2">
      <c r="A188" s="2">
        <v>6</v>
      </c>
      <c r="B188" s="1" t="s">
        <v>45</v>
      </c>
      <c r="C188" s="4">
        <v>62</v>
      </c>
      <c r="D188" s="8">
        <v>5.19</v>
      </c>
      <c r="E188" s="4">
        <v>24</v>
      </c>
      <c r="F188" s="8">
        <v>2.97</v>
      </c>
      <c r="G188" s="4">
        <v>38</v>
      </c>
      <c r="H188" s="8">
        <v>10.47</v>
      </c>
      <c r="I188" s="4">
        <v>0</v>
      </c>
    </row>
    <row r="189" spans="1:9" x14ac:dyDescent="0.2">
      <c r="A189" s="2">
        <v>7</v>
      </c>
      <c r="B189" s="1" t="s">
        <v>49</v>
      </c>
      <c r="C189" s="4">
        <v>52</v>
      </c>
      <c r="D189" s="8">
        <v>4.3499999999999996</v>
      </c>
      <c r="E189" s="4">
        <v>12</v>
      </c>
      <c r="F189" s="8">
        <v>1.48</v>
      </c>
      <c r="G189" s="4">
        <v>40</v>
      </c>
      <c r="H189" s="8">
        <v>11.02</v>
      </c>
      <c r="I189" s="4">
        <v>0</v>
      </c>
    </row>
    <row r="190" spans="1:9" x14ac:dyDescent="0.2">
      <c r="A190" s="2">
        <v>8</v>
      </c>
      <c r="B190" s="1" t="s">
        <v>53</v>
      </c>
      <c r="C190" s="4">
        <v>44</v>
      </c>
      <c r="D190" s="8">
        <v>3.68</v>
      </c>
      <c r="E190" s="4">
        <v>38</v>
      </c>
      <c r="F190" s="8">
        <v>4.7</v>
      </c>
      <c r="G190" s="4">
        <v>6</v>
      </c>
      <c r="H190" s="8">
        <v>1.65</v>
      </c>
      <c r="I190" s="4">
        <v>0</v>
      </c>
    </row>
    <row r="191" spans="1:9" x14ac:dyDescent="0.2">
      <c r="A191" s="2">
        <v>8</v>
      </c>
      <c r="B191" s="1" t="s">
        <v>71</v>
      </c>
      <c r="C191" s="4">
        <v>44</v>
      </c>
      <c r="D191" s="8">
        <v>3.68</v>
      </c>
      <c r="E191" s="4">
        <v>38</v>
      </c>
      <c r="F191" s="8">
        <v>4.7</v>
      </c>
      <c r="G191" s="4">
        <v>6</v>
      </c>
      <c r="H191" s="8">
        <v>1.65</v>
      </c>
      <c r="I191" s="4">
        <v>0</v>
      </c>
    </row>
    <row r="192" spans="1:9" x14ac:dyDescent="0.2">
      <c r="A192" s="2">
        <v>10</v>
      </c>
      <c r="B192" s="1" t="s">
        <v>46</v>
      </c>
      <c r="C192" s="4">
        <v>35</v>
      </c>
      <c r="D192" s="8">
        <v>2.93</v>
      </c>
      <c r="E192" s="4">
        <v>29</v>
      </c>
      <c r="F192" s="8">
        <v>3.58</v>
      </c>
      <c r="G192" s="4">
        <v>6</v>
      </c>
      <c r="H192" s="8">
        <v>1.65</v>
      </c>
      <c r="I192" s="4">
        <v>0</v>
      </c>
    </row>
    <row r="193" spans="1:9" x14ac:dyDescent="0.2">
      <c r="A193" s="2">
        <v>11</v>
      </c>
      <c r="B193" s="1" t="s">
        <v>61</v>
      </c>
      <c r="C193" s="4">
        <v>31</v>
      </c>
      <c r="D193" s="8">
        <v>2.59</v>
      </c>
      <c r="E193" s="4">
        <v>20</v>
      </c>
      <c r="F193" s="8">
        <v>2.4700000000000002</v>
      </c>
      <c r="G193" s="4">
        <v>5</v>
      </c>
      <c r="H193" s="8">
        <v>1.38</v>
      </c>
      <c r="I193" s="4">
        <v>1</v>
      </c>
    </row>
    <row r="194" spans="1:9" x14ac:dyDescent="0.2">
      <c r="A194" s="2">
        <v>12</v>
      </c>
      <c r="B194" s="1" t="s">
        <v>58</v>
      </c>
      <c r="C194" s="4">
        <v>29</v>
      </c>
      <c r="D194" s="8">
        <v>2.4300000000000002</v>
      </c>
      <c r="E194" s="4">
        <v>7</v>
      </c>
      <c r="F194" s="8">
        <v>0.87</v>
      </c>
      <c r="G194" s="4">
        <v>21</v>
      </c>
      <c r="H194" s="8">
        <v>5.79</v>
      </c>
      <c r="I194" s="4">
        <v>0</v>
      </c>
    </row>
    <row r="195" spans="1:9" x14ac:dyDescent="0.2">
      <c r="A195" s="2">
        <v>13</v>
      </c>
      <c r="B195" s="1" t="s">
        <v>47</v>
      </c>
      <c r="C195" s="4">
        <v>27</v>
      </c>
      <c r="D195" s="8">
        <v>2.2599999999999998</v>
      </c>
      <c r="E195" s="4">
        <v>17</v>
      </c>
      <c r="F195" s="8">
        <v>2.1</v>
      </c>
      <c r="G195" s="4">
        <v>10</v>
      </c>
      <c r="H195" s="8">
        <v>2.75</v>
      </c>
      <c r="I195" s="4">
        <v>0</v>
      </c>
    </row>
    <row r="196" spans="1:9" x14ac:dyDescent="0.2">
      <c r="A196" s="2">
        <v>14</v>
      </c>
      <c r="B196" s="1" t="s">
        <v>48</v>
      </c>
      <c r="C196" s="4">
        <v>25</v>
      </c>
      <c r="D196" s="8">
        <v>2.09</v>
      </c>
      <c r="E196" s="4">
        <v>16</v>
      </c>
      <c r="F196" s="8">
        <v>1.98</v>
      </c>
      <c r="G196" s="4">
        <v>9</v>
      </c>
      <c r="H196" s="8">
        <v>2.48</v>
      </c>
      <c r="I196" s="4">
        <v>0</v>
      </c>
    </row>
    <row r="197" spans="1:9" x14ac:dyDescent="0.2">
      <c r="A197" s="2">
        <v>15</v>
      </c>
      <c r="B197" s="1" t="s">
        <v>51</v>
      </c>
      <c r="C197" s="4">
        <v>21</v>
      </c>
      <c r="D197" s="8">
        <v>1.76</v>
      </c>
      <c r="E197" s="4">
        <v>17</v>
      </c>
      <c r="F197" s="8">
        <v>2.1</v>
      </c>
      <c r="G197" s="4">
        <v>4</v>
      </c>
      <c r="H197" s="8">
        <v>1.1000000000000001</v>
      </c>
      <c r="I197" s="4">
        <v>0</v>
      </c>
    </row>
    <row r="198" spans="1:9" x14ac:dyDescent="0.2">
      <c r="A198" s="2">
        <v>15</v>
      </c>
      <c r="B198" s="1" t="s">
        <v>63</v>
      </c>
      <c r="C198" s="4">
        <v>21</v>
      </c>
      <c r="D198" s="8">
        <v>1.76</v>
      </c>
      <c r="E198" s="4">
        <v>0</v>
      </c>
      <c r="F198" s="8">
        <v>0</v>
      </c>
      <c r="G198" s="4">
        <v>18</v>
      </c>
      <c r="H198" s="8">
        <v>4.96</v>
      </c>
      <c r="I198" s="4">
        <v>0</v>
      </c>
    </row>
    <row r="199" spans="1:9" x14ac:dyDescent="0.2">
      <c r="A199" s="2">
        <v>17</v>
      </c>
      <c r="B199" s="1" t="s">
        <v>65</v>
      </c>
      <c r="C199" s="4">
        <v>17</v>
      </c>
      <c r="D199" s="8">
        <v>1.42</v>
      </c>
      <c r="E199" s="4">
        <v>4</v>
      </c>
      <c r="F199" s="8">
        <v>0.49</v>
      </c>
      <c r="G199" s="4">
        <v>13</v>
      </c>
      <c r="H199" s="8">
        <v>3.58</v>
      </c>
      <c r="I199" s="4">
        <v>0</v>
      </c>
    </row>
    <row r="200" spans="1:9" x14ac:dyDescent="0.2">
      <c r="A200" s="2">
        <v>17</v>
      </c>
      <c r="B200" s="1" t="s">
        <v>62</v>
      </c>
      <c r="C200" s="4">
        <v>17</v>
      </c>
      <c r="D200" s="8">
        <v>1.42</v>
      </c>
      <c r="E200" s="4">
        <v>17</v>
      </c>
      <c r="F200" s="8">
        <v>2.1</v>
      </c>
      <c r="G200" s="4">
        <v>0</v>
      </c>
      <c r="H200" s="8">
        <v>0</v>
      </c>
      <c r="I200" s="4">
        <v>0</v>
      </c>
    </row>
    <row r="201" spans="1:9" x14ac:dyDescent="0.2">
      <c r="A201" s="2">
        <v>19</v>
      </c>
      <c r="B201" s="1" t="s">
        <v>69</v>
      </c>
      <c r="C201" s="4">
        <v>15</v>
      </c>
      <c r="D201" s="8">
        <v>1.26</v>
      </c>
      <c r="E201" s="4">
        <v>8</v>
      </c>
      <c r="F201" s="8">
        <v>0.99</v>
      </c>
      <c r="G201" s="4">
        <v>7</v>
      </c>
      <c r="H201" s="8">
        <v>1.93</v>
      </c>
      <c r="I201" s="4">
        <v>0</v>
      </c>
    </row>
    <row r="202" spans="1:9" x14ac:dyDescent="0.2">
      <c r="A202" s="2">
        <v>20</v>
      </c>
      <c r="B202" s="1" t="s">
        <v>73</v>
      </c>
      <c r="C202" s="4">
        <v>14</v>
      </c>
      <c r="D202" s="8">
        <v>1.17</v>
      </c>
      <c r="E202" s="4">
        <v>1</v>
      </c>
      <c r="F202" s="8">
        <v>0.12</v>
      </c>
      <c r="G202" s="4">
        <v>10</v>
      </c>
      <c r="H202" s="8">
        <v>2.75</v>
      </c>
      <c r="I202" s="4">
        <v>0</v>
      </c>
    </row>
    <row r="203" spans="1:9" x14ac:dyDescent="0.2">
      <c r="A203" s="2">
        <v>20</v>
      </c>
      <c r="B203" s="1" t="s">
        <v>64</v>
      </c>
      <c r="C203" s="4">
        <v>14</v>
      </c>
      <c r="D203" s="8">
        <v>1.17</v>
      </c>
      <c r="E203" s="4">
        <v>14</v>
      </c>
      <c r="F203" s="8">
        <v>1.73</v>
      </c>
      <c r="G203" s="4">
        <v>0</v>
      </c>
      <c r="H203" s="8">
        <v>0</v>
      </c>
      <c r="I203" s="4">
        <v>0</v>
      </c>
    </row>
    <row r="204" spans="1:9" x14ac:dyDescent="0.2">
      <c r="A204" s="1"/>
      <c r="C204" s="4"/>
      <c r="D204" s="8"/>
      <c r="E204" s="4"/>
      <c r="F204" s="8"/>
      <c r="G204" s="4"/>
      <c r="H204" s="8"/>
      <c r="I204" s="4"/>
    </row>
    <row r="205" spans="1:9" x14ac:dyDescent="0.2">
      <c r="A205" s="1" t="s">
        <v>9</v>
      </c>
      <c r="C205" s="4"/>
      <c r="D205" s="8"/>
      <c r="E205" s="4"/>
      <c r="F205" s="8"/>
      <c r="G205" s="4"/>
      <c r="H205" s="8"/>
      <c r="I205" s="4"/>
    </row>
    <row r="206" spans="1:9" x14ac:dyDescent="0.2">
      <c r="A206" s="2">
        <v>1</v>
      </c>
      <c r="B206" s="1" t="s">
        <v>52</v>
      </c>
      <c r="C206" s="4">
        <v>120</v>
      </c>
      <c r="D206" s="8">
        <v>13.11</v>
      </c>
      <c r="E206" s="4">
        <v>104</v>
      </c>
      <c r="F206" s="8">
        <v>17.66</v>
      </c>
      <c r="G206" s="4">
        <v>14</v>
      </c>
      <c r="H206" s="8">
        <v>4.5599999999999996</v>
      </c>
      <c r="I206" s="4">
        <v>2</v>
      </c>
    </row>
    <row r="207" spans="1:9" x14ac:dyDescent="0.2">
      <c r="A207" s="2">
        <v>2</v>
      </c>
      <c r="B207" s="1" t="s">
        <v>54</v>
      </c>
      <c r="C207" s="4">
        <v>102</v>
      </c>
      <c r="D207" s="8">
        <v>11.15</v>
      </c>
      <c r="E207" s="4">
        <v>58</v>
      </c>
      <c r="F207" s="8">
        <v>9.85</v>
      </c>
      <c r="G207" s="4">
        <v>44</v>
      </c>
      <c r="H207" s="8">
        <v>14.33</v>
      </c>
      <c r="I207" s="4">
        <v>0</v>
      </c>
    </row>
    <row r="208" spans="1:9" x14ac:dyDescent="0.2">
      <c r="A208" s="2">
        <v>3</v>
      </c>
      <c r="B208" s="1" t="s">
        <v>59</v>
      </c>
      <c r="C208" s="4">
        <v>97</v>
      </c>
      <c r="D208" s="8">
        <v>10.6</v>
      </c>
      <c r="E208" s="4">
        <v>88</v>
      </c>
      <c r="F208" s="8">
        <v>14.94</v>
      </c>
      <c r="G208" s="4">
        <v>9</v>
      </c>
      <c r="H208" s="8">
        <v>2.93</v>
      </c>
      <c r="I208" s="4">
        <v>0</v>
      </c>
    </row>
    <row r="209" spans="1:9" x14ac:dyDescent="0.2">
      <c r="A209" s="2">
        <v>3</v>
      </c>
      <c r="B209" s="1" t="s">
        <v>60</v>
      </c>
      <c r="C209" s="4">
        <v>97</v>
      </c>
      <c r="D209" s="8">
        <v>10.6</v>
      </c>
      <c r="E209" s="4">
        <v>94</v>
      </c>
      <c r="F209" s="8">
        <v>15.96</v>
      </c>
      <c r="G209" s="4">
        <v>3</v>
      </c>
      <c r="H209" s="8">
        <v>0.98</v>
      </c>
      <c r="I209" s="4">
        <v>0</v>
      </c>
    </row>
    <row r="210" spans="1:9" x14ac:dyDescent="0.2">
      <c r="A210" s="2">
        <v>5</v>
      </c>
      <c r="B210" s="1" t="s">
        <v>45</v>
      </c>
      <c r="C210" s="4">
        <v>49</v>
      </c>
      <c r="D210" s="8">
        <v>5.36</v>
      </c>
      <c r="E210" s="4">
        <v>16</v>
      </c>
      <c r="F210" s="8">
        <v>2.72</v>
      </c>
      <c r="G210" s="4">
        <v>33</v>
      </c>
      <c r="H210" s="8">
        <v>10.75</v>
      </c>
      <c r="I210" s="4">
        <v>0</v>
      </c>
    </row>
    <row r="211" spans="1:9" x14ac:dyDescent="0.2">
      <c r="A211" s="2">
        <v>6</v>
      </c>
      <c r="B211" s="1" t="s">
        <v>53</v>
      </c>
      <c r="C211" s="4">
        <v>35</v>
      </c>
      <c r="D211" s="8">
        <v>3.83</v>
      </c>
      <c r="E211" s="4">
        <v>24</v>
      </c>
      <c r="F211" s="8">
        <v>4.07</v>
      </c>
      <c r="G211" s="4">
        <v>11</v>
      </c>
      <c r="H211" s="8">
        <v>3.58</v>
      </c>
      <c r="I211" s="4">
        <v>0</v>
      </c>
    </row>
    <row r="212" spans="1:9" x14ac:dyDescent="0.2">
      <c r="A212" s="2">
        <v>7</v>
      </c>
      <c r="B212" s="1" t="s">
        <v>71</v>
      </c>
      <c r="C212" s="4">
        <v>33</v>
      </c>
      <c r="D212" s="8">
        <v>3.61</v>
      </c>
      <c r="E212" s="4">
        <v>26</v>
      </c>
      <c r="F212" s="8">
        <v>4.41</v>
      </c>
      <c r="G212" s="4">
        <v>7</v>
      </c>
      <c r="H212" s="8">
        <v>2.2799999999999998</v>
      </c>
      <c r="I212" s="4">
        <v>0</v>
      </c>
    </row>
    <row r="213" spans="1:9" x14ac:dyDescent="0.2">
      <c r="A213" s="2">
        <v>8</v>
      </c>
      <c r="B213" s="1" t="s">
        <v>47</v>
      </c>
      <c r="C213" s="4">
        <v>31</v>
      </c>
      <c r="D213" s="8">
        <v>3.39</v>
      </c>
      <c r="E213" s="4">
        <v>13</v>
      </c>
      <c r="F213" s="8">
        <v>2.21</v>
      </c>
      <c r="G213" s="4">
        <v>18</v>
      </c>
      <c r="H213" s="8">
        <v>5.86</v>
      </c>
      <c r="I213" s="4">
        <v>0</v>
      </c>
    </row>
    <row r="214" spans="1:9" x14ac:dyDescent="0.2">
      <c r="A214" s="2">
        <v>9</v>
      </c>
      <c r="B214" s="1" t="s">
        <v>46</v>
      </c>
      <c r="C214" s="4">
        <v>28</v>
      </c>
      <c r="D214" s="8">
        <v>3.06</v>
      </c>
      <c r="E214" s="4">
        <v>24</v>
      </c>
      <c r="F214" s="8">
        <v>4.07</v>
      </c>
      <c r="G214" s="4">
        <v>4</v>
      </c>
      <c r="H214" s="8">
        <v>1.3</v>
      </c>
      <c r="I214" s="4">
        <v>0</v>
      </c>
    </row>
    <row r="215" spans="1:9" x14ac:dyDescent="0.2">
      <c r="A215" s="2">
        <v>10</v>
      </c>
      <c r="B215" s="1" t="s">
        <v>48</v>
      </c>
      <c r="C215" s="4">
        <v>27</v>
      </c>
      <c r="D215" s="8">
        <v>2.95</v>
      </c>
      <c r="E215" s="4">
        <v>15</v>
      </c>
      <c r="F215" s="8">
        <v>2.5499999999999998</v>
      </c>
      <c r="G215" s="4">
        <v>10</v>
      </c>
      <c r="H215" s="8">
        <v>3.26</v>
      </c>
      <c r="I215" s="4">
        <v>2</v>
      </c>
    </row>
    <row r="216" spans="1:9" x14ac:dyDescent="0.2">
      <c r="A216" s="2">
        <v>10</v>
      </c>
      <c r="B216" s="1" t="s">
        <v>51</v>
      </c>
      <c r="C216" s="4">
        <v>27</v>
      </c>
      <c r="D216" s="8">
        <v>2.95</v>
      </c>
      <c r="E216" s="4">
        <v>20</v>
      </c>
      <c r="F216" s="8">
        <v>3.4</v>
      </c>
      <c r="G216" s="4">
        <v>7</v>
      </c>
      <c r="H216" s="8">
        <v>2.2799999999999998</v>
      </c>
      <c r="I216" s="4">
        <v>0</v>
      </c>
    </row>
    <row r="217" spans="1:9" x14ac:dyDescent="0.2">
      <c r="A217" s="2">
        <v>12</v>
      </c>
      <c r="B217" s="1" t="s">
        <v>49</v>
      </c>
      <c r="C217" s="4">
        <v>19</v>
      </c>
      <c r="D217" s="8">
        <v>2.08</v>
      </c>
      <c r="E217" s="4">
        <v>9</v>
      </c>
      <c r="F217" s="8">
        <v>1.53</v>
      </c>
      <c r="G217" s="4">
        <v>10</v>
      </c>
      <c r="H217" s="8">
        <v>3.26</v>
      </c>
      <c r="I217" s="4">
        <v>0</v>
      </c>
    </row>
    <row r="218" spans="1:9" x14ac:dyDescent="0.2">
      <c r="A218" s="2">
        <v>12</v>
      </c>
      <c r="B218" s="1" t="s">
        <v>50</v>
      </c>
      <c r="C218" s="4">
        <v>19</v>
      </c>
      <c r="D218" s="8">
        <v>2.08</v>
      </c>
      <c r="E218" s="4">
        <v>4</v>
      </c>
      <c r="F218" s="8">
        <v>0.68</v>
      </c>
      <c r="G218" s="4">
        <v>15</v>
      </c>
      <c r="H218" s="8">
        <v>4.8899999999999997</v>
      </c>
      <c r="I218" s="4">
        <v>0</v>
      </c>
    </row>
    <row r="219" spans="1:9" x14ac:dyDescent="0.2">
      <c r="A219" s="2">
        <v>14</v>
      </c>
      <c r="B219" s="1" t="s">
        <v>56</v>
      </c>
      <c r="C219" s="4">
        <v>18</v>
      </c>
      <c r="D219" s="8">
        <v>1.97</v>
      </c>
      <c r="E219" s="4">
        <v>4</v>
      </c>
      <c r="F219" s="8">
        <v>0.68</v>
      </c>
      <c r="G219" s="4">
        <v>13</v>
      </c>
      <c r="H219" s="8">
        <v>4.2300000000000004</v>
      </c>
      <c r="I219" s="4">
        <v>0</v>
      </c>
    </row>
    <row r="220" spans="1:9" x14ac:dyDescent="0.2">
      <c r="A220" s="2">
        <v>15</v>
      </c>
      <c r="B220" s="1" t="s">
        <v>61</v>
      </c>
      <c r="C220" s="4">
        <v>17</v>
      </c>
      <c r="D220" s="8">
        <v>1.86</v>
      </c>
      <c r="E220" s="4">
        <v>8</v>
      </c>
      <c r="F220" s="8">
        <v>1.36</v>
      </c>
      <c r="G220" s="4">
        <v>4</v>
      </c>
      <c r="H220" s="8">
        <v>1.3</v>
      </c>
      <c r="I220" s="4">
        <v>0</v>
      </c>
    </row>
    <row r="221" spans="1:9" x14ac:dyDescent="0.2">
      <c r="A221" s="2">
        <v>16</v>
      </c>
      <c r="B221" s="1" t="s">
        <v>58</v>
      </c>
      <c r="C221" s="4">
        <v>16</v>
      </c>
      <c r="D221" s="8">
        <v>1.75</v>
      </c>
      <c r="E221" s="4">
        <v>5</v>
      </c>
      <c r="F221" s="8">
        <v>0.85</v>
      </c>
      <c r="G221" s="4">
        <v>10</v>
      </c>
      <c r="H221" s="8">
        <v>3.26</v>
      </c>
      <c r="I221" s="4">
        <v>0</v>
      </c>
    </row>
    <row r="222" spans="1:9" x14ac:dyDescent="0.2">
      <c r="A222" s="2">
        <v>17</v>
      </c>
      <c r="B222" s="1" t="s">
        <v>65</v>
      </c>
      <c r="C222" s="4">
        <v>14</v>
      </c>
      <c r="D222" s="8">
        <v>1.53</v>
      </c>
      <c r="E222" s="4">
        <v>7</v>
      </c>
      <c r="F222" s="8">
        <v>1.19</v>
      </c>
      <c r="G222" s="4">
        <v>7</v>
      </c>
      <c r="H222" s="8">
        <v>2.2799999999999998</v>
      </c>
      <c r="I222" s="4">
        <v>0</v>
      </c>
    </row>
    <row r="223" spans="1:9" x14ac:dyDescent="0.2">
      <c r="A223" s="2">
        <v>18</v>
      </c>
      <c r="B223" s="1" t="s">
        <v>70</v>
      </c>
      <c r="C223" s="4">
        <v>13</v>
      </c>
      <c r="D223" s="8">
        <v>1.42</v>
      </c>
      <c r="E223" s="4">
        <v>9</v>
      </c>
      <c r="F223" s="8">
        <v>1.53</v>
      </c>
      <c r="G223" s="4">
        <v>4</v>
      </c>
      <c r="H223" s="8">
        <v>1.3</v>
      </c>
      <c r="I223" s="4">
        <v>0</v>
      </c>
    </row>
    <row r="224" spans="1:9" x14ac:dyDescent="0.2">
      <c r="A224" s="2">
        <v>19</v>
      </c>
      <c r="B224" s="1" t="s">
        <v>62</v>
      </c>
      <c r="C224" s="4">
        <v>11</v>
      </c>
      <c r="D224" s="8">
        <v>1.2</v>
      </c>
      <c r="E224" s="4">
        <v>10</v>
      </c>
      <c r="F224" s="8">
        <v>1.7</v>
      </c>
      <c r="G224" s="4">
        <v>1</v>
      </c>
      <c r="H224" s="8">
        <v>0.33</v>
      </c>
      <c r="I224" s="4">
        <v>0</v>
      </c>
    </row>
    <row r="225" spans="1:9" x14ac:dyDescent="0.2">
      <c r="A225" s="2">
        <v>20</v>
      </c>
      <c r="B225" s="1" t="s">
        <v>66</v>
      </c>
      <c r="C225" s="4">
        <v>10</v>
      </c>
      <c r="D225" s="8">
        <v>1.0900000000000001</v>
      </c>
      <c r="E225" s="4">
        <v>2</v>
      </c>
      <c r="F225" s="8">
        <v>0.34</v>
      </c>
      <c r="G225" s="4">
        <v>8</v>
      </c>
      <c r="H225" s="8">
        <v>2.61</v>
      </c>
      <c r="I225" s="4">
        <v>0</v>
      </c>
    </row>
    <row r="226" spans="1:9" x14ac:dyDescent="0.2">
      <c r="A226" s="2">
        <v>20</v>
      </c>
      <c r="B226" s="1" t="s">
        <v>72</v>
      </c>
      <c r="C226" s="4">
        <v>10</v>
      </c>
      <c r="D226" s="8">
        <v>1.0900000000000001</v>
      </c>
      <c r="E226" s="4">
        <v>6</v>
      </c>
      <c r="F226" s="8">
        <v>1.02</v>
      </c>
      <c r="G226" s="4">
        <v>2</v>
      </c>
      <c r="H226" s="8">
        <v>0.65</v>
      </c>
      <c r="I226" s="4">
        <v>0</v>
      </c>
    </row>
    <row r="227" spans="1:9" x14ac:dyDescent="0.2">
      <c r="A227" s="1"/>
      <c r="C227" s="4"/>
      <c r="D227" s="8"/>
      <c r="E227" s="4"/>
      <c r="F227" s="8"/>
      <c r="G227" s="4"/>
      <c r="H227" s="8"/>
      <c r="I227" s="4"/>
    </row>
    <row r="228" spans="1:9" x14ac:dyDescent="0.2">
      <c r="A228" s="1" t="s">
        <v>10</v>
      </c>
      <c r="C228" s="4"/>
      <c r="D228" s="8"/>
      <c r="E228" s="4"/>
      <c r="F228" s="8"/>
      <c r="G228" s="4"/>
      <c r="H228" s="8"/>
      <c r="I228" s="4"/>
    </row>
    <row r="229" spans="1:9" x14ac:dyDescent="0.2">
      <c r="A229" s="2">
        <v>1</v>
      </c>
      <c r="B229" s="1" t="s">
        <v>59</v>
      </c>
      <c r="C229" s="4">
        <v>187</v>
      </c>
      <c r="D229" s="8">
        <v>12.82</v>
      </c>
      <c r="E229" s="4">
        <v>175</v>
      </c>
      <c r="F229" s="8">
        <v>16.62</v>
      </c>
      <c r="G229" s="4">
        <v>12</v>
      </c>
      <c r="H229" s="8">
        <v>3.3</v>
      </c>
      <c r="I229" s="4">
        <v>0</v>
      </c>
    </row>
    <row r="230" spans="1:9" x14ac:dyDescent="0.2">
      <c r="A230" s="2">
        <v>2</v>
      </c>
      <c r="B230" s="1" t="s">
        <v>60</v>
      </c>
      <c r="C230" s="4">
        <v>160</v>
      </c>
      <c r="D230" s="8">
        <v>10.97</v>
      </c>
      <c r="E230" s="4">
        <v>157</v>
      </c>
      <c r="F230" s="8">
        <v>14.91</v>
      </c>
      <c r="G230" s="4">
        <v>3</v>
      </c>
      <c r="H230" s="8">
        <v>0.82</v>
      </c>
      <c r="I230" s="4">
        <v>0</v>
      </c>
    </row>
    <row r="231" spans="1:9" x14ac:dyDescent="0.2">
      <c r="A231" s="2">
        <v>3</v>
      </c>
      <c r="B231" s="1" t="s">
        <v>54</v>
      </c>
      <c r="C231" s="4">
        <v>147</v>
      </c>
      <c r="D231" s="8">
        <v>10.08</v>
      </c>
      <c r="E231" s="4">
        <v>103</v>
      </c>
      <c r="F231" s="8">
        <v>9.7799999999999994</v>
      </c>
      <c r="G231" s="4">
        <v>44</v>
      </c>
      <c r="H231" s="8">
        <v>12.09</v>
      </c>
      <c r="I231" s="4">
        <v>0</v>
      </c>
    </row>
    <row r="232" spans="1:9" x14ac:dyDescent="0.2">
      <c r="A232" s="2">
        <v>4</v>
      </c>
      <c r="B232" s="1" t="s">
        <v>52</v>
      </c>
      <c r="C232" s="4">
        <v>125</v>
      </c>
      <c r="D232" s="8">
        <v>8.57</v>
      </c>
      <c r="E232" s="4">
        <v>100</v>
      </c>
      <c r="F232" s="8">
        <v>9.5</v>
      </c>
      <c r="G232" s="4">
        <v>23</v>
      </c>
      <c r="H232" s="8">
        <v>6.32</v>
      </c>
      <c r="I232" s="4">
        <v>2</v>
      </c>
    </row>
    <row r="233" spans="1:9" x14ac:dyDescent="0.2">
      <c r="A233" s="2">
        <v>5</v>
      </c>
      <c r="B233" s="1" t="s">
        <v>45</v>
      </c>
      <c r="C233" s="4">
        <v>79</v>
      </c>
      <c r="D233" s="8">
        <v>5.41</v>
      </c>
      <c r="E233" s="4">
        <v>40</v>
      </c>
      <c r="F233" s="8">
        <v>3.8</v>
      </c>
      <c r="G233" s="4">
        <v>39</v>
      </c>
      <c r="H233" s="8">
        <v>10.71</v>
      </c>
      <c r="I233" s="4">
        <v>0</v>
      </c>
    </row>
    <row r="234" spans="1:9" x14ac:dyDescent="0.2">
      <c r="A234" s="2">
        <v>6</v>
      </c>
      <c r="B234" s="1" t="s">
        <v>71</v>
      </c>
      <c r="C234" s="4">
        <v>61</v>
      </c>
      <c r="D234" s="8">
        <v>4.18</v>
      </c>
      <c r="E234" s="4">
        <v>54</v>
      </c>
      <c r="F234" s="8">
        <v>5.13</v>
      </c>
      <c r="G234" s="4">
        <v>5</v>
      </c>
      <c r="H234" s="8">
        <v>1.37</v>
      </c>
      <c r="I234" s="4">
        <v>1</v>
      </c>
    </row>
    <row r="235" spans="1:9" x14ac:dyDescent="0.2">
      <c r="A235" s="2">
        <v>7</v>
      </c>
      <c r="B235" s="1" t="s">
        <v>53</v>
      </c>
      <c r="C235" s="4">
        <v>58</v>
      </c>
      <c r="D235" s="8">
        <v>3.98</v>
      </c>
      <c r="E235" s="4">
        <v>49</v>
      </c>
      <c r="F235" s="8">
        <v>4.6500000000000004</v>
      </c>
      <c r="G235" s="4">
        <v>9</v>
      </c>
      <c r="H235" s="8">
        <v>2.4700000000000002</v>
      </c>
      <c r="I235" s="4">
        <v>0</v>
      </c>
    </row>
    <row r="236" spans="1:9" x14ac:dyDescent="0.2">
      <c r="A236" s="2">
        <v>8</v>
      </c>
      <c r="B236" s="1" t="s">
        <v>61</v>
      </c>
      <c r="C236" s="4">
        <v>57</v>
      </c>
      <c r="D236" s="8">
        <v>3.91</v>
      </c>
      <c r="E236" s="4">
        <v>32</v>
      </c>
      <c r="F236" s="8">
        <v>3.04</v>
      </c>
      <c r="G236" s="4">
        <v>5</v>
      </c>
      <c r="H236" s="8">
        <v>1.37</v>
      </c>
      <c r="I236" s="4">
        <v>1</v>
      </c>
    </row>
    <row r="237" spans="1:9" x14ac:dyDescent="0.2">
      <c r="A237" s="2">
        <v>9</v>
      </c>
      <c r="B237" s="1" t="s">
        <v>46</v>
      </c>
      <c r="C237" s="4">
        <v>51</v>
      </c>
      <c r="D237" s="8">
        <v>3.5</v>
      </c>
      <c r="E237" s="4">
        <v>43</v>
      </c>
      <c r="F237" s="8">
        <v>4.08</v>
      </c>
      <c r="G237" s="4">
        <v>8</v>
      </c>
      <c r="H237" s="8">
        <v>2.2000000000000002</v>
      </c>
      <c r="I237" s="4">
        <v>0</v>
      </c>
    </row>
    <row r="238" spans="1:9" x14ac:dyDescent="0.2">
      <c r="A238" s="2">
        <v>10</v>
      </c>
      <c r="B238" s="1" t="s">
        <v>48</v>
      </c>
      <c r="C238" s="4">
        <v>49</v>
      </c>
      <c r="D238" s="8">
        <v>3.36</v>
      </c>
      <c r="E238" s="4">
        <v>31</v>
      </c>
      <c r="F238" s="8">
        <v>2.94</v>
      </c>
      <c r="G238" s="4">
        <v>17</v>
      </c>
      <c r="H238" s="8">
        <v>4.67</v>
      </c>
      <c r="I238" s="4">
        <v>1</v>
      </c>
    </row>
    <row r="239" spans="1:9" x14ac:dyDescent="0.2">
      <c r="A239" s="2">
        <v>11</v>
      </c>
      <c r="B239" s="1" t="s">
        <v>62</v>
      </c>
      <c r="C239" s="4">
        <v>41</v>
      </c>
      <c r="D239" s="8">
        <v>2.81</v>
      </c>
      <c r="E239" s="4">
        <v>37</v>
      </c>
      <c r="F239" s="8">
        <v>3.51</v>
      </c>
      <c r="G239" s="4">
        <v>4</v>
      </c>
      <c r="H239" s="8">
        <v>1.1000000000000001</v>
      </c>
      <c r="I239" s="4">
        <v>0</v>
      </c>
    </row>
    <row r="240" spans="1:9" x14ac:dyDescent="0.2">
      <c r="A240" s="2">
        <v>12</v>
      </c>
      <c r="B240" s="1" t="s">
        <v>47</v>
      </c>
      <c r="C240" s="4">
        <v>33</v>
      </c>
      <c r="D240" s="8">
        <v>2.2599999999999998</v>
      </c>
      <c r="E240" s="4">
        <v>23</v>
      </c>
      <c r="F240" s="8">
        <v>2.1800000000000002</v>
      </c>
      <c r="G240" s="4">
        <v>10</v>
      </c>
      <c r="H240" s="8">
        <v>2.75</v>
      </c>
      <c r="I240" s="4">
        <v>0</v>
      </c>
    </row>
    <row r="241" spans="1:9" x14ac:dyDescent="0.2">
      <c r="A241" s="2">
        <v>13</v>
      </c>
      <c r="B241" s="1" t="s">
        <v>51</v>
      </c>
      <c r="C241" s="4">
        <v>28</v>
      </c>
      <c r="D241" s="8">
        <v>1.92</v>
      </c>
      <c r="E241" s="4">
        <v>16</v>
      </c>
      <c r="F241" s="8">
        <v>1.52</v>
      </c>
      <c r="G241" s="4">
        <v>12</v>
      </c>
      <c r="H241" s="8">
        <v>3.3</v>
      </c>
      <c r="I241" s="4">
        <v>0</v>
      </c>
    </row>
    <row r="242" spans="1:9" x14ac:dyDescent="0.2">
      <c r="A242" s="2">
        <v>14</v>
      </c>
      <c r="B242" s="1" t="s">
        <v>56</v>
      </c>
      <c r="C242" s="4">
        <v>26</v>
      </c>
      <c r="D242" s="8">
        <v>1.78</v>
      </c>
      <c r="E242" s="4">
        <v>17</v>
      </c>
      <c r="F242" s="8">
        <v>1.61</v>
      </c>
      <c r="G242" s="4">
        <v>7</v>
      </c>
      <c r="H242" s="8">
        <v>1.92</v>
      </c>
      <c r="I242" s="4">
        <v>2</v>
      </c>
    </row>
    <row r="243" spans="1:9" x14ac:dyDescent="0.2">
      <c r="A243" s="2">
        <v>15</v>
      </c>
      <c r="B243" s="1" t="s">
        <v>63</v>
      </c>
      <c r="C243" s="4">
        <v>25</v>
      </c>
      <c r="D243" s="8">
        <v>1.71</v>
      </c>
      <c r="E243" s="4">
        <v>0</v>
      </c>
      <c r="F243" s="8">
        <v>0</v>
      </c>
      <c r="G243" s="4">
        <v>24</v>
      </c>
      <c r="H243" s="8">
        <v>6.59</v>
      </c>
      <c r="I243" s="4">
        <v>0</v>
      </c>
    </row>
    <row r="244" spans="1:9" x14ac:dyDescent="0.2">
      <c r="A244" s="2">
        <v>16</v>
      </c>
      <c r="B244" s="1" t="s">
        <v>65</v>
      </c>
      <c r="C244" s="4">
        <v>23</v>
      </c>
      <c r="D244" s="8">
        <v>1.58</v>
      </c>
      <c r="E244" s="4">
        <v>12</v>
      </c>
      <c r="F244" s="8">
        <v>1.1399999999999999</v>
      </c>
      <c r="G244" s="4">
        <v>11</v>
      </c>
      <c r="H244" s="8">
        <v>3.02</v>
      </c>
      <c r="I244" s="4">
        <v>0</v>
      </c>
    </row>
    <row r="245" spans="1:9" x14ac:dyDescent="0.2">
      <c r="A245" s="2">
        <v>17</v>
      </c>
      <c r="B245" s="1" t="s">
        <v>64</v>
      </c>
      <c r="C245" s="4">
        <v>22</v>
      </c>
      <c r="D245" s="8">
        <v>1.51</v>
      </c>
      <c r="E245" s="4">
        <v>22</v>
      </c>
      <c r="F245" s="8">
        <v>2.09</v>
      </c>
      <c r="G245" s="4">
        <v>0</v>
      </c>
      <c r="H245" s="8">
        <v>0</v>
      </c>
      <c r="I245" s="4">
        <v>0</v>
      </c>
    </row>
    <row r="246" spans="1:9" x14ac:dyDescent="0.2">
      <c r="A246" s="2">
        <v>18</v>
      </c>
      <c r="B246" s="1" t="s">
        <v>57</v>
      </c>
      <c r="C246" s="4">
        <v>21</v>
      </c>
      <c r="D246" s="8">
        <v>1.44</v>
      </c>
      <c r="E246" s="4">
        <v>14</v>
      </c>
      <c r="F246" s="8">
        <v>1.33</v>
      </c>
      <c r="G246" s="4">
        <v>6</v>
      </c>
      <c r="H246" s="8">
        <v>1.65</v>
      </c>
      <c r="I246" s="4">
        <v>1</v>
      </c>
    </row>
    <row r="247" spans="1:9" x14ac:dyDescent="0.2">
      <c r="A247" s="2">
        <v>18</v>
      </c>
      <c r="B247" s="1" t="s">
        <v>58</v>
      </c>
      <c r="C247" s="4">
        <v>21</v>
      </c>
      <c r="D247" s="8">
        <v>1.44</v>
      </c>
      <c r="E247" s="4">
        <v>10</v>
      </c>
      <c r="F247" s="8">
        <v>0.95</v>
      </c>
      <c r="G247" s="4">
        <v>11</v>
      </c>
      <c r="H247" s="8">
        <v>3.02</v>
      </c>
      <c r="I247" s="4">
        <v>0</v>
      </c>
    </row>
    <row r="248" spans="1:9" x14ac:dyDescent="0.2">
      <c r="A248" s="2">
        <v>20</v>
      </c>
      <c r="B248" s="1" t="s">
        <v>49</v>
      </c>
      <c r="C248" s="4">
        <v>19</v>
      </c>
      <c r="D248" s="8">
        <v>1.3</v>
      </c>
      <c r="E248" s="4">
        <v>8</v>
      </c>
      <c r="F248" s="8">
        <v>0.76</v>
      </c>
      <c r="G248" s="4">
        <v>11</v>
      </c>
      <c r="H248" s="8">
        <v>3.02</v>
      </c>
      <c r="I248" s="4">
        <v>0</v>
      </c>
    </row>
    <row r="249" spans="1:9" x14ac:dyDescent="0.2">
      <c r="A249" s="1"/>
      <c r="C249" s="4"/>
      <c r="D249" s="8"/>
      <c r="E249" s="4"/>
      <c r="F249" s="8"/>
      <c r="G249" s="4"/>
      <c r="H249" s="8"/>
      <c r="I249" s="4"/>
    </row>
    <row r="250" spans="1:9" x14ac:dyDescent="0.2">
      <c r="A250" s="1" t="s">
        <v>11</v>
      </c>
      <c r="C250" s="4"/>
      <c r="D250" s="8"/>
      <c r="E250" s="4"/>
      <c r="F250" s="8"/>
      <c r="G250" s="4"/>
      <c r="H250" s="8"/>
      <c r="I250" s="4"/>
    </row>
    <row r="251" spans="1:9" x14ac:dyDescent="0.2">
      <c r="A251" s="2">
        <v>1</v>
      </c>
      <c r="B251" s="1" t="s">
        <v>60</v>
      </c>
      <c r="C251" s="4">
        <v>61</v>
      </c>
      <c r="D251" s="8">
        <v>11.23</v>
      </c>
      <c r="E251" s="4">
        <v>58</v>
      </c>
      <c r="F251" s="8">
        <v>16.760000000000002</v>
      </c>
      <c r="G251" s="4">
        <v>3</v>
      </c>
      <c r="H251" s="8">
        <v>1.66</v>
      </c>
      <c r="I251" s="4">
        <v>0</v>
      </c>
    </row>
    <row r="252" spans="1:9" x14ac:dyDescent="0.2">
      <c r="A252" s="2">
        <v>2</v>
      </c>
      <c r="B252" s="1" t="s">
        <v>45</v>
      </c>
      <c r="C252" s="4">
        <v>55</v>
      </c>
      <c r="D252" s="8">
        <v>10.130000000000001</v>
      </c>
      <c r="E252" s="4">
        <v>16</v>
      </c>
      <c r="F252" s="8">
        <v>4.62</v>
      </c>
      <c r="G252" s="4">
        <v>39</v>
      </c>
      <c r="H252" s="8">
        <v>21.55</v>
      </c>
      <c r="I252" s="4">
        <v>0</v>
      </c>
    </row>
    <row r="253" spans="1:9" x14ac:dyDescent="0.2">
      <c r="A253" s="2">
        <v>3</v>
      </c>
      <c r="B253" s="1" t="s">
        <v>52</v>
      </c>
      <c r="C253" s="4">
        <v>51</v>
      </c>
      <c r="D253" s="8">
        <v>9.39</v>
      </c>
      <c r="E253" s="4">
        <v>40</v>
      </c>
      <c r="F253" s="8">
        <v>11.56</v>
      </c>
      <c r="G253" s="4">
        <v>10</v>
      </c>
      <c r="H253" s="8">
        <v>5.52</v>
      </c>
      <c r="I253" s="4">
        <v>1</v>
      </c>
    </row>
    <row r="254" spans="1:9" x14ac:dyDescent="0.2">
      <c r="A254" s="2">
        <v>4</v>
      </c>
      <c r="B254" s="1" t="s">
        <v>59</v>
      </c>
      <c r="C254" s="4">
        <v>50</v>
      </c>
      <c r="D254" s="8">
        <v>9.2100000000000009</v>
      </c>
      <c r="E254" s="4">
        <v>48</v>
      </c>
      <c r="F254" s="8">
        <v>13.87</v>
      </c>
      <c r="G254" s="4">
        <v>2</v>
      </c>
      <c r="H254" s="8">
        <v>1.1000000000000001</v>
      </c>
      <c r="I254" s="4">
        <v>0</v>
      </c>
    </row>
    <row r="255" spans="1:9" x14ac:dyDescent="0.2">
      <c r="A255" s="2">
        <v>5</v>
      </c>
      <c r="B255" s="1" t="s">
        <v>54</v>
      </c>
      <c r="C255" s="4">
        <v>47</v>
      </c>
      <c r="D255" s="8">
        <v>8.66</v>
      </c>
      <c r="E255" s="4">
        <v>27</v>
      </c>
      <c r="F255" s="8">
        <v>7.8</v>
      </c>
      <c r="G255" s="4">
        <v>20</v>
      </c>
      <c r="H255" s="8">
        <v>11.05</v>
      </c>
      <c r="I255" s="4">
        <v>0</v>
      </c>
    </row>
    <row r="256" spans="1:9" x14ac:dyDescent="0.2">
      <c r="A256" s="2">
        <v>6</v>
      </c>
      <c r="B256" s="1" t="s">
        <v>46</v>
      </c>
      <c r="C256" s="4">
        <v>25</v>
      </c>
      <c r="D256" s="8">
        <v>4.5999999999999996</v>
      </c>
      <c r="E256" s="4">
        <v>16</v>
      </c>
      <c r="F256" s="8">
        <v>4.62</v>
      </c>
      <c r="G256" s="4">
        <v>9</v>
      </c>
      <c r="H256" s="8">
        <v>4.97</v>
      </c>
      <c r="I256" s="4">
        <v>0</v>
      </c>
    </row>
    <row r="257" spans="1:9" x14ac:dyDescent="0.2">
      <c r="A257" s="2">
        <v>7</v>
      </c>
      <c r="B257" s="1" t="s">
        <v>61</v>
      </c>
      <c r="C257" s="4">
        <v>20</v>
      </c>
      <c r="D257" s="8">
        <v>3.68</v>
      </c>
      <c r="E257" s="4">
        <v>9</v>
      </c>
      <c r="F257" s="8">
        <v>2.6</v>
      </c>
      <c r="G257" s="4">
        <v>2</v>
      </c>
      <c r="H257" s="8">
        <v>1.1000000000000001</v>
      </c>
      <c r="I257" s="4">
        <v>0</v>
      </c>
    </row>
    <row r="258" spans="1:9" x14ac:dyDescent="0.2">
      <c r="A258" s="2">
        <v>8</v>
      </c>
      <c r="B258" s="1" t="s">
        <v>47</v>
      </c>
      <c r="C258" s="4">
        <v>19</v>
      </c>
      <c r="D258" s="8">
        <v>3.5</v>
      </c>
      <c r="E258" s="4">
        <v>10</v>
      </c>
      <c r="F258" s="8">
        <v>2.89</v>
      </c>
      <c r="G258" s="4">
        <v>9</v>
      </c>
      <c r="H258" s="8">
        <v>4.97</v>
      </c>
      <c r="I258" s="4">
        <v>0</v>
      </c>
    </row>
    <row r="259" spans="1:9" x14ac:dyDescent="0.2">
      <c r="A259" s="2">
        <v>8</v>
      </c>
      <c r="B259" s="1" t="s">
        <v>53</v>
      </c>
      <c r="C259" s="4">
        <v>19</v>
      </c>
      <c r="D259" s="8">
        <v>3.5</v>
      </c>
      <c r="E259" s="4">
        <v>13</v>
      </c>
      <c r="F259" s="8">
        <v>3.76</v>
      </c>
      <c r="G259" s="4">
        <v>6</v>
      </c>
      <c r="H259" s="8">
        <v>3.31</v>
      </c>
      <c r="I259" s="4">
        <v>0</v>
      </c>
    </row>
    <row r="260" spans="1:9" x14ac:dyDescent="0.2">
      <c r="A260" s="2">
        <v>10</v>
      </c>
      <c r="B260" s="1" t="s">
        <v>64</v>
      </c>
      <c r="C260" s="4">
        <v>18</v>
      </c>
      <c r="D260" s="8">
        <v>3.31</v>
      </c>
      <c r="E260" s="4">
        <v>15</v>
      </c>
      <c r="F260" s="8">
        <v>4.34</v>
      </c>
      <c r="G260" s="4">
        <v>3</v>
      </c>
      <c r="H260" s="8">
        <v>1.66</v>
      </c>
      <c r="I260" s="4">
        <v>0</v>
      </c>
    </row>
    <row r="261" spans="1:9" x14ac:dyDescent="0.2">
      <c r="A261" s="2">
        <v>11</v>
      </c>
      <c r="B261" s="1" t="s">
        <v>62</v>
      </c>
      <c r="C261" s="4">
        <v>15</v>
      </c>
      <c r="D261" s="8">
        <v>2.76</v>
      </c>
      <c r="E261" s="4">
        <v>15</v>
      </c>
      <c r="F261" s="8">
        <v>4.34</v>
      </c>
      <c r="G261" s="4">
        <v>0</v>
      </c>
      <c r="H261" s="8">
        <v>0</v>
      </c>
      <c r="I261" s="4">
        <v>0</v>
      </c>
    </row>
    <row r="262" spans="1:9" x14ac:dyDescent="0.2">
      <c r="A262" s="2">
        <v>12</v>
      </c>
      <c r="B262" s="1" t="s">
        <v>71</v>
      </c>
      <c r="C262" s="4">
        <v>13</v>
      </c>
      <c r="D262" s="8">
        <v>2.39</v>
      </c>
      <c r="E262" s="4">
        <v>10</v>
      </c>
      <c r="F262" s="8">
        <v>2.89</v>
      </c>
      <c r="G262" s="4">
        <v>3</v>
      </c>
      <c r="H262" s="8">
        <v>1.66</v>
      </c>
      <c r="I262" s="4">
        <v>0</v>
      </c>
    </row>
    <row r="263" spans="1:9" x14ac:dyDescent="0.2">
      <c r="A263" s="2">
        <v>13</v>
      </c>
      <c r="B263" s="1" t="s">
        <v>48</v>
      </c>
      <c r="C263" s="4">
        <v>12</v>
      </c>
      <c r="D263" s="8">
        <v>2.21</v>
      </c>
      <c r="E263" s="4">
        <v>8</v>
      </c>
      <c r="F263" s="8">
        <v>2.31</v>
      </c>
      <c r="G263" s="4">
        <v>4</v>
      </c>
      <c r="H263" s="8">
        <v>2.21</v>
      </c>
      <c r="I263" s="4">
        <v>0</v>
      </c>
    </row>
    <row r="264" spans="1:9" x14ac:dyDescent="0.2">
      <c r="A264" s="2">
        <v>14</v>
      </c>
      <c r="B264" s="1" t="s">
        <v>58</v>
      </c>
      <c r="C264" s="4">
        <v>10</v>
      </c>
      <c r="D264" s="8">
        <v>1.84</v>
      </c>
      <c r="E264" s="4">
        <v>4</v>
      </c>
      <c r="F264" s="8">
        <v>1.1599999999999999</v>
      </c>
      <c r="G264" s="4">
        <v>6</v>
      </c>
      <c r="H264" s="8">
        <v>3.31</v>
      </c>
      <c r="I264" s="4">
        <v>0</v>
      </c>
    </row>
    <row r="265" spans="1:9" x14ac:dyDescent="0.2">
      <c r="A265" s="2">
        <v>15</v>
      </c>
      <c r="B265" s="1" t="s">
        <v>56</v>
      </c>
      <c r="C265" s="4">
        <v>9</v>
      </c>
      <c r="D265" s="8">
        <v>1.66</v>
      </c>
      <c r="E265" s="4">
        <v>4</v>
      </c>
      <c r="F265" s="8">
        <v>1.1599999999999999</v>
      </c>
      <c r="G265" s="4">
        <v>5</v>
      </c>
      <c r="H265" s="8">
        <v>2.76</v>
      </c>
      <c r="I265" s="4">
        <v>0</v>
      </c>
    </row>
    <row r="266" spans="1:9" x14ac:dyDescent="0.2">
      <c r="A266" s="2">
        <v>15</v>
      </c>
      <c r="B266" s="1" t="s">
        <v>67</v>
      </c>
      <c r="C266" s="4">
        <v>9</v>
      </c>
      <c r="D266" s="8">
        <v>1.66</v>
      </c>
      <c r="E266" s="4">
        <v>5</v>
      </c>
      <c r="F266" s="8">
        <v>1.45</v>
      </c>
      <c r="G266" s="4">
        <v>4</v>
      </c>
      <c r="H266" s="8">
        <v>2.21</v>
      </c>
      <c r="I266" s="4">
        <v>0</v>
      </c>
    </row>
    <row r="267" spans="1:9" x14ac:dyDescent="0.2">
      <c r="A267" s="2">
        <v>17</v>
      </c>
      <c r="B267" s="1" t="s">
        <v>75</v>
      </c>
      <c r="C267" s="4">
        <v>8</v>
      </c>
      <c r="D267" s="8">
        <v>1.47</v>
      </c>
      <c r="E267" s="4">
        <v>5</v>
      </c>
      <c r="F267" s="8">
        <v>1.45</v>
      </c>
      <c r="G267" s="4">
        <v>3</v>
      </c>
      <c r="H267" s="8">
        <v>1.66</v>
      </c>
      <c r="I267" s="4">
        <v>0</v>
      </c>
    </row>
    <row r="268" spans="1:9" x14ac:dyDescent="0.2">
      <c r="A268" s="2">
        <v>18</v>
      </c>
      <c r="B268" s="1" t="s">
        <v>50</v>
      </c>
      <c r="C268" s="4">
        <v>7</v>
      </c>
      <c r="D268" s="8">
        <v>1.29</v>
      </c>
      <c r="E268" s="4">
        <v>1</v>
      </c>
      <c r="F268" s="8">
        <v>0.28999999999999998</v>
      </c>
      <c r="G268" s="4">
        <v>6</v>
      </c>
      <c r="H268" s="8">
        <v>3.31</v>
      </c>
      <c r="I268" s="4">
        <v>0</v>
      </c>
    </row>
    <row r="269" spans="1:9" x14ac:dyDescent="0.2">
      <c r="A269" s="2">
        <v>18</v>
      </c>
      <c r="B269" s="1" t="s">
        <v>72</v>
      </c>
      <c r="C269" s="4">
        <v>7</v>
      </c>
      <c r="D269" s="8">
        <v>1.29</v>
      </c>
      <c r="E269" s="4">
        <v>6</v>
      </c>
      <c r="F269" s="8">
        <v>1.73</v>
      </c>
      <c r="G269" s="4">
        <v>0</v>
      </c>
      <c r="H269" s="8">
        <v>0</v>
      </c>
      <c r="I269" s="4">
        <v>1</v>
      </c>
    </row>
    <row r="270" spans="1:9" x14ac:dyDescent="0.2">
      <c r="A270" s="2">
        <v>18</v>
      </c>
      <c r="B270" s="1" t="s">
        <v>73</v>
      </c>
      <c r="C270" s="4">
        <v>7</v>
      </c>
      <c r="D270" s="8">
        <v>1.29</v>
      </c>
      <c r="E270" s="4">
        <v>4</v>
      </c>
      <c r="F270" s="8">
        <v>1.1599999999999999</v>
      </c>
      <c r="G270" s="4">
        <v>3</v>
      </c>
      <c r="H270" s="8">
        <v>1.66</v>
      </c>
      <c r="I270" s="4">
        <v>0</v>
      </c>
    </row>
    <row r="271" spans="1:9" x14ac:dyDescent="0.2">
      <c r="A271" s="1"/>
      <c r="C271" s="4"/>
      <c r="D271" s="8"/>
      <c r="E271" s="4"/>
      <c r="F271" s="8"/>
      <c r="G271" s="4"/>
      <c r="H271" s="8"/>
      <c r="I271" s="4"/>
    </row>
    <row r="272" spans="1:9" x14ac:dyDescent="0.2">
      <c r="A272" s="1" t="s">
        <v>12</v>
      </c>
      <c r="C272" s="4"/>
      <c r="D272" s="8"/>
      <c r="E272" s="4"/>
      <c r="F272" s="8"/>
      <c r="G272" s="4"/>
      <c r="H272" s="8"/>
      <c r="I272" s="4"/>
    </row>
    <row r="273" spans="1:9" x14ac:dyDescent="0.2">
      <c r="A273" s="2">
        <v>1</v>
      </c>
      <c r="B273" s="1" t="s">
        <v>60</v>
      </c>
      <c r="C273" s="4">
        <v>147</v>
      </c>
      <c r="D273" s="8">
        <v>12.74</v>
      </c>
      <c r="E273" s="4">
        <v>139</v>
      </c>
      <c r="F273" s="8">
        <v>17.38</v>
      </c>
      <c r="G273" s="4">
        <v>6</v>
      </c>
      <c r="H273" s="8">
        <v>1.75</v>
      </c>
      <c r="I273" s="4">
        <v>2</v>
      </c>
    </row>
    <row r="274" spans="1:9" x14ac:dyDescent="0.2">
      <c r="A274" s="2">
        <v>2</v>
      </c>
      <c r="B274" s="1" t="s">
        <v>59</v>
      </c>
      <c r="C274" s="4">
        <v>117</v>
      </c>
      <c r="D274" s="8">
        <v>10.14</v>
      </c>
      <c r="E274" s="4">
        <v>102</v>
      </c>
      <c r="F274" s="8">
        <v>12.75</v>
      </c>
      <c r="G274" s="4">
        <v>15</v>
      </c>
      <c r="H274" s="8">
        <v>4.37</v>
      </c>
      <c r="I274" s="4">
        <v>0</v>
      </c>
    </row>
    <row r="275" spans="1:9" x14ac:dyDescent="0.2">
      <c r="A275" s="2">
        <v>3</v>
      </c>
      <c r="B275" s="1" t="s">
        <v>54</v>
      </c>
      <c r="C275" s="4">
        <v>110</v>
      </c>
      <c r="D275" s="8">
        <v>9.5299999999999994</v>
      </c>
      <c r="E275" s="4">
        <v>84</v>
      </c>
      <c r="F275" s="8">
        <v>10.5</v>
      </c>
      <c r="G275" s="4">
        <v>26</v>
      </c>
      <c r="H275" s="8">
        <v>7.58</v>
      </c>
      <c r="I275" s="4">
        <v>0</v>
      </c>
    </row>
    <row r="276" spans="1:9" x14ac:dyDescent="0.2">
      <c r="A276" s="2">
        <v>4</v>
      </c>
      <c r="B276" s="1" t="s">
        <v>52</v>
      </c>
      <c r="C276" s="4">
        <v>103</v>
      </c>
      <c r="D276" s="8">
        <v>8.93</v>
      </c>
      <c r="E276" s="4">
        <v>77</v>
      </c>
      <c r="F276" s="8">
        <v>9.6300000000000008</v>
      </c>
      <c r="G276" s="4">
        <v>25</v>
      </c>
      <c r="H276" s="8">
        <v>7.29</v>
      </c>
      <c r="I276" s="4">
        <v>1</v>
      </c>
    </row>
    <row r="277" spans="1:9" x14ac:dyDescent="0.2">
      <c r="A277" s="2">
        <v>5</v>
      </c>
      <c r="B277" s="1" t="s">
        <v>45</v>
      </c>
      <c r="C277" s="4">
        <v>76</v>
      </c>
      <c r="D277" s="8">
        <v>6.59</v>
      </c>
      <c r="E277" s="4">
        <v>35</v>
      </c>
      <c r="F277" s="8">
        <v>4.38</v>
      </c>
      <c r="G277" s="4">
        <v>41</v>
      </c>
      <c r="H277" s="8">
        <v>11.95</v>
      </c>
      <c r="I277" s="4">
        <v>0</v>
      </c>
    </row>
    <row r="278" spans="1:9" x14ac:dyDescent="0.2">
      <c r="A278" s="2">
        <v>6</v>
      </c>
      <c r="B278" s="1" t="s">
        <v>62</v>
      </c>
      <c r="C278" s="4">
        <v>53</v>
      </c>
      <c r="D278" s="8">
        <v>4.59</v>
      </c>
      <c r="E278" s="4">
        <v>51</v>
      </c>
      <c r="F278" s="8">
        <v>6.38</v>
      </c>
      <c r="G278" s="4">
        <v>2</v>
      </c>
      <c r="H278" s="8">
        <v>0.57999999999999996</v>
      </c>
      <c r="I278" s="4">
        <v>0</v>
      </c>
    </row>
    <row r="279" spans="1:9" x14ac:dyDescent="0.2">
      <c r="A279" s="2">
        <v>7</v>
      </c>
      <c r="B279" s="1" t="s">
        <v>46</v>
      </c>
      <c r="C279" s="4">
        <v>51</v>
      </c>
      <c r="D279" s="8">
        <v>4.42</v>
      </c>
      <c r="E279" s="4">
        <v>30</v>
      </c>
      <c r="F279" s="8">
        <v>3.75</v>
      </c>
      <c r="G279" s="4">
        <v>21</v>
      </c>
      <c r="H279" s="8">
        <v>6.12</v>
      </c>
      <c r="I279" s="4">
        <v>0</v>
      </c>
    </row>
    <row r="280" spans="1:9" x14ac:dyDescent="0.2">
      <c r="A280" s="2">
        <v>8</v>
      </c>
      <c r="B280" s="1" t="s">
        <v>56</v>
      </c>
      <c r="C280" s="4">
        <v>47</v>
      </c>
      <c r="D280" s="8">
        <v>4.07</v>
      </c>
      <c r="E280" s="4">
        <v>29</v>
      </c>
      <c r="F280" s="8">
        <v>3.63</v>
      </c>
      <c r="G280" s="4">
        <v>16</v>
      </c>
      <c r="H280" s="8">
        <v>4.66</v>
      </c>
      <c r="I280" s="4">
        <v>0</v>
      </c>
    </row>
    <row r="281" spans="1:9" x14ac:dyDescent="0.2">
      <c r="A281" s="2">
        <v>9</v>
      </c>
      <c r="B281" s="1" t="s">
        <v>63</v>
      </c>
      <c r="C281" s="4">
        <v>45</v>
      </c>
      <c r="D281" s="8">
        <v>3.9</v>
      </c>
      <c r="E281" s="4">
        <v>0</v>
      </c>
      <c r="F281" s="8">
        <v>0</v>
      </c>
      <c r="G281" s="4">
        <v>45</v>
      </c>
      <c r="H281" s="8">
        <v>13.12</v>
      </c>
      <c r="I281" s="4">
        <v>0</v>
      </c>
    </row>
    <row r="282" spans="1:9" x14ac:dyDescent="0.2">
      <c r="A282" s="2">
        <v>10</v>
      </c>
      <c r="B282" s="1" t="s">
        <v>61</v>
      </c>
      <c r="C282" s="4">
        <v>37</v>
      </c>
      <c r="D282" s="8">
        <v>3.21</v>
      </c>
      <c r="E282" s="4">
        <v>33</v>
      </c>
      <c r="F282" s="8">
        <v>4.13</v>
      </c>
      <c r="G282" s="4">
        <v>3</v>
      </c>
      <c r="H282" s="8">
        <v>0.87</v>
      </c>
      <c r="I282" s="4">
        <v>0</v>
      </c>
    </row>
    <row r="283" spans="1:9" x14ac:dyDescent="0.2">
      <c r="A283" s="2">
        <v>11</v>
      </c>
      <c r="B283" s="1" t="s">
        <v>53</v>
      </c>
      <c r="C283" s="4">
        <v>36</v>
      </c>
      <c r="D283" s="8">
        <v>3.12</v>
      </c>
      <c r="E283" s="4">
        <v>32</v>
      </c>
      <c r="F283" s="8">
        <v>4</v>
      </c>
      <c r="G283" s="4">
        <v>4</v>
      </c>
      <c r="H283" s="8">
        <v>1.17</v>
      </c>
      <c r="I283" s="4">
        <v>0</v>
      </c>
    </row>
    <row r="284" spans="1:9" x14ac:dyDescent="0.2">
      <c r="A284" s="2">
        <v>11</v>
      </c>
      <c r="B284" s="1" t="s">
        <v>58</v>
      </c>
      <c r="C284" s="4">
        <v>36</v>
      </c>
      <c r="D284" s="8">
        <v>3.12</v>
      </c>
      <c r="E284" s="4">
        <v>13</v>
      </c>
      <c r="F284" s="8">
        <v>1.63</v>
      </c>
      <c r="G284" s="4">
        <v>22</v>
      </c>
      <c r="H284" s="8">
        <v>6.41</v>
      </c>
      <c r="I284" s="4">
        <v>0</v>
      </c>
    </row>
    <row r="285" spans="1:9" x14ac:dyDescent="0.2">
      <c r="A285" s="2">
        <v>13</v>
      </c>
      <c r="B285" s="1" t="s">
        <v>48</v>
      </c>
      <c r="C285" s="4">
        <v>34</v>
      </c>
      <c r="D285" s="8">
        <v>2.95</v>
      </c>
      <c r="E285" s="4">
        <v>28</v>
      </c>
      <c r="F285" s="8">
        <v>3.5</v>
      </c>
      <c r="G285" s="4">
        <v>6</v>
      </c>
      <c r="H285" s="8">
        <v>1.75</v>
      </c>
      <c r="I285" s="4">
        <v>0</v>
      </c>
    </row>
    <row r="286" spans="1:9" x14ac:dyDescent="0.2">
      <c r="A286" s="2">
        <v>14</v>
      </c>
      <c r="B286" s="1" t="s">
        <v>47</v>
      </c>
      <c r="C286" s="4">
        <v>27</v>
      </c>
      <c r="D286" s="8">
        <v>2.34</v>
      </c>
      <c r="E286" s="4">
        <v>17</v>
      </c>
      <c r="F286" s="8">
        <v>2.13</v>
      </c>
      <c r="G286" s="4">
        <v>10</v>
      </c>
      <c r="H286" s="8">
        <v>2.92</v>
      </c>
      <c r="I286" s="4">
        <v>0</v>
      </c>
    </row>
    <row r="287" spans="1:9" x14ac:dyDescent="0.2">
      <c r="A287" s="2">
        <v>14</v>
      </c>
      <c r="B287" s="1" t="s">
        <v>51</v>
      </c>
      <c r="C287" s="4">
        <v>27</v>
      </c>
      <c r="D287" s="8">
        <v>2.34</v>
      </c>
      <c r="E287" s="4">
        <v>19</v>
      </c>
      <c r="F287" s="8">
        <v>2.38</v>
      </c>
      <c r="G287" s="4">
        <v>8</v>
      </c>
      <c r="H287" s="8">
        <v>2.33</v>
      </c>
      <c r="I287" s="4">
        <v>0</v>
      </c>
    </row>
    <row r="288" spans="1:9" x14ac:dyDescent="0.2">
      <c r="A288" s="2">
        <v>16</v>
      </c>
      <c r="B288" s="1" t="s">
        <v>49</v>
      </c>
      <c r="C288" s="4">
        <v>22</v>
      </c>
      <c r="D288" s="8">
        <v>1.91</v>
      </c>
      <c r="E288" s="4">
        <v>14</v>
      </c>
      <c r="F288" s="8">
        <v>1.75</v>
      </c>
      <c r="G288" s="4">
        <v>8</v>
      </c>
      <c r="H288" s="8">
        <v>2.33</v>
      </c>
      <c r="I288" s="4">
        <v>0</v>
      </c>
    </row>
    <row r="289" spans="1:9" x14ac:dyDescent="0.2">
      <c r="A289" s="2">
        <v>17</v>
      </c>
      <c r="B289" s="1" t="s">
        <v>57</v>
      </c>
      <c r="C289" s="4">
        <v>17</v>
      </c>
      <c r="D289" s="8">
        <v>1.47</v>
      </c>
      <c r="E289" s="4">
        <v>16</v>
      </c>
      <c r="F289" s="8">
        <v>2</v>
      </c>
      <c r="G289" s="4">
        <v>1</v>
      </c>
      <c r="H289" s="8">
        <v>0.28999999999999998</v>
      </c>
      <c r="I289" s="4">
        <v>0</v>
      </c>
    </row>
    <row r="290" spans="1:9" x14ac:dyDescent="0.2">
      <c r="A290" s="2">
        <v>17</v>
      </c>
      <c r="B290" s="1" t="s">
        <v>64</v>
      </c>
      <c r="C290" s="4">
        <v>17</v>
      </c>
      <c r="D290" s="8">
        <v>1.47</v>
      </c>
      <c r="E290" s="4">
        <v>17</v>
      </c>
      <c r="F290" s="8">
        <v>2.13</v>
      </c>
      <c r="G290" s="4">
        <v>0</v>
      </c>
      <c r="H290" s="8">
        <v>0</v>
      </c>
      <c r="I290" s="4">
        <v>0</v>
      </c>
    </row>
    <row r="291" spans="1:9" x14ac:dyDescent="0.2">
      <c r="A291" s="2">
        <v>19</v>
      </c>
      <c r="B291" s="1" t="s">
        <v>50</v>
      </c>
      <c r="C291" s="4">
        <v>15</v>
      </c>
      <c r="D291" s="8">
        <v>1.3</v>
      </c>
      <c r="E291" s="4">
        <v>5</v>
      </c>
      <c r="F291" s="8">
        <v>0.63</v>
      </c>
      <c r="G291" s="4">
        <v>10</v>
      </c>
      <c r="H291" s="8">
        <v>2.92</v>
      </c>
      <c r="I291" s="4">
        <v>0</v>
      </c>
    </row>
    <row r="292" spans="1:9" x14ac:dyDescent="0.2">
      <c r="A292" s="2">
        <v>19</v>
      </c>
      <c r="B292" s="1" t="s">
        <v>69</v>
      </c>
      <c r="C292" s="4">
        <v>15</v>
      </c>
      <c r="D292" s="8">
        <v>1.3</v>
      </c>
      <c r="E292" s="4">
        <v>9</v>
      </c>
      <c r="F292" s="8">
        <v>1.1299999999999999</v>
      </c>
      <c r="G292" s="4">
        <v>6</v>
      </c>
      <c r="H292" s="8">
        <v>1.75</v>
      </c>
      <c r="I292" s="4">
        <v>0</v>
      </c>
    </row>
    <row r="293" spans="1:9" x14ac:dyDescent="0.2">
      <c r="A293" s="1"/>
      <c r="C293" s="4"/>
      <c r="D293" s="8"/>
      <c r="E293" s="4"/>
      <c r="F293" s="8"/>
      <c r="G293" s="4"/>
      <c r="H293" s="8"/>
      <c r="I293" s="4"/>
    </row>
    <row r="294" spans="1:9" x14ac:dyDescent="0.2">
      <c r="A294" s="1" t="s">
        <v>13</v>
      </c>
      <c r="C294" s="4"/>
      <c r="D294" s="8"/>
      <c r="E294" s="4"/>
      <c r="F294" s="8"/>
      <c r="G294" s="4"/>
      <c r="H294" s="8"/>
      <c r="I294" s="4"/>
    </row>
    <row r="295" spans="1:9" x14ac:dyDescent="0.2">
      <c r="A295" s="2">
        <v>1</v>
      </c>
      <c r="B295" s="1" t="s">
        <v>48</v>
      </c>
      <c r="C295" s="4">
        <v>270</v>
      </c>
      <c r="D295" s="8">
        <v>17.5</v>
      </c>
      <c r="E295" s="4">
        <v>242</v>
      </c>
      <c r="F295" s="8">
        <v>20.79</v>
      </c>
      <c r="G295" s="4">
        <v>28</v>
      </c>
      <c r="H295" s="8">
        <v>7.87</v>
      </c>
      <c r="I295" s="4">
        <v>0</v>
      </c>
    </row>
    <row r="296" spans="1:9" x14ac:dyDescent="0.2">
      <c r="A296" s="2">
        <v>2</v>
      </c>
      <c r="B296" s="1" t="s">
        <v>60</v>
      </c>
      <c r="C296" s="4">
        <v>156</v>
      </c>
      <c r="D296" s="8">
        <v>10.11</v>
      </c>
      <c r="E296" s="4">
        <v>154</v>
      </c>
      <c r="F296" s="8">
        <v>13.23</v>
      </c>
      <c r="G296" s="4">
        <v>2</v>
      </c>
      <c r="H296" s="8">
        <v>0.56000000000000005</v>
      </c>
      <c r="I296" s="4">
        <v>0</v>
      </c>
    </row>
    <row r="297" spans="1:9" x14ac:dyDescent="0.2">
      <c r="A297" s="2">
        <v>3</v>
      </c>
      <c r="B297" s="1" t="s">
        <v>54</v>
      </c>
      <c r="C297" s="4">
        <v>124</v>
      </c>
      <c r="D297" s="8">
        <v>8.0399999999999991</v>
      </c>
      <c r="E297" s="4">
        <v>80</v>
      </c>
      <c r="F297" s="8">
        <v>6.87</v>
      </c>
      <c r="G297" s="4">
        <v>44</v>
      </c>
      <c r="H297" s="8">
        <v>12.36</v>
      </c>
      <c r="I297" s="4">
        <v>0</v>
      </c>
    </row>
    <row r="298" spans="1:9" x14ac:dyDescent="0.2">
      <c r="A298" s="2">
        <v>4</v>
      </c>
      <c r="B298" s="1" t="s">
        <v>52</v>
      </c>
      <c r="C298" s="4">
        <v>121</v>
      </c>
      <c r="D298" s="8">
        <v>7.84</v>
      </c>
      <c r="E298" s="4">
        <v>108</v>
      </c>
      <c r="F298" s="8">
        <v>9.2799999999999994</v>
      </c>
      <c r="G298" s="4">
        <v>13</v>
      </c>
      <c r="H298" s="8">
        <v>3.65</v>
      </c>
      <c r="I298" s="4">
        <v>0</v>
      </c>
    </row>
    <row r="299" spans="1:9" x14ac:dyDescent="0.2">
      <c r="A299" s="2">
        <v>5</v>
      </c>
      <c r="B299" s="1" t="s">
        <v>59</v>
      </c>
      <c r="C299" s="4">
        <v>100</v>
      </c>
      <c r="D299" s="8">
        <v>6.48</v>
      </c>
      <c r="E299" s="4">
        <v>95</v>
      </c>
      <c r="F299" s="8">
        <v>8.16</v>
      </c>
      <c r="G299" s="4">
        <v>5</v>
      </c>
      <c r="H299" s="8">
        <v>1.4</v>
      </c>
      <c r="I299" s="4">
        <v>0</v>
      </c>
    </row>
    <row r="300" spans="1:9" x14ac:dyDescent="0.2">
      <c r="A300" s="2">
        <v>6</v>
      </c>
      <c r="B300" s="1" t="s">
        <v>45</v>
      </c>
      <c r="C300" s="4">
        <v>95</v>
      </c>
      <c r="D300" s="8">
        <v>6.16</v>
      </c>
      <c r="E300" s="4">
        <v>40</v>
      </c>
      <c r="F300" s="8">
        <v>3.44</v>
      </c>
      <c r="G300" s="4">
        <v>55</v>
      </c>
      <c r="H300" s="8">
        <v>15.45</v>
      </c>
      <c r="I300" s="4">
        <v>0</v>
      </c>
    </row>
    <row r="301" spans="1:9" x14ac:dyDescent="0.2">
      <c r="A301" s="2">
        <v>7</v>
      </c>
      <c r="B301" s="1" t="s">
        <v>46</v>
      </c>
      <c r="C301" s="4">
        <v>60</v>
      </c>
      <c r="D301" s="8">
        <v>3.89</v>
      </c>
      <c r="E301" s="4">
        <v>53</v>
      </c>
      <c r="F301" s="8">
        <v>4.55</v>
      </c>
      <c r="G301" s="4">
        <v>7</v>
      </c>
      <c r="H301" s="8">
        <v>1.97</v>
      </c>
      <c r="I301" s="4">
        <v>0</v>
      </c>
    </row>
    <row r="302" spans="1:9" x14ac:dyDescent="0.2">
      <c r="A302" s="2">
        <v>8</v>
      </c>
      <c r="B302" s="1" t="s">
        <v>56</v>
      </c>
      <c r="C302" s="4">
        <v>56</v>
      </c>
      <c r="D302" s="8">
        <v>3.63</v>
      </c>
      <c r="E302" s="4">
        <v>47</v>
      </c>
      <c r="F302" s="8">
        <v>4.04</v>
      </c>
      <c r="G302" s="4">
        <v>9</v>
      </c>
      <c r="H302" s="8">
        <v>2.5299999999999998</v>
      </c>
      <c r="I302" s="4">
        <v>0</v>
      </c>
    </row>
    <row r="303" spans="1:9" x14ac:dyDescent="0.2">
      <c r="A303" s="2">
        <v>9</v>
      </c>
      <c r="B303" s="1" t="s">
        <v>53</v>
      </c>
      <c r="C303" s="4">
        <v>54</v>
      </c>
      <c r="D303" s="8">
        <v>3.5</v>
      </c>
      <c r="E303" s="4">
        <v>50</v>
      </c>
      <c r="F303" s="8">
        <v>4.3</v>
      </c>
      <c r="G303" s="4">
        <v>4</v>
      </c>
      <c r="H303" s="8">
        <v>1.1200000000000001</v>
      </c>
      <c r="I303" s="4">
        <v>0</v>
      </c>
    </row>
    <row r="304" spans="1:9" x14ac:dyDescent="0.2">
      <c r="A304" s="2">
        <v>10</v>
      </c>
      <c r="B304" s="1" t="s">
        <v>64</v>
      </c>
      <c r="C304" s="4">
        <v>50</v>
      </c>
      <c r="D304" s="8">
        <v>3.24</v>
      </c>
      <c r="E304" s="4">
        <v>49</v>
      </c>
      <c r="F304" s="8">
        <v>4.21</v>
      </c>
      <c r="G304" s="4">
        <v>1</v>
      </c>
      <c r="H304" s="8">
        <v>0.28000000000000003</v>
      </c>
      <c r="I304" s="4">
        <v>0</v>
      </c>
    </row>
    <row r="305" spans="1:9" x14ac:dyDescent="0.2">
      <c r="A305" s="2">
        <v>11</v>
      </c>
      <c r="B305" s="1" t="s">
        <v>61</v>
      </c>
      <c r="C305" s="4">
        <v>43</v>
      </c>
      <c r="D305" s="8">
        <v>2.79</v>
      </c>
      <c r="E305" s="4">
        <v>31</v>
      </c>
      <c r="F305" s="8">
        <v>2.66</v>
      </c>
      <c r="G305" s="4">
        <v>1</v>
      </c>
      <c r="H305" s="8">
        <v>0.28000000000000003</v>
      </c>
      <c r="I305" s="4">
        <v>0</v>
      </c>
    </row>
    <row r="306" spans="1:9" x14ac:dyDescent="0.2">
      <c r="A306" s="2">
        <v>12</v>
      </c>
      <c r="B306" s="1" t="s">
        <v>63</v>
      </c>
      <c r="C306" s="4">
        <v>41</v>
      </c>
      <c r="D306" s="8">
        <v>2.66</v>
      </c>
      <c r="E306" s="4">
        <v>0</v>
      </c>
      <c r="F306" s="8">
        <v>0</v>
      </c>
      <c r="G306" s="4">
        <v>41</v>
      </c>
      <c r="H306" s="8">
        <v>11.52</v>
      </c>
      <c r="I306" s="4">
        <v>0</v>
      </c>
    </row>
    <row r="307" spans="1:9" x14ac:dyDescent="0.2">
      <c r="A307" s="2">
        <v>13</v>
      </c>
      <c r="B307" s="1" t="s">
        <v>62</v>
      </c>
      <c r="C307" s="4">
        <v>40</v>
      </c>
      <c r="D307" s="8">
        <v>2.59</v>
      </c>
      <c r="E307" s="4">
        <v>36</v>
      </c>
      <c r="F307" s="8">
        <v>3.09</v>
      </c>
      <c r="G307" s="4">
        <v>4</v>
      </c>
      <c r="H307" s="8">
        <v>1.1200000000000001</v>
      </c>
      <c r="I307" s="4">
        <v>0</v>
      </c>
    </row>
    <row r="308" spans="1:9" x14ac:dyDescent="0.2">
      <c r="A308" s="2">
        <v>14</v>
      </c>
      <c r="B308" s="1" t="s">
        <v>49</v>
      </c>
      <c r="C308" s="4">
        <v>34</v>
      </c>
      <c r="D308" s="8">
        <v>2.2000000000000002</v>
      </c>
      <c r="E308" s="4">
        <v>18</v>
      </c>
      <c r="F308" s="8">
        <v>1.55</v>
      </c>
      <c r="G308" s="4">
        <v>15</v>
      </c>
      <c r="H308" s="8">
        <v>4.21</v>
      </c>
      <c r="I308" s="4">
        <v>1</v>
      </c>
    </row>
    <row r="309" spans="1:9" x14ac:dyDescent="0.2">
      <c r="A309" s="2">
        <v>15</v>
      </c>
      <c r="B309" s="1" t="s">
        <v>51</v>
      </c>
      <c r="C309" s="4">
        <v>32</v>
      </c>
      <c r="D309" s="8">
        <v>2.0699999999999998</v>
      </c>
      <c r="E309" s="4">
        <v>17</v>
      </c>
      <c r="F309" s="8">
        <v>1.46</v>
      </c>
      <c r="G309" s="4">
        <v>15</v>
      </c>
      <c r="H309" s="8">
        <v>4.21</v>
      </c>
      <c r="I309" s="4">
        <v>0</v>
      </c>
    </row>
    <row r="310" spans="1:9" x14ac:dyDescent="0.2">
      <c r="A310" s="2">
        <v>16</v>
      </c>
      <c r="B310" s="1" t="s">
        <v>47</v>
      </c>
      <c r="C310" s="4">
        <v>30</v>
      </c>
      <c r="D310" s="8">
        <v>1.94</v>
      </c>
      <c r="E310" s="4">
        <v>20</v>
      </c>
      <c r="F310" s="8">
        <v>1.72</v>
      </c>
      <c r="G310" s="4">
        <v>10</v>
      </c>
      <c r="H310" s="8">
        <v>2.81</v>
      </c>
      <c r="I310" s="4">
        <v>0</v>
      </c>
    </row>
    <row r="311" spans="1:9" x14ac:dyDescent="0.2">
      <c r="A311" s="2">
        <v>17</v>
      </c>
      <c r="B311" s="1" t="s">
        <v>58</v>
      </c>
      <c r="C311" s="4">
        <v>27</v>
      </c>
      <c r="D311" s="8">
        <v>1.75</v>
      </c>
      <c r="E311" s="4">
        <v>15</v>
      </c>
      <c r="F311" s="8">
        <v>1.29</v>
      </c>
      <c r="G311" s="4">
        <v>12</v>
      </c>
      <c r="H311" s="8">
        <v>3.37</v>
      </c>
      <c r="I311" s="4">
        <v>0</v>
      </c>
    </row>
    <row r="312" spans="1:9" x14ac:dyDescent="0.2">
      <c r="A312" s="2">
        <v>18</v>
      </c>
      <c r="B312" s="1" t="s">
        <v>76</v>
      </c>
      <c r="C312" s="4">
        <v>16</v>
      </c>
      <c r="D312" s="8">
        <v>1.04</v>
      </c>
      <c r="E312" s="4">
        <v>13</v>
      </c>
      <c r="F312" s="8">
        <v>1.1200000000000001</v>
      </c>
      <c r="G312" s="4">
        <v>3</v>
      </c>
      <c r="H312" s="8">
        <v>0.84</v>
      </c>
      <c r="I312" s="4">
        <v>0</v>
      </c>
    </row>
    <row r="313" spans="1:9" x14ac:dyDescent="0.2">
      <c r="A313" s="2">
        <v>18</v>
      </c>
      <c r="B313" s="1" t="s">
        <v>72</v>
      </c>
      <c r="C313" s="4">
        <v>16</v>
      </c>
      <c r="D313" s="8">
        <v>1.04</v>
      </c>
      <c r="E313" s="4">
        <v>7</v>
      </c>
      <c r="F313" s="8">
        <v>0.6</v>
      </c>
      <c r="G313" s="4">
        <v>2</v>
      </c>
      <c r="H313" s="8">
        <v>0.56000000000000005</v>
      </c>
      <c r="I313" s="4">
        <v>0</v>
      </c>
    </row>
    <row r="314" spans="1:9" x14ac:dyDescent="0.2">
      <c r="A314" s="2">
        <v>20</v>
      </c>
      <c r="B314" s="1" t="s">
        <v>77</v>
      </c>
      <c r="C314" s="4">
        <v>10</v>
      </c>
      <c r="D314" s="8">
        <v>0.65</v>
      </c>
      <c r="E314" s="4">
        <v>8</v>
      </c>
      <c r="F314" s="8">
        <v>0.69</v>
      </c>
      <c r="G314" s="4">
        <v>2</v>
      </c>
      <c r="H314" s="8">
        <v>0.56000000000000005</v>
      </c>
      <c r="I314" s="4">
        <v>0</v>
      </c>
    </row>
    <row r="315" spans="1:9" x14ac:dyDescent="0.2">
      <c r="A315" s="2">
        <v>20</v>
      </c>
      <c r="B315" s="1" t="s">
        <v>50</v>
      </c>
      <c r="C315" s="4">
        <v>10</v>
      </c>
      <c r="D315" s="8">
        <v>0.65</v>
      </c>
      <c r="E315" s="4">
        <v>8</v>
      </c>
      <c r="F315" s="8">
        <v>0.69</v>
      </c>
      <c r="G315" s="4">
        <v>2</v>
      </c>
      <c r="H315" s="8">
        <v>0.56000000000000005</v>
      </c>
      <c r="I315" s="4">
        <v>0</v>
      </c>
    </row>
    <row r="316" spans="1:9" x14ac:dyDescent="0.2">
      <c r="A316" s="2">
        <v>20</v>
      </c>
      <c r="B316" s="1" t="s">
        <v>57</v>
      </c>
      <c r="C316" s="4">
        <v>10</v>
      </c>
      <c r="D316" s="8">
        <v>0.65</v>
      </c>
      <c r="E316" s="4">
        <v>9</v>
      </c>
      <c r="F316" s="8">
        <v>0.77</v>
      </c>
      <c r="G316" s="4">
        <v>1</v>
      </c>
      <c r="H316" s="8">
        <v>0.28000000000000003</v>
      </c>
      <c r="I316" s="4">
        <v>0</v>
      </c>
    </row>
    <row r="317" spans="1:9" x14ac:dyDescent="0.2">
      <c r="A317" s="1"/>
      <c r="C317" s="4"/>
      <c r="D317" s="8"/>
      <c r="E317" s="4"/>
      <c r="F317" s="8"/>
      <c r="G317" s="4"/>
      <c r="H317" s="8"/>
      <c r="I317" s="4"/>
    </row>
    <row r="318" spans="1:9" x14ac:dyDescent="0.2">
      <c r="A318" s="1" t="s">
        <v>14</v>
      </c>
      <c r="C318" s="4"/>
      <c r="D318" s="8"/>
      <c r="E318" s="4"/>
      <c r="F318" s="8"/>
      <c r="G318" s="4"/>
      <c r="H318" s="8"/>
      <c r="I318" s="4"/>
    </row>
    <row r="319" spans="1:9" x14ac:dyDescent="0.2">
      <c r="A319" s="2">
        <v>1</v>
      </c>
      <c r="B319" s="1" t="s">
        <v>60</v>
      </c>
      <c r="C319" s="4">
        <v>85</v>
      </c>
      <c r="D319" s="8">
        <v>13.51</v>
      </c>
      <c r="E319" s="4">
        <v>71</v>
      </c>
      <c r="F319" s="8">
        <v>20.29</v>
      </c>
      <c r="G319" s="4">
        <v>14</v>
      </c>
      <c r="H319" s="8">
        <v>5.43</v>
      </c>
      <c r="I319" s="4">
        <v>0</v>
      </c>
    </row>
    <row r="320" spans="1:9" x14ac:dyDescent="0.2">
      <c r="A320" s="2">
        <v>2</v>
      </c>
      <c r="B320" s="1" t="s">
        <v>54</v>
      </c>
      <c r="C320" s="4">
        <v>46</v>
      </c>
      <c r="D320" s="8">
        <v>7.31</v>
      </c>
      <c r="E320" s="4">
        <v>28</v>
      </c>
      <c r="F320" s="8">
        <v>8</v>
      </c>
      <c r="G320" s="4">
        <v>18</v>
      </c>
      <c r="H320" s="8">
        <v>6.98</v>
      </c>
      <c r="I320" s="4">
        <v>0</v>
      </c>
    </row>
    <row r="321" spans="1:9" x14ac:dyDescent="0.2">
      <c r="A321" s="2">
        <v>3</v>
      </c>
      <c r="B321" s="1" t="s">
        <v>56</v>
      </c>
      <c r="C321" s="4">
        <v>44</v>
      </c>
      <c r="D321" s="8">
        <v>7</v>
      </c>
      <c r="E321" s="4">
        <v>20</v>
      </c>
      <c r="F321" s="8">
        <v>5.71</v>
      </c>
      <c r="G321" s="4">
        <v>24</v>
      </c>
      <c r="H321" s="8">
        <v>9.3000000000000007</v>
      </c>
      <c r="I321" s="4">
        <v>0</v>
      </c>
    </row>
    <row r="322" spans="1:9" x14ac:dyDescent="0.2">
      <c r="A322" s="2">
        <v>4</v>
      </c>
      <c r="B322" s="1" t="s">
        <v>46</v>
      </c>
      <c r="C322" s="4">
        <v>41</v>
      </c>
      <c r="D322" s="8">
        <v>6.52</v>
      </c>
      <c r="E322" s="4">
        <v>20</v>
      </c>
      <c r="F322" s="8">
        <v>5.71</v>
      </c>
      <c r="G322" s="4">
        <v>21</v>
      </c>
      <c r="H322" s="8">
        <v>8.14</v>
      </c>
      <c r="I322" s="4">
        <v>0</v>
      </c>
    </row>
    <row r="323" spans="1:9" x14ac:dyDescent="0.2">
      <c r="A323" s="2">
        <v>5</v>
      </c>
      <c r="B323" s="1" t="s">
        <v>61</v>
      </c>
      <c r="C323" s="4">
        <v>39</v>
      </c>
      <c r="D323" s="8">
        <v>6.2</v>
      </c>
      <c r="E323" s="4">
        <v>24</v>
      </c>
      <c r="F323" s="8">
        <v>6.86</v>
      </c>
      <c r="G323" s="4">
        <v>8</v>
      </c>
      <c r="H323" s="8">
        <v>3.1</v>
      </c>
      <c r="I323" s="4">
        <v>0</v>
      </c>
    </row>
    <row r="324" spans="1:9" x14ac:dyDescent="0.2">
      <c r="A324" s="2">
        <v>6</v>
      </c>
      <c r="B324" s="1" t="s">
        <v>52</v>
      </c>
      <c r="C324" s="4">
        <v>35</v>
      </c>
      <c r="D324" s="8">
        <v>5.56</v>
      </c>
      <c r="E324" s="4">
        <v>25</v>
      </c>
      <c r="F324" s="8">
        <v>7.14</v>
      </c>
      <c r="G324" s="4">
        <v>9</v>
      </c>
      <c r="H324" s="8">
        <v>3.49</v>
      </c>
      <c r="I324" s="4">
        <v>1</v>
      </c>
    </row>
    <row r="325" spans="1:9" x14ac:dyDescent="0.2">
      <c r="A325" s="2">
        <v>6</v>
      </c>
      <c r="B325" s="1" t="s">
        <v>59</v>
      </c>
      <c r="C325" s="4">
        <v>35</v>
      </c>
      <c r="D325" s="8">
        <v>5.56</v>
      </c>
      <c r="E325" s="4">
        <v>34</v>
      </c>
      <c r="F325" s="8">
        <v>9.7100000000000009</v>
      </c>
      <c r="G325" s="4">
        <v>1</v>
      </c>
      <c r="H325" s="8">
        <v>0.39</v>
      </c>
      <c r="I325" s="4">
        <v>0</v>
      </c>
    </row>
    <row r="326" spans="1:9" x14ac:dyDescent="0.2">
      <c r="A326" s="2">
        <v>8</v>
      </c>
      <c r="B326" s="1" t="s">
        <v>47</v>
      </c>
      <c r="C326" s="4">
        <v>25</v>
      </c>
      <c r="D326" s="8">
        <v>3.97</v>
      </c>
      <c r="E326" s="4">
        <v>7</v>
      </c>
      <c r="F326" s="8">
        <v>2</v>
      </c>
      <c r="G326" s="4">
        <v>18</v>
      </c>
      <c r="H326" s="8">
        <v>6.98</v>
      </c>
      <c r="I326" s="4">
        <v>0</v>
      </c>
    </row>
    <row r="327" spans="1:9" x14ac:dyDescent="0.2">
      <c r="A327" s="2">
        <v>9</v>
      </c>
      <c r="B327" s="1" t="s">
        <v>45</v>
      </c>
      <c r="C327" s="4">
        <v>24</v>
      </c>
      <c r="D327" s="8">
        <v>3.82</v>
      </c>
      <c r="E327" s="4">
        <v>7</v>
      </c>
      <c r="F327" s="8">
        <v>2</v>
      </c>
      <c r="G327" s="4">
        <v>17</v>
      </c>
      <c r="H327" s="8">
        <v>6.59</v>
      </c>
      <c r="I327" s="4">
        <v>0</v>
      </c>
    </row>
    <row r="328" spans="1:9" x14ac:dyDescent="0.2">
      <c r="A328" s="2">
        <v>10</v>
      </c>
      <c r="B328" s="1" t="s">
        <v>53</v>
      </c>
      <c r="C328" s="4">
        <v>23</v>
      </c>
      <c r="D328" s="8">
        <v>3.66</v>
      </c>
      <c r="E328" s="4">
        <v>17</v>
      </c>
      <c r="F328" s="8">
        <v>4.8600000000000003</v>
      </c>
      <c r="G328" s="4">
        <v>6</v>
      </c>
      <c r="H328" s="8">
        <v>2.33</v>
      </c>
      <c r="I328" s="4">
        <v>0</v>
      </c>
    </row>
    <row r="329" spans="1:9" x14ac:dyDescent="0.2">
      <c r="A329" s="2">
        <v>11</v>
      </c>
      <c r="B329" s="1" t="s">
        <v>58</v>
      </c>
      <c r="C329" s="4">
        <v>18</v>
      </c>
      <c r="D329" s="8">
        <v>2.86</v>
      </c>
      <c r="E329" s="4">
        <v>7</v>
      </c>
      <c r="F329" s="8">
        <v>2</v>
      </c>
      <c r="G329" s="4">
        <v>11</v>
      </c>
      <c r="H329" s="8">
        <v>4.26</v>
      </c>
      <c r="I329" s="4">
        <v>0</v>
      </c>
    </row>
    <row r="330" spans="1:9" x14ac:dyDescent="0.2">
      <c r="A330" s="2">
        <v>12</v>
      </c>
      <c r="B330" s="1" t="s">
        <v>62</v>
      </c>
      <c r="C330" s="4">
        <v>17</v>
      </c>
      <c r="D330" s="8">
        <v>2.7</v>
      </c>
      <c r="E330" s="4">
        <v>14</v>
      </c>
      <c r="F330" s="8">
        <v>4</v>
      </c>
      <c r="G330" s="4">
        <v>3</v>
      </c>
      <c r="H330" s="8">
        <v>1.1599999999999999</v>
      </c>
      <c r="I330" s="4">
        <v>0</v>
      </c>
    </row>
    <row r="331" spans="1:9" x14ac:dyDescent="0.2">
      <c r="A331" s="2">
        <v>13</v>
      </c>
      <c r="B331" s="1" t="s">
        <v>50</v>
      </c>
      <c r="C331" s="4">
        <v>15</v>
      </c>
      <c r="D331" s="8">
        <v>2.38</v>
      </c>
      <c r="E331" s="4">
        <v>3</v>
      </c>
      <c r="F331" s="8">
        <v>0.86</v>
      </c>
      <c r="G331" s="4">
        <v>12</v>
      </c>
      <c r="H331" s="8">
        <v>4.6500000000000004</v>
      </c>
      <c r="I331" s="4">
        <v>0</v>
      </c>
    </row>
    <row r="332" spans="1:9" x14ac:dyDescent="0.2">
      <c r="A332" s="2">
        <v>14</v>
      </c>
      <c r="B332" s="1" t="s">
        <v>51</v>
      </c>
      <c r="C332" s="4">
        <v>13</v>
      </c>
      <c r="D332" s="8">
        <v>2.0699999999999998</v>
      </c>
      <c r="E332" s="4">
        <v>8</v>
      </c>
      <c r="F332" s="8">
        <v>2.29</v>
      </c>
      <c r="G332" s="4">
        <v>5</v>
      </c>
      <c r="H332" s="8">
        <v>1.94</v>
      </c>
      <c r="I332" s="4">
        <v>0</v>
      </c>
    </row>
    <row r="333" spans="1:9" x14ac:dyDescent="0.2">
      <c r="A333" s="2">
        <v>14</v>
      </c>
      <c r="B333" s="1" t="s">
        <v>55</v>
      </c>
      <c r="C333" s="4">
        <v>13</v>
      </c>
      <c r="D333" s="8">
        <v>2.0699999999999998</v>
      </c>
      <c r="E333" s="4">
        <v>4</v>
      </c>
      <c r="F333" s="8">
        <v>1.1399999999999999</v>
      </c>
      <c r="G333" s="4">
        <v>9</v>
      </c>
      <c r="H333" s="8">
        <v>3.49</v>
      </c>
      <c r="I333" s="4">
        <v>0</v>
      </c>
    </row>
    <row r="334" spans="1:9" x14ac:dyDescent="0.2">
      <c r="A334" s="2">
        <v>16</v>
      </c>
      <c r="B334" s="1" t="s">
        <v>63</v>
      </c>
      <c r="C334" s="4">
        <v>12</v>
      </c>
      <c r="D334" s="8">
        <v>1.91</v>
      </c>
      <c r="E334" s="4">
        <v>0</v>
      </c>
      <c r="F334" s="8">
        <v>0</v>
      </c>
      <c r="G334" s="4">
        <v>7</v>
      </c>
      <c r="H334" s="8">
        <v>2.71</v>
      </c>
      <c r="I334" s="4">
        <v>0</v>
      </c>
    </row>
    <row r="335" spans="1:9" x14ac:dyDescent="0.2">
      <c r="A335" s="2">
        <v>17</v>
      </c>
      <c r="B335" s="1" t="s">
        <v>78</v>
      </c>
      <c r="C335" s="4">
        <v>11</v>
      </c>
      <c r="D335" s="8">
        <v>1.75</v>
      </c>
      <c r="E335" s="4">
        <v>2</v>
      </c>
      <c r="F335" s="8">
        <v>0.56999999999999995</v>
      </c>
      <c r="G335" s="4">
        <v>9</v>
      </c>
      <c r="H335" s="8">
        <v>3.49</v>
      </c>
      <c r="I335" s="4">
        <v>0</v>
      </c>
    </row>
    <row r="336" spans="1:9" x14ac:dyDescent="0.2">
      <c r="A336" s="2">
        <v>17</v>
      </c>
      <c r="B336" s="1" t="s">
        <v>57</v>
      </c>
      <c r="C336" s="4">
        <v>11</v>
      </c>
      <c r="D336" s="8">
        <v>1.75</v>
      </c>
      <c r="E336" s="4">
        <v>7</v>
      </c>
      <c r="F336" s="8">
        <v>2</v>
      </c>
      <c r="G336" s="4">
        <v>4</v>
      </c>
      <c r="H336" s="8">
        <v>1.55</v>
      </c>
      <c r="I336" s="4">
        <v>0</v>
      </c>
    </row>
    <row r="337" spans="1:9" x14ac:dyDescent="0.2">
      <c r="A337" s="2">
        <v>19</v>
      </c>
      <c r="B337" s="1" t="s">
        <v>69</v>
      </c>
      <c r="C337" s="4">
        <v>10</v>
      </c>
      <c r="D337" s="8">
        <v>1.59</v>
      </c>
      <c r="E337" s="4">
        <v>6</v>
      </c>
      <c r="F337" s="8">
        <v>1.71</v>
      </c>
      <c r="G337" s="4">
        <v>4</v>
      </c>
      <c r="H337" s="8">
        <v>1.55</v>
      </c>
      <c r="I337" s="4">
        <v>0</v>
      </c>
    </row>
    <row r="338" spans="1:9" x14ac:dyDescent="0.2">
      <c r="A338" s="2">
        <v>19</v>
      </c>
      <c r="B338" s="1" t="s">
        <v>64</v>
      </c>
      <c r="C338" s="4">
        <v>10</v>
      </c>
      <c r="D338" s="8">
        <v>1.59</v>
      </c>
      <c r="E338" s="4">
        <v>8</v>
      </c>
      <c r="F338" s="8">
        <v>2.29</v>
      </c>
      <c r="G338" s="4">
        <v>2</v>
      </c>
      <c r="H338" s="8">
        <v>0.78</v>
      </c>
      <c r="I338" s="4">
        <v>0</v>
      </c>
    </row>
    <row r="339" spans="1:9" x14ac:dyDescent="0.2">
      <c r="A339" s="1"/>
      <c r="C339" s="4"/>
      <c r="D339" s="8"/>
      <c r="E339" s="4"/>
      <c r="F339" s="8"/>
      <c r="G339" s="4"/>
      <c r="H339" s="8"/>
      <c r="I339" s="4"/>
    </row>
    <row r="340" spans="1:9" x14ac:dyDescent="0.2">
      <c r="A340" s="1" t="s">
        <v>15</v>
      </c>
      <c r="C340" s="4"/>
      <c r="D340" s="8"/>
      <c r="E340" s="4"/>
      <c r="F340" s="8"/>
      <c r="G340" s="4"/>
      <c r="H340" s="8"/>
      <c r="I340" s="4"/>
    </row>
    <row r="341" spans="1:9" x14ac:dyDescent="0.2">
      <c r="A341" s="2">
        <v>1</v>
      </c>
      <c r="B341" s="1" t="s">
        <v>56</v>
      </c>
      <c r="C341" s="4">
        <v>69</v>
      </c>
      <c r="D341" s="8">
        <v>9.65</v>
      </c>
      <c r="E341" s="4">
        <v>44</v>
      </c>
      <c r="F341" s="8">
        <v>11.08</v>
      </c>
      <c r="G341" s="4">
        <v>25</v>
      </c>
      <c r="H341" s="8">
        <v>8.2799999999999994</v>
      </c>
      <c r="I341" s="4">
        <v>0</v>
      </c>
    </row>
    <row r="342" spans="1:9" x14ac:dyDescent="0.2">
      <c r="A342" s="2">
        <v>2</v>
      </c>
      <c r="B342" s="1" t="s">
        <v>60</v>
      </c>
      <c r="C342" s="4">
        <v>66</v>
      </c>
      <c r="D342" s="8">
        <v>9.23</v>
      </c>
      <c r="E342" s="4">
        <v>57</v>
      </c>
      <c r="F342" s="8">
        <v>14.36</v>
      </c>
      <c r="G342" s="4">
        <v>9</v>
      </c>
      <c r="H342" s="8">
        <v>2.98</v>
      </c>
      <c r="I342" s="4">
        <v>0</v>
      </c>
    </row>
    <row r="343" spans="1:9" x14ac:dyDescent="0.2">
      <c r="A343" s="2">
        <v>3</v>
      </c>
      <c r="B343" s="1" t="s">
        <v>45</v>
      </c>
      <c r="C343" s="4">
        <v>55</v>
      </c>
      <c r="D343" s="8">
        <v>7.69</v>
      </c>
      <c r="E343" s="4">
        <v>17</v>
      </c>
      <c r="F343" s="8">
        <v>4.28</v>
      </c>
      <c r="G343" s="4">
        <v>38</v>
      </c>
      <c r="H343" s="8">
        <v>12.58</v>
      </c>
      <c r="I343" s="4">
        <v>0</v>
      </c>
    </row>
    <row r="344" spans="1:9" x14ac:dyDescent="0.2">
      <c r="A344" s="2">
        <v>4</v>
      </c>
      <c r="B344" s="1" t="s">
        <v>59</v>
      </c>
      <c r="C344" s="4">
        <v>47</v>
      </c>
      <c r="D344" s="8">
        <v>6.57</v>
      </c>
      <c r="E344" s="4">
        <v>42</v>
      </c>
      <c r="F344" s="8">
        <v>10.58</v>
      </c>
      <c r="G344" s="4">
        <v>5</v>
      </c>
      <c r="H344" s="8">
        <v>1.66</v>
      </c>
      <c r="I344" s="4">
        <v>0</v>
      </c>
    </row>
    <row r="345" spans="1:9" x14ac:dyDescent="0.2">
      <c r="A345" s="2">
        <v>5</v>
      </c>
      <c r="B345" s="1" t="s">
        <v>54</v>
      </c>
      <c r="C345" s="4">
        <v>43</v>
      </c>
      <c r="D345" s="8">
        <v>6.01</v>
      </c>
      <c r="E345" s="4">
        <v>17</v>
      </c>
      <c r="F345" s="8">
        <v>4.28</v>
      </c>
      <c r="G345" s="4">
        <v>26</v>
      </c>
      <c r="H345" s="8">
        <v>8.61</v>
      </c>
      <c r="I345" s="4">
        <v>0</v>
      </c>
    </row>
    <row r="346" spans="1:9" x14ac:dyDescent="0.2">
      <c r="A346" s="2">
        <v>6</v>
      </c>
      <c r="B346" s="1" t="s">
        <v>46</v>
      </c>
      <c r="C346" s="4">
        <v>38</v>
      </c>
      <c r="D346" s="8">
        <v>5.31</v>
      </c>
      <c r="E346" s="4">
        <v>20</v>
      </c>
      <c r="F346" s="8">
        <v>5.04</v>
      </c>
      <c r="G346" s="4">
        <v>18</v>
      </c>
      <c r="H346" s="8">
        <v>5.96</v>
      </c>
      <c r="I346" s="4">
        <v>0</v>
      </c>
    </row>
    <row r="347" spans="1:9" x14ac:dyDescent="0.2">
      <c r="A347" s="2">
        <v>7</v>
      </c>
      <c r="B347" s="1" t="s">
        <v>53</v>
      </c>
      <c r="C347" s="4">
        <v>36</v>
      </c>
      <c r="D347" s="8">
        <v>5.03</v>
      </c>
      <c r="E347" s="4">
        <v>17</v>
      </c>
      <c r="F347" s="8">
        <v>4.28</v>
      </c>
      <c r="G347" s="4">
        <v>19</v>
      </c>
      <c r="H347" s="8">
        <v>6.29</v>
      </c>
      <c r="I347" s="4">
        <v>0</v>
      </c>
    </row>
    <row r="348" spans="1:9" x14ac:dyDescent="0.2">
      <c r="A348" s="2">
        <v>8</v>
      </c>
      <c r="B348" s="1" t="s">
        <v>52</v>
      </c>
      <c r="C348" s="4">
        <v>32</v>
      </c>
      <c r="D348" s="8">
        <v>4.4800000000000004</v>
      </c>
      <c r="E348" s="4">
        <v>22</v>
      </c>
      <c r="F348" s="8">
        <v>5.54</v>
      </c>
      <c r="G348" s="4">
        <v>10</v>
      </c>
      <c r="H348" s="8">
        <v>3.31</v>
      </c>
      <c r="I348" s="4">
        <v>0</v>
      </c>
    </row>
    <row r="349" spans="1:9" x14ac:dyDescent="0.2">
      <c r="A349" s="2">
        <v>9</v>
      </c>
      <c r="B349" s="1" t="s">
        <v>61</v>
      </c>
      <c r="C349" s="4">
        <v>30</v>
      </c>
      <c r="D349" s="8">
        <v>4.2</v>
      </c>
      <c r="E349" s="4">
        <v>22</v>
      </c>
      <c r="F349" s="8">
        <v>5.54</v>
      </c>
      <c r="G349" s="4">
        <v>4</v>
      </c>
      <c r="H349" s="8">
        <v>1.32</v>
      </c>
      <c r="I349" s="4">
        <v>3</v>
      </c>
    </row>
    <row r="350" spans="1:9" x14ac:dyDescent="0.2">
      <c r="A350" s="2">
        <v>10</v>
      </c>
      <c r="B350" s="1" t="s">
        <v>62</v>
      </c>
      <c r="C350" s="4">
        <v>24</v>
      </c>
      <c r="D350" s="8">
        <v>3.36</v>
      </c>
      <c r="E350" s="4">
        <v>21</v>
      </c>
      <c r="F350" s="8">
        <v>5.29</v>
      </c>
      <c r="G350" s="4">
        <v>3</v>
      </c>
      <c r="H350" s="8">
        <v>0.99</v>
      </c>
      <c r="I350" s="4">
        <v>0</v>
      </c>
    </row>
    <row r="351" spans="1:9" x14ac:dyDescent="0.2">
      <c r="A351" s="2">
        <v>11</v>
      </c>
      <c r="B351" s="1" t="s">
        <v>47</v>
      </c>
      <c r="C351" s="4">
        <v>22</v>
      </c>
      <c r="D351" s="8">
        <v>3.08</v>
      </c>
      <c r="E351" s="4">
        <v>10</v>
      </c>
      <c r="F351" s="8">
        <v>2.52</v>
      </c>
      <c r="G351" s="4">
        <v>12</v>
      </c>
      <c r="H351" s="8">
        <v>3.97</v>
      </c>
      <c r="I351" s="4">
        <v>0</v>
      </c>
    </row>
    <row r="352" spans="1:9" x14ac:dyDescent="0.2">
      <c r="A352" s="2">
        <v>12</v>
      </c>
      <c r="B352" s="1" t="s">
        <v>51</v>
      </c>
      <c r="C352" s="4">
        <v>17</v>
      </c>
      <c r="D352" s="8">
        <v>2.38</v>
      </c>
      <c r="E352" s="4">
        <v>11</v>
      </c>
      <c r="F352" s="8">
        <v>2.77</v>
      </c>
      <c r="G352" s="4">
        <v>6</v>
      </c>
      <c r="H352" s="8">
        <v>1.99</v>
      </c>
      <c r="I352" s="4">
        <v>0</v>
      </c>
    </row>
    <row r="353" spans="1:9" x14ac:dyDescent="0.2">
      <c r="A353" s="2">
        <v>13</v>
      </c>
      <c r="B353" s="1" t="s">
        <v>57</v>
      </c>
      <c r="C353" s="4">
        <v>14</v>
      </c>
      <c r="D353" s="8">
        <v>1.96</v>
      </c>
      <c r="E353" s="4">
        <v>8</v>
      </c>
      <c r="F353" s="8">
        <v>2.02</v>
      </c>
      <c r="G353" s="4">
        <v>6</v>
      </c>
      <c r="H353" s="8">
        <v>1.99</v>
      </c>
      <c r="I353" s="4">
        <v>0</v>
      </c>
    </row>
    <row r="354" spans="1:9" x14ac:dyDescent="0.2">
      <c r="A354" s="2">
        <v>13</v>
      </c>
      <c r="B354" s="1" t="s">
        <v>64</v>
      </c>
      <c r="C354" s="4">
        <v>14</v>
      </c>
      <c r="D354" s="8">
        <v>1.96</v>
      </c>
      <c r="E354" s="4">
        <v>12</v>
      </c>
      <c r="F354" s="8">
        <v>3.02</v>
      </c>
      <c r="G354" s="4">
        <v>2</v>
      </c>
      <c r="H354" s="8">
        <v>0.66</v>
      </c>
      <c r="I354" s="4">
        <v>0</v>
      </c>
    </row>
    <row r="355" spans="1:9" x14ac:dyDescent="0.2">
      <c r="A355" s="2">
        <v>13</v>
      </c>
      <c r="B355" s="1" t="s">
        <v>67</v>
      </c>
      <c r="C355" s="4">
        <v>14</v>
      </c>
      <c r="D355" s="8">
        <v>1.96</v>
      </c>
      <c r="E355" s="4">
        <v>2</v>
      </c>
      <c r="F355" s="8">
        <v>0.5</v>
      </c>
      <c r="G355" s="4">
        <v>5</v>
      </c>
      <c r="H355" s="8">
        <v>1.66</v>
      </c>
      <c r="I355" s="4">
        <v>7</v>
      </c>
    </row>
    <row r="356" spans="1:9" x14ac:dyDescent="0.2">
      <c r="A356" s="2">
        <v>16</v>
      </c>
      <c r="B356" s="1" t="s">
        <v>75</v>
      </c>
      <c r="C356" s="4">
        <v>13</v>
      </c>
      <c r="D356" s="8">
        <v>1.82</v>
      </c>
      <c r="E356" s="4">
        <v>3</v>
      </c>
      <c r="F356" s="8">
        <v>0.76</v>
      </c>
      <c r="G356" s="4">
        <v>10</v>
      </c>
      <c r="H356" s="8">
        <v>3.31</v>
      </c>
      <c r="I356" s="4">
        <v>0</v>
      </c>
    </row>
    <row r="357" spans="1:9" x14ac:dyDescent="0.2">
      <c r="A357" s="2">
        <v>16</v>
      </c>
      <c r="B357" s="1" t="s">
        <v>79</v>
      </c>
      <c r="C357" s="4">
        <v>13</v>
      </c>
      <c r="D357" s="8">
        <v>1.82</v>
      </c>
      <c r="E357" s="4">
        <v>13</v>
      </c>
      <c r="F357" s="8">
        <v>3.27</v>
      </c>
      <c r="G357" s="4">
        <v>0</v>
      </c>
      <c r="H357" s="8">
        <v>0</v>
      </c>
      <c r="I357" s="4">
        <v>0</v>
      </c>
    </row>
    <row r="358" spans="1:9" x14ac:dyDescent="0.2">
      <c r="A358" s="2">
        <v>18</v>
      </c>
      <c r="B358" s="1" t="s">
        <v>65</v>
      </c>
      <c r="C358" s="4">
        <v>12</v>
      </c>
      <c r="D358" s="8">
        <v>1.68</v>
      </c>
      <c r="E358" s="4">
        <v>2</v>
      </c>
      <c r="F358" s="8">
        <v>0.5</v>
      </c>
      <c r="G358" s="4">
        <v>10</v>
      </c>
      <c r="H358" s="8">
        <v>3.31</v>
      </c>
      <c r="I358" s="4">
        <v>0</v>
      </c>
    </row>
    <row r="359" spans="1:9" x14ac:dyDescent="0.2">
      <c r="A359" s="2">
        <v>18</v>
      </c>
      <c r="B359" s="1" t="s">
        <v>66</v>
      </c>
      <c r="C359" s="4">
        <v>12</v>
      </c>
      <c r="D359" s="8">
        <v>1.68</v>
      </c>
      <c r="E359" s="4">
        <v>5</v>
      </c>
      <c r="F359" s="8">
        <v>1.26</v>
      </c>
      <c r="G359" s="4">
        <v>7</v>
      </c>
      <c r="H359" s="8">
        <v>2.3199999999999998</v>
      </c>
      <c r="I359" s="4">
        <v>0</v>
      </c>
    </row>
    <row r="360" spans="1:9" x14ac:dyDescent="0.2">
      <c r="A360" s="2">
        <v>20</v>
      </c>
      <c r="B360" s="1" t="s">
        <v>50</v>
      </c>
      <c r="C360" s="4">
        <v>11</v>
      </c>
      <c r="D360" s="8">
        <v>1.54</v>
      </c>
      <c r="E360" s="4">
        <v>2</v>
      </c>
      <c r="F360" s="8">
        <v>0.5</v>
      </c>
      <c r="G360" s="4">
        <v>9</v>
      </c>
      <c r="H360" s="8">
        <v>2.98</v>
      </c>
      <c r="I360" s="4">
        <v>0</v>
      </c>
    </row>
    <row r="361" spans="1:9" x14ac:dyDescent="0.2">
      <c r="A361" s="2">
        <v>20</v>
      </c>
      <c r="B361" s="1" t="s">
        <v>55</v>
      </c>
      <c r="C361" s="4">
        <v>11</v>
      </c>
      <c r="D361" s="8">
        <v>1.54</v>
      </c>
      <c r="E361" s="4">
        <v>2</v>
      </c>
      <c r="F361" s="8">
        <v>0.5</v>
      </c>
      <c r="G361" s="4">
        <v>9</v>
      </c>
      <c r="H361" s="8">
        <v>2.98</v>
      </c>
      <c r="I361" s="4">
        <v>0</v>
      </c>
    </row>
    <row r="362" spans="1:9" x14ac:dyDescent="0.2">
      <c r="A362" s="2">
        <v>20</v>
      </c>
      <c r="B362" s="1" t="s">
        <v>58</v>
      </c>
      <c r="C362" s="4">
        <v>11</v>
      </c>
      <c r="D362" s="8">
        <v>1.54</v>
      </c>
      <c r="E362" s="4">
        <v>6</v>
      </c>
      <c r="F362" s="8">
        <v>1.51</v>
      </c>
      <c r="G362" s="4">
        <v>5</v>
      </c>
      <c r="H362" s="8">
        <v>1.66</v>
      </c>
      <c r="I362" s="4">
        <v>0</v>
      </c>
    </row>
    <row r="363" spans="1:9" x14ac:dyDescent="0.2">
      <c r="A363" s="2">
        <v>20</v>
      </c>
      <c r="B363" s="1" t="s">
        <v>74</v>
      </c>
      <c r="C363" s="4">
        <v>11</v>
      </c>
      <c r="D363" s="8">
        <v>1.54</v>
      </c>
      <c r="E363" s="4">
        <v>1</v>
      </c>
      <c r="F363" s="8">
        <v>0.25</v>
      </c>
      <c r="G363" s="4">
        <v>6</v>
      </c>
      <c r="H363" s="8">
        <v>1.99</v>
      </c>
      <c r="I363" s="4">
        <v>4</v>
      </c>
    </row>
    <row r="364" spans="1:9" x14ac:dyDescent="0.2">
      <c r="A364" s="1"/>
      <c r="C364" s="4"/>
      <c r="D364" s="8"/>
      <c r="E364" s="4"/>
      <c r="F364" s="8"/>
      <c r="G364" s="4"/>
      <c r="H364" s="8"/>
      <c r="I364" s="4"/>
    </row>
    <row r="365" spans="1:9" x14ac:dyDescent="0.2">
      <c r="A365" s="1" t="s">
        <v>16</v>
      </c>
      <c r="C365" s="4"/>
      <c r="D365" s="8"/>
      <c r="E365" s="4"/>
      <c r="F365" s="8"/>
      <c r="G365" s="4"/>
      <c r="H365" s="8"/>
      <c r="I365" s="4"/>
    </row>
    <row r="366" spans="1:9" x14ac:dyDescent="0.2">
      <c r="A366" s="2">
        <v>1</v>
      </c>
      <c r="B366" s="1" t="s">
        <v>45</v>
      </c>
      <c r="C366" s="4">
        <v>22</v>
      </c>
      <c r="D366" s="8">
        <v>13.66</v>
      </c>
      <c r="E366" s="4">
        <v>10</v>
      </c>
      <c r="F366" s="8">
        <v>9.6199999999999992</v>
      </c>
      <c r="G366" s="4">
        <v>12</v>
      </c>
      <c r="H366" s="8">
        <v>22.64</v>
      </c>
      <c r="I366" s="4">
        <v>0</v>
      </c>
    </row>
    <row r="367" spans="1:9" x14ac:dyDescent="0.2">
      <c r="A367" s="2">
        <v>2</v>
      </c>
      <c r="B367" s="1" t="s">
        <v>54</v>
      </c>
      <c r="C367" s="4">
        <v>18</v>
      </c>
      <c r="D367" s="8">
        <v>11.18</v>
      </c>
      <c r="E367" s="4">
        <v>15</v>
      </c>
      <c r="F367" s="8">
        <v>14.42</v>
      </c>
      <c r="G367" s="4">
        <v>3</v>
      </c>
      <c r="H367" s="8">
        <v>5.66</v>
      </c>
      <c r="I367" s="4">
        <v>0</v>
      </c>
    </row>
    <row r="368" spans="1:9" x14ac:dyDescent="0.2">
      <c r="A368" s="2">
        <v>3</v>
      </c>
      <c r="B368" s="1" t="s">
        <v>59</v>
      </c>
      <c r="C368" s="4">
        <v>16</v>
      </c>
      <c r="D368" s="8">
        <v>9.94</v>
      </c>
      <c r="E368" s="4">
        <v>13</v>
      </c>
      <c r="F368" s="8">
        <v>12.5</v>
      </c>
      <c r="G368" s="4">
        <v>3</v>
      </c>
      <c r="H368" s="8">
        <v>5.66</v>
      </c>
      <c r="I368" s="4">
        <v>0</v>
      </c>
    </row>
    <row r="369" spans="1:9" x14ac:dyDescent="0.2">
      <c r="A369" s="2">
        <v>3</v>
      </c>
      <c r="B369" s="1" t="s">
        <v>60</v>
      </c>
      <c r="C369" s="4">
        <v>16</v>
      </c>
      <c r="D369" s="8">
        <v>9.94</v>
      </c>
      <c r="E369" s="4">
        <v>16</v>
      </c>
      <c r="F369" s="8">
        <v>15.38</v>
      </c>
      <c r="G369" s="4">
        <v>0</v>
      </c>
      <c r="H369" s="8">
        <v>0</v>
      </c>
      <c r="I369" s="4">
        <v>0</v>
      </c>
    </row>
    <row r="370" spans="1:9" x14ac:dyDescent="0.2">
      <c r="A370" s="2">
        <v>5</v>
      </c>
      <c r="B370" s="1" t="s">
        <v>52</v>
      </c>
      <c r="C370" s="4">
        <v>12</v>
      </c>
      <c r="D370" s="8">
        <v>7.45</v>
      </c>
      <c r="E370" s="4">
        <v>11</v>
      </c>
      <c r="F370" s="8">
        <v>10.58</v>
      </c>
      <c r="G370" s="4">
        <v>1</v>
      </c>
      <c r="H370" s="8">
        <v>1.89</v>
      </c>
      <c r="I370" s="4">
        <v>0</v>
      </c>
    </row>
    <row r="371" spans="1:9" x14ac:dyDescent="0.2">
      <c r="A371" s="2">
        <v>6</v>
      </c>
      <c r="B371" s="1" t="s">
        <v>46</v>
      </c>
      <c r="C371" s="4">
        <v>7</v>
      </c>
      <c r="D371" s="8">
        <v>4.3499999999999996</v>
      </c>
      <c r="E371" s="4">
        <v>4</v>
      </c>
      <c r="F371" s="8">
        <v>3.85</v>
      </c>
      <c r="G371" s="4">
        <v>3</v>
      </c>
      <c r="H371" s="8">
        <v>5.66</v>
      </c>
      <c r="I371" s="4">
        <v>0</v>
      </c>
    </row>
    <row r="372" spans="1:9" x14ac:dyDescent="0.2">
      <c r="A372" s="2">
        <v>6</v>
      </c>
      <c r="B372" s="1" t="s">
        <v>47</v>
      </c>
      <c r="C372" s="4">
        <v>7</v>
      </c>
      <c r="D372" s="8">
        <v>4.3499999999999996</v>
      </c>
      <c r="E372" s="4">
        <v>4</v>
      </c>
      <c r="F372" s="8">
        <v>3.85</v>
      </c>
      <c r="G372" s="4">
        <v>3</v>
      </c>
      <c r="H372" s="8">
        <v>5.66</v>
      </c>
      <c r="I372" s="4">
        <v>0</v>
      </c>
    </row>
    <row r="373" spans="1:9" x14ac:dyDescent="0.2">
      <c r="A373" s="2">
        <v>6</v>
      </c>
      <c r="B373" s="1" t="s">
        <v>80</v>
      </c>
      <c r="C373" s="4">
        <v>7</v>
      </c>
      <c r="D373" s="8">
        <v>4.3499999999999996</v>
      </c>
      <c r="E373" s="4">
        <v>0</v>
      </c>
      <c r="F373" s="8">
        <v>0</v>
      </c>
      <c r="G373" s="4">
        <v>7</v>
      </c>
      <c r="H373" s="8">
        <v>13.21</v>
      </c>
      <c r="I373" s="4">
        <v>0</v>
      </c>
    </row>
    <row r="374" spans="1:9" x14ac:dyDescent="0.2">
      <c r="A374" s="2">
        <v>6</v>
      </c>
      <c r="B374" s="1" t="s">
        <v>53</v>
      </c>
      <c r="C374" s="4">
        <v>7</v>
      </c>
      <c r="D374" s="8">
        <v>4.3499999999999996</v>
      </c>
      <c r="E374" s="4">
        <v>7</v>
      </c>
      <c r="F374" s="8">
        <v>6.73</v>
      </c>
      <c r="G374" s="4">
        <v>0</v>
      </c>
      <c r="H374" s="8">
        <v>0</v>
      </c>
      <c r="I374" s="4">
        <v>0</v>
      </c>
    </row>
    <row r="375" spans="1:9" x14ac:dyDescent="0.2">
      <c r="A375" s="2">
        <v>10</v>
      </c>
      <c r="B375" s="1" t="s">
        <v>62</v>
      </c>
      <c r="C375" s="4">
        <v>6</v>
      </c>
      <c r="D375" s="8">
        <v>3.73</v>
      </c>
      <c r="E375" s="4">
        <v>5</v>
      </c>
      <c r="F375" s="8">
        <v>4.8099999999999996</v>
      </c>
      <c r="G375" s="4">
        <v>1</v>
      </c>
      <c r="H375" s="8">
        <v>1.89</v>
      </c>
      <c r="I375" s="4">
        <v>0</v>
      </c>
    </row>
    <row r="376" spans="1:9" x14ac:dyDescent="0.2">
      <c r="A376" s="2">
        <v>11</v>
      </c>
      <c r="B376" s="1" t="s">
        <v>64</v>
      </c>
      <c r="C376" s="4">
        <v>5</v>
      </c>
      <c r="D376" s="8">
        <v>3.11</v>
      </c>
      <c r="E376" s="4">
        <v>4</v>
      </c>
      <c r="F376" s="8">
        <v>3.85</v>
      </c>
      <c r="G376" s="4">
        <v>1</v>
      </c>
      <c r="H376" s="8">
        <v>1.89</v>
      </c>
      <c r="I376" s="4">
        <v>0</v>
      </c>
    </row>
    <row r="377" spans="1:9" x14ac:dyDescent="0.2">
      <c r="A377" s="2">
        <v>12</v>
      </c>
      <c r="B377" s="1" t="s">
        <v>63</v>
      </c>
      <c r="C377" s="4">
        <v>4</v>
      </c>
      <c r="D377" s="8">
        <v>2.48</v>
      </c>
      <c r="E377" s="4">
        <v>1</v>
      </c>
      <c r="F377" s="8">
        <v>0.96</v>
      </c>
      <c r="G377" s="4">
        <v>3</v>
      </c>
      <c r="H377" s="8">
        <v>5.66</v>
      </c>
      <c r="I377" s="4">
        <v>0</v>
      </c>
    </row>
    <row r="378" spans="1:9" x14ac:dyDescent="0.2">
      <c r="A378" s="2">
        <v>13</v>
      </c>
      <c r="B378" s="1" t="s">
        <v>48</v>
      </c>
      <c r="C378" s="4">
        <v>3</v>
      </c>
      <c r="D378" s="8">
        <v>1.86</v>
      </c>
      <c r="E378" s="4">
        <v>1</v>
      </c>
      <c r="F378" s="8">
        <v>0.96</v>
      </c>
      <c r="G378" s="4">
        <v>2</v>
      </c>
      <c r="H378" s="8">
        <v>3.77</v>
      </c>
      <c r="I378" s="4">
        <v>0</v>
      </c>
    </row>
    <row r="379" spans="1:9" x14ac:dyDescent="0.2">
      <c r="A379" s="2">
        <v>13</v>
      </c>
      <c r="B379" s="1" t="s">
        <v>49</v>
      </c>
      <c r="C379" s="4">
        <v>3</v>
      </c>
      <c r="D379" s="8">
        <v>1.86</v>
      </c>
      <c r="E379" s="4">
        <v>0</v>
      </c>
      <c r="F379" s="8">
        <v>0</v>
      </c>
      <c r="G379" s="4">
        <v>2</v>
      </c>
      <c r="H379" s="8">
        <v>3.77</v>
      </c>
      <c r="I379" s="4">
        <v>1</v>
      </c>
    </row>
    <row r="380" spans="1:9" x14ac:dyDescent="0.2">
      <c r="A380" s="2">
        <v>13</v>
      </c>
      <c r="B380" s="1" t="s">
        <v>50</v>
      </c>
      <c r="C380" s="4">
        <v>3</v>
      </c>
      <c r="D380" s="8">
        <v>1.86</v>
      </c>
      <c r="E380" s="4">
        <v>0</v>
      </c>
      <c r="F380" s="8">
        <v>0</v>
      </c>
      <c r="G380" s="4">
        <v>3</v>
      </c>
      <c r="H380" s="8">
        <v>5.66</v>
      </c>
      <c r="I380" s="4">
        <v>0</v>
      </c>
    </row>
    <row r="381" spans="1:9" x14ac:dyDescent="0.2">
      <c r="A381" s="2">
        <v>13</v>
      </c>
      <c r="B381" s="1" t="s">
        <v>56</v>
      </c>
      <c r="C381" s="4">
        <v>3</v>
      </c>
      <c r="D381" s="8">
        <v>1.86</v>
      </c>
      <c r="E381" s="4">
        <v>3</v>
      </c>
      <c r="F381" s="8">
        <v>2.88</v>
      </c>
      <c r="G381" s="4">
        <v>0</v>
      </c>
      <c r="H381" s="8">
        <v>0</v>
      </c>
      <c r="I381" s="4">
        <v>0</v>
      </c>
    </row>
    <row r="382" spans="1:9" x14ac:dyDescent="0.2">
      <c r="A382" s="2">
        <v>13</v>
      </c>
      <c r="B382" s="1" t="s">
        <v>61</v>
      </c>
      <c r="C382" s="4">
        <v>3</v>
      </c>
      <c r="D382" s="8">
        <v>1.86</v>
      </c>
      <c r="E382" s="4">
        <v>1</v>
      </c>
      <c r="F382" s="8">
        <v>0.96</v>
      </c>
      <c r="G382" s="4">
        <v>1</v>
      </c>
      <c r="H382" s="8">
        <v>1.89</v>
      </c>
      <c r="I382" s="4">
        <v>0</v>
      </c>
    </row>
    <row r="383" spans="1:9" x14ac:dyDescent="0.2">
      <c r="A383" s="2">
        <v>18</v>
      </c>
      <c r="B383" s="1" t="s">
        <v>77</v>
      </c>
      <c r="C383" s="4">
        <v>2</v>
      </c>
      <c r="D383" s="8">
        <v>1.24</v>
      </c>
      <c r="E383" s="4">
        <v>2</v>
      </c>
      <c r="F383" s="8">
        <v>1.92</v>
      </c>
      <c r="G383" s="4">
        <v>0</v>
      </c>
      <c r="H383" s="8">
        <v>0</v>
      </c>
      <c r="I383" s="4">
        <v>0</v>
      </c>
    </row>
    <row r="384" spans="1:9" x14ac:dyDescent="0.2">
      <c r="A384" s="2">
        <v>18</v>
      </c>
      <c r="B384" s="1" t="s">
        <v>51</v>
      </c>
      <c r="C384" s="4">
        <v>2</v>
      </c>
      <c r="D384" s="8">
        <v>1.24</v>
      </c>
      <c r="E384" s="4">
        <v>0</v>
      </c>
      <c r="F384" s="8">
        <v>0</v>
      </c>
      <c r="G384" s="4">
        <v>2</v>
      </c>
      <c r="H384" s="8">
        <v>3.77</v>
      </c>
      <c r="I384" s="4">
        <v>0</v>
      </c>
    </row>
    <row r="385" spans="1:9" x14ac:dyDescent="0.2">
      <c r="A385" s="2">
        <v>18</v>
      </c>
      <c r="B385" s="1" t="s">
        <v>69</v>
      </c>
      <c r="C385" s="4">
        <v>2</v>
      </c>
      <c r="D385" s="8">
        <v>1.24</v>
      </c>
      <c r="E385" s="4">
        <v>0</v>
      </c>
      <c r="F385" s="8">
        <v>0</v>
      </c>
      <c r="G385" s="4">
        <v>1</v>
      </c>
      <c r="H385" s="8">
        <v>1.89</v>
      </c>
      <c r="I385" s="4">
        <v>1</v>
      </c>
    </row>
    <row r="386" spans="1:9" x14ac:dyDescent="0.2">
      <c r="A386" s="1"/>
      <c r="C386" s="4"/>
      <c r="D386" s="8"/>
      <c r="E386" s="4"/>
      <c r="F386" s="8"/>
      <c r="G386" s="4"/>
      <c r="H386" s="8"/>
      <c r="I386" s="4"/>
    </row>
    <row r="387" spans="1:9" x14ac:dyDescent="0.2">
      <c r="A387" s="1" t="s">
        <v>17</v>
      </c>
      <c r="C387" s="4"/>
      <c r="D387" s="8"/>
      <c r="E387" s="4"/>
      <c r="F387" s="8"/>
      <c r="G387" s="4"/>
      <c r="H387" s="8"/>
      <c r="I387" s="4"/>
    </row>
    <row r="388" spans="1:9" x14ac:dyDescent="0.2">
      <c r="A388" s="2">
        <v>1</v>
      </c>
      <c r="B388" s="1" t="s">
        <v>59</v>
      </c>
      <c r="C388" s="4">
        <v>41</v>
      </c>
      <c r="D388" s="8">
        <v>13.18</v>
      </c>
      <c r="E388" s="4">
        <v>38</v>
      </c>
      <c r="F388" s="8">
        <v>16.809999999999999</v>
      </c>
      <c r="G388" s="4">
        <v>3</v>
      </c>
      <c r="H388" s="8">
        <v>3.57</v>
      </c>
      <c r="I388" s="4">
        <v>0</v>
      </c>
    </row>
    <row r="389" spans="1:9" x14ac:dyDescent="0.2">
      <c r="A389" s="2">
        <v>2</v>
      </c>
      <c r="B389" s="1" t="s">
        <v>60</v>
      </c>
      <c r="C389" s="4">
        <v>37</v>
      </c>
      <c r="D389" s="8">
        <v>11.9</v>
      </c>
      <c r="E389" s="4">
        <v>34</v>
      </c>
      <c r="F389" s="8">
        <v>15.04</v>
      </c>
      <c r="G389" s="4">
        <v>3</v>
      </c>
      <c r="H389" s="8">
        <v>3.57</v>
      </c>
      <c r="I389" s="4">
        <v>0</v>
      </c>
    </row>
    <row r="390" spans="1:9" x14ac:dyDescent="0.2">
      <c r="A390" s="2">
        <v>3</v>
      </c>
      <c r="B390" s="1" t="s">
        <v>54</v>
      </c>
      <c r="C390" s="4">
        <v>29</v>
      </c>
      <c r="D390" s="8">
        <v>9.32</v>
      </c>
      <c r="E390" s="4">
        <v>16</v>
      </c>
      <c r="F390" s="8">
        <v>7.08</v>
      </c>
      <c r="G390" s="4">
        <v>13</v>
      </c>
      <c r="H390" s="8">
        <v>15.48</v>
      </c>
      <c r="I390" s="4">
        <v>0</v>
      </c>
    </row>
    <row r="391" spans="1:9" x14ac:dyDescent="0.2">
      <c r="A391" s="2">
        <v>4</v>
      </c>
      <c r="B391" s="1" t="s">
        <v>45</v>
      </c>
      <c r="C391" s="4">
        <v>23</v>
      </c>
      <c r="D391" s="8">
        <v>7.4</v>
      </c>
      <c r="E391" s="4">
        <v>11</v>
      </c>
      <c r="F391" s="8">
        <v>4.87</v>
      </c>
      <c r="G391" s="4">
        <v>12</v>
      </c>
      <c r="H391" s="8">
        <v>14.29</v>
      </c>
      <c r="I391" s="4">
        <v>0</v>
      </c>
    </row>
    <row r="392" spans="1:9" x14ac:dyDescent="0.2">
      <c r="A392" s="2">
        <v>5</v>
      </c>
      <c r="B392" s="1" t="s">
        <v>56</v>
      </c>
      <c r="C392" s="4">
        <v>21</v>
      </c>
      <c r="D392" s="8">
        <v>6.75</v>
      </c>
      <c r="E392" s="4">
        <v>18</v>
      </c>
      <c r="F392" s="8">
        <v>7.96</v>
      </c>
      <c r="G392" s="4">
        <v>3</v>
      </c>
      <c r="H392" s="8">
        <v>3.57</v>
      </c>
      <c r="I392" s="4">
        <v>0</v>
      </c>
    </row>
    <row r="393" spans="1:9" x14ac:dyDescent="0.2">
      <c r="A393" s="2">
        <v>6</v>
      </c>
      <c r="B393" s="1" t="s">
        <v>52</v>
      </c>
      <c r="C393" s="4">
        <v>18</v>
      </c>
      <c r="D393" s="8">
        <v>5.79</v>
      </c>
      <c r="E393" s="4">
        <v>16</v>
      </c>
      <c r="F393" s="8">
        <v>7.08</v>
      </c>
      <c r="G393" s="4">
        <v>2</v>
      </c>
      <c r="H393" s="8">
        <v>2.38</v>
      </c>
      <c r="I393" s="4">
        <v>0</v>
      </c>
    </row>
    <row r="394" spans="1:9" x14ac:dyDescent="0.2">
      <c r="A394" s="2">
        <v>7</v>
      </c>
      <c r="B394" s="1" t="s">
        <v>46</v>
      </c>
      <c r="C394" s="4">
        <v>17</v>
      </c>
      <c r="D394" s="8">
        <v>5.47</v>
      </c>
      <c r="E394" s="4">
        <v>13</v>
      </c>
      <c r="F394" s="8">
        <v>5.75</v>
      </c>
      <c r="G394" s="4">
        <v>4</v>
      </c>
      <c r="H394" s="8">
        <v>4.76</v>
      </c>
      <c r="I394" s="4">
        <v>0</v>
      </c>
    </row>
    <row r="395" spans="1:9" x14ac:dyDescent="0.2">
      <c r="A395" s="2">
        <v>8</v>
      </c>
      <c r="B395" s="1" t="s">
        <v>51</v>
      </c>
      <c r="C395" s="4">
        <v>13</v>
      </c>
      <c r="D395" s="8">
        <v>4.18</v>
      </c>
      <c r="E395" s="4">
        <v>12</v>
      </c>
      <c r="F395" s="8">
        <v>5.31</v>
      </c>
      <c r="G395" s="4">
        <v>1</v>
      </c>
      <c r="H395" s="8">
        <v>1.19</v>
      </c>
      <c r="I395" s="4">
        <v>0</v>
      </c>
    </row>
    <row r="396" spans="1:9" x14ac:dyDescent="0.2">
      <c r="A396" s="2">
        <v>9</v>
      </c>
      <c r="B396" s="1" t="s">
        <v>53</v>
      </c>
      <c r="C396" s="4">
        <v>12</v>
      </c>
      <c r="D396" s="8">
        <v>3.86</v>
      </c>
      <c r="E396" s="4">
        <v>11</v>
      </c>
      <c r="F396" s="8">
        <v>4.87</v>
      </c>
      <c r="G396" s="4">
        <v>1</v>
      </c>
      <c r="H396" s="8">
        <v>1.19</v>
      </c>
      <c r="I396" s="4">
        <v>0</v>
      </c>
    </row>
    <row r="397" spans="1:9" x14ac:dyDescent="0.2">
      <c r="A397" s="2">
        <v>10</v>
      </c>
      <c r="B397" s="1" t="s">
        <v>47</v>
      </c>
      <c r="C397" s="4">
        <v>11</v>
      </c>
      <c r="D397" s="8">
        <v>3.54</v>
      </c>
      <c r="E397" s="4">
        <v>4</v>
      </c>
      <c r="F397" s="8">
        <v>1.77</v>
      </c>
      <c r="G397" s="4">
        <v>7</v>
      </c>
      <c r="H397" s="8">
        <v>8.33</v>
      </c>
      <c r="I397" s="4">
        <v>0</v>
      </c>
    </row>
    <row r="398" spans="1:9" x14ac:dyDescent="0.2">
      <c r="A398" s="2">
        <v>11</v>
      </c>
      <c r="B398" s="1" t="s">
        <v>81</v>
      </c>
      <c r="C398" s="4">
        <v>9</v>
      </c>
      <c r="D398" s="8">
        <v>2.89</v>
      </c>
      <c r="E398" s="4">
        <v>6</v>
      </c>
      <c r="F398" s="8">
        <v>2.65</v>
      </c>
      <c r="G398" s="4">
        <v>3</v>
      </c>
      <c r="H398" s="8">
        <v>3.57</v>
      </c>
      <c r="I398" s="4">
        <v>0</v>
      </c>
    </row>
    <row r="399" spans="1:9" x14ac:dyDescent="0.2">
      <c r="A399" s="2">
        <v>11</v>
      </c>
      <c r="B399" s="1" t="s">
        <v>62</v>
      </c>
      <c r="C399" s="4">
        <v>9</v>
      </c>
      <c r="D399" s="8">
        <v>2.89</v>
      </c>
      <c r="E399" s="4">
        <v>9</v>
      </c>
      <c r="F399" s="8">
        <v>3.98</v>
      </c>
      <c r="G399" s="4">
        <v>0</v>
      </c>
      <c r="H399" s="8">
        <v>0</v>
      </c>
      <c r="I399" s="4">
        <v>0</v>
      </c>
    </row>
    <row r="400" spans="1:9" x14ac:dyDescent="0.2">
      <c r="A400" s="2">
        <v>13</v>
      </c>
      <c r="B400" s="1" t="s">
        <v>58</v>
      </c>
      <c r="C400" s="4">
        <v>6</v>
      </c>
      <c r="D400" s="8">
        <v>1.93</v>
      </c>
      <c r="E400" s="4">
        <v>4</v>
      </c>
      <c r="F400" s="8">
        <v>1.77</v>
      </c>
      <c r="G400" s="4">
        <v>2</v>
      </c>
      <c r="H400" s="8">
        <v>2.38</v>
      </c>
      <c r="I400" s="4">
        <v>0</v>
      </c>
    </row>
    <row r="401" spans="1:9" x14ac:dyDescent="0.2">
      <c r="A401" s="2">
        <v>14</v>
      </c>
      <c r="B401" s="1" t="s">
        <v>50</v>
      </c>
      <c r="C401" s="4">
        <v>5</v>
      </c>
      <c r="D401" s="8">
        <v>1.61</v>
      </c>
      <c r="E401" s="4">
        <v>2</v>
      </c>
      <c r="F401" s="8">
        <v>0.88</v>
      </c>
      <c r="G401" s="4">
        <v>3</v>
      </c>
      <c r="H401" s="8">
        <v>3.57</v>
      </c>
      <c r="I401" s="4">
        <v>0</v>
      </c>
    </row>
    <row r="402" spans="1:9" x14ac:dyDescent="0.2">
      <c r="A402" s="2">
        <v>14</v>
      </c>
      <c r="B402" s="1" t="s">
        <v>64</v>
      </c>
      <c r="C402" s="4">
        <v>5</v>
      </c>
      <c r="D402" s="8">
        <v>1.61</v>
      </c>
      <c r="E402" s="4">
        <v>3</v>
      </c>
      <c r="F402" s="8">
        <v>1.33</v>
      </c>
      <c r="G402" s="4">
        <v>2</v>
      </c>
      <c r="H402" s="8">
        <v>2.38</v>
      </c>
      <c r="I402" s="4">
        <v>0</v>
      </c>
    </row>
    <row r="403" spans="1:9" x14ac:dyDescent="0.2">
      <c r="A403" s="2">
        <v>16</v>
      </c>
      <c r="B403" s="1" t="s">
        <v>66</v>
      </c>
      <c r="C403" s="4">
        <v>4</v>
      </c>
      <c r="D403" s="8">
        <v>1.29</v>
      </c>
      <c r="E403" s="4">
        <v>1</v>
      </c>
      <c r="F403" s="8">
        <v>0.44</v>
      </c>
      <c r="G403" s="4">
        <v>3</v>
      </c>
      <c r="H403" s="8">
        <v>3.57</v>
      </c>
      <c r="I403" s="4">
        <v>0</v>
      </c>
    </row>
    <row r="404" spans="1:9" x14ac:dyDescent="0.2">
      <c r="A404" s="2">
        <v>16</v>
      </c>
      <c r="B404" s="1" t="s">
        <v>78</v>
      </c>
      <c r="C404" s="4">
        <v>4</v>
      </c>
      <c r="D404" s="8">
        <v>1.29</v>
      </c>
      <c r="E404" s="4">
        <v>2</v>
      </c>
      <c r="F404" s="8">
        <v>0.88</v>
      </c>
      <c r="G404" s="4">
        <v>2</v>
      </c>
      <c r="H404" s="8">
        <v>2.38</v>
      </c>
      <c r="I404" s="4">
        <v>0</v>
      </c>
    </row>
    <row r="405" spans="1:9" x14ac:dyDescent="0.2">
      <c r="A405" s="2">
        <v>16</v>
      </c>
      <c r="B405" s="1" t="s">
        <v>74</v>
      </c>
      <c r="C405" s="4">
        <v>4</v>
      </c>
      <c r="D405" s="8">
        <v>1.29</v>
      </c>
      <c r="E405" s="4">
        <v>2</v>
      </c>
      <c r="F405" s="8">
        <v>0.88</v>
      </c>
      <c r="G405" s="4">
        <v>1</v>
      </c>
      <c r="H405" s="8">
        <v>1.19</v>
      </c>
      <c r="I405" s="4">
        <v>0</v>
      </c>
    </row>
    <row r="406" spans="1:9" x14ac:dyDescent="0.2">
      <c r="A406" s="2">
        <v>16</v>
      </c>
      <c r="B406" s="1" t="s">
        <v>67</v>
      </c>
      <c r="C406" s="4">
        <v>4</v>
      </c>
      <c r="D406" s="8">
        <v>1.29</v>
      </c>
      <c r="E406" s="4">
        <v>1</v>
      </c>
      <c r="F406" s="8">
        <v>0.44</v>
      </c>
      <c r="G406" s="4">
        <v>3</v>
      </c>
      <c r="H406" s="8">
        <v>3.57</v>
      </c>
      <c r="I406" s="4">
        <v>0</v>
      </c>
    </row>
    <row r="407" spans="1:9" x14ac:dyDescent="0.2">
      <c r="A407" s="2">
        <v>20</v>
      </c>
      <c r="B407" s="1" t="s">
        <v>48</v>
      </c>
      <c r="C407" s="4">
        <v>3</v>
      </c>
      <c r="D407" s="8">
        <v>0.96</v>
      </c>
      <c r="E407" s="4">
        <v>1</v>
      </c>
      <c r="F407" s="8">
        <v>0.44</v>
      </c>
      <c r="G407" s="4">
        <v>2</v>
      </c>
      <c r="H407" s="8">
        <v>2.38</v>
      </c>
      <c r="I407" s="4">
        <v>0</v>
      </c>
    </row>
    <row r="408" spans="1:9" x14ac:dyDescent="0.2">
      <c r="A408" s="2">
        <v>20</v>
      </c>
      <c r="B408" s="1" t="s">
        <v>75</v>
      </c>
      <c r="C408" s="4">
        <v>3</v>
      </c>
      <c r="D408" s="8">
        <v>0.96</v>
      </c>
      <c r="E408" s="4">
        <v>2</v>
      </c>
      <c r="F408" s="8">
        <v>0.88</v>
      </c>
      <c r="G408" s="4">
        <v>1</v>
      </c>
      <c r="H408" s="8">
        <v>1.19</v>
      </c>
      <c r="I408" s="4">
        <v>0</v>
      </c>
    </row>
    <row r="409" spans="1:9" x14ac:dyDescent="0.2">
      <c r="A409" s="2">
        <v>20</v>
      </c>
      <c r="B409" s="1" t="s">
        <v>57</v>
      </c>
      <c r="C409" s="4">
        <v>3</v>
      </c>
      <c r="D409" s="8">
        <v>0.96</v>
      </c>
      <c r="E409" s="4">
        <v>3</v>
      </c>
      <c r="F409" s="8">
        <v>1.33</v>
      </c>
      <c r="G409" s="4">
        <v>0</v>
      </c>
      <c r="H409" s="8">
        <v>0</v>
      </c>
      <c r="I409" s="4">
        <v>0</v>
      </c>
    </row>
    <row r="410" spans="1:9" x14ac:dyDescent="0.2">
      <c r="A410" s="1"/>
      <c r="C410" s="4"/>
      <c r="D410" s="8"/>
      <c r="E410" s="4"/>
      <c r="F410" s="8"/>
      <c r="G410" s="4"/>
      <c r="H410" s="8"/>
      <c r="I410" s="4"/>
    </row>
    <row r="411" spans="1:9" x14ac:dyDescent="0.2">
      <c r="A411" s="1" t="s">
        <v>18</v>
      </c>
      <c r="C411" s="4"/>
      <c r="D411" s="8"/>
      <c r="E411" s="4"/>
      <c r="F411" s="8"/>
      <c r="G411" s="4"/>
      <c r="H411" s="8"/>
      <c r="I411" s="4"/>
    </row>
    <row r="412" spans="1:9" x14ac:dyDescent="0.2">
      <c r="A412" s="2">
        <v>1</v>
      </c>
      <c r="B412" s="1" t="s">
        <v>81</v>
      </c>
      <c r="C412" s="4">
        <v>228</v>
      </c>
      <c r="D412" s="8">
        <v>35.79</v>
      </c>
      <c r="E412" s="4">
        <v>184</v>
      </c>
      <c r="F412" s="8">
        <v>40</v>
      </c>
      <c r="G412" s="4">
        <v>44</v>
      </c>
      <c r="H412" s="8">
        <v>26.04</v>
      </c>
      <c r="I412" s="4">
        <v>0</v>
      </c>
    </row>
    <row r="413" spans="1:9" x14ac:dyDescent="0.2">
      <c r="A413" s="2">
        <v>2</v>
      </c>
      <c r="B413" s="1" t="s">
        <v>54</v>
      </c>
      <c r="C413" s="4">
        <v>48</v>
      </c>
      <c r="D413" s="8">
        <v>7.54</v>
      </c>
      <c r="E413" s="4">
        <v>34</v>
      </c>
      <c r="F413" s="8">
        <v>7.39</v>
      </c>
      <c r="G413" s="4">
        <v>13</v>
      </c>
      <c r="H413" s="8">
        <v>7.69</v>
      </c>
      <c r="I413" s="4">
        <v>1</v>
      </c>
    </row>
    <row r="414" spans="1:9" x14ac:dyDescent="0.2">
      <c r="A414" s="2">
        <v>3</v>
      </c>
      <c r="B414" s="1" t="s">
        <v>60</v>
      </c>
      <c r="C414" s="4">
        <v>40</v>
      </c>
      <c r="D414" s="8">
        <v>6.28</v>
      </c>
      <c r="E414" s="4">
        <v>37</v>
      </c>
      <c r="F414" s="8">
        <v>8.0399999999999991</v>
      </c>
      <c r="G414" s="4">
        <v>3</v>
      </c>
      <c r="H414" s="8">
        <v>1.78</v>
      </c>
      <c r="I414" s="4">
        <v>0</v>
      </c>
    </row>
    <row r="415" spans="1:9" x14ac:dyDescent="0.2">
      <c r="A415" s="2">
        <v>4</v>
      </c>
      <c r="B415" s="1" t="s">
        <v>59</v>
      </c>
      <c r="C415" s="4">
        <v>34</v>
      </c>
      <c r="D415" s="8">
        <v>5.34</v>
      </c>
      <c r="E415" s="4">
        <v>30</v>
      </c>
      <c r="F415" s="8">
        <v>6.52</v>
      </c>
      <c r="G415" s="4">
        <v>4</v>
      </c>
      <c r="H415" s="8">
        <v>2.37</v>
      </c>
      <c r="I415" s="4">
        <v>0</v>
      </c>
    </row>
    <row r="416" spans="1:9" x14ac:dyDescent="0.2">
      <c r="A416" s="2">
        <v>5</v>
      </c>
      <c r="B416" s="1" t="s">
        <v>45</v>
      </c>
      <c r="C416" s="4">
        <v>32</v>
      </c>
      <c r="D416" s="8">
        <v>5.0199999999999996</v>
      </c>
      <c r="E416" s="4">
        <v>17</v>
      </c>
      <c r="F416" s="8">
        <v>3.7</v>
      </c>
      <c r="G416" s="4">
        <v>15</v>
      </c>
      <c r="H416" s="8">
        <v>8.8800000000000008</v>
      </c>
      <c r="I416" s="4">
        <v>0</v>
      </c>
    </row>
    <row r="417" spans="1:9" x14ac:dyDescent="0.2">
      <c r="A417" s="2">
        <v>6</v>
      </c>
      <c r="B417" s="1" t="s">
        <v>66</v>
      </c>
      <c r="C417" s="4">
        <v>27</v>
      </c>
      <c r="D417" s="8">
        <v>4.24</v>
      </c>
      <c r="E417" s="4">
        <v>9</v>
      </c>
      <c r="F417" s="8">
        <v>1.96</v>
      </c>
      <c r="G417" s="4">
        <v>18</v>
      </c>
      <c r="H417" s="8">
        <v>10.65</v>
      </c>
      <c r="I417" s="4">
        <v>0</v>
      </c>
    </row>
    <row r="418" spans="1:9" x14ac:dyDescent="0.2">
      <c r="A418" s="2">
        <v>7</v>
      </c>
      <c r="B418" s="1" t="s">
        <v>46</v>
      </c>
      <c r="C418" s="4">
        <v>26</v>
      </c>
      <c r="D418" s="8">
        <v>4.08</v>
      </c>
      <c r="E418" s="4">
        <v>20</v>
      </c>
      <c r="F418" s="8">
        <v>4.3499999999999996</v>
      </c>
      <c r="G418" s="4">
        <v>6</v>
      </c>
      <c r="H418" s="8">
        <v>3.55</v>
      </c>
      <c r="I418" s="4">
        <v>0</v>
      </c>
    </row>
    <row r="419" spans="1:9" x14ac:dyDescent="0.2">
      <c r="A419" s="2">
        <v>7</v>
      </c>
      <c r="B419" s="1" t="s">
        <v>52</v>
      </c>
      <c r="C419" s="4">
        <v>26</v>
      </c>
      <c r="D419" s="8">
        <v>4.08</v>
      </c>
      <c r="E419" s="4">
        <v>24</v>
      </c>
      <c r="F419" s="8">
        <v>5.22</v>
      </c>
      <c r="G419" s="4">
        <v>1</v>
      </c>
      <c r="H419" s="8">
        <v>0.59</v>
      </c>
      <c r="I419" s="4">
        <v>1</v>
      </c>
    </row>
    <row r="420" spans="1:9" x14ac:dyDescent="0.2">
      <c r="A420" s="2">
        <v>9</v>
      </c>
      <c r="B420" s="1" t="s">
        <v>53</v>
      </c>
      <c r="C420" s="4">
        <v>16</v>
      </c>
      <c r="D420" s="8">
        <v>2.5099999999999998</v>
      </c>
      <c r="E420" s="4">
        <v>13</v>
      </c>
      <c r="F420" s="8">
        <v>2.83</v>
      </c>
      <c r="G420" s="4">
        <v>3</v>
      </c>
      <c r="H420" s="8">
        <v>1.78</v>
      </c>
      <c r="I420" s="4">
        <v>0</v>
      </c>
    </row>
    <row r="421" spans="1:9" x14ac:dyDescent="0.2">
      <c r="A421" s="2">
        <v>10</v>
      </c>
      <c r="B421" s="1" t="s">
        <v>61</v>
      </c>
      <c r="C421" s="4">
        <v>15</v>
      </c>
      <c r="D421" s="8">
        <v>2.35</v>
      </c>
      <c r="E421" s="4">
        <v>12</v>
      </c>
      <c r="F421" s="8">
        <v>2.61</v>
      </c>
      <c r="G421" s="4">
        <v>0</v>
      </c>
      <c r="H421" s="8">
        <v>0</v>
      </c>
      <c r="I421" s="4">
        <v>1</v>
      </c>
    </row>
    <row r="422" spans="1:9" x14ac:dyDescent="0.2">
      <c r="A422" s="2">
        <v>11</v>
      </c>
      <c r="B422" s="1" t="s">
        <v>62</v>
      </c>
      <c r="C422" s="4">
        <v>13</v>
      </c>
      <c r="D422" s="8">
        <v>2.04</v>
      </c>
      <c r="E422" s="4">
        <v>12</v>
      </c>
      <c r="F422" s="8">
        <v>2.61</v>
      </c>
      <c r="G422" s="4">
        <v>1</v>
      </c>
      <c r="H422" s="8">
        <v>0.59</v>
      </c>
      <c r="I422" s="4">
        <v>0</v>
      </c>
    </row>
    <row r="423" spans="1:9" x14ac:dyDescent="0.2">
      <c r="A423" s="2">
        <v>12</v>
      </c>
      <c r="B423" s="1" t="s">
        <v>47</v>
      </c>
      <c r="C423" s="4">
        <v>12</v>
      </c>
      <c r="D423" s="8">
        <v>1.88</v>
      </c>
      <c r="E423" s="4">
        <v>8</v>
      </c>
      <c r="F423" s="8">
        <v>1.74</v>
      </c>
      <c r="G423" s="4">
        <v>4</v>
      </c>
      <c r="H423" s="8">
        <v>2.37</v>
      </c>
      <c r="I423" s="4">
        <v>0</v>
      </c>
    </row>
    <row r="424" spans="1:9" x14ac:dyDescent="0.2">
      <c r="A424" s="2">
        <v>13</v>
      </c>
      <c r="B424" s="1" t="s">
        <v>58</v>
      </c>
      <c r="C424" s="4">
        <v>10</v>
      </c>
      <c r="D424" s="8">
        <v>1.57</v>
      </c>
      <c r="E424" s="4">
        <v>5</v>
      </c>
      <c r="F424" s="8">
        <v>1.0900000000000001</v>
      </c>
      <c r="G424" s="4">
        <v>5</v>
      </c>
      <c r="H424" s="8">
        <v>2.96</v>
      </c>
      <c r="I424" s="4">
        <v>0</v>
      </c>
    </row>
    <row r="425" spans="1:9" x14ac:dyDescent="0.2">
      <c r="A425" s="2">
        <v>14</v>
      </c>
      <c r="B425" s="1" t="s">
        <v>50</v>
      </c>
      <c r="C425" s="4">
        <v>7</v>
      </c>
      <c r="D425" s="8">
        <v>1.1000000000000001</v>
      </c>
      <c r="E425" s="4">
        <v>2</v>
      </c>
      <c r="F425" s="8">
        <v>0.43</v>
      </c>
      <c r="G425" s="4">
        <v>5</v>
      </c>
      <c r="H425" s="8">
        <v>2.96</v>
      </c>
      <c r="I425" s="4">
        <v>0</v>
      </c>
    </row>
    <row r="426" spans="1:9" x14ac:dyDescent="0.2">
      <c r="A426" s="2">
        <v>14</v>
      </c>
      <c r="B426" s="1" t="s">
        <v>51</v>
      </c>
      <c r="C426" s="4">
        <v>7</v>
      </c>
      <c r="D426" s="8">
        <v>1.1000000000000001</v>
      </c>
      <c r="E426" s="4">
        <v>4</v>
      </c>
      <c r="F426" s="8">
        <v>0.87</v>
      </c>
      <c r="G426" s="4">
        <v>3</v>
      </c>
      <c r="H426" s="8">
        <v>1.78</v>
      </c>
      <c r="I426" s="4">
        <v>0</v>
      </c>
    </row>
    <row r="427" spans="1:9" x14ac:dyDescent="0.2">
      <c r="A427" s="2">
        <v>14</v>
      </c>
      <c r="B427" s="1" t="s">
        <v>64</v>
      </c>
      <c r="C427" s="4">
        <v>7</v>
      </c>
      <c r="D427" s="8">
        <v>1.1000000000000001</v>
      </c>
      <c r="E427" s="4">
        <v>5</v>
      </c>
      <c r="F427" s="8">
        <v>1.0900000000000001</v>
      </c>
      <c r="G427" s="4">
        <v>2</v>
      </c>
      <c r="H427" s="8">
        <v>1.18</v>
      </c>
      <c r="I427" s="4">
        <v>0</v>
      </c>
    </row>
    <row r="428" spans="1:9" x14ac:dyDescent="0.2">
      <c r="A428" s="2">
        <v>17</v>
      </c>
      <c r="B428" s="1" t="s">
        <v>82</v>
      </c>
      <c r="C428" s="4">
        <v>6</v>
      </c>
      <c r="D428" s="8">
        <v>0.94</v>
      </c>
      <c r="E428" s="4">
        <v>3</v>
      </c>
      <c r="F428" s="8">
        <v>0.65</v>
      </c>
      <c r="G428" s="4">
        <v>3</v>
      </c>
      <c r="H428" s="8">
        <v>1.78</v>
      </c>
      <c r="I428" s="4">
        <v>0</v>
      </c>
    </row>
    <row r="429" spans="1:9" x14ac:dyDescent="0.2">
      <c r="A429" s="2">
        <v>17</v>
      </c>
      <c r="B429" s="1" t="s">
        <v>83</v>
      </c>
      <c r="C429" s="4">
        <v>6</v>
      </c>
      <c r="D429" s="8">
        <v>0.94</v>
      </c>
      <c r="E429" s="4">
        <v>4</v>
      </c>
      <c r="F429" s="8">
        <v>0.87</v>
      </c>
      <c r="G429" s="4">
        <v>2</v>
      </c>
      <c r="H429" s="8">
        <v>1.18</v>
      </c>
      <c r="I429" s="4">
        <v>0</v>
      </c>
    </row>
    <row r="430" spans="1:9" x14ac:dyDescent="0.2">
      <c r="A430" s="2">
        <v>17</v>
      </c>
      <c r="B430" s="1" t="s">
        <v>69</v>
      </c>
      <c r="C430" s="4">
        <v>6</v>
      </c>
      <c r="D430" s="8">
        <v>0.94</v>
      </c>
      <c r="E430" s="4">
        <v>5</v>
      </c>
      <c r="F430" s="8">
        <v>1.0900000000000001</v>
      </c>
      <c r="G430" s="4">
        <v>1</v>
      </c>
      <c r="H430" s="8">
        <v>0.59</v>
      </c>
      <c r="I430" s="4">
        <v>0</v>
      </c>
    </row>
    <row r="431" spans="1:9" x14ac:dyDescent="0.2">
      <c r="A431" s="2">
        <v>20</v>
      </c>
      <c r="B431" s="1" t="s">
        <v>63</v>
      </c>
      <c r="C431" s="4">
        <v>5</v>
      </c>
      <c r="D431" s="8">
        <v>0.78</v>
      </c>
      <c r="E431" s="4">
        <v>0</v>
      </c>
      <c r="F431" s="8">
        <v>0</v>
      </c>
      <c r="G431" s="4">
        <v>5</v>
      </c>
      <c r="H431" s="8">
        <v>2.96</v>
      </c>
      <c r="I431" s="4">
        <v>0</v>
      </c>
    </row>
    <row r="432" spans="1:9" x14ac:dyDescent="0.2">
      <c r="A432" s="1"/>
      <c r="C432" s="4"/>
      <c r="D432" s="8"/>
      <c r="E432" s="4"/>
      <c r="F432" s="8"/>
      <c r="G432" s="4"/>
      <c r="H432" s="8"/>
      <c r="I432" s="4"/>
    </row>
    <row r="433" spans="1:9" x14ac:dyDescent="0.2">
      <c r="A433" s="1" t="s">
        <v>19</v>
      </c>
      <c r="C433" s="4"/>
      <c r="D433" s="8"/>
      <c r="E433" s="4"/>
      <c r="F433" s="8"/>
      <c r="G433" s="4"/>
      <c r="H433" s="8"/>
      <c r="I433" s="4"/>
    </row>
    <row r="434" spans="1:9" x14ac:dyDescent="0.2">
      <c r="A434" s="2">
        <v>1</v>
      </c>
      <c r="B434" s="1" t="s">
        <v>54</v>
      </c>
      <c r="C434" s="4">
        <v>15</v>
      </c>
      <c r="D434" s="8">
        <v>14.02</v>
      </c>
      <c r="E434" s="4">
        <v>11</v>
      </c>
      <c r="F434" s="8">
        <v>12.94</v>
      </c>
      <c r="G434" s="4">
        <v>4</v>
      </c>
      <c r="H434" s="8">
        <v>28.57</v>
      </c>
      <c r="I434" s="4">
        <v>0</v>
      </c>
    </row>
    <row r="435" spans="1:9" x14ac:dyDescent="0.2">
      <c r="A435" s="2">
        <v>2</v>
      </c>
      <c r="B435" s="1" t="s">
        <v>59</v>
      </c>
      <c r="C435" s="4">
        <v>14</v>
      </c>
      <c r="D435" s="8">
        <v>13.08</v>
      </c>
      <c r="E435" s="4">
        <v>12</v>
      </c>
      <c r="F435" s="8">
        <v>14.12</v>
      </c>
      <c r="G435" s="4">
        <v>2</v>
      </c>
      <c r="H435" s="8">
        <v>14.29</v>
      </c>
      <c r="I435" s="4">
        <v>0</v>
      </c>
    </row>
    <row r="436" spans="1:9" x14ac:dyDescent="0.2">
      <c r="A436" s="2">
        <v>3</v>
      </c>
      <c r="B436" s="1" t="s">
        <v>52</v>
      </c>
      <c r="C436" s="4">
        <v>10</v>
      </c>
      <c r="D436" s="8">
        <v>9.35</v>
      </c>
      <c r="E436" s="4">
        <v>10</v>
      </c>
      <c r="F436" s="8">
        <v>11.76</v>
      </c>
      <c r="G436" s="4">
        <v>0</v>
      </c>
      <c r="H436" s="8">
        <v>0</v>
      </c>
      <c r="I436" s="4">
        <v>0</v>
      </c>
    </row>
    <row r="437" spans="1:9" x14ac:dyDescent="0.2">
      <c r="A437" s="2">
        <v>4</v>
      </c>
      <c r="B437" s="1" t="s">
        <v>71</v>
      </c>
      <c r="C437" s="4">
        <v>8</v>
      </c>
      <c r="D437" s="8">
        <v>7.48</v>
      </c>
      <c r="E437" s="4">
        <v>7</v>
      </c>
      <c r="F437" s="8">
        <v>8.24</v>
      </c>
      <c r="G437" s="4">
        <v>0</v>
      </c>
      <c r="H437" s="8">
        <v>0</v>
      </c>
      <c r="I437" s="4">
        <v>1</v>
      </c>
    </row>
    <row r="438" spans="1:9" x14ac:dyDescent="0.2">
      <c r="A438" s="2">
        <v>5</v>
      </c>
      <c r="B438" s="1" t="s">
        <v>48</v>
      </c>
      <c r="C438" s="4">
        <v>7</v>
      </c>
      <c r="D438" s="8">
        <v>6.54</v>
      </c>
      <c r="E438" s="4">
        <v>7</v>
      </c>
      <c r="F438" s="8">
        <v>8.24</v>
      </c>
      <c r="G438" s="4">
        <v>0</v>
      </c>
      <c r="H438" s="8">
        <v>0</v>
      </c>
      <c r="I438" s="4">
        <v>0</v>
      </c>
    </row>
    <row r="439" spans="1:9" x14ac:dyDescent="0.2">
      <c r="A439" s="2">
        <v>5</v>
      </c>
      <c r="B439" s="1" t="s">
        <v>60</v>
      </c>
      <c r="C439" s="4">
        <v>7</v>
      </c>
      <c r="D439" s="8">
        <v>6.54</v>
      </c>
      <c r="E439" s="4">
        <v>7</v>
      </c>
      <c r="F439" s="8">
        <v>8.24</v>
      </c>
      <c r="G439" s="4">
        <v>0</v>
      </c>
      <c r="H439" s="8">
        <v>0</v>
      </c>
      <c r="I439" s="4">
        <v>0</v>
      </c>
    </row>
    <row r="440" spans="1:9" x14ac:dyDescent="0.2">
      <c r="A440" s="2">
        <v>7</v>
      </c>
      <c r="B440" s="1" t="s">
        <v>46</v>
      </c>
      <c r="C440" s="4">
        <v>5</v>
      </c>
      <c r="D440" s="8">
        <v>4.67</v>
      </c>
      <c r="E440" s="4">
        <v>4</v>
      </c>
      <c r="F440" s="8">
        <v>4.71</v>
      </c>
      <c r="G440" s="4">
        <v>1</v>
      </c>
      <c r="H440" s="8">
        <v>7.14</v>
      </c>
      <c r="I440" s="4">
        <v>0</v>
      </c>
    </row>
    <row r="441" spans="1:9" x14ac:dyDescent="0.2">
      <c r="A441" s="2">
        <v>8</v>
      </c>
      <c r="B441" s="1" t="s">
        <v>78</v>
      </c>
      <c r="C441" s="4">
        <v>4</v>
      </c>
      <c r="D441" s="8">
        <v>3.74</v>
      </c>
      <c r="E441" s="4">
        <v>4</v>
      </c>
      <c r="F441" s="8">
        <v>4.71</v>
      </c>
      <c r="G441" s="4">
        <v>0</v>
      </c>
      <c r="H441" s="8">
        <v>0</v>
      </c>
      <c r="I441" s="4">
        <v>0</v>
      </c>
    </row>
    <row r="442" spans="1:9" x14ac:dyDescent="0.2">
      <c r="A442" s="2">
        <v>9</v>
      </c>
      <c r="B442" s="1" t="s">
        <v>45</v>
      </c>
      <c r="C442" s="4">
        <v>3</v>
      </c>
      <c r="D442" s="8">
        <v>2.8</v>
      </c>
      <c r="E442" s="4">
        <v>2</v>
      </c>
      <c r="F442" s="8">
        <v>2.35</v>
      </c>
      <c r="G442" s="4">
        <v>1</v>
      </c>
      <c r="H442" s="8">
        <v>7.14</v>
      </c>
      <c r="I442" s="4">
        <v>0</v>
      </c>
    </row>
    <row r="443" spans="1:9" x14ac:dyDescent="0.2">
      <c r="A443" s="2">
        <v>9</v>
      </c>
      <c r="B443" s="1" t="s">
        <v>70</v>
      </c>
      <c r="C443" s="4">
        <v>3</v>
      </c>
      <c r="D443" s="8">
        <v>2.8</v>
      </c>
      <c r="E443" s="4">
        <v>3</v>
      </c>
      <c r="F443" s="8">
        <v>3.53</v>
      </c>
      <c r="G443" s="4">
        <v>0</v>
      </c>
      <c r="H443" s="8">
        <v>0</v>
      </c>
      <c r="I443" s="4">
        <v>0</v>
      </c>
    </row>
    <row r="444" spans="1:9" x14ac:dyDescent="0.2">
      <c r="A444" s="2">
        <v>9</v>
      </c>
      <c r="B444" s="1" t="s">
        <v>85</v>
      </c>
      <c r="C444" s="4">
        <v>3</v>
      </c>
      <c r="D444" s="8">
        <v>2.8</v>
      </c>
      <c r="E444" s="4">
        <v>3</v>
      </c>
      <c r="F444" s="8">
        <v>3.53</v>
      </c>
      <c r="G444" s="4">
        <v>0</v>
      </c>
      <c r="H444" s="8">
        <v>0</v>
      </c>
      <c r="I444" s="4">
        <v>0</v>
      </c>
    </row>
    <row r="445" spans="1:9" x14ac:dyDescent="0.2">
      <c r="A445" s="2">
        <v>9</v>
      </c>
      <c r="B445" s="1" t="s">
        <v>69</v>
      </c>
      <c r="C445" s="4">
        <v>3</v>
      </c>
      <c r="D445" s="8">
        <v>2.8</v>
      </c>
      <c r="E445" s="4">
        <v>3</v>
      </c>
      <c r="F445" s="8">
        <v>3.53</v>
      </c>
      <c r="G445" s="4">
        <v>0</v>
      </c>
      <c r="H445" s="8">
        <v>0</v>
      </c>
      <c r="I445" s="4">
        <v>0</v>
      </c>
    </row>
    <row r="446" spans="1:9" x14ac:dyDescent="0.2">
      <c r="A446" s="2">
        <v>9</v>
      </c>
      <c r="B446" s="1" t="s">
        <v>72</v>
      </c>
      <c r="C446" s="4">
        <v>3</v>
      </c>
      <c r="D446" s="8">
        <v>2.8</v>
      </c>
      <c r="E446" s="4">
        <v>1</v>
      </c>
      <c r="F446" s="8">
        <v>1.18</v>
      </c>
      <c r="G446" s="4">
        <v>1</v>
      </c>
      <c r="H446" s="8">
        <v>7.14</v>
      </c>
      <c r="I446" s="4">
        <v>0</v>
      </c>
    </row>
    <row r="447" spans="1:9" x14ac:dyDescent="0.2">
      <c r="A447" s="2">
        <v>9</v>
      </c>
      <c r="B447" s="1" t="s">
        <v>62</v>
      </c>
      <c r="C447" s="4">
        <v>3</v>
      </c>
      <c r="D447" s="8">
        <v>2.8</v>
      </c>
      <c r="E447" s="4">
        <v>2</v>
      </c>
      <c r="F447" s="8">
        <v>2.35</v>
      </c>
      <c r="G447" s="4">
        <v>1</v>
      </c>
      <c r="H447" s="8">
        <v>7.14</v>
      </c>
      <c r="I447" s="4">
        <v>0</v>
      </c>
    </row>
    <row r="448" spans="1:9" x14ac:dyDescent="0.2">
      <c r="A448" s="2">
        <v>15</v>
      </c>
      <c r="B448" s="1" t="s">
        <v>47</v>
      </c>
      <c r="C448" s="4">
        <v>2</v>
      </c>
      <c r="D448" s="8">
        <v>1.87</v>
      </c>
      <c r="E448" s="4">
        <v>1</v>
      </c>
      <c r="F448" s="8">
        <v>1.18</v>
      </c>
      <c r="G448" s="4">
        <v>1</v>
      </c>
      <c r="H448" s="8">
        <v>7.14</v>
      </c>
      <c r="I448" s="4">
        <v>0</v>
      </c>
    </row>
    <row r="449" spans="1:9" x14ac:dyDescent="0.2">
      <c r="A449" s="2">
        <v>15</v>
      </c>
      <c r="B449" s="1" t="s">
        <v>84</v>
      </c>
      <c r="C449" s="4">
        <v>2</v>
      </c>
      <c r="D449" s="8">
        <v>1.87</v>
      </c>
      <c r="E449" s="4">
        <v>2</v>
      </c>
      <c r="F449" s="8">
        <v>2.35</v>
      </c>
      <c r="G449" s="4">
        <v>0</v>
      </c>
      <c r="H449" s="8">
        <v>0</v>
      </c>
      <c r="I449" s="4">
        <v>0</v>
      </c>
    </row>
    <row r="450" spans="1:9" x14ac:dyDescent="0.2">
      <c r="A450" s="2">
        <v>15</v>
      </c>
      <c r="B450" s="1" t="s">
        <v>51</v>
      </c>
      <c r="C450" s="4">
        <v>2</v>
      </c>
      <c r="D450" s="8">
        <v>1.87</v>
      </c>
      <c r="E450" s="4">
        <v>2</v>
      </c>
      <c r="F450" s="8">
        <v>2.35</v>
      </c>
      <c r="G450" s="4">
        <v>0</v>
      </c>
      <c r="H450" s="8">
        <v>0</v>
      </c>
      <c r="I450" s="4">
        <v>0</v>
      </c>
    </row>
    <row r="451" spans="1:9" x14ac:dyDescent="0.2">
      <c r="A451" s="2">
        <v>15</v>
      </c>
      <c r="B451" s="1" t="s">
        <v>53</v>
      </c>
      <c r="C451" s="4">
        <v>2</v>
      </c>
      <c r="D451" s="8">
        <v>1.87</v>
      </c>
      <c r="E451" s="4">
        <v>1</v>
      </c>
      <c r="F451" s="8">
        <v>1.18</v>
      </c>
      <c r="G451" s="4">
        <v>1</v>
      </c>
      <c r="H451" s="8">
        <v>7.14</v>
      </c>
      <c r="I451" s="4">
        <v>0</v>
      </c>
    </row>
    <row r="452" spans="1:9" x14ac:dyDescent="0.2">
      <c r="A452" s="2">
        <v>15</v>
      </c>
      <c r="B452" s="1" t="s">
        <v>61</v>
      </c>
      <c r="C452" s="4">
        <v>2</v>
      </c>
      <c r="D452" s="8">
        <v>1.87</v>
      </c>
      <c r="E452" s="4">
        <v>0</v>
      </c>
      <c r="F452" s="8">
        <v>0</v>
      </c>
      <c r="G452" s="4">
        <v>0</v>
      </c>
      <c r="H452" s="8">
        <v>0</v>
      </c>
      <c r="I452" s="4">
        <v>0</v>
      </c>
    </row>
    <row r="453" spans="1:9" x14ac:dyDescent="0.2">
      <c r="A453" s="2">
        <v>15</v>
      </c>
      <c r="B453" s="1" t="s">
        <v>73</v>
      </c>
      <c r="C453" s="4">
        <v>2</v>
      </c>
      <c r="D453" s="8">
        <v>1.87</v>
      </c>
      <c r="E453" s="4">
        <v>0</v>
      </c>
      <c r="F453" s="8">
        <v>0</v>
      </c>
      <c r="G453" s="4">
        <v>0</v>
      </c>
      <c r="H453" s="8">
        <v>0</v>
      </c>
      <c r="I453" s="4">
        <v>0</v>
      </c>
    </row>
    <row r="454" spans="1:9" x14ac:dyDescent="0.2">
      <c r="A454" s="1"/>
      <c r="C454" s="4"/>
      <c r="D454" s="8"/>
      <c r="E454" s="4"/>
      <c r="F454" s="8"/>
      <c r="G454" s="4"/>
      <c r="H454" s="8"/>
      <c r="I454" s="4"/>
    </row>
    <row r="455" spans="1:9" x14ac:dyDescent="0.2">
      <c r="A455" s="1" t="s">
        <v>20</v>
      </c>
      <c r="C455" s="4"/>
      <c r="D455" s="8"/>
      <c r="E455" s="4"/>
      <c r="F455" s="8"/>
      <c r="G455" s="4"/>
      <c r="H455" s="8"/>
      <c r="I455" s="4"/>
    </row>
    <row r="456" spans="1:9" x14ac:dyDescent="0.2">
      <c r="A456" s="2">
        <v>1</v>
      </c>
      <c r="B456" s="1" t="s">
        <v>59</v>
      </c>
      <c r="C456" s="4">
        <v>44</v>
      </c>
      <c r="D456" s="8">
        <v>11.73</v>
      </c>
      <c r="E456" s="4">
        <v>40</v>
      </c>
      <c r="F456" s="8">
        <v>15.87</v>
      </c>
      <c r="G456" s="4">
        <v>4</v>
      </c>
      <c r="H456" s="8">
        <v>3.39</v>
      </c>
      <c r="I456" s="4">
        <v>0</v>
      </c>
    </row>
    <row r="457" spans="1:9" x14ac:dyDescent="0.2">
      <c r="A457" s="2">
        <v>1</v>
      </c>
      <c r="B457" s="1" t="s">
        <v>60</v>
      </c>
      <c r="C457" s="4">
        <v>44</v>
      </c>
      <c r="D457" s="8">
        <v>11.73</v>
      </c>
      <c r="E457" s="4">
        <v>40</v>
      </c>
      <c r="F457" s="8">
        <v>15.87</v>
      </c>
      <c r="G457" s="4">
        <v>4</v>
      </c>
      <c r="H457" s="8">
        <v>3.39</v>
      </c>
      <c r="I457" s="4">
        <v>0</v>
      </c>
    </row>
    <row r="458" spans="1:9" x14ac:dyDescent="0.2">
      <c r="A458" s="2">
        <v>3</v>
      </c>
      <c r="B458" s="1" t="s">
        <v>45</v>
      </c>
      <c r="C458" s="4">
        <v>32</v>
      </c>
      <c r="D458" s="8">
        <v>8.5299999999999994</v>
      </c>
      <c r="E458" s="4">
        <v>9</v>
      </c>
      <c r="F458" s="8">
        <v>3.57</v>
      </c>
      <c r="G458" s="4">
        <v>23</v>
      </c>
      <c r="H458" s="8">
        <v>19.489999999999998</v>
      </c>
      <c r="I458" s="4">
        <v>0</v>
      </c>
    </row>
    <row r="459" spans="1:9" x14ac:dyDescent="0.2">
      <c r="A459" s="2">
        <v>4</v>
      </c>
      <c r="B459" s="1" t="s">
        <v>54</v>
      </c>
      <c r="C459" s="4">
        <v>26</v>
      </c>
      <c r="D459" s="8">
        <v>6.93</v>
      </c>
      <c r="E459" s="4">
        <v>12</v>
      </c>
      <c r="F459" s="8">
        <v>4.76</v>
      </c>
      <c r="G459" s="4">
        <v>14</v>
      </c>
      <c r="H459" s="8">
        <v>11.86</v>
      </c>
      <c r="I459" s="4">
        <v>0</v>
      </c>
    </row>
    <row r="460" spans="1:9" x14ac:dyDescent="0.2">
      <c r="A460" s="2">
        <v>4</v>
      </c>
      <c r="B460" s="1" t="s">
        <v>56</v>
      </c>
      <c r="C460" s="4">
        <v>26</v>
      </c>
      <c r="D460" s="8">
        <v>6.93</v>
      </c>
      <c r="E460" s="4">
        <v>20</v>
      </c>
      <c r="F460" s="8">
        <v>7.94</v>
      </c>
      <c r="G460" s="4">
        <v>5</v>
      </c>
      <c r="H460" s="8">
        <v>4.24</v>
      </c>
      <c r="I460" s="4">
        <v>0</v>
      </c>
    </row>
    <row r="461" spans="1:9" x14ac:dyDescent="0.2">
      <c r="A461" s="2">
        <v>6</v>
      </c>
      <c r="B461" s="1" t="s">
        <v>52</v>
      </c>
      <c r="C461" s="4">
        <v>23</v>
      </c>
      <c r="D461" s="8">
        <v>6.13</v>
      </c>
      <c r="E461" s="4">
        <v>20</v>
      </c>
      <c r="F461" s="8">
        <v>7.94</v>
      </c>
      <c r="G461" s="4">
        <v>2</v>
      </c>
      <c r="H461" s="8">
        <v>1.69</v>
      </c>
      <c r="I461" s="4">
        <v>1</v>
      </c>
    </row>
    <row r="462" spans="1:9" x14ac:dyDescent="0.2">
      <c r="A462" s="2">
        <v>7</v>
      </c>
      <c r="B462" s="1" t="s">
        <v>62</v>
      </c>
      <c r="C462" s="4">
        <v>20</v>
      </c>
      <c r="D462" s="8">
        <v>5.33</v>
      </c>
      <c r="E462" s="4">
        <v>19</v>
      </c>
      <c r="F462" s="8">
        <v>7.54</v>
      </c>
      <c r="G462" s="4">
        <v>1</v>
      </c>
      <c r="H462" s="8">
        <v>0.85</v>
      </c>
      <c r="I462" s="4">
        <v>0</v>
      </c>
    </row>
    <row r="463" spans="1:9" x14ac:dyDescent="0.2">
      <c r="A463" s="2">
        <v>8</v>
      </c>
      <c r="B463" s="1" t="s">
        <v>53</v>
      </c>
      <c r="C463" s="4">
        <v>17</v>
      </c>
      <c r="D463" s="8">
        <v>4.53</v>
      </c>
      <c r="E463" s="4">
        <v>15</v>
      </c>
      <c r="F463" s="8">
        <v>5.95</v>
      </c>
      <c r="G463" s="4">
        <v>2</v>
      </c>
      <c r="H463" s="8">
        <v>1.69</v>
      </c>
      <c r="I463" s="4">
        <v>0</v>
      </c>
    </row>
    <row r="464" spans="1:9" x14ac:dyDescent="0.2">
      <c r="A464" s="2">
        <v>9</v>
      </c>
      <c r="B464" s="1" t="s">
        <v>47</v>
      </c>
      <c r="C464" s="4">
        <v>16</v>
      </c>
      <c r="D464" s="8">
        <v>4.2699999999999996</v>
      </c>
      <c r="E464" s="4">
        <v>6</v>
      </c>
      <c r="F464" s="8">
        <v>2.38</v>
      </c>
      <c r="G464" s="4">
        <v>10</v>
      </c>
      <c r="H464" s="8">
        <v>8.4700000000000006</v>
      </c>
      <c r="I464" s="4">
        <v>0</v>
      </c>
    </row>
    <row r="465" spans="1:9" x14ac:dyDescent="0.2">
      <c r="A465" s="2">
        <v>9</v>
      </c>
      <c r="B465" s="1" t="s">
        <v>61</v>
      </c>
      <c r="C465" s="4">
        <v>16</v>
      </c>
      <c r="D465" s="8">
        <v>4.2699999999999996</v>
      </c>
      <c r="E465" s="4">
        <v>12</v>
      </c>
      <c r="F465" s="8">
        <v>4.76</v>
      </c>
      <c r="G465" s="4">
        <v>3</v>
      </c>
      <c r="H465" s="8">
        <v>2.54</v>
      </c>
      <c r="I465" s="4">
        <v>0</v>
      </c>
    </row>
    <row r="466" spans="1:9" x14ac:dyDescent="0.2">
      <c r="A466" s="2">
        <v>11</v>
      </c>
      <c r="B466" s="1" t="s">
        <v>46</v>
      </c>
      <c r="C466" s="4">
        <v>13</v>
      </c>
      <c r="D466" s="8">
        <v>3.47</v>
      </c>
      <c r="E466" s="4">
        <v>6</v>
      </c>
      <c r="F466" s="8">
        <v>2.38</v>
      </c>
      <c r="G466" s="4">
        <v>7</v>
      </c>
      <c r="H466" s="8">
        <v>5.93</v>
      </c>
      <c r="I466" s="4">
        <v>0</v>
      </c>
    </row>
    <row r="467" spans="1:9" x14ac:dyDescent="0.2">
      <c r="A467" s="2">
        <v>12</v>
      </c>
      <c r="B467" s="1" t="s">
        <v>51</v>
      </c>
      <c r="C467" s="4">
        <v>11</v>
      </c>
      <c r="D467" s="8">
        <v>2.93</v>
      </c>
      <c r="E467" s="4">
        <v>10</v>
      </c>
      <c r="F467" s="8">
        <v>3.97</v>
      </c>
      <c r="G467" s="4">
        <v>1</v>
      </c>
      <c r="H467" s="8">
        <v>0.85</v>
      </c>
      <c r="I467" s="4">
        <v>0</v>
      </c>
    </row>
    <row r="468" spans="1:9" x14ac:dyDescent="0.2">
      <c r="A468" s="2">
        <v>13</v>
      </c>
      <c r="B468" s="1" t="s">
        <v>58</v>
      </c>
      <c r="C468" s="4">
        <v>9</v>
      </c>
      <c r="D468" s="8">
        <v>2.4</v>
      </c>
      <c r="E468" s="4">
        <v>3</v>
      </c>
      <c r="F468" s="8">
        <v>1.19</v>
      </c>
      <c r="G468" s="4">
        <v>6</v>
      </c>
      <c r="H468" s="8">
        <v>5.08</v>
      </c>
      <c r="I468" s="4">
        <v>0</v>
      </c>
    </row>
    <row r="469" spans="1:9" x14ac:dyDescent="0.2">
      <c r="A469" s="2">
        <v>13</v>
      </c>
      <c r="B469" s="1" t="s">
        <v>69</v>
      </c>
      <c r="C469" s="4">
        <v>9</v>
      </c>
      <c r="D469" s="8">
        <v>2.4</v>
      </c>
      <c r="E469" s="4">
        <v>5</v>
      </c>
      <c r="F469" s="8">
        <v>1.98</v>
      </c>
      <c r="G469" s="4">
        <v>4</v>
      </c>
      <c r="H469" s="8">
        <v>3.39</v>
      </c>
      <c r="I469" s="4">
        <v>0</v>
      </c>
    </row>
    <row r="470" spans="1:9" x14ac:dyDescent="0.2">
      <c r="A470" s="2">
        <v>15</v>
      </c>
      <c r="B470" s="1" t="s">
        <v>50</v>
      </c>
      <c r="C470" s="4">
        <v>8</v>
      </c>
      <c r="D470" s="8">
        <v>2.13</v>
      </c>
      <c r="E470" s="4">
        <v>2</v>
      </c>
      <c r="F470" s="8">
        <v>0.79</v>
      </c>
      <c r="G470" s="4">
        <v>6</v>
      </c>
      <c r="H470" s="8">
        <v>5.08</v>
      </c>
      <c r="I470" s="4">
        <v>0</v>
      </c>
    </row>
    <row r="471" spans="1:9" x14ac:dyDescent="0.2">
      <c r="A471" s="2">
        <v>16</v>
      </c>
      <c r="B471" s="1" t="s">
        <v>49</v>
      </c>
      <c r="C471" s="4">
        <v>5</v>
      </c>
      <c r="D471" s="8">
        <v>1.33</v>
      </c>
      <c r="E471" s="4">
        <v>4</v>
      </c>
      <c r="F471" s="8">
        <v>1.59</v>
      </c>
      <c r="G471" s="4">
        <v>1</v>
      </c>
      <c r="H471" s="8">
        <v>0.85</v>
      </c>
      <c r="I471" s="4">
        <v>0</v>
      </c>
    </row>
    <row r="472" spans="1:9" x14ac:dyDescent="0.2">
      <c r="A472" s="2">
        <v>17</v>
      </c>
      <c r="B472" s="1" t="s">
        <v>75</v>
      </c>
      <c r="C472" s="4">
        <v>4</v>
      </c>
      <c r="D472" s="8">
        <v>1.07</v>
      </c>
      <c r="E472" s="4">
        <v>2</v>
      </c>
      <c r="F472" s="8">
        <v>0.79</v>
      </c>
      <c r="G472" s="4">
        <v>2</v>
      </c>
      <c r="H472" s="8">
        <v>1.69</v>
      </c>
      <c r="I472" s="4">
        <v>0</v>
      </c>
    </row>
    <row r="473" spans="1:9" x14ac:dyDescent="0.2">
      <c r="A473" s="2">
        <v>17</v>
      </c>
      <c r="B473" s="1" t="s">
        <v>65</v>
      </c>
      <c r="C473" s="4">
        <v>4</v>
      </c>
      <c r="D473" s="8">
        <v>1.07</v>
      </c>
      <c r="E473" s="4">
        <v>2</v>
      </c>
      <c r="F473" s="8">
        <v>0.79</v>
      </c>
      <c r="G473" s="4">
        <v>2</v>
      </c>
      <c r="H473" s="8">
        <v>1.69</v>
      </c>
      <c r="I473" s="4">
        <v>0</v>
      </c>
    </row>
    <row r="474" spans="1:9" x14ac:dyDescent="0.2">
      <c r="A474" s="2">
        <v>17</v>
      </c>
      <c r="B474" s="1" t="s">
        <v>55</v>
      </c>
      <c r="C474" s="4">
        <v>4</v>
      </c>
      <c r="D474" s="8">
        <v>1.07</v>
      </c>
      <c r="E474" s="4">
        <v>2</v>
      </c>
      <c r="F474" s="8">
        <v>0.79</v>
      </c>
      <c r="G474" s="4">
        <v>2</v>
      </c>
      <c r="H474" s="8">
        <v>1.69</v>
      </c>
      <c r="I474" s="4">
        <v>0</v>
      </c>
    </row>
    <row r="475" spans="1:9" x14ac:dyDescent="0.2">
      <c r="A475" s="2">
        <v>17</v>
      </c>
      <c r="B475" s="1" t="s">
        <v>64</v>
      </c>
      <c r="C475" s="4">
        <v>4</v>
      </c>
      <c r="D475" s="8">
        <v>1.07</v>
      </c>
      <c r="E475" s="4">
        <v>4</v>
      </c>
      <c r="F475" s="8">
        <v>1.59</v>
      </c>
      <c r="G475" s="4">
        <v>0</v>
      </c>
      <c r="H475" s="8">
        <v>0</v>
      </c>
      <c r="I475" s="4">
        <v>0</v>
      </c>
    </row>
    <row r="476" spans="1:9" x14ac:dyDescent="0.2">
      <c r="A476" s="1"/>
      <c r="C476" s="4"/>
      <c r="D476" s="8"/>
      <c r="E476" s="4"/>
      <c r="F476" s="8"/>
      <c r="G476" s="4"/>
      <c r="H476" s="8"/>
      <c r="I476" s="4"/>
    </row>
    <row r="477" spans="1:9" x14ac:dyDescent="0.2">
      <c r="A477" s="1" t="s">
        <v>21</v>
      </c>
      <c r="C477" s="4"/>
      <c r="D477" s="8"/>
      <c r="E477" s="4"/>
      <c r="F477" s="8"/>
      <c r="G477" s="4"/>
      <c r="H477" s="8"/>
      <c r="I477" s="4"/>
    </row>
    <row r="478" spans="1:9" x14ac:dyDescent="0.2">
      <c r="A478" s="2">
        <v>1</v>
      </c>
      <c r="B478" s="1" t="s">
        <v>60</v>
      </c>
      <c r="C478" s="4">
        <v>78</v>
      </c>
      <c r="D478" s="8">
        <v>11.34</v>
      </c>
      <c r="E478" s="4">
        <v>75</v>
      </c>
      <c r="F478" s="8">
        <v>15.72</v>
      </c>
      <c r="G478" s="4">
        <v>3</v>
      </c>
      <c r="H478" s="8">
        <v>1.55</v>
      </c>
      <c r="I478" s="4">
        <v>0</v>
      </c>
    </row>
    <row r="479" spans="1:9" x14ac:dyDescent="0.2">
      <c r="A479" s="2">
        <v>2</v>
      </c>
      <c r="B479" s="1" t="s">
        <v>52</v>
      </c>
      <c r="C479" s="4">
        <v>73</v>
      </c>
      <c r="D479" s="8">
        <v>10.61</v>
      </c>
      <c r="E479" s="4">
        <v>57</v>
      </c>
      <c r="F479" s="8">
        <v>11.95</v>
      </c>
      <c r="G479" s="4">
        <v>14</v>
      </c>
      <c r="H479" s="8">
        <v>7.22</v>
      </c>
      <c r="I479" s="4">
        <v>2</v>
      </c>
    </row>
    <row r="480" spans="1:9" x14ac:dyDescent="0.2">
      <c r="A480" s="2">
        <v>3</v>
      </c>
      <c r="B480" s="1" t="s">
        <v>59</v>
      </c>
      <c r="C480" s="4">
        <v>67</v>
      </c>
      <c r="D480" s="8">
        <v>9.74</v>
      </c>
      <c r="E480" s="4">
        <v>64</v>
      </c>
      <c r="F480" s="8">
        <v>13.42</v>
      </c>
      <c r="G480" s="4">
        <v>3</v>
      </c>
      <c r="H480" s="8">
        <v>1.55</v>
      </c>
      <c r="I480" s="4">
        <v>0</v>
      </c>
    </row>
    <row r="481" spans="1:9" x14ac:dyDescent="0.2">
      <c r="A481" s="2">
        <v>4</v>
      </c>
      <c r="B481" s="1" t="s">
        <v>54</v>
      </c>
      <c r="C481" s="4">
        <v>66</v>
      </c>
      <c r="D481" s="8">
        <v>9.59</v>
      </c>
      <c r="E481" s="4">
        <v>45</v>
      </c>
      <c r="F481" s="8">
        <v>9.43</v>
      </c>
      <c r="G481" s="4">
        <v>21</v>
      </c>
      <c r="H481" s="8">
        <v>10.82</v>
      </c>
      <c r="I481" s="4">
        <v>0</v>
      </c>
    </row>
    <row r="482" spans="1:9" x14ac:dyDescent="0.2">
      <c r="A482" s="2">
        <v>5</v>
      </c>
      <c r="B482" s="1" t="s">
        <v>45</v>
      </c>
      <c r="C482" s="4">
        <v>43</v>
      </c>
      <c r="D482" s="8">
        <v>6.25</v>
      </c>
      <c r="E482" s="4">
        <v>22</v>
      </c>
      <c r="F482" s="8">
        <v>4.6100000000000003</v>
      </c>
      <c r="G482" s="4">
        <v>21</v>
      </c>
      <c r="H482" s="8">
        <v>10.82</v>
      </c>
      <c r="I482" s="4">
        <v>0</v>
      </c>
    </row>
    <row r="483" spans="1:9" x14ac:dyDescent="0.2">
      <c r="A483" s="2">
        <v>5</v>
      </c>
      <c r="B483" s="1" t="s">
        <v>48</v>
      </c>
      <c r="C483" s="4">
        <v>43</v>
      </c>
      <c r="D483" s="8">
        <v>6.25</v>
      </c>
      <c r="E483" s="4">
        <v>26</v>
      </c>
      <c r="F483" s="8">
        <v>5.45</v>
      </c>
      <c r="G483" s="4">
        <v>17</v>
      </c>
      <c r="H483" s="8">
        <v>8.76</v>
      </c>
      <c r="I483" s="4">
        <v>0</v>
      </c>
    </row>
    <row r="484" spans="1:9" x14ac:dyDescent="0.2">
      <c r="A484" s="2">
        <v>7</v>
      </c>
      <c r="B484" s="1" t="s">
        <v>46</v>
      </c>
      <c r="C484" s="4">
        <v>33</v>
      </c>
      <c r="D484" s="8">
        <v>4.8</v>
      </c>
      <c r="E484" s="4">
        <v>28</v>
      </c>
      <c r="F484" s="8">
        <v>5.87</v>
      </c>
      <c r="G484" s="4">
        <v>5</v>
      </c>
      <c r="H484" s="8">
        <v>2.58</v>
      </c>
      <c r="I484" s="4">
        <v>0</v>
      </c>
    </row>
    <row r="485" spans="1:9" x14ac:dyDescent="0.2">
      <c r="A485" s="2">
        <v>8</v>
      </c>
      <c r="B485" s="1" t="s">
        <v>53</v>
      </c>
      <c r="C485" s="4">
        <v>31</v>
      </c>
      <c r="D485" s="8">
        <v>4.51</v>
      </c>
      <c r="E485" s="4">
        <v>16</v>
      </c>
      <c r="F485" s="8">
        <v>3.35</v>
      </c>
      <c r="G485" s="4">
        <v>15</v>
      </c>
      <c r="H485" s="8">
        <v>7.73</v>
      </c>
      <c r="I485" s="4">
        <v>0</v>
      </c>
    </row>
    <row r="486" spans="1:9" x14ac:dyDescent="0.2">
      <c r="A486" s="2">
        <v>8</v>
      </c>
      <c r="B486" s="1" t="s">
        <v>71</v>
      </c>
      <c r="C486" s="4">
        <v>31</v>
      </c>
      <c r="D486" s="8">
        <v>4.51</v>
      </c>
      <c r="E486" s="4">
        <v>23</v>
      </c>
      <c r="F486" s="8">
        <v>4.82</v>
      </c>
      <c r="G486" s="4">
        <v>8</v>
      </c>
      <c r="H486" s="8">
        <v>4.12</v>
      </c>
      <c r="I486" s="4">
        <v>0</v>
      </c>
    </row>
    <row r="487" spans="1:9" x14ac:dyDescent="0.2">
      <c r="A487" s="2">
        <v>10</v>
      </c>
      <c r="B487" s="1" t="s">
        <v>61</v>
      </c>
      <c r="C487" s="4">
        <v>27</v>
      </c>
      <c r="D487" s="8">
        <v>3.92</v>
      </c>
      <c r="E487" s="4">
        <v>19</v>
      </c>
      <c r="F487" s="8">
        <v>3.98</v>
      </c>
      <c r="G487" s="4">
        <v>2</v>
      </c>
      <c r="H487" s="8">
        <v>1.03</v>
      </c>
      <c r="I487" s="4">
        <v>0</v>
      </c>
    </row>
    <row r="488" spans="1:9" x14ac:dyDescent="0.2">
      <c r="A488" s="2">
        <v>11</v>
      </c>
      <c r="B488" s="1" t="s">
        <v>47</v>
      </c>
      <c r="C488" s="4">
        <v>16</v>
      </c>
      <c r="D488" s="8">
        <v>2.33</v>
      </c>
      <c r="E488" s="4">
        <v>9</v>
      </c>
      <c r="F488" s="8">
        <v>1.89</v>
      </c>
      <c r="G488" s="4">
        <v>7</v>
      </c>
      <c r="H488" s="8">
        <v>3.61</v>
      </c>
      <c r="I488" s="4">
        <v>0</v>
      </c>
    </row>
    <row r="489" spans="1:9" x14ac:dyDescent="0.2">
      <c r="A489" s="2">
        <v>12</v>
      </c>
      <c r="B489" s="1" t="s">
        <v>51</v>
      </c>
      <c r="C489" s="4">
        <v>15</v>
      </c>
      <c r="D489" s="8">
        <v>2.1800000000000002</v>
      </c>
      <c r="E489" s="4">
        <v>6</v>
      </c>
      <c r="F489" s="8">
        <v>1.26</v>
      </c>
      <c r="G489" s="4">
        <v>9</v>
      </c>
      <c r="H489" s="8">
        <v>4.6399999999999997</v>
      </c>
      <c r="I489" s="4">
        <v>0</v>
      </c>
    </row>
    <row r="490" spans="1:9" x14ac:dyDescent="0.2">
      <c r="A490" s="2">
        <v>13</v>
      </c>
      <c r="B490" s="1" t="s">
        <v>72</v>
      </c>
      <c r="C490" s="4">
        <v>13</v>
      </c>
      <c r="D490" s="8">
        <v>1.89</v>
      </c>
      <c r="E490" s="4">
        <v>11</v>
      </c>
      <c r="F490" s="8">
        <v>2.31</v>
      </c>
      <c r="G490" s="4">
        <v>0</v>
      </c>
      <c r="H490" s="8">
        <v>0</v>
      </c>
      <c r="I490" s="4">
        <v>0</v>
      </c>
    </row>
    <row r="491" spans="1:9" x14ac:dyDescent="0.2">
      <c r="A491" s="2">
        <v>13</v>
      </c>
      <c r="B491" s="1" t="s">
        <v>62</v>
      </c>
      <c r="C491" s="4">
        <v>13</v>
      </c>
      <c r="D491" s="8">
        <v>1.89</v>
      </c>
      <c r="E491" s="4">
        <v>12</v>
      </c>
      <c r="F491" s="8">
        <v>2.52</v>
      </c>
      <c r="G491" s="4">
        <v>1</v>
      </c>
      <c r="H491" s="8">
        <v>0.52</v>
      </c>
      <c r="I491" s="4">
        <v>0</v>
      </c>
    </row>
    <row r="492" spans="1:9" x14ac:dyDescent="0.2">
      <c r="A492" s="2">
        <v>15</v>
      </c>
      <c r="B492" s="1" t="s">
        <v>58</v>
      </c>
      <c r="C492" s="4">
        <v>12</v>
      </c>
      <c r="D492" s="8">
        <v>1.74</v>
      </c>
      <c r="E492" s="4">
        <v>3</v>
      </c>
      <c r="F492" s="8">
        <v>0.63</v>
      </c>
      <c r="G492" s="4">
        <v>8</v>
      </c>
      <c r="H492" s="8">
        <v>4.12</v>
      </c>
      <c r="I492" s="4">
        <v>0</v>
      </c>
    </row>
    <row r="493" spans="1:9" x14ac:dyDescent="0.2">
      <c r="A493" s="2">
        <v>16</v>
      </c>
      <c r="B493" s="1" t="s">
        <v>50</v>
      </c>
      <c r="C493" s="4">
        <v>9</v>
      </c>
      <c r="D493" s="8">
        <v>1.31</v>
      </c>
      <c r="E493" s="4">
        <v>2</v>
      </c>
      <c r="F493" s="8">
        <v>0.42</v>
      </c>
      <c r="G493" s="4">
        <v>7</v>
      </c>
      <c r="H493" s="8">
        <v>3.61</v>
      </c>
      <c r="I493" s="4">
        <v>0</v>
      </c>
    </row>
    <row r="494" spans="1:9" x14ac:dyDescent="0.2">
      <c r="A494" s="2">
        <v>17</v>
      </c>
      <c r="B494" s="1" t="s">
        <v>49</v>
      </c>
      <c r="C494" s="4">
        <v>8</v>
      </c>
      <c r="D494" s="8">
        <v>1.1599999999999999</v>
      </c>
      <c r="E494" s="4">
        <v>5</v>
      </c>
      <c r="F494" s="8">
        <v>1.05</v>
      </c>
      <c r="G494" s="4">
        <v>3</v>
      </c>
      <c r="H494" s="8">
        <v>1.55</v>
      </c>
      <c r="I494" s="4">
        <v>0</v>
      </c>
    </row>
    <row r="495" spans="1:9" x14ac:dyDescent="0.2">
      <c r="A495" s="2">
        <v>17</v>
      </c>
      <c r="B495" s="1" t="s">
        <v>78</v>
      </c>
      <c r="C495" s="4">
        <v>8</v>
      </c>
      <c r="D495" s="8">
        <v>1.1599999999999999</v>
      </c>
      <c r="E495" s="4">
        <v>3</v>
      </c>
      <c r="F495" s="8">
        <v>0.63</v>
      </c>
      <c r="G495" s="4">
        <v>5</v>
      </c>
      <c r="H495" s="8">
        <v>2.58</v>
      </c>
      <c r="I495" s="4">
        <v>0</v>
      </c>
    </row>
    <row r="496" spans="1:9" x14ac:dyDescent="0.2">
      <c r="A496" s="2">
        <v>17</v>
      </c>
      <c r="B496" s="1" t="s">
        <v>57</v>
      </c>
      <c r="C496" s="4">
        <v>8</v>
      </c>
      <c r="D496" s="8">
        <v>1.1599999999999999</v>
      </c>
      <c r="E496" s="4">
        <v>8</v>
      </c>
      <c r="F496" s="8">
        <v>1.68</v>
      </c>
      <c r="G496" s="4">
        <v>0</v>
      </c>
      <c r="H496" s="8">
        <v>0</v>
      </c>
      <c r="I496" s="4">
        <v>0</v>
      </c>
    </row>
    <row r="497" spans="1:9" x14ac:dyDescent="0.2">
      <c r="A497" s="2">
        <v>17</v>
      </c>
      <c r="B497" s="1" t="s">
        <v>63</v>
      </c>
      <c r="C497" s="4">
        <v>8</v>
      </c>
      <c r="D497" s="8">
        <v>1.1599999999999999</v>
      </c>
      <c r="E497" s="4">
        <v>0</v>
      </c>
      <c r="F497" s="8">
        <v>0</v>
      </c>
      <c r="G497" s="4">
        <v>4</v>
      </c>
      <c r="H497" s="8">
        <v>2.06</v>
      </c>
      <c r="I497" s="4">
        <v>0</v>
      </c>
    </row>
    <row r="498" spans="1:9" x14ac:dyDescent="0.2">
      <c r="A498" s="1"/>
      <c r="C498" s="4"/>
      <c r="D498" s="8"/>
      <c r="E498" s="4"/>
      <c r="F498" s="8"/>
      <c r="G498" s="4"/>
      <c r="H498" s="8"/>
      <c r="I498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産業中分類トップ２０</oddHeader>
    <oddFooter>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2E9B9-BA9C-4D1B-8145-21A8A50DCF72}">
  <sheetPr>
    <pageSetUpPr fitToPage="1"/>
  </sheetPr>
  <dimension ref="A1:I517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86</v>
      </c>
      <c r="B1" s="3" t="s">
        <v>158</v>
      </c>
      <c r="C1" s="7" t="s">
        <v>38</v>
      </c>
      <c r="D1" s="7" t="s">
        <v>39</v>
      </c>
      <c r="E1" s="7" t="s">
        <v>40</v>
      </c>
      <c r="F1" s="7" t="s">
        <v>41</v>
      </c>
      <c r="G1" s="7" t="s">
        <v>42</v>
      </c>
      <c r="H1" s="7" t="s">
        <v>43</v>
      </c>
      <c r="I1" s="7" t="s">
        <v>44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104</v>
      </c>
      <c r="C3" s="4">
        <v>2053</v>
      </c>
      <c r="D3" s="8">
        <v>5.94</v>
      </c>
      <c r="E3" s="4">
        <v>1940</v>
      </c>
      <c r="F3" s="8">
        <v>9.4499999999999993</v>
      </c>
      <c r="G3" s="4">
        <v>112</v>
      </c>
      <c r="H3" s="8">
        <v>0.83</v>
      </c>
      <c r="I3" s="4">
        <v>1</v>
      </c>
    </row>
    <row r="4" spans="1:9" x14ac:dyDescent="0.2">
      <c r="A4" s="2">
        <v>2</v>
      </c>
      <c r="B4" s="1" t="s">
        <v>96</v>
      </c>
      <c r="C4" s="4">
        <v>1281</v>
      </c>
      <c r="D4" s="8">
        <v>3.71</v>
      </c>
      <c r="E4" s="4">
        <v>684</v>
      </c>
      <c r="F4" s="8">
        <v>3.33</v>
      </c>
      <c r="G4" s="4">
        <v>592</v>
      </c>
      <c r="H4" s="8">
        <v>4.3600000000000003</v>
      </c>
      <c r="I4" s="4">
        <v>1</v>
      </c>
    </row>
    <row r="5" spans="1:9" x14ac:dyDescent="0.2">
      <c r="A5" s="2">
        <v>3</v>
      </c>
      <c r="B5" s="1" t="s">
        <v>101</v>
      </c>
      <c r="C5" s="4">
        <v>1215</v>
      </c>
      <c r="D5" s="8">
        <v>3.52</v>
      </c>
      <c r="E5" s="4">
        <v>1169</v>
      </c>
      <c r="F5" s="8">
        <v>5.7</v>
      </c>
      <c r="G5" s="4">
        <v>46</v>
      </c>
      <c r="H5" s="8">
        <v>0.34</v>
      </c>
      <c r="I5" s="4">
        <v>0</v>
      </c>
    </row>
    <row r="6" spans="1:9" x14ac:dyDescent="0.2">
      <c r="A6" s="2">
        <v>4</v>
      </c>
      <c r="B6" s="1" t="s">
        <v>103</v>
      </c>
      <c r="C6" s="4">
        <v>1092</v>
      </c>
      <c r="D6" s="8">
        <v>3.16</v>
      </c>
      <c r="E6" s="4">
        <v>1070</v>
      </c>
      <c r="F6" s="8">
        <v>5.21</v>
      </c>
      <c r="G6" s="4">
        <v>22</v>
      </c>
      <c r="H6" s="8">
        <v>0.16</v>
      </c>
      <c r="I6" s="4">
        <v>0</v>
      </c>
    </row>
    <row r="7" spans="1:9" x14ac:dyDescent="0.2">
      <c r="A7" s="2">
        <v>5</v>
      </c>
      <c r="B7" s="1" t="s">
        <v>92</v>
      </c>
      <c r="C7" s="4">
        <v>904</v>
      </c>
      <c r="D7" s="8">
        <v>2.62</v>
      </c>
      <c r="E7" s="4">
        <v>612</v>
      </c>
      <c r="F7" s="8">
        <v>2.98</v>
      </c>
      <c r="G7" s="4">
        <v>268</v>
      </c>
      <c r="H7" s="8">
        <v>1.98</v>
      </c>
      <c r="I7" s="4">
        <v>24</v>
      </c>
    </row>
    <row r="8" spans="1:9" x14ac:dyDescent="0.2">
      <c r="A8" s="2">
        <v>6</v>
      </c>
      <c r="B8" s="1" t="s">
        <v>95</v>
      </c>
      <c r="C8" s="4">
        <v>875</v>
      </c>
      <c r="D8" s="8">
        <v>2.5299999999999998</v>
      </c>
      <c r="E8" s="4">
        <v>640</v>
      </c>
      <c r="F8" s="8">
        <v>3.12</v>
      </c>
      <c r="G8" s="4">
        <v>233</v>
      </c>
      <c r="H8" s="8">
        <v>1.72</v>
      </c>
      <c r="I8" s="4">
        <v>2</v>
      </c>
    </row>
    <row r="9" spans="1:9" x14ac:dyDescent="0.2">
      <c r="A9" s="2">
        <v>7</v>
      </c>
      <c r="B9" s="1" t="s">
        <v>100</v>
      </c>
      <c r="C9" s="4">
        <v>872</v>
      </c>
      <c r="D9" s="8">
        <v>2.52</v>
      </c>
      <c r="E9" s="4">
        <v>792</v>
      </c>
      <c r="F9" s="8">
        <v>3.86</v>
      </c>
      <c r="G9" s="4">
        <v>80</v>
      </c>
      <c r="H9" s="8">
        <v>0.59</v>
      </c>
      <c r="I9" s="4">
        <v>0</v>
      </c>
    </row>
    <row r="10" spans="1:9" x14ac:dyDescent="0.2">
      <c r="A10" s="2">
        <v>8</v>
      </c>
      <c r="B10" s="1" t="s">
        <v>106</v>
      </c>
      <c r="C10" s="4">
        <v>816</v>
      </c>
      <c r="D10" s="8">
        <v>2.36</v>
      </c>
      <c r="E10" s="4">
        <v>740</v>
      </c>
      <c r="F10" s="8">
        <v>3.61</v>
      </c>
      <c r="G10" s="4">
        <v>76</v>
      </c>
      <c r="H10" s="8">
        <v>0.56000000000000005</v>
      </c>
      <c r="I10" s="4">
        <v>0</v>
      </c>
    </row>
    <row r="11" spans="1:9" x14ac:dyDescent="0.2">
      <c r="A11" s="2">
        <v>9</v>
      </c>
      <c r="B11" s="1" t="s">
        <v>99</v>
      </c>
      <c r="C11" s="4">
        <v>766</v>
      </c>
      <c r="D11" s="8">
        <v>2.2200000000000002</v>
      </c>
      <c r="E11" s="4">
        <v>657</v>
      </c>
      <c r="F11" s="8">
        <v>3.2</v>
      </c>
      <c r="G11" s="4">
        <v>108</v>
      </c>
      <c r="H11" s="8">
        <v>0.8</v>
      </c>
      <c r="I11" s="4">
        <v>1</v>
      </c>
    </row>
    <row r="12" spans="1:9" x14ac:dyDescent="0.2">
      <c r="A12" s="2">
        <v>10</v>
      </c>
      <c r="B12" s="1" t="s">
        <v>88</v>
      </c>
      <c r="C12" s="4">
        <v>677</v>
      </c>
      <c r="D12" s="8">
        <v>1.96</v>
      </c>
      <c r="E12" s="4">
        <v>137</v>
      </c>
      <c r="F12" s="8">
        <v>0.67</v>
      </c>
      <c r="G12" s="4">
        <v>540</v>
      </c>
      <c r="H12" s="8">
        <v>3.98</v>
      </c>
      <c r="I12" s="4">
        <v>0</v>
      </c>
    </row>
    <row r="13" spans="1:9" x14ac:dyDescent="0.2">
      <c r="A13" s="2">
        <v>11</v>
      </c>
      <c r="B13" s="1" t="s">
        <v>105</v>
      </c>
      <c r="C13" s="4">
        <v>608</v>
      </c>
      <c r="D13" s="8">
        <v>1.76</v>
      </c>
      <c r="E13" s="4">
        <v>525</v>
      </c>
      <c r="F13" s="8">
        <v>2.56</v>
      </c>
      <c r="G13" s="4">
        <v>80</v>
      </c>
      <c r="H13" s="8">
        <v>0.59</v>
      </c>
      <c r="I13" s="4">
        <v>3</v>
      </c>
    </row>
    <row r="14" spans="1:9" x14ac:dyDescent="0.2">
      <c r="A14" s="2">
        <v>12</v>
      </c>
      <c r="B14" s="1" t="s">
        <v>93</v>
      </c>
      <c r="C14" s="4">
        <v>607</v>
      </c>
      <c r="D14" s="8">
        <v>1.76</v>
      </c>
      <c r="E14" s="4">
        <v>423</v>
      </c>
      <c r="F14" s="8">
        <v>2.06</v>
      </c>
      <c r="G14" s="4">
        <v>184</v>
      </c>
      <c r="H14" s="8">
        <v>1.36</v>
      </c>
      <c r="I14" s="4">
        <v>0</v>
      </c>
    </row>
    <row r="15" spans="1:9" x14ac:dyDescent="0.2">
      <c r="A15" s="2">
        <v>13</v>
      </c>
      <c r="B15" s="1" t="s">
        <v>94</v>
      </c>
      <c r="C15" s="4">
        <v>573</v>
      </c>
      <c r="D15" s="8">
        <v>1.66</v>
      </c>
      <c r="E15" s="4">
        <v>200</v>
      </c>
      <c r="F15" s="8">
        <v>0.97</v>
      </c>
      <c r="G15" s="4">
        <v>373</v>
      </c>
      <c r="H15" s="8">
        <v>2.75</v>
      </c>
      <c r="I15" s="4">
        <v>0</v>
      </c>
    </row>
    <row r="16" spans="1:9" x14ac:dyDescent="0.2">
      <c r="A16" s="2">
        <v>14</v>
      </c>
      <c r="B16" s="1" t="s">
        <v>91</v>
      </c>
      <c r="C16" s="4">
        <v>569</v>
      </c>
      <c r="D16" s="8">
        <v>1.65</v>
      </c>
      <c r="E16" s="4">
        <v>391</v>
      </c>
      <c r="F16" s="8">
        <v>1.9</v>
      </c>
      <c r="G16" s="4">
        <v>171</v>
      </c>
      <c r="H16" s="8">
        <v>1.26</v>
      </c>
      <c r="I16" s="4">
        <v>7</v>
      </c>
    </row>
    <row r="17" spans="1:9" x14ac:dyDescent="0.2">
      <c r="A17" s="2">
        <v>15</v>
      </c>
      <c r="B17" s="1" t="s">
        <v>89</v>
      </c>
      <c r="C17" s="4">
        <v>524</v>
      </c>
      <c r="D17" s="8">
        <v>1.52</v>
      </c>
      <c r="E17" s="4">
        <v>309</v>
      </c>
      <c r="F17" s="8">
        <v>1.51</v>
      </c>
      <c r="G17" s="4">
        <v>215</v>
      </c>
      <c r="H17" s="8">
        <v>1.58</v>
      </c>
      <c r="I17" s="4">
        <v>0</v>
      </c>
    </row>
    <row r="18" spans="1:9" x14ac:dyDescent="0.2">
      <c r="A18" s="2">
        <v>16</v>
      </c>
      <c r="B18" s="1" t="s">
        <v>98</v>
      </c>
      <c r="C18" s="4">
        <v>503</v>
      </c>
      <c r="D18" s="8">
        <v>1.46</v>
      </c>
      <c r="E18" s="4">
        <v>143</v>
      </c>
      <c r="F18" s="8">
        <v>0.7</v>
      </c>
      <c r="G18" s="4">
        <v>354</v>
      </c>
      <c r="H18" s="8">
        <v>2.61</v>
      </c>
      <c r="I18" s="4">
        <v>0</v>
      </c>
    </row>
    <row r="19" spans="1:9" x14ac:dyDescent="0.2">
      <c r="A19" s="2">
        <v>17</v>
      </c>
      <c r="B19" s="1" t="s">
        <v>90</v>
      </c>
      <c r="C19" s="4">
        <v>486</v>
      </c>
      <c r="D19" s="8">
        <v>1.41</v>
      </c>
      <c r="E19" s="4">
        <v>255</v>
      </c>
      <c r="F19" s="8">
        <v>1.24</v>
      </c>
      <c r="G19" s="4">
        <v>231</v>
      </c>
      <c r="H19" s="8">
        <v>1.7</v>
      </c>
      <c r="I19" s="4">
        <v>0</v>
      </c>
    </row>
    <row r="20" spans="1:9" x14ac:dyDescent="0.2">
      <c r="A20" s="2">
        <v>18</v>
      </c>
      <c r="B20" s="1" t="s">
        <v>97</v>
      </c>
      <c r="C20" s="4">
        <v>461</v>
      </c>
      <c r="D20" s="8">
        <v>1.33</v>
      </c>
      <c r="E20" s="4">
        <v>378</v>
      </c>
      <c r="F20" s="8">
        <v>1.84</v>
      </c>
      <c r="G20" s="4">
        <v>80</v>
      </c>
      <c r="H20" s="8">
        <v>0.59</v>
      </c>
      <c r="I20" s="4">
        <v>1</v>
      </c>
    </row>
    <row r="21" spans="1:9" x14ac:dyDescent="0.2">
      <c r="A21" s="2">
        <v>19</v>
      </c>
      <c r="B21" s="1" t="s">
        <v>107</v>
      </c>
      <c r="C21" s="4">
        <v>460</v>
      </c>
      <c r="D21" s="8">
        <v>1.33</v>
      </c>
      <c r="E21" s="4">
        <v>377</v>
      </c>
      <c r="F21" s="8">
        <v>1.84</v>
      </c>
      <c r="G21" s="4">
        <v>83</v>
      </c>
      <c r="H21" s="8">
        <v>0.61</v>
      </c>
      <c r="I21" s="4">
        <v>0</v>
      </c>
    </row>
    <row r="22" spans="1:9" x14ac:dyDescent="0.2">
      <c r="A22" s="2">
        <v>20</v>
      </c>
      <c r="B22" s="1" t="s">
        <v>102</v>
      </c>
      <c r="C22" s="4">
        <v>438</v>
      </c>
      <c r="D22" s="8">
        <v>1.27</v>
      </c>
      <c r="E22" s="4">
        <v>247</v>
      </c>
      <c r="F22" s="8">
        <v>1.2</v>
      </c>
      <c r="G22" s="4">
        <v>191</v>
      </c>
      <c r="H22" s="8">
        <v>1.41</v>
      </c>
      <c r="I22" s="4">
        <v>0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104</v>
      </c>
      <c r="C25" s="4">
        <v>576</v>
      </c>
      <c r="D25" s="8">
        <v>5.74</v>
      </c>
      <c r="E25" s="4">
        <v>531</v>
      </c>
      <c r="F25" s="8">
        <v>10.1</v>
      </c>
      <c r="G25" s="4">
        <v>45</v>
      </c>
      <c r="H25" s="8">
        <v>0.96</v>
      </c>
      <c r="I25" s="4">
        <v>0</v>
      </c>
    </row>
    <row r="26" spans="1:9" x14ac:dyDescent="0.2">
      <c r="A26" s="2">
        <v>2</v>
      </c>
      <c r="B26" s="1" t="s">
        <v>96</v>
      </c>
      <c r="C26" s="4">
        <v>547</v>
      </c>
      <c r="D26" s="8">
        <v>5.45</v>
      </c>
      <c r="E26" s="4">
        <v>266</v>
      </c>
      <c r="F26" s="8">
        <v>5.0599999999999996</v>
      </c>
      <c r="G26" s="4">
        <v>281</v>
      </c>
      <c r="H26" s="8">
        <v>5.97</v>
      </c>
      <c r="I26" s="4">
        <v>0</v>
      </c>
    </row>
    <row r="27" spans="1:9" x14ac:dyDescent="0.2">
      <c r="A27" s="2">
        <v>3</v>
      </c>
      <c r="B27" s="1" t="s">
        <v>101</v>
      </c>
      <c r="C27" s="4">
        <v>410</v>
      </c>
      <c r="D27" s="8">
        <v>4.09</v>
      </c>
      <c r="E27" s="4">
        <v>384</v>
      </c>
      <c r="F27" s="8">
        <v>7.3</v>
      </c>
      <c r="G27" s="4">
        <v>26</v>
      </c>
      <c r="H27" s="8">
        <v>0.55000000000000004</v>
      </c>
      <c r="I27" s="4">
        <v>0</v>
      </c>
    </row>
    <row r="28" spans="1:9" x14ac:dyDescent="0.2">
      <c r="A28" s="2">
        <v>4</v>
      </c>
      <c r="B28" s="1" t="s">
        <v>100</v>
      </c>
      <c r="C28" s="4">
        <v>276</v>
      </c>
      <c r="D28" s="8">
        <v>2.75</v>
      </c>
      <c r="E28" s="4">
        <v>231</v>
      </c>
      <c r="F28" s="8">
        <v>4.3899999999999997</v>
      </c>
      <c r="G28" s="4">
        <v>45</v>
      </c>
      <c r="H28" s="8">
        <v>0.96</v>
      </c>
      <c r="I28" s="4">
        <v>0</v>
      </c>
    </row>
    <row r="29" spans="1:9" x14ac:dyDescent="0.2">
      <c r="A29" s="2">
        <v>5</v>
      </c>
      <c r="B29" s="1" t="s">
        <v>103</v>
      </c>
      <c r="C29" s="4">
        <v>275</v>
      </c>
      <c r="D29" s="8">
        <v>2.74</v>
      </c>
      <c r="E29" s="4">
        <v>266</v>
      </c>
      <c r="F29" s="8">
        <v>5.0599999999999996</v>
      </c>
      <c r="G29" s="4">
        <v>9</v>
      </c>
      <c r="H29" s="8">
        <v>0.19</v>
      </c>
      <c r="I29" s="4">
        <v>0</v>
      </c>
    </row>
    <row r="30" spans="1:9" x14ac:dyDescent="0.2">
      <c r="A30" s="2">
        <v>6</v>
      </c>
      <c r="B30" s="1" t="s">
        <v>92</v>
      </c>
      <c r="C30" s="4">
        <v>258</v>
      </c>
      <c r="D30" s="8">
        <v>2.57</v>
      </c>
      <c r="E30" s="4">
        <v>142</v>
      </c>
      <c r="F30" s="8">
        <v>2.7</v>
      </c>
      <c r="G30" s="4">
        <v>112</v>
      </c>
      <c r="H30" s="8">
        <v>2.38</v>
      </c>
      <c r="I30" s="4">
        <v>4</v>
      </c>
    </row>
    <row r="31" spans="1:9" x14ac:dyDescent="0.2">
      <c r="A31" s="2">
        <v>7</v>
      </c>
      <c r="B31" s="1" t="s">
        <v>97</v>
      </c>
      <c r="C31" s="4">
        <v>256</v>
      </c>
      <c r="D31" s="8">
        <v>2.5499999999999998</v>
      </c>
      <c r="E31" s="4">
        <v>218</v>
      </c>
      <c r="F31" s="8">
        <v>4.1399999999999997</v>
      </c>
      <c r="G31" s="4">
        <v>38</v>
      </c>
      <c r="H31" s="8">
        <v>0.81</v>
      </c>
      <c r="I31" s="4">
        <v>0</v>
      </c>
    </row>
    <row r="32" spans="1:9" x14ac:dyDescent="0.2">
      <c r="A32" s="2">
        <v>7</v>
      </c>
      <c r="B32" s="1" t="s">
        <v>106</v>
      </c>
      <c r="C32" s="4">
        <v>256</v>
      </c>
      <c r="D32" s="8">
        <v>2.5499999999999998</v>
      </c>
      <c r="E32" s="4">
        <v>226</v>
      </c>
      <c r="F32" s="8">
        <v>4.3</v>
      </c>
      <c r="G32" s="4">
        <v>30</v>
      </c>
      <c r="H32" s="8">
        <v>0.64</v>
      </c>
      <c r="I32" s="4">
        <v>0</v>
      </c>
    </row>
    <row r="33" spans="1:9" x14ac:dyDescent="0.2">
      <c r="A33" s="2">
        <v>9</v>
      </c>
      <c r="B33" s="1" t="s">
        <v>99</v>
      </c>
      <c r="C33" s="4">
        <v>254</v>
      </c>
      <c r="D33" s="8">
        <v>2.5299999999999998</v>
      </c>
      <c r="E33" s="4">
        <v>219</v>
      </c>
      <c r="F33" s="8">
        <v>4.16</v>
      </c>
      <c r="G33" s="4">
        <v>35</v>
      </c>
      <c r="H33" s="8">
        <v>0.74</v>
      </c>
      <c r="I33" s="4">
        <v>0</v>
      </c>
    </row>
    <row r="34" spans="1:9" x14ac:dyDescent="0.2">
      <c r="A34" s="2">
        <v>10</v>
      </c>
      <c r="B34" s="1" t="s">
        <v>109</v>
      </c>
      <c r="C34" s="4">
        <v>241</v>
      </c>
      <c r="D34" s="8">
        <v>2.4</v>
      </c>
      <c r="E34" s="4">
        <v>59</v>
      </c>
      <c r="F34" s="8">
        <v>1.1200000000000001</v>
      </c>
      <c r="G34" s="4">
        <v>182</v>
      </c>
      <c r="H34" s="8">
        <v>3.86</v>
      </c>
      <c r="I34" s="4">
        <v>0</v>
      </c>
    </row>
    <row r="35" spans="1:9" x14ac:dyDescent="0.2">
      <c r="A35" s="2">
        <v>11</v>
      </c>
      <c r="B35" s="1" t="s">
        <v>95</v>
      </c>
      <c r="C35" s="4">
        <v>240</v>
      </c>
      <c r="D35" s="8">
        <v>2.39</v>
      </c>
      <c r="E35" s="4">
        <v>161</v>
      </c>
      <c r="F35" s="8">
        <v>3.06</v>
      </c>
      <c r="G35" s="4">
        <v>78</v>
      </c>
      <c r="H35" s="8">
        <v>1.66</v>
      </c>
      <c r="I35" s="4">
        <v>1</v>
      </c>
    </row>
    <row r="36" spans="1:9" x14ac:dyDescent="0.2">
      <c r="A36" s="2">
        <v>12</v>
      </c>
      <c r="B36" s="1" t="s">
        <v>94</v>
      </c>
      <c r="C36" s="4">
        <v>195</v>
      </c>
      <c r="D36" s="8">
        <v>1.94</v>
      </c>
      <c r="E36" s="4">
        <v>65</v>
      </c>
      <c r="F36" s="8">
        <v>1.24</v>
      </c>
      <c r="G36" s="4">
        <v>130</v>
      </c>
      <c r="H36" s="8">
        <v>2.76</v>
      </c>
      <c r="I36" s="4">
        <v>0</v>
      </c>
    </row>
    <row r="37" spans="1:9" x14ac:dyDescent="0.2">
      <c r="A37" s="2">
        <v>13</v>
      </c>
      <c r="B37" s="1" t="s">
        <v>90</v>
      </c>
      <c r="C37" s="4">
        <v>170</v>
      </c>
      <c r="D37" s="8">
        <v>1.69</v>
      </c>
      <c r="E37" s="4">
        <v>81</v>
      </c>
      <c r="F37" s="8">
        <v>1.54</v>
      </c>
      <c r="G37" s="4">
        <v>89</v>
      </c>
      <c r="H37" s="8">
        <v>1.89</v>
      </c>
      <c r="I37" s="4">
        <v>0</v>
      </c>
    </row>
    <row r="38" spans="1:9" x14ac:dyDescent="0.2">
      <c r="A38" s="2">
        <v>14</v>
      </c>
      <c r="B38" s="1" t="s">
        <v>91</v>
      </c>
      <c r="C38" s="4">
        <v>164</v>
      </c>
      <c r="D38" s="8">
        <v>1.63</v>
      </c>
      <c r="E38" s="4">
        <v>90</v>
      </c>
      <c r="F38" s="8">
        <v>1.71</v>
      </c>
      <c r="G38" s="4">
        <v>73</v>
      </c>
      <c r="H38" s="8">
        <v>1.55</v>
      </c>
      <c r="I38" s="4">
        <v>1</v>
      </c>
    </row>
    <row r="39" spans="1:9" x14ac:dyDescent="0.2">
      <c r="A39" s="2">
        <v>15</v>
      </c>
      <c r="B39" s="1" t="s">
        <v>108</v>
      </c>
      <c r="C39" s="4">
        <v>156</v>
      </c>
      <c r="D39" s="8">
        <v>1.56</v>
      </c>
      <c r="E39" s="4">
        <v>50</v>
      </c>
      <c r="F39" s="8">
        <v>0.95</v>
      </c>
      <c r="G39" s="4">
        <v>106</v>
      </c>
      <c r="H39" s="8">
        <v>2.25</v>
      </c>
      <c r="I39" s="4">
        <v>0</v>
      </c>
    </row>
    <row r="40" spans="1:9" x14ac:dyDescent="0.2">
      <c r="A40" s="2">
        <v>16</v>
      </c>
      <c r="B40" s="1" t="s">
        <v>105</v>
      </c>
      <c r="C40" s="4">
        <v>150</v>
      </c>
      <c r="D40" s="8">
        <v>1.5</v>
      </c>
      <c r="E40" s="4">
        <v>121</v>
      </c>
      <c r="F40" s="8">
        <v>2.2999999999999998</v>
      </c>
      <c r="G40" s="4">
        <v>27</v>
      </c>
      <c r="H40" s="8">
        <v>0.56999999999999995</v>
      </c>
      <c r="I40" s="4">
        <v>2</v>
      </c>
    </row>
    <row r="41" spans="1:9" x14ac:dyDescent="0.2">
      <c r="A41" s="2">
        <v>17</v>
      </c>
      <c r="B41" s="1" t="s">
        <v>98</v>
      </c>
      <c r="C41" s="4">
        <v>144</v>
      </c>
      <c r="D41" s="8">
        <v>1.44</v>
      </c>
      <c r="E41" s="4">
        <v>39</v>
      </c>
      <c r="F41" s="8">
        <v>0.74</v>
      </c>
      <c r="G41" s="4">
        <v>105</v>
      </c>
      <c r="H41" s="8">
        <v>2.23</v>
      </c>
      <c r="I41" s="4">
        <v>0</v>
      </c>
    </row>
    <row r="42" spans="1:9" x14ac:dyDescent="0.2">
      <c r="A42" s="2">
        <v>18</v>
      </c>
      <c r="B42" s="1" t="s">
        <v>102</v>
      </c>
      <c r="C42" s="4">
        <v>141</v>
      </c>
      <c r="D42" s="8">
        <v>1.41</v>
      </c>
      <c r="E42" s="4">
        <v>69</v>
      </c>
      <c r="F42" s="8">
        <v>1.31</v>
      </c>
      <c r="G42" s="4">
        <v>72</v>
      </c>
      <c r="H42" s="8">
        <v>1.53</v>
      </c>
      <c r="I42" s="4">
        <v>0</v>
      </c>
    </row>
    <row r="43" spans="1:9" x14ac:dyDescent="0.2">
      <c r="A43" s="2">
        <v>19</v>
      </c>
      <c r="B43" s="1" t="s">
        <v>110</v>
      </c>
      <c r="C43" s="4">
        <v>121</v>
      </c>
      <c r="D43" s="8">
        <v>1.21</v>
      </c>
      <c r="E43" s="4">
        <v>97</v>
      </c>
      <c r="F43" s="8">
        <v>1.84</v>
      </c>
      <c r="G43" s="4">
        <v>24</v>
      </c>
      <c r="H43" s="8">
        <v>0.51</v>
      </c>
      <c r="I43" s="4">
        <v>0</v>
      </c>
    </row>
    <row r="44" spans="1:9" x14ac:dyDescent="0.2">
      <c r="A44" s="2">
        <v>20</v>
      </c>
      <c r="B44" s="1" t="s">
        <v>88</v>
      </c>
      <c r="C44" s="4">
        <v>119</v>
      </c>
      <c r="D44" s="8">
        <v>1.19</v>
      </c>
      <c r="E44" s="4">
        <v>12</v>
      </c>
      <c r="F44" s="8">
        <v>0.23</v>
      </c>
      <c r="G44" s="4">
        <v>107</v>
      </c>
      <c r="H44" s="8">
        <v>2.27</v>
      </c>
      <c r="I44" s="4">
        <v>0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104</v>
      </c>
      <c r="C47" s="4">
        <v>362</v>
      </c>
      <c r="D47" s="8">
        <v>6.34</v>
      </c>
      <c r="E47" s="4">
        <v>334</v>
      </c>
      <c r="F47" s="8">
        <v>11.03</v>
      </c>
      <c r="G47" s="4">
        <v>28</v>
      </c>
      <c r="H47" s="8">
        <v>1.07</v>
      </c>
      <c r="I47" s="4">
        <v>0</v>
      </c>
    </row>
    <row r="48" spans="1:9" x14ac:dyDescent="0.2">
      <c r="A48" s="2">
        <v>2</v>
      </c>
      <c r="B48" s="1" t="s">
        <v>101</v>
      </c>
      <c r="C48" s="4">
        <v>250</v>
      </c>
      <c r="D48" s="8">
        <v>4.38</v>
      </c>
      <c r="E48" s="4">
        <v>240</v>
      </c>
      <c r="F48" s="8">
        <v>7.92</v>
      </c>
      <c r="G48" s="4">
        <v>10</v>
      </c>
      <c r="H48" s="8">
        <v>0.38</v>
      </c>
      <c r="I48" s="4">
        <v>0</v>
      </c>
    </row>
    <row r="49" spans="1:9" x14ac:dyDescent="0.2">
      <c r="A49" s="2">
        <v>3</v>
      </c>
      <c r="B49" s="1" t="s">
        <v>96</v>
      </c>
      <c r="C49" s="4">
        <v>209</v>
      </c>
      <c r="D49" s="8">
        <v>3.66</v>
      </c>
      <c r="E49" s="4">
        <v>78</v>
      </c>
      <c r="F49" s="8">
        <v>2.58</v>
      </c>
      <c r="G49" s="4">
        <v>131</v>
      </c>
      <c r="H49" s="8">
        <v>4.99</v>
      </c>
      <c r="I49" s="4">
        <v>0</v>
      </c>
    </row>
    <row r="50" spans="1:9" x14ac:dyDescent="0.2">
      <c r="A50" s="2">
        <v>4</v>
      </c>
      <c r="B50" s="1" t="s">
        <v>103</v>
      </c>
      <c r="C50" s="4">
        <v>175</v>
      </c>
      <c r="D50" s="8">
        <v>3.06</v>
      </c>
      <c r="E50" s="4">
        <v>174</v>
      </c>
      <c r="F50" s="8">
        <v>5.74</v>
      </c>
      <c r="G50" s="4">
        <v>1</v>
      </c>
      <c r="H50" s="8">
        <v>0.04</v>
      </c>
      <c r="I50" s="4">
        <v>0</v>
      </c>
    </row>
    <row r="51" spans="1:9" x14ac:dyDescent="0.2">
      <c r="A51" s="2">
        <v>5</v>
      </c>
      <c r="B51" s="1" t="s">
        <v>92</v>
      </c>
      <c r="C51" s="4">
        <v>148</v>
      </c>
      <c r="D51" s="8">
        <v>2.59</v>
      </c>
      <c r="E51" s="4">
        <v>101</v>
      </c>
      <c r="F51" s="8">
        <v>3.33</v>
      </c>
      <c r="G51" s="4">
        <v>44</v>
      </c>
      <c r="H51" s="8">
        <v>1.67</v>
      </c>
      <c r="I51" s="4">
        <v>3</v>
      </c>
    </row>
    <row r="52" spans="1:9" x14ac:dyDescent="0.2">
      <c r="A52" s="2">
        <v>6</v>
      </c>
      <c r="B52" s="1" t="s">
        <v>95</v>
      </c>
      <c r="C52" s="4">
        <v>141</v>
      </c>
      <c r="D52" s="8">
        <v>2.4700000000000002</v>
      </c>
      <c r="E52" s="4">
        <v>88</v>
      </c>
      <c r="F52" s="8">
        <v>2.91</v>
      </c>
      <c r="G52" s="4">
        <v>52</v>
      </c>
      <c r="H52" s="8">
        <v>1.98</v>
      </c>
      <c r="I52" s="4">
        <v>1</v>
      </c>
    </row>
    <row r="53" spans="1:9" x14ac:dyDescent="0.2">
      <c r="A53" s="2">
        <v>7</v>
      </c>
      <c r="B53" s="1" t="s">
        <v>99</v>
      </c>
      <c r="C53" s="4">
        <v>137</v>
      </c>
      <c r="D53" s="8">
        <v>2.4</v>
      </c>
      <c r="E53" s="4">
        <v>113</v>
      </c>
      <c r="F53" s="8">
        <v>3.73</v>
      </c>
      <c r="G53" s="4">
        <v>23</v>
      </c>
      <c r="H53" s="8">
        <v>0.88</v>
      </c>
      <c r="I53" s="4">
        <v>1</v>
      </c>
    </row>
    <row r="54" spans="1:9" x14ac:dyDescent="0.2">
      <c r="A54" s="2">
        <v>8</v>
      </c>
      <c r="B54" s="1" t="s">
        <v>106</v>
      </c>
      <c r="C54" s="4">
        <v>126</v>
      </c>
      <c r="D54" s="8">
        <v>2.21</v>
      </c>
      <c r="E54" s="4">
        <v>112</v>
      </c>
      <c r="F54" s="8">
        <v>3.7</v>
      </c>
      <c r="G54" s="4">
        <v>14</v>
      </c>
      <c r="H54" s="8">
        <v>0.53</v>
      </c>
      <c r="I54" s="4">
        <v>0</v>
      </c>
    </row>
    <row r="55" spans="1:9" x14ac:dyDescent="0.2">
      <c r="A55" s="2">
        <v>9</v>
      </c>
      <c r="B55" s="1" t="s">
        <v>100</v>
      </c>
      <c r="C55" s="4">
        <v>115</v>
      </c>
      <c r="D55" s="8">
        <v>2.0099999999999998</v>
      </c>
      <c r="E55" s="4">
        <v>107</v>
      </c>
      <c r="F55" s="8">
        <v>3.53</v>
      </c>
      <c r="G55" s="4">
        <v>8</v>
      </c>
      <c r="H55" s="8">
        <v>0.3</v>
      </c>
      <c r="I55" s="4">
        <v>0</v>
      </c>
    </row>
    <row r="56" spans="1:9" x14ac:dyDescent="0.2">
      <c r="A56" s="2">
        <v>10</v>
      </c>
      <c r="B56" s="1" t="s">
        <v>94</v>
      </c>
      <c r="C56" s="4">
        <v>112</v>
      </c>
      <c r="D56" s="8">
        <v>1.96</v>
      </c>
      <c r="E56" s="4">
        <v>29</v>
      </c>
      <c r="F56" s="8">
        <v>0.96</v>
      </c>
      <c r="G56" s="4">
        <v>83</v>
      </c>
      <c r="H56" s="8">
        <v>3.16</v>
      </c>
      <c r="I56" s="4">
        <v>0</v>
      </c>
    </row>
    <row r="57" spans="1:9" x14ac:dyDescent="0.2">
      <c r="A57" s="2">
        <v>11</v>
      </c>
      <c r="B57" s="1" t="s">
        <v>97</v>
      </c>
      <c r="C57" s="4">
        <v>108</v>
      </c>
      <c r="D57" s="8">
        <v>1.89</v>
      </c>
      <c r="E57" s="4">
        <v>85</v>
      </c>
      <c r="F57" s="8">
        <v>2.81</v>
      </c>
      <c r="G57" s="4">
        <v>23</v>
      </c>
      <c r="H57" s="8">
        <v>0.88</v>
      </c>
      <c r="I57" s="4">
        <v>0</v>
      </c>
    </row>
    <row r="58" spans="1:9" x14ac:dyDescent="0.2">
      <c r="A58" s="2">
        <v>12</v>
      </c>
      <c r="B58" s="1" t="s">
        <v>105</v>
      </c>
      <c r="C58" s="4">
        <v>105</v>
      </c>
      <c r="D58" s="8">
        <v>1.84</v>
      </c>
      <c r="E58" s="4">
        <v>91</v>
      </c>
      <c r="F58" s="8">
        <v>3</v>
      </c>
      <c r="G58" s="4">
        <v>14</v>
      </c>
      <c r="H58" s="8">
        <v>0.53</v>
      </c>
      <c r="I58" s="4">
        <v>0</v>
      </c>
    </row>
    <row r="59" spans="1:9" x14ac:dyDescent="0.2">
      <c r="A59" s="2">
        <v>13</v>
      </c>
      <c r="B59" s="1" t="s">
        <v>88</v>
      </c>
      <c r="C59" s="4">
        <v>103</v>
      </c>
      <c r="D59" s="8">
        <v>1.8</v>
      </c>
      <c r="E59" s="4">
        <v>9</v>
      </c>
      <c r="F59" s="8">
        <v>0.3</v>
      </c>
      <c r="G59" s="4">
        <v>94</v>
      </c>
      <c r="H59" s="8">
        <v>3.58</v>
      </c>
      <c r="I59" s="4">
        <v>0</v>
      </c>
    </row>
    <row r="60" spans="1:9" x14ac:dyDescent="0.2">
      <c r="A60" s="2">
        <v>13</v>
      </c>
      <c r="B60" s="1" t="s">
        <v>93</v>
      </c>
      <c r="C60" s="4">
        <v>103</v>
      </c>
      <c r="D60" s="8">
        <v>1.8</v>
      </c>
      <c r="E60" s="4">
        <v>71</v>
      </c>
      <c r="F60" s="8">
        <v>2.34</v>
      </c>
      <c r="G60" s="4">
        <v>32</v>
      </c>
      <c r="H60" s="8">
        <v>1.22</v>
      </c>
      <c r="I60" s="4">
        <v>0</v>
      </c>
    </row>
    <row r="61" spans="1:9" x14ac:dyDescent="0.2">
      <c r="A61" s="2">
        <v>15</v>
      </c>
      <c r="B61" s="1" t="s">
        <v>89</v>
      </c>
      <c r="C61" s="4">
        <v>82</v>
      </c>
      <c r="D61" s="8">
        <v>1.44</v>
      </c>
      <c r="E61" s="4">
        <v>44</v>
      </c>
      <c r="F61" s="8">
        <v>1.45</v>
      </c>
      <c r="G61" s="4">
        <v>38</v>
      </c>
      <c r="H61" s="8">
        <v>1.45</v>
      </c>
      <c r="I61" s="4">
        <v>0</v>
      </c>
    </row>
    <row r="62" spans="1:9" x14ac:dyDescent="0.2">
      <c r="A62" s="2">
        <v>16</v>
      </c>
      <c r="B62" s="1" t="s">
        <v>90</v>
      </c>
      <c r="C62" s="4">
        <v>81</v>
      </c>
      <c r="D62" s="8">
        <v>1.42</v>
      </c>
      <c r="E62" s="4">
        <v>36</v>
      </c>
      <c r="F62" s="8">
        <v>1.19</v>
      </c>
      <c r="G62" s="4">
        <v>45</v>
      </c>
      <c r="H62" s="8">
        <v>1.71</v>
      </c>
      <c r="I62" s="4">
        <v>0</v>
      </c>
    </row>
    <row r="63" spans="1:9" x14ac:dyDescent="0.2">
      <c r="A63" s="2">
        <v>16</v>
      </c>
      <c r="B63" s="1" t="s">
        <v>98</v>
      </c>
      <c r="C63" s="4">
        <v>81</v>
      </c>
      <c r="D63" s="8">
        <v>1.42</v>
      </c>
      <c r="E63" s="4">
        <v>29</v>
      </c>
      <c r="F63" s="8">
        <v>0.96</v>
      </c>
      <c r="G63" s="4">
        <v>51</v>
      </c>
      <c r="H63" s="8">
        <v>1.94</v>
      </c>
      <c r="I63" s="4">
        <v>0</v>
      </c>
    </row>
    <row r="64" spans="1:9" x14ac:dyDescent="0.2">
      <c r="A64" s="2">
        <v>18</v>
      </c>
      <c r="B64" s="1" t="s">
        <v>112</v>
      </c>
      <c r="C64" s="4">
        <v>80</v>
      </c>
      <c r="D64" s="8">
        <v>1.4</v>
      </c>
      <c r="E64" s="4">
        <v>24</v>
      </c>
      <c r="F64" s="8">
        <v>0.79</v>
      </c>
      <c r="G64" s="4">
        <v>56</v>
      </c>
      <c r="H64" s="8">
        <v>2.13</v>
      </c>
      <c r="I64" s="4">
        <v>0</v>
      </c>
    </row>
    <row r="65" spans="1:9" x14ac:dyDescent="0.2">
      <c r="A65" s="2">
        <v>19</v>
      </c>
      <c r="B65" s="1" t="s">
        <v>102</v>
      </c>
      <c r="C65" s="4">
        <v>76</v>
      </c>
      <c r="D65" s="8">
        <v>1.33</v>
      </c>
      <c r="E65" s="4">
        <v>38</v>
      </c>
      <c r="F65" s="8">
        <v>1.25</v>
      </c>
      <c r="G65" s="4">
        <v>38</v>
      </c>
      <c r="H65" s="8">
        <v>1.45</v>
      </c>
      <c r="I65" s="4">
        <v>0</v>
      </c>
    </row>
    <row r="66" spans="1:9" x14ac:dyDescent="0.2">
      <c r="A66" s="2">
        <v>20</v>
      </c>
      <c r="B66" s="1" t="s">
        <v>111</v>
      </c>
      <c r="C66" s="4">
        <v>75</v>
      </c>
      <c r="D66" s="8">
        <v>1.31</v>
      </c>
      <c r="E66" s="4">
        <v>13</v>
      </c>
      <c r="F66" s="8">
        <v>0.43</v>
      </c>
      <c r="G66" s="4">
        <v>62</v>
      </c>
      <c r="H66" s="8">
        <v>2.36</v>
      </c>
      <c r="I66" s="4">
        <v>0</v>
      </c>
    </row>
    <row r="67" spans="1:9" x14ac:dyDescent="0.2">
      <c r="A67" s="2">
        <v>20</v>
      </c>
      <c r="B67" s="1" t="s">
        <v>113</v>
      </c>
      <c r="C67" s="4">
        <v>75</v>
      </c>
      <c r="D67" s="8">
        <v>1.31</v>
      </c>
      <c r="E67" s="4">
        <v>43</v>
      </c>
      <c r="F67" s="8">
        <v>1.42</v>
      </c>
      <c r="G67" s="4">
        <v>32</v>
      </c>
      <c r="H67" s="8">
        <v>1.22</v>
      </c>
      <c r="I67" s="4">
        <v>0</v>
      </c>
    </row>
    <row r="68" spans="1:9" x14ac:dyDescent="0.2">
      <c r="A68" s="1"/>
      <c r="C68" s="4"/>
      <c r="D68" s="8"/>
      <c r="E68" s="4"/>
      <c r="F68" s="8"/>
      <c r="G68" s="4"/>
      <c r="H68" s="8"/>
      <c r="I68" s="4"/>
    </row>
    <row r="69" spans="1:9" x14ac:dyDescent="0.2">
      <c r="A69" s="1" t="s">
        <v>3</v>
      </c>
      <c r="C69" s="4"/>
      <c r="D69" s="8"/>
      <c r="E69" s="4"/>
      <c r="F69" s="8"/>
      <c r="G69" s="4"/>
      <c r="H69" s="8"/>
      <c r="I69" s="4"/>
    </row>
    <row r="70" spans="1:9" x14ac:dyDescent="0.2">
      <c r="A70" s="2">
        <v>1</v>
      </c>
      <c r="B70" s="1" t="s">
        <v>104</v>
      </c>
      <c r="C70" s="4">
        <v>103</v>
      </c>
      <c r="D70" s="8">
        <v>6.76</v>
      </c>
      <c r="E70" s="4">
        <v>102</v>
      </c>
      <c r="F70" s="8">
        <v>10.19</v>
      </c>
      <c r="G70" s="4">
        <v>1</v>
      </c>
      <c r="H70" s="8">
        <v>0.2</v>
      </c>
      <c r="I70" s="4">
        <v>0</v>
      </c>
    </row>
    <row r="71" spans="1:9" x14ac:dyDescent="0.2">
      <c r="A71" s="2">
        <v>2</v>
      </c>
      <c r="B71" s="1" t="s">
        <v>101</v>
      </c>
      <c r="C71" s="4">
        <v>65</v>
      </c>
      <c r="D71" s="8">
        <v>4.2699999999999996</v>
      </c>
      <c r="E71" s="4">
        <v>65</v>
      </c>
      <c r="F71" s="8">
        <v>6.49</v>
      </c>
      <c r="G71" s="4">
        <v>0</v>
      </c>
      <c r="H71" s="8">
        <v>0</v>
      </c>
      <c r="I71" s="4">
        <v>0</v>
      </c>
    </row>
    <row r="72" spans="1:9" x14ac:dyDescent="0.2">
      <c r="A72" s="2">
        <v>3</v>
      </c>
      <c r="B72" s="1" t="s">
        <v>96</v>
      </c>
      <c r="C72" s="4">
        <v>55</v>
      </c>
      <c r="D72" s="8">
        <v>3.61</v>
      </c>
      <c r="E72" s="4">
        <v>27</v>
      </c>
      <c r="F72" s="8">
        <v>2.7</v>
      </c>
      <c r="G72" s="4">
        <v>27</v>
      </c>
      <c r="H72" s="8">
        <v>5.43</v>
      </c>
      <c r="I72" s="4">
        <v>0</v>
      </c>
    </row>
    <row r="73" spans="1:9" x14ac:dyDescent="0.2">
      <c r="A73" s="2">
        <v>4</v>
      </c>
      <c r="B73" s="1" t="s">
        <v>103</v>
      </c>
      <c r="C73" s="4">
        <v>50</v>
      </c>
      <c r="D73" s="8">
        <v>3.28</v>
      </c>
      <c r="E73" s="4">
        <v>49</v>
      </c>
      <c r="F73" s="8">
        <v>4.9000000000000004</v>
      </c>
      <c r="G73" s="4">
        <v>1</v>
      </c>
      <c r="H73" s="8">
        <v>0.2</v>
      </c>
      <c r="I73" s="4">
        <v>0</v>
      </c>
    </row>
    <row r="74" spans="1:9" x14ac:dyDescent="0.2">
      <c r="A74" s="2">
        <v>5</v>
      </c>
      <c r="B74" s="1" t="s">
        <v>100</v>
      </c>
      <c r="C74" s="4">
        <v>49</v>
      </c>
      <c r="D74" s="8">
        <v>3.22</v>
      </c>
      <c r="E74" s="4">
        <v>48</v>
      </c>
      <c r="F74" s="8">
        <v>4.8</v>
      </c>
      <c r="G74" s="4">
        <v>1</v>
      </c>
      <c r="H74" s="8">
        <v>0.2</v>
      </c>
      <c r="I74" s="4">
        <v>0</v>
      </c>
    </row>
    <row r="75" spans="1:9" x14ac:dyDescent="0.2">
      <c r="A75" s="2">
        <v>6</v>
      </c>
      <c r="B75" s="1" t="s">
        <v>95</v>
      </c>
      <c r="C75" s="4">
        <v>42</v>
      </c>
      <c r="D75" s="8">
        <v>2.76</v>
      </c>
      <c r="E75" s="4">
        <v>36</v>
      </c>
      <c r="F75" s="8">
        <v>3.6</v>
      </c>
      <c r="G75" s="4">
        <v>6</v>
      </c>
      <c r="H75" s="8">
        <v>1.21</v>
      </c>
      <c r="I75" s="4">
        <v>0</v>
      </c>
    </row>
    <row r="76" spans="1:9" x14ac:dyDescent="0.2">
      <c r="A76" s="2">
        <v>7</v>
      </c>
      <c r="B76" s="1" t="s">
        <v>106</v>
      </c>
      <c r="C76" s="4">
        <v>38</v>
      </c>
      <c r="D76" s="8">
        <v>2.4900000000000002</v>
      </c>
      <c r="E76" s="4">
        <v>35</v>
      </c>
      <c r="F76" s="8">
        <v>3.5</v>
      </c>
      <c r="G76" s="4">
        <v>3</v>
      </c>
      <c r="H76" s="8">
        <v>0.6</v>
      </c>
      <c r="I76" s="4">
        <v>0</v>
      </c>
    </row>
    <row r="77" spans="1:9" x14ac:dyDescent="0.2">
      <c r="A77" s="2">
        <v>7</v>
      </c>
      <c r="B77" s="1" t="s">
        <v>107</v>
      </c>
      <c r="C77" s="4">
        <v>38</v>
      </c>
      <c r="D77" s="8">
        <v>2.4900000000000002</v>
      </c>
      <c r="E77" s="4">
        <v>35</v>
      </c>
      <c r="F77" s="8">
        <v>3.5</v>
      </c>
      <c r="G77" s="4">
        <v>3</v>
      </c>
      <c r="H77" s="8">
        <v>0.6</v>
      </c>
      <c r="I77" s="4">
        <v>0</v>
      </c>
    </row>
    <row r="78" spans="1:9" x14ac:dyDescent="0.2">
      <c r="A78" s="2">
        <v>9</v>
      </c>
      <c r="B78" s="1" t="s">
        <v>99</v>
      </c>
      <c r="C78" s="4">
        <v>37</v>
      </c>
      <c r="D78" s="8">
        <v>2.4300000000000002</v>
      </c>
      <c r="E78" s="4">
        <v>32</v>
      </c>
      <c r="F78" s="8">
        <v>3.2</v>
      </c>
      <c r="G78" s="4">
        <v>5</v>
      </c>
      <c r="H78" s="8">
        <v>1.01</v>
      </c>
      <c r="I78" s="4">
        <v>0</v>
      </c>
    </row>
    <row r="79" spans="1:9" x14ac:dyDescent="0.2">
      <c r="A79" s="2">
        <v>10</v>
      </c>
      <c r="B79" s="1" t="s">
        <v>91</v>
      </c>
      <c r="C79" s="4">
        <v>34</v>
      </c>
      <c r="D79" s="8">
        <v>2.23</v>
      </c>
      <c r="E79" s="4">
        <v>24</v>
      </c>
      <c r="F79" s="8">
        <v>2.4</v>
      </c>
      <c r="G79" s="4">
        <v>10</v>
      </c>
      <c r="H79" s="8">
        <v>2.0099999999999998</v>
      </c>
      <c r="I79" s="4">
        <v>0</v>
      </c>
    </row>
    <row r="80" spans="1:9" x14ac:dyDescent="0.2">
      <c r="A80" s="2">
        <v>11</v>
      </c>
      <c r="B80" s="1" t="s">
        <v>92</v>
      </c>
      <c r="C80" s="4">
        <v>33</v>
      </c>
      <c r="D80" s="8">
        <v>2.17</v>
      </c>
      <c r="E80" s="4">
        <v>25</v>
      </c>
      <c r="F80" s="8">
        <v>2.5</v>
      </c>
      <c r="G80" s="4">
        <v>5</v>
      </c>
      <c r="H80" s="8">
        <v>1.01</v>
      </c>
      <c r="I80" s="4">
        <v>3</v>
      </c>
    </row>
    <row r="81" spans="1:9" x14ac:dyDescent="0.2">
      <c r="A81" s="2">
        <v>12</v>
      </c>
      <c r="B81" s="1" t="s">
        <v>88</v>
      </c>
      <c r="C81" s="4">
        <v>31</v>
      </c>
      <c r="D81" s="8">
        <v>2.0299999999999998</v>
      </c>
      <c r="E81" s="4">
        <v>10</v>
      </c>
      <c r="F81" s="8">
        <v>1</v>
      </c>
      <c r="G81" s="4">
        <v>21</v>
      </c>
      <c r="H81" s="8">
        <v>4.2300000000000004</v>
      </c>
      <c r="I81" s="4">
        <v>0</v>
      </c>
    </row>
    <row r="82" spans="1:9" x14ac:dyDescent="0.2">
      <c r="A82" s="2">
        <v>12</v>
      </c>
      <c r="B82" s="1" t="s">
        <v>94</v>
      </c>
      <c r="C82" s="4">
        <v>31</v>
      </c>
      <c r="D82" s="8">
        <v>2.0299999999999998</v>
      </c>
      <c r="E82" s="4">
        <v>11</v>
      </c>
      <c r="F82" s="8">
        <v>1.1000000000000001</v>
      </c>
      <c r="G82" s="4">
        <v>20</v>
      </c>
      <c r="H82" s="8">
        <v>4.0199999999999996</v>
      </c>
      <c r="I82" s="4">
        <v>0</v>
      </c>
    </row>
    <row r="83" spans="1:9" x14ac:dyDescent="0.2">
      <c r="A83" s="2">
        <v>14</v>
      </c>
      <c r="B83" s="1" t="s">
        <v>105</v>
      </c>
      <c r="C83" s="4">
        <v>30</v>
      </c>
      <c r="D83" s="8">
        <v>1.97</v>
      </c>
      <c r="E83" s="4">
        <v>24</v>
      </c>
      <c r="F83" s="8">
        <v>2.4</v>
      </c>
      <c r="G83" s="4">
        <v>6</v>
      </c>
      <c r="H83" s="8">
        <v>1.21</v>
      </c>
      <c r="I83" s="4">
        <v>0</v>
      </c>
    </row>
    <row r="84" spans="1:9" x14ac:dyDescent="0.2">
      <c r="A84" s="2">
        <v>15</v>
      </c>
      <c r="B84" s="1" t="s">
        <v>93</v>
      </c>
      <c r="C84" s="4">
        <v>24</v>
      </c>
      <c r="D84" s="8">
        <v>1.57</v>
      </c>
      <c r="E84" s="4">
        <v>23</v>
      </c>
      <c r="F84" s="8">
        <v>2.2999999999999998</v>
      </c>
      <c r="G84" s="4">
        <v>1</v>
      </c>
      <c r="H84" s="8">
        <v>0.2</v>
      </c>
      <c r="I84" s="4">
        <v>0</v>
      </c>
    </row>
    <row r="85" spans="1:9" x14ac:dyDescent="0.2">
      <c r="A85" s="2">
        <v>16</v>
      </c>
      <c r="B85" s="1" t="s">
        <v>110</v>
      </c>
      <c r="C85" s="4">
        <v>23</v>
      </c>
      <c r="D85" s="8">
        <v>1.51</v>
      </c>
      <c r="E85" s="4">
        <v>22</v>
      </c>
      <c r="F85" s="8">
        <v>2.2000000000000002</v>
      </c>
      <c r="G85" s="4">
        <v>1</v>
      </c>
      <c r="H85" s="8">
        <v>0.2</v>
      </c>
      <c r="I85" s="4">
        <v>0</v>
      </c>
    </row>
    <row r="86" spans="1:9" x14ac:dyDescent="0.2">
      <c r="A86" s="2">
        <v>17</v>
      </c>
      <c r="B86" s="1" t="s">
        <v>90</v>
      </c>
      <c r="C86" s="4">
        <v>22</v>
      </c>
      <c r="D86" s="8">
        <v>1.44</v>
      </c>
      <c r="E86" s="4">
        <v>10</v>
      </c>
      <c r="F86" s="8">
        <v>1</v>
      </c>
      <c r="G86" s="4">
        <v>12</v>
      </c>
      <c r="H86" s="8">
        <v>2.41</v>
      </c>
      <c r="I86" s="4">
        <v>0</v>
      </c>
    </row>
    <row r="87" spans="1:9" x14ac:dyDescent="0.2">
      <c r="A87" s="2">
        <v>18</v>
      </c>
      <c r="B87" s="1" t="s">
        <v>114</v>
      </c>
      <c r="C87" s="4">
        <v>21</v>
      </c>
      <c r="D87" s="8">
        <v>1.38</v>
      </c>
      <c r="E87" s="4">
        <v>16</v>
      </c>
      <c r="F87" s="8">
        <v>1.6</v>
      </c>
      <c r="G87" s="4">
        <v>5</v>
      </c>
      <c r="H87" s="8">
        <v>1.01</v>
      </c>
      <c r="I87" s="4">
        <v>0</v>
      </c>
    </row>
    <row r="88" spans="1:9" x14ac:dyDescent="0.2">
      <c r="A88" s="2">
        <v>18</v>
      </c>
      <c r="B88" s="1" t="s">
        <v>115</v>
      </c>
      <c r="C88" s="4">
        <v>21</v>
      </c>
      <c r="D88" s="8">
        <v>1.38</v>
      </c>
      <c r="E88" s="4">
        <v>18</v>
      </c>
      <c r="F88" s="8">
        <v>1.8</v>
      </c>
      <c r="G88" s="4">
        <v>3</v>
      </c>
      <c r="H88" s="8">
        <v>0.6</v>
      </c>
      <c r="I88" s="4">
        <v>0</v>
      </c>
    </row>
    <row r="89" spans="1:9" x14ac:dyDescent="0.2">
      <c r="A89" s="2">
        <v>20</v>
      </c>
      <c r="B89" s="1" t="s">
        <v>89</v>
      </c>
      <c r="C89" s="4">
        <v>19</v>
      </c>
      <c r="D89" s="8">
        <v>1.25</v>
      </c>
      <c r="E89" s="4">
        <v>11</v>
      </c>
      <c r="F89" s="8">
        <v>1.1000000000000001</v>
      </c>
      <c r="G89" s="4">
        <v>8</v>
      </c>
      <c r="H89" s="8">
        <v>1.61</v>
      </c>
      <c r="I89" s="4">
        <v>0</v>
      </c>
    </row>
    <row r="90" spans="1:9" x14ac:dyDescent="0.2">
      <c r="A90" s="1"/>
      <c r="C90" s="4"/>
      <c r="D90" s="8"/>
      <c r="E90" s="4"/>
      <c r="F90" s="8"/>
      <c r="G90" s="4"/>
      <c r="H90" s="8"/>
      <c r="I90" s="4"/>
    </row>
    <row r="91" spans="1:9" x14ac:dyDescent="0.2">
      <c r="A91" s="1" t="s">
        <v>4</v>
      </c>
      <c r="C91" s="4"/>
      <c r="D91" s="8"/>
      <c r="E91" s="4"/>
      <c r="F91" s="8"/>
      <c r="G91" s="4"/>
      <c r="H91" s="8"/>
      <c r="I91" s="4"/>
    </row>
    <row r="92" spans="1:9" x14ac:dyDescent="0.2">
      <c r="A92" s="2">
        <v>1</v>
      </c>
      <c r="B92" s="1" t="s">
        <v>104</v>
      </c>
      <c r="C92" s="4">
        <v>191</v>
      </c>
      <c r="D92" s="8">
        <v>5.58</v>
      </c>
      <c r="E92" s="4">
        <v>180</v>
      </c>
      <c r="F92" s="8">
        <v>9.07</v>
      </c>
      <c r="G92" s="4">
        <v>11</v>
      </c>
      <c r="H92" s="8">
        <v>0.79</v>
      </c>
      <c r="I92" s="4">
        <v>0</v>
      </c>
    </row>
    <row r="93" spans="1:9" x14ac:dyDescent="0.2">
      <c r="A93" s="2">
        <v>2</v>
      </c>
      <c r="B93" s="1" t="s">
        <v>101</v>
      </c>
      <c r="C93" s="4">
        <v>132</v>
      </c>
      <c r="D93" s="8">
        <v>3.86</v>
      </c>
      <c r="E93" s="4">
        <v>132</v>
      </c>
      <c r="F93" s="8">
        <v>6.65</v>
      </c>
      <c r="G93" s="4">
        <v>0</v>
      </c>
      <c r="H93" s="8">
        <v>0</v>
      </c>
      <c r="I93" s="4">
        <v>0</v>
      </c>
    </row>
    <row r="94" spans="1:9" x14ac:dyDescent="0.2">
      <c r="A94" s="2">
        <v>3</v>
      </c>
      <c r="B94" s="1" t="s">
        <v>106</v>
      </c>
      <c r="C94" s="4">
        <v>111</v>
      </c>
      <c r="D94" s="8">
        <v>3.24</v>
      </c>
      <c r="E94" s="4">
        <v>96</v>
      </c>
      <c r="F94" s="8">
        <v>4.84</v>
      </c>
      <c r="G94" s="4">
        <v>15</v>
      </c>
      <c r="H94" s="8">
        <v>1.07</v>
      </c>
      <c r="I94" s="4">
        <v>0</v>
      </c>
    </row>
    <row r="95" spans="1:9" x14ac:dyDescent="0.2">
      <c r="A95" s="2">
        <v>4</v>
      </c>
      <c r="B95" s="1" t="s">
        <v>103</v>
      </c>
      <c r="C95" s="4">
        <v>109</v>
      </c>
      <c r="D95" s="8">
        <v>3.19</v>
      </c>
      <c r="E95" s="4">
        <v>106</v>
      </c>
      <c r="F95" s="8">
        <v>5.34</v>
      </c>
      <c r="G95" s="4">
        <v>3</v>
      </c>
      <c r="H95" s="8">
        <v>0.21</v>
      </c>
      <c r="I95" s="4">
        <v>0</v>
      </c>
    </row>
    <row r="96" spans="1:9" x14ac:dyDescent="0.2">
      <c r="A96" s="2">
        <v>5</v>
      </c>
      <c r="B96" s="1" t="s">
        <v>88</v>
      </c>
      <c r="C96" s="4">
        <v>100</v>
      </c>
      <c r="D96" s="8">
        <v>2.92</v>
      </c>
      <c r="E96" s="4">
        <v>30</v>
      </c>
      <c r="F96" s="8">
        <v>1.51</v>
      </c>
      <c r="G96" s="4">
        <v>70</v>
      </c>
      <c r="H96" s="8">
        <v>5</v>
      </c>
      <c r="I96" s="4">
        <v>0</v>
      </c>
    </row>
    <row r="97" spans="1:9" x14ac:dyDescent="0.2">
      <c r="A97" s="2">
        <v>6</v>
      </c>
      <c r="B97" s="1" t="s">
        <v>100</v>
      </c>
      <c r="C97" s="4">
        <v>90</v>
      </c>
      <c r="D97" s="8">
        <v>2.63</v>
      </c>
      <c r="E97" s="4">
        <v>81</v>
      </c>
      <c r="F97" s="8">
        <v>4.08</v>
      </c>
      <c r="G97" s="4">
        <v>9</v>
      </c>
      <c r="H97" s="8">
        <v>0.64</v>
      </c>
      <c r="I97" s="4">
        <v>0</v>
      </c>
    </row>
    <row r="98" spans="1:9" x14ac:dyDescent="0.2">
      <c r="A98" s="2">
        <v>7</v>
      </c>
      <c r="B98" s="1" t="s">
        <v>96</v>
      </c>
      <c r="C98" s="4">
        <v>88</v>
      </c>
      <c r="D98" s="8">
        <v>2.57</v>
      </c>
      <c r="E98" s="4">
        <v>37</v>
      </c>
      <c r="F98" s="8">
        <v>1.86</v>
      </c>
      <c r="G98" s="4">
        <v>51</v>
      </c>
      <c r="H98" s="8">
        <v>3.65</v>
      </c>
      <c r="I98" s="4">
        <v>0</v>
      </c>
    </row>
    <row r="99" spans="1:9" x14ac:dyDescent="0.2">
      <c r="A99" s="2">
        <v>8</v>
      </c>
      <c r="B99" s="1" t="s">
        <v>105</v>
      </c>
      <c r="C99" s="4">
        <v>83</v>
      </c>
      <c r="D99" s="8">
        <v>2.4300000000000002</v>
      </c>
      <c r="E99" s="4">
        <v>72</v>
      </c>
      <c r="F99" s="8">
        <v>3.63</v>
      </c>
      <c r="G99" s="4">
        <v>11</v>
      </c>
      <c r="H99" s="8">
        <v>0.79</v>
      </c>
      <c r="I99" s="4">
        <v>0</v>
      </c>
    </row>
    <row r="100" spans="1:9" x14ac:dyDescent="0.2">
      <c r="A100" s="2">
        <v>9</v>
      </c>
      <c r="B100" s="1" t="s">
        <v>93</v>
      </c>
      <c r="C100" s="4">
        <v>81</v>
      </c>
      <c r="D100" s="8">
        <v>2.37</v>
      </c>
      <c r="E100" s="4">
        <v>48</v>
      </c>
      <c r="F100" s="8">
        <v>2.42</v>
      </c>
      <c r="G100" s="4">
        <v>33</v>
      </c>
      <c r="H100" s="8">
        <v>2.36</v>
      </c>
      <c r="I100" s="4">
        <v>0</v>
      </c>
    </row>
    <row r="101" spans="1:9" x14ac:dyDescent="0.2">
      <c r="A101" s="2">
        <v>9</v>
      </c>
      <c r="B101" s="1" t="s">
        <v>98</v>
      </c>
      <c r="C101" s="4">
        <v>81</v>
      </c>
      <c r="D101" s="8">
        <v>2.37</v>
      </c>
      <c r="E101" s="4">
        <v>15</v>
      </c>
      <c r="F101" s="8">
        <v>0.76</v>
      </c>
      <c r="G101" s="4">
        <v>65</v>
      </c>
      <c r="H101" s="8">
        <v>4.6500000000000004</v>
      </c>
      <c r="I101" s="4">
        <v>0</v>
      </c>
    </row>
    <row r="102" spans="1:9" x14ac:dyDescent="0.2">
      <c r="A102" s="2">
        <v>11</v>
      </c>
      <c r="B102" s="1" t="s">
        <v>95</v>
      </c>
      <c r="C102" s="4">
        <v>79</v>
      </c>
      <c r="D102" s="8">
        <v>2.31</v>
      </c>
      <c r="E102" s="4">
        <v>57</v>
      </c>
      <c r="F102" s="8">
        <v>2.87</v>
      </c>
      <c r="G102" s="4">
        <v>22</v>
      </c>
      <c r="H102" s="8">
        <v>1.57</v>
      </c>
      <c r="I102" s="4">
        <v>0</v>
      </c>
    </row>
    <row r="103" spans="1:9" x14ac:dyDescent="0.2">
      <c r="A103" s="2">
        <v>12</v>
      </c>
      <c r="B103" s="1" t="s">
        <v>107</v>
      </c>
      <c r="C103" s="4">
        <v>74</v>
      </c>
      <c r="D103" s="8">
        <v>2.16</v>
      </c>
      <c r="E103" s="4">
        <v>57</v>
      </c>
      <c r="F103" s="8">
        <v>2.87</v>
      </c>
      <c r="G103" s="4">
        <v>17</v>
      </c>
      <c r="H103" s="8">
        <v>1.22</v>
      </c>
      <c r="I103" s="4">
        <v>0</v>
      </c>
    </row>
    <row r="104" spans="1:9" x14ac:dyDescent="0.2">
      <c r="A104" s="2">
        <v>13</v>
      </c>
      <c r="B104" s="1" t="s">
        <v>99</v>
      </c>
      <c r="C104" s="4">
        <v>69</v>
      </c>
      <c r="D104" s="8">
        <v>2.02</v>
      </c>
      <c r="E104" s="4">
        <v>62</v>
      </c>
      <c r="F104" s="8">
        <v>3.12</v>
      </c>
      <c r="G104" s="4">
        <v>7</v>
      </c>
      <c r="H104" s="8">
        <v>0.5</v>
      </c>
      <c r="I104" s="4">
        <v>0</v>
      </c>
    </row>
    <row r="105" spans="1:9" x14ac:dyDescent="0.2">
      <c r="A105" s="2">
        <v>14</v>
      </c>
      <c r="B105" s="1" t="s">
        <v>89</v>
      </c>
      <c r="C105" s="4">
        <v>67</v>
      </c>
      <c r="D105" s="8">
        <v>1.96</v>
      </c>
      <c r="E105" s="4">
        <v>39</v>
      </c>
      <c r="F105" s="8">
        <v>1.96</v>
      </c>
      <c r="G105" s="4">
        <v>28</v>
      </c>
      <c r="H105" s="8">
        <v>2</v>
      </c>
      <c r="I105" s="4">
        <v>0</v>
      </c>
    </row>
    <row r="106" spans="1:9" x14ac:dyDescent="0.2">
      <c r="A106" s="2">
        <v>15</v>
      </c>
      <c r="B106" s="1" t="s">
        <v>91</v>
      </c>
      <c r="C106" s="4">
        <v>56</v>
      </c>
      <c r="D106" s="8">
        <v>1.64</v>
      </c>
      <c r="E106" s="4">
        <v>44</v>
      </c>
      <c r="F106" s="8">
        <v>2.2200000000000002</v>
      </c>
      <c r="G106" s="4">
        <v>12</v>
      </c>
      <c r="H106" s="8">
        <v>0.86</v>
      </c>
      <c r="I106" s="4">
        <v>0</v>
      </c>
    </row>
    <row r="107" spans="1:9" x14ac:dyDescent="0.2">
      <c r="A107" s="2">
        <v>15</v>
      </c>
      <c r="B107" s="1" t="s">
        <v>94</v>
      </c>
      <c r="C107" s="4">
        <v>56</v>
      </c>
      <c r="D107" s="8">
        <v>1.64</v>
      </c>
      <c r="E107" s="4">
        <v>20</v>
      </c>
      <c r="F107" s="8">
        <v>1.01</v>
      </c>
      <c r="G107" s="4">
        <v>36</v>
      </c>
      <c r="H107" s="8">
        <v>2.57</v>
      </c>
      <c r="I107" s="4">
        <v>0</v>
      </c>
    </row>
    <row r="108" spans="1:9" x14ac:dyDescent="0.2">
      <c r="A108" s="2">
        <v>17</v>
      </c>
      <c r="B108" s="1" t="s">
        <v>92</v>
      </c>
      <c r="C108" s="4">
        <v>54</v>
      </c>
      <c r="D108" s="8">
        <v>1.58</v>
      </c>
      <c r="E108" s="4">
        <v>31</v>
      </c>
      <c r="F108" s="8">
        <v>1.56</v>
      </c>
      <c r="G108" s="4">
        <v>18</v>
      </c>
      <c r="H108" s="8">
        <v>1.29</v>
      </c>
      <c r="I108" s="4">
        <v>5</v>
      </c>
    </row>
    <row r="109" spans="1:9" x14ac:dyDescent="0.2">
      <c r="A109" s="2">
        <v>17</v>
      </c>
      <c r="B109" s="1" t="s">
        <v>102</v>
      </c>
      <c r="C109" s="4">
        <v>54</v>
      </c>
      <c r="D109" s="8">
        <v>1.58</v>
      </c>
      <c r="E109" s="4">
        <v>29</v>
      </c>
      <c r="F109" s="8">
        <v>1.46</v>
      </c>
      <c r="G109" s="4">
        <v>25</v>
      </c>
      <c r="H109" s="8">
        <v>1.79</v>
      </c>
      <c r="I109" s="4">
        <v>0</v>
      </c>
    </row>
    <row r="110" spans="1:9" x14ac:dyDescent="0.2">
      <c r="A110" s="2">
        <v>19</v>
      </c>
      <c r="B110" s="1" t="s">
        <v>112</v>
      </c>
      <c r="C110" s="4">
        <v>51</v>
      </c>
      <c r="D110" s="8">
        <v>1.49</v>
      </c>
      <c r="E110" s="4">
        <v>27</v>
      </c>
      <c r="F110" s="8">
        <v>1.36</v>
      </c>
      <c r="G110" s="4">
        <v>24</v>
      </c>
      <c r="H110" s="8">
        <v>1.72</v>
      </c>
      <c r="I110" s="4">
        <v>0</v>
      </c>
    </row>
    <row r="111" spans="1:9" x14ac:dyDescent="0.2">
      <c r="A111" s="2">
        <v>20</v>
      </c>
      <c r="B111" s="1" t="s">
        <v>115</v>
      </c>
      <c r="C111" s="4">
        <v>48</v>
      </c>
      <c r="D111" s="8">
        <v>1.4</v>
      </c>
      <c r="E111" s="4">
        <v>44</v>
      </c>
      <c r="F111" s="8">
        <v>2.2200000000000002</v>
      </c>
      <c r="G111" s="4">
        <v>4</v>
      </c>
      <c r="H111" s="8">
        <v>0.28999999999999998</v>
      </c>
      <c r="I111" s="4">
        <v>0</v>
      </c>
    </row>
    <row r="112" spans="1:9" x14ac:dyDescent="0.2">
      <c r="A112" s="1"/>
      <c r="C112" s="4"/>
      <c r="D112" s="8"/>
      <c r="E112" s="4"/>
      <c r="F112" s="8"/>
      <c r="G112" s="4"/>
      <c r="H112" s="8"/>
      <c r="I112" s="4"/>
    </row>
    <row r="113" spans="1:9" x14ac:dyDescent="0.2">
      <c r="A113" s="1" t="s">
        <v>5</v>
      </c>
      <c r="C113" s="4"/>
      <c r="D113" s="8"/>
      <c r="E113" s="4"/>
      <c r="F113" s="8"/>
      <c r="G113" s="4"/>
      <c r="H113" s="8"/>
      <c r="I113" s="4"/>
    </row>
    <row r="114" spans="1:9" x14ac:dyDescent="0.2">
      <c r="A114" s="2">
        <v>1</v>
      </c>
      <c r="B114" s="1" t="s">
        <v>104</v>
      </c>
      <c r="C114" s="4">
        <v>125</v>
      </c>
      <c r="D114" s="8">
        <v>7.05</v>
      </c>
      <c r="E114" s="4">
        <v>114</v>
      </c>
      <c r="F114" s="8">
        <v>11.18</v>
      </c>
      <c r="G114" s="4">
        <v>11</v>
      </c>
      <c r="H114" s="8">
        <v>1.49</v>
      </c>
      <c r="I114" s="4">
        <v>0</v>
      </c>
    </row>
    <row r="115" spans="1:9" x14ac:dyDescent="0.2">
      <c r="A115" s="2">
        <v>2</v>
      </c>
      <c r="B115" s="1" t="s">
        <v>101</v>
      </c>
      <c r="C115" s="4">
        <v>83</v>
      </c>
      <c r="D115" s="8">
        <v>4.68</v>
      </c>
      <c r="E115" s="4">
        <v>81</v>
      </c>
      <c r="F115" s="8">
        <v>7.94</v>
      </c>
      <c r="G115" s="4">
        <v>2</v>
      </c>
      <c r="H115" s="8">
        <v>0.27</v>
      </c>
      <c r="I115" s="4">
        <v>0</v>
      </c>
    </row>
    <row r="116" spans="1:9" x14ac:dyDescent="0.2">
      <c r="A116" s="2">
        <v>3</v>
      </c>
      <c r="B116" s="1" t="s">
        <v>100</v>
      </c>
      <c r="C116" s="4">
        <v>63</v>
      </c>
      <c r="D116" s="8">
        <v>3.55</v>
      </c>
      <c r="E116" s="4">
        <v>57</v>
      </c>
      <c r="F116" s="8">
        <v>5.59</v>
      </c>
      <c r="G116" s="4">
        <v>6</v>
      </c>
      <c r="H116" s="8">
        <v>0.81</v>
      </c>
      <c r="I116" s="4">
        <v>0</v>
      </c>
    </row>
    <row r="117" spans="1:9" x14ac:dyDescent="0.2">
      <c r="A117" s="2">
        <v>3</v>
      </c>
      <c r="B117" s="1" t="s">
        <v>103</v>
      </c>
      <c r="C117" s="4">
        <v>63</v>
      </c>
      <c r="D117" s="8">
        <v>3.55</v>
      </c>
      <c r="E117" s="4">
        <v>57</v>
      </c>
      <c r="F117" s="8">
        <v>5.59</v>
      </c>
      <c r="G117" s="4">
        <v>6</v>
      </c>
      <c r="H117" s="8">
        <v>0.81</v>
      </c>
      <c r="I117" s="4">
        <v>0</v>
      </c>
    </row>
    <row r="118" spans="1:9" x14ac:dyDescent="0.2">
      <c r="A118" s="2">
        <v>5</v>
      </c>
      <c r="B118" s="1" t="s">
        <v>96</v>
      </c>
      <c r="C118" s="4">
        <v>49</v>
      </c>
      <c r="D118" s="8">
        <v>2.76</v>
      </c>
      <c r="E118" s="4">
        <v>27</v>
      </c>
      <c r="F118" s="8">
        <v>2.65</v>
      </c>
      <c r="G118" s="4">
        <v>22</v>
      </c>
      <c r="H118" s="8">
        <v>2.99</v>
      </c>
      <c r="I118" s="4">
        <v>0</v>
      </c>
    </row>
    <row r="119" spans="1:9" x14ac:dyDescent="0.2">
      <c r="A119" s="2">
        <v>5</v>
      </c>
      <c r="B119" s="1" t="s">
        <v>105</v>
      </c>
      <c r="C119" s="4">
        <v>49</v>
      </c>
      <c r="D119" s="8">
        <v>2.76</v>
      </c>
      <c r="E119" s="4">
        <v>43</v>
      </c>
      <c r="F119" s="8">
        <v>4.22</v>
      </c>
      <c r="G119" s="4">
        <v>6</v>
      </c>
      <c r="H119" s="8">
        <v>0.81</v>
      </c>
      <c r="I119" s="4">
        <v>0</v>
      </c>
    </row>
    <row r="120" spans="1:9" x14ac:dyDescent="0.2">
      <c r="A120" s="2">
        <v>7</v>
      </c>
      <c r="B120" s="1" t="s">
        <v>99</v>
      </c>
      <c r="C120" s="4">
        <v>47</v>
      </c>
      <c r="D120" s="8">
        <v>2.65</v>
      </c>
      <c r="E120" s="4">
        <v>39</v>
      </c>
      <c r="F120" s="8">
        <v>3.82</v>
      </c>
      <c r="G120" s="4">
        <v>8</v>
      </c>
      <c r="H120" s="8">
        <v>1.0900000000000001</v>
      </c>
      <c r="I120" s="4">
        <v>0</v>
      </c>
    </row>
    <row r="121" spans="1:9" x14ac:dyDescent="0.2">
      <c r="A121" s="2">
        <v>8</v>
      </c>
      <c r="B121" s="1" t="s">
        <v>93</v>
      </c>
      <c r="C121" s="4">
        <v>45</v>
      </c>
      <c r="D121" s="8">
        <v>2.54</v>
      </c>
      <c r="E121" s="4">
        <v>29</v>
      </c>
      <c r="F121" s="8">
        <v>2.84</v>
      </c>
      <c r="G121" s="4">
        <v>16</v>
      </c>
      <c r="H121" s="8">
        <v>2.17</v>
      </c>
      <c r="I121" s="4">
        <v>0</v>
      </c>
    </row>
    <row r="122" spans="1:9" x14ac:dyDescent="0.2">
      <c r="A122" s="2">
        <v>9</v>
      </c>
      <c r="B122" s="1" t="s">
        <v>106</v>
      </c>
      <c r="C122" s="4">
        <v>44</v>
      </c>
      <c r="D122" s="8">
        <v>2.48</v>
      </c>
      <c r="E122" s="4">
        <v>40</v>
      </c>
      <c r="F122" s="8">
        <v>3.92</v>
      </c>
      <c r="G122" s="4">
        <v>4</v>
      </c>
      <c r="H122" s="8">
        <v>0.54</v>
      </c>
      <c r="I122" s="4">
        <v>0</v>
      </c>
    </row>
    <row r="123" spans="1:9" x14ac:dyDescent="0.2">
      <c r="A123" s="2">
        <v>10</v>
      </c>
      <c r="B123" s="1" t="s">
        <v>91</v>
      </c>
      <c r="C123" s="4">
        <v>42</v>
      </c>
      <c r="D123" s="8">
        <v>2.37</v>
      </c>
      <c r="E123" s="4">
        <v>24</v>
      </c>
      <c r="F123" s="8">
        <v>2.35</v>
      </c>
      <c r="G123" s="4">
        <v>16</v>
      </c>
      <c r="H123" s="8">
        <v>2.17</v>
      </c>
      <c r="I123" s="4">
        <v>2</v>
      </c>
    </row>
    <row r="124" spans="1:9" x14ac:dyDescent="0.2">
      <c r="A124" s="2">
        <v>11</v>
      </c>
      <c r="B124" s="1" t="s">
        <v>95</v>
      </c>
      <c r="C124" s="4">
        <v>38</v>
      </c>
      <c r="D124" s="8">
        <v>2.14</v>
      </c>
      <c r="E124" s="4">
        <v>26</v>
      </c>
      <c r="F124" s="8">
        <v>2.5499999999999998</v>
      </c>
      <c r="G124" s="4">
        <v>12</v>
      </c>
      <c r="H124" s="8">
        <v>1.63</v>
      </c>
      <c r="I124" s="4">
        <v>0</v>
      </c>
    </row>
    <row r="125" spans="1:9" x14ac:dyDescent="0.2">
      <c r="A125" s="2">
        <v>12</v>
      </c>
      <c r="B125" s="1" t="s">
        <v>92</v>
      </c>
      <c r="C125" s="4">
        <v>35</v>
      </c>
      <c r="D125" s="8">
        <v>1.97</v>
      </c>
      <c r="E125" s="4">
        <v>19</v>
      </c>
      <c r="F125" s="8">
        <v>1.86</v>
      </c>
      <c r="G125" s="4">
        <v>15</v>
      </c>
      <c r="H125" s="8">
        <v>2.04</v>
      </c>
      <c r="I125" s="4">
        <v>1</v>
      </c>
    </row>
    <row r="126" spans="1:9" x14ac:dyDescent="0.2">
      <c r="A126" s="2">
        <v>13</v>
      </c>
      <c r="B126" s="1" t="s">
        <v>89</v>
      </c>
      <c r="C126" s="4">
        <v>30</v>
      </c>
      <c r="D126" s="8">
        <v>1.69</v>
      </c>
      <c r="E126" s="4">
        <v>9</v>
      </c>
      <c r="F126" s="8">
        <v>0.88</v>
      </c>
      <c r="G126" s="4">
        <v>21</v>
      </c>
      <c r="H126" s="8">
        <v>2.85</v>
      </c>
      <c r="I126" s="4">
        <v>0</v>
      </c>
    </row>
    <row r="127" spans="1:9" x14ac:dyDescent="0.2">
      <c r="A127" s="2">
        <v>13</v>
      </c>
      <c r="B127" s="1" t="s">
        <v>90</v>
      </c>
      <c r="C127" s="4">
        <v>30</v>
      </c>
      <c r="D127" s="8">
        <v>1.69</v>
      </c>
      <c r="E127" s="4">
        <v>9</v>
      </c>
      <c r="F127" s="8">
        <v>0.88</v>
      </c>
      <c r="G127" s="4">
        <v>21</v>
      </c>
      <c r="H127" s="8">
        <v>2.85</v>
      </c>
      <c r="I127" s="4">
        <v>0</v>
      </c>
    </row>
    <row r="128" spans="1:9" x14ac:dyDescent="0.2">
      <c r="A128" s="2">
        <v>13</v>
      </c>
      <c r="B128" s="1" t="s">
        <v>108</v>
      </c>
      <c r="C128" s="4">
        <v>30</v>
      </c>
      <c r="D128" s="8">
        <v>1.69</v>
      </c>
      <c r="E128" s="4">
        <v>9</v>
      </c>
      <c r="F128" s="8">
        <v>0.88</v>
      </c>
      <c r="G128" s="4">
        <v>21</v>
      </c>
      <c r="H128" s="8">
        <v>2.85</v>
      </c>
      <c r="I128" s="4">
        <v>0</v>
      </c>
    </row>
    <row r="129" spans="1:9" x14ac:dyDescent="0.2">
      <c r="A129" s="2">
        <v>13</v>
      </c>
      <c r="B129" s="1" t="s">
        <v>98</v>
      </c>
      <c r="C129" s="4">
        <v>30</v>
      </c>
      <c r="D129" s="8">
        <v>1.69</v>
      </c>
      <c r="E129" s="4">
        <v>7</v>
      </c>
      <c r="F129" s="8">
        <v>0.69</v>
      </c>
      <c r="G129" s="4">
        <v>22</v>
      </c>
      <c r="H129" s="8">
        <v>2.99</v>
      </c>
      <c r="I129" s="4">
        <v>0</v>
      </c>
    </row>
    <row r="130" spans="1:9" x14ac:dyDescent="0.2">
      <c r="A130" s="2">
        <v>17</v>
      </c>
      <c r="B130" s="1" t="s">
        <v>115</v>
      </c>
      <c r="C130" s="4">
        <v>29</v>
      </c>
      <c r="D130" s="8">
        <v>1.64</v>
      </c>
      <c r="E130" s="4">
        <v>20</v>
      </c>
      <c r="F130" s="8">
        <v>1.96</v>
      </c>
      <c r="G130" s="4">
        <v>9</v>
      </c>
      <c r="H130" s="8">
        <v>1.22</v>
      </c>
      <c r="I130" s="4">
        <v>0</v>
      </c>
    </row>
    <row r="131" spans="1:9" x14ac:dyDescent="0.2">
      <c r="A131" s="2">
        <v>18</v>
      </c>
      <c r="B131" s="1" t="s">
        <v>110</v>
      </c>
      <c r="C131" s="4">
        <v>26</v>
      </c>
      <c r="D131" s="8">
        <v>1.47</v>
      </c>
      <c r="E131" s="4">
        <v>26</v>
      </c>
      <c r="F131" s="8">
        <v>2.5499999999999998</v>
      </c>
      <c r="G131" s="4">
        <v>0</v>
      </c>
      <c r="H131" s="8">
        <v>0</v>
      </c>
      <c r="I131" s="4">
        <v>0</v>
      </c>
    </row>
    <row r="132" spans="1:9" x14ac:dyDescent="0.2">
      <c r="A132" s="2">
        <v>19</v>
      </c>
      <c r="B132" s="1" t="s">
        <v>88</v>
      </c>
      <c r="C132" s="4">
        <v>24</v>
      </c>
      <c r="D132" s="8">
        <v>1.35</v>
      </c>
      <c r="E132" s="4">
        <v>5</v>
      </c>
      <c r="F132" s="8">
        <v>0.49</v>
      </c>
      <c r="G132" s="4">
        <v>19</v>
      </c>
      <c r="H132" s="8">
        <v>2.58</v>
      </c>
      <c r="I132" s="4">
        <v>0</v>
      </c>
    </row>
    <row r="133" spans="1:9" x14ac:dyDescent="0.2">
      <c r="A133" s="2">
        <v>19</v>
      </c>
      <c r="B133" s="1" t="s">
        <v>94</v>
      </c>
      <c r="C133" s="4">
        <v>24</v>
      </c>
      <c r="D133" s="8">
        <v>1.35</v>
      </c>
      <c r="E133" s="4">
        <v>7</v>
      </c>
      <c r="F133" s="8">
        <v>0.69</v>
      </c>
      <c r="G133" s="4">
        <v>17</v>
      </c>
      <c r="H133" s="8">
        <v>2.31</v>
      </c>
      <c r="I133" s="4">
        <v>0</v>
      </c>
    </row>
    <row r="134" spans="1:9" x14ac:dyDescent="0.2">
      <c r="A134" s="1"/>
      <c r="C134" s="4"/>
      <c r="D134" s="8"/>
      <c r="E134" s="4"/>
      <c r="F134" s="8"/>
      <c r="G134" s="4"/>
      <c r="H134" s="8"/>
      <c r="I134" s="4"/>
    </row>
    <row r="135" spans="1:9" x14ac:dyDescent="0.2">
      <c r="A135" s="1" t="s">
        <v>6</v>
      </c>
      <c r="C135" s="4"/>
      <c r="D135" s="8"/>
      <c r="E135" s="4"/>
      <c r="F135" s="8"/>
      <c r="G135" s="4"/>
      <c r="H135" s="8"/>
      <c r="I135" s="4"/>
    </row>
    <row r="136" spans="1:9" x14ac:dyDescent="0.2">
      <c r="A136" s="2">
        <v>1</v>
      </c>
      <c r="B136" s="1" t="s">
        <v>104</v>
      </c>
      <c r="C136" s="4">
        <v>59</v>
      </c>
      <c r="D136" s="8">
        <v>5.76</v>
      </c>
      <c r="E136" s="4">
        <v>57</v>
      </c>
      <c r="F136" s="8">
        <v>7.8</v>
      </c>
      <c r="G136" s="4">
        <v>2</v>
      </c>
      <c r="H136" s="8">
        <v>0.71</v>
      </c>
      <c r="I136" s="4">
        <v>0</v>
      </c>
    </row>
    <row r="137" spans="1:9" x14ac:dyDescent="0.2">
      <c r="A137" s="2">
        <v>2</v>
      </c>
      <c r="B137" s="1" t="s">
        <v>92</v>
      </c>
      <c r="C137" s="4">
        <v>46</v>
      </c>
      <c r="D137" s="8">
        <v>4.49</v>
      </c>
      <c r="E137" s="4">
        <v>41</v>
      </c>
      <c r="F137" s="8">
        <v>5.61</v>
      </c>
      <c r="G137" s="4">
        <v>5</v>
      </c>
      <c r="H137" s="8">
        <v>1.77</v>
      </c>
      <c r="I137" s="4">
        <v>0</v>
      </c>
    </row>
    <row r="138" spans="1:9" x14ac:dyDescent="0.2">
      <c r="A138" s="2">
        <v>3</v>
      </c>
      <c r="B138" s="1" t="s">
        <v>95</v>
      </c>
      <c r="C138" s="4">
        <v>41</v>
      </c>
      <c r="D138" s="8">
        <v>4</v>
      </c>
      <c r="E138" s="4">
        <v>30</v>
      </c>
      <c r="F138" s="8">
        <v>4.0999999999999996</v>
      </c>
      <c r="G138" s="4">
        <v>11</v>
      </c>
      <c r="H138" s="8">
        <v>3.89</v>
      </c>
      <c r="I138" s="4">
        <v>0</v>
      </c>
    </row>
    <row r="139" spans="1:9" x14ac:dyDescent="0.2">
      <c r="A139" s="2">
        <v>4</v>
      </c>
      <c r="B139" s="1" t="s">
        <v>88</v>
      </c>
      <c r="C139" s="4">
        <v>38</v>
      </c>
      <c r="D139" s="8">
        <v>3.71</v>
      </c>
      <c r="E139" s="4">
        <v>15</v>
      </c>
      <c r="F139" s="8">
        <v>2.0499999999999998</v>
      </c>
      <c r="G139" s="4">
        <v>23</v>
      </c>
      <c r="H139" s="8">
        <v>8.1300000000000008</v>
      </c>
      <c r="I139" s="4">
        <v>0</v>
      </c>
    </row>
    <row r="140" spans="1:9" x14ac:dyDescent="0.2">
      <c r="A140" s="2">
        <v>5</v>
      </c>
      <c r="B140" s="1" t="s">
        <v>103</v>
      </c>
      <c r="C140" s="4">
        <v>31</v>
      </c>
      <c r="D140" s="8">
        <v>3.02</v>
      </c>
      <c r="E140" s="4">
        <v>30</v>
      </c>
      <c r="F140" s="8">
        <v>4.0999999999999996</v>
      </c>
      <c r="G140" s="4">
        <v>1</v>
      </c>
      <c r="H140" s="8">
        <v>0.35</v>
      </c>
      <c r="I140" s="4">
        <v>0</v>
      </c>
    </row>
    <row r="141" spans="1:9" x14ac:dyDescent="0.2">
      <c r="A141" s="2">
        <v>6</v>
      </c>
      <c r="B141" s="1" t="s">
        <v>100</v>
      </c>
      <c r="C141" s="4">
        <v>27</v>
      </c>
      <c r="D141" s="8">
        <v>2.63</v>
      </c>
      <c r="E141" s="4">
        <v>27</v>
      </c>
      <c r="F141" s="8">
        <v>3.69</v>
      </c>
      <c r="G141" s="4">
        <v>0</v>
      </c>
      <c r="H141" s="8">
        <v>0</v>
      </c>
      <c r="I141" s="4">
        <v>0</v>
      </c>
    </row>
    <row r="142" spans="1:9" x14ac:dyDescent="0.2">
      <c r="A142" s="2">
        <v>7</v>
      </c>
      <c r="B142" s="1" t="s">
        <v>118</v>
      </c>
      <c r="C142" s="4">
        <v>25</v>
      </c>
      <c r="D142" s="8">
        <v>2.44</v>
      </c>
      <c r="E142" s="4">
        <v>21</v>
      </c>
      <c r="F142" s="8">
        <v>2.87</v>
      </c>
      <c r="G142" s="4">
        <v>4</v>
      </c>
      <c r="H142" s="8">
        <v>1.41</v>
      </c>
      <c r="I142" s="4">
        <v>0</v>
      </c>
    </row>
    <row r="143" spans="1:9" x14ac:dyDescent="0.2">
      <c r="A143" s="2">
        <v>7</v>
      </c>
      <c r="B143" s="1" t="s">
        <v>101</v>
      </c>
      <c r="C143" s="4">
        <v>25</v>
      </c>
      <c r="D143" s="8">
        <v>2.44</v>
      </c>
      <c r="E143" s="4">
        <v>24</v>
      </c>
      <c r="F143" s="8">
        <v>3.28</v>
      </c>
      <c r="G143" s="4">
        <v>1</v>
      </c>
      <c r="H143" s="8">
        <v>0.35</v>
      </c>
      <c r="I143" s="4">
        <v>0</v>
      </c>
    </row>
    <row r="144" spans="1:9" x14ac:dyDescent="0.2">
      <c r="A144" s="2">
        <v>9</v>
      </c>
      <c r="B144" s="1" t="s">
        <v>89</v>
      </c>
      <c r="C144" s="4">
        <v>24</v>
      </c>
      <c r="D144" s="8">
        <v>2.34</v>
      </c>
      <c r="E144" s="4">
        <v>21</v>
      </c>
      <c r="F144" s="8">
        <v>2.87</v>
      </c>
      <c r="G144" s="4">
        <v>3</v>
      </c>
      <c r="H144" s="8">
        <v>1.06</v>
      </c>
      <c r="I144" s="4">
        <v>0</v>
      </c>
    </row>
    <row r="145" spans="1:9" x14ac:dyDescent="0.2">
      <c r="A145" s="2">
        <v>9</v>
      </c>
      <c r="B145" s="1" t="s">
        <v>120</v>
      </c>
      <c r="C145" s="4">
        <v>24</v>
      </c>
      <c r="D145" s="8">
        <v>2.34</v>
      </c>
      <c r="E145" s="4">
        <v>20</v>
      </c>
      <c r="F145" s="8">
        <v>2.74</v>
      </c>
      <c r="G145" s="4">
        <v>4</v>
      </c>
      <c r="H145" s="8">
        <v>1.41</v>
      </c>
      <c r="I145" s="4">
        <v>0</v>
      </c>
    </row>
    <row r="146" spans="1:9" x14ac:dyDescent="0.2">
      <c r="A146" s="2">
        <v>11</v>
      </c>
      <c r="B146" s="1" t="s">
        <v>96</v>
      </c>
      <c r="C146" s="4">
        <v>23</v>
      </c>
      <c r="D146" s="8">
        <v>2.2400000000000002</v>
      </c>
      <c r="E146" s="4">
        <v>13</v>
      </c>
      <c r="F146" s="8">
        <v>1.78</v>
      </c>
      <c r="G146" s="4">
        <v>9</v>
      </c>
      <c r="H146" s="8">
        <v>3.18</v>
      </c>
      <c r="I146" s="4">
        <v>0</v>
      </c>
    </row>
    <row r="147" spans="1:9" x14ac:dyDescent="0.2">
      <c r="A147" s="2">
        <v>12</v>
      </c>
      <c r="B147" s="1" t="s">
        <v>105</v>
      </c>
      <c r="C147" s="4">
        <v>22</v>
      </c>
      <c r="D147" s="8">
        <v>2.15</v>
      </c>
      <c r="E147" s="4">
        <v>20</v>
      </c>
      <c r="F147" s="8">
        <v>2.74</v>
      </c>
      <c r="G147" s="4">
        <v>2</v>
      </c>
      <c r="H147" s="8">
        <v>0.71</v>
      </c>
      <c r="I147" s="4">
        <v>0</v>
      </c>
    </row>
    <row r="148" spans="1:9" x14ac:dyDescent="0.2">
      <c r="A148" s="2">
        <v>13</v>
      </c>
      <c r="B148" s="1" t="s">
        <v>116</v>
      </c>
      <c r="C148" s="4">
        <v>21</v>
      </c>
      <c r="D148" s="8">
        <v>2.0499999999999998</v>
      </c>
      <c r="E148" s="4">
        <v>19</v>
      </c>
      <c r="F148" s="8">
        <v>2.6</v>
      </c>
      <c r="G148" s="4">
        <v>2</v>
      </c>
      <c r="H148" s="8">
        <v>0.71</v>
      </c>
      <c r="I148" s="4">
        <v>0</v>
      </c>
    </row>
    <row r="149" spans="1:9" x14ac:dyDescent="0.2">
      <c r="A149" s="2">
        <v>14</v>
      </c>
      <c r="B149" s="1" t="s">
        <v>117</v>
      </c>
      <c r="C149" s="4">
        <v>20</v>
      </c>
      <c r="D149" s="8">
        <v>1.95</v>
      </c>
      <c r="E149" s="4">
        <v>14</v>
      </c>
      <c r="F149" s="8">
        <v>1.92</v>
      </c>
      <c r="G149" s="4">
        <v>6</v>
      </c>
      <c r="H149" s="8">
        <v>2.12</v>
      </c>
      <c r="I149" s="4">
        <v>0</v>
      </c>
    </row>
    <row r="150" spans="1:9" x14ac:dyDescent="0.2">
      <c r="A150" s="2">
        <v>14</v>
      </c>
      <c r="B150" s="1" t="s">
        <v>91</v>
      </c>
      <c r="C150" s="4">
        <v>20</v>
      </c>
      <c r="D150" s="8">
        <v>1.95</v>
      </c>
      <c r="E150" s="4">
        <v>16</v>
      </c>
      <c r="F150" s="8">
        <v>2.19</v>
      </c>
      <c r="G150" s="4">
        <v>3</v>
      </c>
      <c r="H150" s="8">
        <v>1.06</v>
      </c>
      <c r="I150" s="4">
        <v>1</v>
      </c>
    </row>
    <row r="151" spans="1:9" x14ac:dyDescent="0.2">
      <c r="A151" s="2">
        <v>16</v>
      </c>
      <c r="B151" s="1" t="s">
        <v>119</v>
      </c>
      <c r="C151" s="4">
        <v>18</v>
      </c>
      <c r="D151" s="8">
        <v>1.76</v>
      </c>
      <c r="E151" s="4">
        <v>6</v>
      </c>
      <c r="F151" s="8">
        <v>0.82</v>
      </c>
      <c r="G151" s="4">
        <v>12</v>
      </c>
      <c r="H151" s="8">
        <v>4.24</v>
      </c>
      <c r="I151" s="4">
        <v>0</v>
      </c>
    </row>
    <row r="152" spans="1:9" x14ac:dyDescent="0.2">
      <c r="A152" s="2">
        <v>16</v>
      </c>
      <c r="B152" s="1" t="s">
        <v>106</v>
      </c>
      <c r="C152" s="4">
        <v>18</v>
      </c>
      <c r="D152" s="8">
        <v>1.76</v>
      </c>
      <c r="E152" s="4">
        <v>18</v>
      </c>
      <c r="F152" s="8">
        <v>2.46</v>
      </c>
      <c r="G152" s="4">
        <v>0</v>
      </c>
      <c r="H152" s="8">
        <v>0</v>
      </c>
      <c r="I152" s="4">
        <v>0</v>
      </c>
    </row>
    <row r="153" spans="1:9" x14ac:dyDescent="0.2">
      <c r="A153" s="2">
        <v>18</v>
      </c>
      <c r="B153" s="1" t="s">
        <v>99</v>
      </c>
      <c r="C153" s="4">
        <v>17</v>
      </c>
      <c r="D153" s="8">
        <v>1.66</v>
      </c>
      <c r="E153" s="4">
        <v>16</v>
      </c>
      <c r="F153" s="8">
        <v>2.19</v>
      </c>
      <c r="G153" s="4">
        <v>1</v>
      </c>
      <c r="H153" s="8">
        <v>0.35</v>
      </c>
      <c r="I153" s="4">
        <v>0</v>
      </c>
    </row>
    <row r="154" spans="1:9" x14ac:dyDescent="0.2">
      <c r="A154" s="2">
        <v>19</v>
      </c>
      <c r="B154" s="1" t="s">
        <v>111</v>
      </c>
      <c r="C154" s="4">
        <v>14</v>
      </c>
      <c r="D154" s="8">
        <v>1.37</v>
      </c>
      <c r="E154" s="4">
        <v>9</v>
      </c>
      <c r="F154" s="8">
        <v>1.23</v>
      </c>
      <c r="G154" s="4">
        <v>5</v>
      </c>
      <c r="H154" s="8">
        <v>1.77</v>
      </c>
      <c r="I154" s="4">
        <v>0</v>
      </c>
    </row>
    <row r="155" spans="1:9" x14ac:dyDescent="0.2">
      <c r="A155" s="2">
        <v>19</v>
      </c>
      <c r="B155" s="1" t="s">
        <v>94</v>
      </c>
      <c r="C155" s="4">
        <v>14</v>
      </c>
      <c r="D155" s="8">
        <v>1.37</v>
      </c>
      <c r="E155" s="4">
        <v>8</v>
      </c>
      <c r="F155" s="8">
        <v>1.0900000000000001</v>
      </c>
      <c r="G155" s="4">
        <v>6</v>
      </c>
      <c r="H155" s="8">
        <v>2.12</v>
      </c>
      <c r="I155" s="4">
        <v>0</v>
      </c>
    </row>
    <row r="156" spans="1:9" x14ac:dyDescent="0.2">
      <c r="A156" s="2">
        <v>19</v>
      </c>
      <c r="B156" s="1" t="s">
        <v>110</v>
      </c>
      <c r="C156" s="4">
        <v>14</v>
      </c>
      <c r="D156" s="8">
        <v>1.37</v>
      </c>
      <c r="E156" s="4">
        <v>14</v>
      </c>
      <c r="F156" s="8">
        <v>1.92</v>
      </c>
      <c r="G156" s="4">
        <v>0</v>
      </c>
      <c r="H156" s="8">
        <v>0</v>
      </c>
      <c r="I156" s="4">
        <v>0</v>
      </c>
    </row>
    <row r="157" spans="1:9" x14ac:dyDescent="0.2">
      <c r="A157" s="2">
        <v>19</v>
      </c>
      <c r="B157" s="1" t="s">
        <v>102</v>
      </c>
      <c r="C157" s="4">
        <v>14</v>
      </c>
      <c r="D157" s="8">
        <v>1.37</v>
      </c>
      <c r="E157" s="4">
        <v>12</v>
      </c>
      <c r="F157" s="8">
        <v>1.64</v>
      </c>
      <c r="G157" s="4">
        <v>2</v>
      </c>
      <c r="H157" s="8">
        <v>0.71</v>
      </c>
      <c r="I157" s="4">
        <v>0</v>
      </c>
    </row>
    <row r="158" spans="1:9" x14ac:dyDescent="0.2">
      <c r="A158" s="1"/>
      <c r="C158" s="4"/>
      <c r="D158" s="8"/>
      <c r="E158" s="4"/>
      <c r="F158" s="8"/>
      <c r="G158" s="4"/>
      <c r="H158" s="8"/>
      <c r="I158" s="4"/>
    </row>
    <row r="159" spans="1:9" x14ac:dyDescent="0.2">
      <c r="A159" s="1" t="s">
        <v>7</v>
      </c>
      <c r="C159" s="4"/>
      <c r="D159" s="8"/>
      <c r="E159" s="4"/>
      <c r="F159" s="8"/>
      <c r="G159" s="4"/>
      <c r="H159" s="8"/>
      <c r="I159" s="4"/>
    </row>
    <row r="160" spans="1:9" x14ac:dyDescent="0.2">
      <c r="A160" s="2">
        <v>1</v>
      </c>
      <c r="B160" s="1" t="s">
        <v>104</v>
      </c>
      <c r="C160" s="4">
        <v>41</v>
      </c>
      <c r="D160" s="8">
        <v>6.61</v>
      </c>
      <c r="E160" s="4">
        <v>41</v>
      </c>
      <c r="F160" s="8">
        <v>10.57</v>
      </c>
      <c r="G160" s="4">
        <v>0</v>
      </c>
      <c r="H160" s="8">
        <v>0</v>
      </c>
      <c r="I160" s="4">
        <v>0</v>
      </c>
    </row>
    <row r="161" spans="1:9" x14ac:dyDescent="0.2">
      <c r="A161" s="2">
        <v>2</v>
      </c>
      <c r="B161" s="1" t="s">
        <v>95</v>
      </c>
      <c r="C161" s="4">
        <v>27</v>
      </c>
      <c r="D161" s="8">
        <v>4.3499999999999996</v>
      </c>
      <c r="E161" s="4">
        <v>22</v>
      </c>
      <c r="F161" s="8">
        <v>5.67</v>
      </c>
      <c r="G161" s="4">
        <v>5</v>
      </c>
      <c r="H161" s="8">
        <v>2.39</v>
      </c>
      <c r="I161" s="4">
        <v>0</v>
      </c>
    </row>
    <row r="162" spans="1:9" x14ac:dyDescent="0.2">
      <c r="A162" s="2">
        <v>3</v>
      </c>
      <c r="B162" s="1" t="s">
        <v>103</v>
      </c>
      <c r="C162" s="4">
        <v>25</v>
      </c>
      <c r="D162" s="8">
        <v>4.03</v>
      </c>
      <c r="E162" s="4">
        <v>25</v>
      </c>
      <c r="F162" s="8">
        <v>6.44</v>
      </c>
      <c r="G162" s="4">
        <v>0</v>
      </c>
      <c r="H162" s="8">
        <v>0</v>
      </c>
      <c r="I162" s="4">
        <v>0</v>
      </c>
    </row>
    <row r="163" spans="1:9" x14ac:dyDescent="0.2">
      <c r="A163" s="2">
        <v>4</v>
      </c>
      <c r="B163" s="1" t="s">
        <v>92</v>
      </c>
      <c r="C163" s="4">
        <v>22</v>
      </c>
      <c r="D163" s="8">
        <v>3.55</v>
      </c>
      <c r="E163" s="4">
        <v>20</v>
      </c>
      <c r="F163" s="8">
        <v>5.15</v>
      </c>
      <c r="G163" s="4">
        <v>2</v>
      </c>
      <c r="H163" s="8">
        <v>0.96</v>
      </c>
      <c r="I163" s="4">
        <v>0</v>
      </c>
    </row>
    <row r="164" spans="1:9" x14ac:dyDescent="0.2">
      <c r="A164" s="2">
        <v>5</v>
      </c>
      <c r="B164" s="1" t="s">
        <v>101</v>
      </c>
      <c r="C164" s="4">
        <v>20</v>
      </c>
      <c r="D164" s="8">
        <v>3.23</v>
      </c>
      <c r="E164" s="4">
        <v>18</v>
      </c>
      <c r="F164" s="8">
        <v>4.6399999999999997</v>
      </c>
      <c r="G164" s="4">
        <v>2</v>
      </c>
      <c r="H164" s="8">
        <v>0.96</v>
      </c>
      <c r="I164" s="4">
        <v>0</v>
      </c>
    </row>
    <row r="165" spans="1:9" x14ac:dyDescent="0.2">
      <c r="A165" s="2">
        <v>6</v>
      </c>
      <c r="B165" s="1" t="s">
        <v>88</v>
      </c>
      <c r="C165" s="4">
        <v>19</v>
      </c>
      <c r="D165" s="8">
        <v>3.06</v>
      </c>
      <c r="E165" s="4">
        <v>4</v>
      </c>
      <c r="F165" s="8">
        <v>1.03</v>
      </c>
      <c r="G165" s="4">
        <v>15</v>
      </c>
      <c r="H165" s="8">
        <v>7.18</v>
      </c>
      <c r="I165" s="4">
        <v>0</v>
      </c>
    </row>
    <row r="166" spans="1:9" x14ac:dyDescent="0.2">
      <c r="A166" s="2">
        <v>7</v>
      </c>
      <c r="B166" s="1" t="s">
        <v>93</v>
      </c>
      <c r="C166" s="4">
        <v>18</v>
      </c>
      <c r="D166" s="8">
        <v>2.9</v>
      </c>
      <c r="E166" s="4">
        <v>12</v>
      </c>
      <c r="F166" s="8">
        <v>3.09</v>
      </c>
      <c r="G166" s="4">
        <v>6</v>
      </c>
      <c r="H166" s="8">
        <v>2.87</v>
      </c>
      <c r="I166" s="4">
        <v>0</v>
      </c>
    </row>
    <row r="167" spans="1:9" x14ac:dyDescent="0.2">
      <c r="A167" s="2">
        <v>8</v>
      </c>
      <c r="B167" s="1" t="s">
        <v>100</v>
      </c>
      <c r="C167" s="4">
        <v>17</v>
      </c>
      <c r="D167" s="8">
        <v>2.74</v>
      </c>
      <c r="E167" s="4">
        <v>16</v>
      </c>
      <c r="F167" s="8">
        <v>4.12</v>
      </c>
      <c r="G167" s="4">
        <v>1</v>
      </c>
      <c r="H167" s="8">
        <v>0.48</v>
      </c>
      <c r="I167" s="4">
        <v>0</v>
      </c>
    </row>
    <row r="168" spans="1:9" x14ac:dyDescent="0.2">
      <c r="A168" s="2">
        <v>9</v>
      </c>
      <c r="B168" s="1" t="s">
        <v>121</v>
      </c>
      <c r="C168" s="4">
        <v>15</v>
      </c>
      <c r="D168" s="8">
        <v>2.42</v>
      </c>
      <c r="E168" s="4">
        <v>2</v>
      </c>
      <c r="F168" s="8">
        <v>0.52</v>
      </c>
      <c r="G168" s="4">
        <v>13</v>
      </c>
      <c r="H168" s="8">
        <v>6.22</v>
      </c>
      <c r="I168" s="4">
        <v>0</v>
      </c>
    </row>
    <row r="169" spans="1:9" x14ac:dyDescent="0.2">
      <c r="A169" s="2">
        <v>10</v>
      </c>
      <c r="B169" s="1" t="s">
        <v>119</v>
      </c>
      <c r="C169" s="4">
        <v>13</v>
      </c>
      <c r="D169" s="8">
        <v>2.1</v>
      </c>
      <c r="E169" s="4">
        <v>6</v>
      </c>
      <c r="F169" s="8">
        <v>1.55</v>
      </c>
      <c r="G169" s="4">
        <v>7</v>
      </c>
      <c r="H169" s="8">
        <v>3.35</v>
      </c>
      <c r="I169" s="4">
        <v>0</v>
      </c>
    </row>
    <row r="170" spans="1:9" x14ac:dyDescent="0.2">
      <c r="A170" s="2">
        <v>10</v>
      </c>
      <c r="B170" s="1" t="s">
        <v>98</v>
      </c>
      <c r="C170" s="4">
        <v>13</v>
      </c>
      <c r="D170" s="8">
        <v>2.1</v>
      </c>
      <c r="E170" s="4">
        <v>6</v>
      </c>
      <c r="F170" s="8">
        <v>1.55</v>
      </c>
      <c r="G170" s="4">
        <v>7</v>
      </c>
      <c r="H170" s="8">
        <v>3.35</v>
      </c>
      <c r="I170" s="4">
        <v>0</v>
      </c>
    </row>
    <row r="171" spans="1:9" x14ac:dyDescent="0.2">
      <c r="A171" s="2">
        <v>12</v>
      </c>
      <c r="B171" s="1" t="s">
        <v>111</v>
      </c>
      <c r="C171" s="4">
        <v>12</v>
      </c>
      <c r="D171" s="8">
        <v>1.94</v>
      </c>
      <c r="E171" s="4">
        <v>4</v>
      </c>
      <c r="F171" s="8">
        <v>1.03</v>
      </c>
      <c r="G171" s="4">
        <v>8</v>
      </c>
      <c r="H171" s="8">
        <v>3.83</v>
      </c>
      <c r="I171" s="4">
        <v>0</v>
      </c>
    </row>
    <row r="172" spans="1:9" x14ac:dyDescent="0.2">
      <c r="A172" s="2">
        <v>12</v>
      </c>
      <c r="B172" s="1" t="s">
        <v>112</v>
      </c>
      <c r="C172" s="4">
        <v>12</v>
      </c>
      <c r="D172" s="8">
        <v>1.94</v>
      </c>
      <c r="E172" s="4">
        <v>4</v>
      </c>
      <c r="F172" s="8">
        <v>1.03</v>
      </c>
      <c r="G172" s="4">
        <v>8</v>
      </c>
      <c r="H172" s="8">
        <v>3.83</v>
      </c>
      <c r="I172" s="4">
        <v>0</v>
      </c>
    </row>
    <row r="173" spans="1:9" x14ac:dyDescent="0.2">
      <c r="A173" s="2">
        <v>12</v>
      </c>
      <c r="B173" s="1" t="s">
        <v>91</v>
      </c>
      <c r="C173" s="4">
        <v>12</v>
      </c>
      <c r="D173" s="8">
        <v>1.94</v>
      </c>
      <c r="E173" s="4">
        <v>11</v>
      </c>
      <c r="F173" s="8">
        <v>2.84</v>
      </c>
      <c r="G173" s="4">
        <v>1</v>
      </c>
      <c r="H173" s="8">
        <v>0.48</v>
      </c>
      <c r="I173" s="4">
        <v>0</v>
      </c>
    </row>
    <row r="174" spans="1:9" x14ac:dyDescent="0.2">
      <c r="A174" s="2">
        <v>12</v>
      </c>
      <c r="B174" s="1" t="s">
        <v>122</v>
      </c>
      <c r="C174" s="4">
        <v>12</v>
      </c>
      <c r="D174" s="8">
        <v>1.94</v>
      </c>
      <c r="E174" s="4">
        <v>0</v>
      </c>
      <c r="F174" s="8">
        <v>0</v>
      </c>
      <c r="G174" s="4">
        <v>0</v>
      </c>
      <c r="H174" s="8">
        <v>0</v>
      </c>
      <c r="I174" s="4">
        <v>0</v>
      </c>
    </row>
    <row r="175" spans="1:9" x14ac:dyDescent="0.2">
      <c r="A175" s="2">
        <v>16</v>
      </c>
      <c r="B175" s="1" t="s">
        <v>89</v>
      </c>
      <c r="C175" s="4">
        <v>11</v>
      </c>
      <c r="D175" s="8">
        <v>1.77</v>
      </c>
      <c r="E175" s="4">
        <v>7</v>
      </c>
      <c r="F175" s="8">
        <v>1.8</v>
      </c>
      <c r="G175" s="4">
        <v>4</v>
      </c>
      <c r="H175" s="8">
        <v>1.91</v>
      </c>
      <c r="I175" s="4">
        <v>0</v>
      </c>
    </row>
    <row r="176" spans="1:9" x14ac:dyDescent="0.2">
      <c r="A176" s="2">
        <v>17</v>
      </c>
      <c r="B176" s="1" t="s">
        <v>94</v>
      </c>
      <c r="C176" s="4">
        <v>10</v>
      </c>
      <c r="D176" s="8">
        <v>1.61</v>
      </c>
      <c r="E176" s="4">
        <v>5</v>
      </c>
      <c r="F176" s="8">
        <v>1.29</v>
      </c>
      <c r="G176" s="4">
        <v>5</v>
      </c>
      <c r="H176" s="8">
        <v>2.39</v>
      </c>
      <c r="I176" s="4">
        <v>0</v>
      </c>
    </row>
    <row r="177" spans="1:9" x14ac:dyDescent="0.2">
      <c r="A177" s="2">
        <v>18</v>
      </c>
      <c r="B177" s="1" t="s">
        <v>120</v>
      </c>
      <c r="C177" s="4">
        <v>9</v>
      </c>
      <c r="D177" s="8">
        <v>1.45</v>
      </c>
      <c r="E177" s="4">
        <v>7</v>
      </c>
      <c r="F177" s="8">
        <v>1.8</v>
      </c>
      <c r="G177" s="4">
        <v>2</v>
      </c>
      <c r="H177" s="8">
        <v>0.96</v>
      </c>
      <c r="I177" s="4">
        <v>0</v>
      </c>
    </row>
    <row r="178" spans="1:9" x14ac:dyDescent="0.2">
      <c r="A178" s="2">
        <v>18</v>
      </c>
      <c r="B178" s="1" t="s">
        <v>99</v>
      </c>
      <c r="C178" s="4">
        <v>9</v>
      </c>
      <c r="D178" s="8">
        <v>1.45</v>
      </c>
      <c r="E178" s="4">
        <v>8</v>
      </c>
      <c r="F178" s="8">
        <v>2.06</v>
      </c>
      <c r="G178" s="4">
        <v>1</v>
      </c>
      <c r="H178" s="8">
        <v>0.48</v>
      </c>
      <c r="I178" s="4">
        <v>0</v>
      </c>
    </row>
    <row r="179" spans="1:9" x14ac:dyDescent="0.2">
      <c r="A179" s="2">
        <v>18</v>
      </c>
      <c r="B179" s="1" t="s">
        <v>106</v>
      </c>
      <c r="C179" s="4">
        <v>9</v>
      </c>
      <c r="D179" s="8">
        <v>1.45</v>
      </c>
      <c r="E179" s="4">
        <v>9</v>
      </c>
      <c r="F179" s="8">
        <v>2.3199999999999998</v>
      </c>
      <c r="G179" s="4">
        <v>0</v>
      </c>
      <c r="H179" s="8">
        <v>0</v>
      </c>
      <c r="I179" s="4">
        <v>0</v>
      </c>
    </row>
    <row r="180" spans="1:9" x14ac:dyDescent="0.2">
      <c r="A180" s="1"/>
      <c r="C180" s="4"/>
      <c r="D180" s="8"/>
      <c r="E180" s="4"/>
      <c r="F180" s="8"/>
      <c r="G180" s="4"/>
      <c r="H180" s="8"/>
      <c r="I180" s="4"/>
    </row>
    <row r="181" spans="1:9" x14ac:dyDescent="0.2">
      <c r="A181" s="1" t="s">
        <v>8</v>
      </c>
      <c r="C181" s="4"/>
      <c r="D181" s="8"/>
      <c r="E181" s="4"/>
      <c r="F181" s="8"/>
      <c r="G181" s="4"/>
      <c r="H181" s="8"/>
      <c r="I181" s="4"/>
    </row>
    <row r="182" spans="1:9" x14ac:dyDescent="0.2">
      <c r="A182" s="2">
        <v>1</v>
      </c>
      <c r="B182" s="1" t="s">
        <v>96</v>
      </c>
      <c r="C182" s="4">
        <v>65</v>
      </c>
      <c r="D182" s="8">
        <v>5.44</v>
      </c>
      <c r="E182" s="4">
        <v>59</v>
      </c>
      <c r="F182" s="8">
        <v>7.29</v>
      </c>
      <c r="G182" s="4">
        <v>6</v>
      </c>
      <c r="H182" s="8">
        <v>1.65</v>
      </c>
      <c r="I182" s="4">
        <v>0</v>
      </c>
    </row>
    <row r="183" spans="1:9" x14ac:dyDescent="0.2">
      <c r="A183" s="2">
        <v>2</v>
      </c>
      <c r="B183" s="1" t="s">
        <v>104</v>
      </c>
      <c r="C183" s="4">
        <v>61</v>
      </c>
      <c r="D183" s="8">
        <v>5.0999999999999996</v>
      </c>
      <c r="E183" s="4">
        <v>61</v>
      </c>
      <c r="F183" s="8">
        <v>7.54</v>
      </c>
      <c r="G183" s="4">
        <v>0</v>
      </c>
      <c r="H183" s="8">
        <v>0</v>
      </c>
      <c r="I183" s="4">
        <v>0</v>
      </c>
    </row>
    <row r="184" spans="1:9" x14ac:dyDescent="0.2">
      <c r="A184" s="2">
        <v>3</v>
      </c>
      <c r="B184" s="1" t="s">
        <v>103</v>
      </c>
      <c r="C184" s="4">
        <v>49</v>
      </c>
      <c r="D184" s="8">
        <v>4.0999999999999996</v>
      </c>
      <c r="E184" s="4">
        <v>49</v>
      </c>
      <c r="F184" s="8">
        <v>6.06</v>
      </c>
      <c r="G184" s="4">
        <v>0</v>
      </c>
      <c r="H184" s="8">
        <v>0</v>
      </c>
      <c r="I184" s="4">
        <v>0</v>
      </c>
    </row>
    <row r="185" spans="1:9" x14ac:dyDescent="0.2">
      <c r="A185" s="2">
        <v>4</v>
      </c>
      <c r="B185" s="1" t="s">
        <v>101</v>
      </c>
      <c r="C185" s="4">
        <v>47</v>
      </c>
      <c r="D185" s="8">
        <v>3.93</v>
      </c>
      <c r="E185" s="4">
        <v>47</v>
      </c>
      <c r="F185" s="8">
        <v>5.81</v>
      </c>
      <c r="G185" s="4">
        <v>0</v>
      </c>
      <c r="H185" s="8">
        <v>0</v>
      </c>
      <c r="I185" s="4">
        <v>0</v>
      </c>
    </row>
    <row r="186" spans="1:9" x14ac:dyDescent="0.2">
      <c r="A186" s="2">
        <v>5</v>
      </c>
      <c r="B186" s="1" t="s">
        <v>92</v>
      </c>
      <c r="C186" s="4">
        <v>41</v>
      </c>
      <c r="D186" s="8">
        <v>3.43</v>
      </c>
      <c r="E186" s="4">
        <v>28</v>
      </c>
      <c r="F186" s="8">
        <v>3.46</v>
      </c>
      <c r="G186" s="4">
        <v>13</v>
      </c>
      <c r="H186" s="8">
        <v>3.58</v>
      </c>
      <c r="I186" s="4">
        <v>0</v>
      </c>
    </row>
    <row r="187" spans="1:9" x14ac:dyDescent="0.2">
      <c r="A187" s="2">
        <v>6</v>
      </c>
      <c r="B187" s="1" t="s">
        <v>121</v>
      </c>
      <c r="C187" s="4">
        <v>36</v>
      </c>
      <c r="D187" s="8">
        <v>3.01</v>
      </c>
      <c r="E187" s="4">
        <v>4</v>
      </c>
      <c r="F187" s="8">
        <v>0.49</v>
      </c>
      <c r="G187" s="4">
        <v>32</v>
      </c>
      <c r="H187" s="8">
        <v>8.82</v>
      </c>
      <c r="I187" s="4">
        <v>0</v>
      </c>
    </row>
    <row r="188" spans="1:9" x14ac:dyDescent="0.2">
      <c r="A188" s="2">
        <v>7</v>
      </c>
      <c r="B188" s="1" t="s">
        <v>88</v>
      </c>
      <c r="C188" s="4">
        <v>29</v>
      </c>
      <c r="D188" s="8">
        <v>2.4300000000000002</v>
      </c>
      <c r="E188" s="4">
        <v>5</v>
      </c>
      <c r="F188" s="8">
        <v>0.62</v>
      </c>
      <c r="G188" s="4">
        <v>24</v>
      </c>
      <c r="H188" s="8">
        <v>6.61</v>
      </c>
      <c r="I188" s="4">
        <v>0</v>
      </c>
    </row>
    <row r="189" spans="1:9" x14ac:dyDescent="0.2">
      <c r="A189" s="2">
        <v>7</v>
      </c>
      <c r="B189" s="1" t="s">
        <v>119</v>
      </c>
      <c r="C189" s="4">
        <v>29</v>
      </c>
      <c r="D189" s="8">
        <v>2.4300000000000002</v>
      </c>
      <c r="E189" s="4">
        <v>16</v>
      </c>
      <c r="F189" s="8">
        <v>1.98</v>
      </c>
      <c r="G189" s="4">
        <v>13</v>
      </c>
      <c r="H189" s="8">
        <v>3.58</v>
      </c>
      <c r="I189" s="4">
        <v>0</v>
      </c>
    </row>
    <row r="190" spans="1:9" x14ac:dyDescent="0.2">
      <c r="A190" s="2">
        <v>7</v>
      </c>
      <c r="B190" s="1" t="s">
        <v>100</v>
      </c>
      <c r="C190" s="4">
        <v>29</v>
      </c>
      <c r="D190" s="8">
        <v>2.4300000000000002</v>
      </c>
      <c r="E190" s="4">
        <v>28</v>
      </c>
      <c r="F190" s="8">
        <v>3.46</v>
      </c>
      <c r="G190" s="4">
        <v>1</v>
      </c>
      <c r="H190" s="8">
        <v>0.28000000000000003</v>
      </c>
      <c r="I190" s="4">
        <v>0</v>
      </c>
    </row>
    <row r="191" spans="1:9" x14ac:dyDescent="0.2">
      <c r="A191" s="2">
        <v>10</v>
      </c>
      <c r="B191" s="1" t="s">
        <v>120</v>
      </c>
      <c r="C191" s="4">
        <v>28</v>
      </c>
      <c r="D191" s="8">
        <v>2.34</v>
      </c>
      <c r="E191" s="4">
        <v>24</v>
      </c>
      <c r="F191" s="8">
        <v>2.97</v>
      </c>
      <c r="G191" s="4">
        <v>4</v>
      </c>
      <c r="H191" s="8">
        <v>1.1000000000000001</v>
      </c>
      <c r="I191" s="4">
        <v>0</v>
      </c>
    </row>
    <row r="192" spans="1:9" x14ac:dyDescent="0.2">
      <c r="A192" s="2">
        <v>11</v>
      </c>
      <c r="B192" s="1" t="s">
        <v>113</v>
      </c>
      <c r="C192" s="4">
        <v>27</v>
      </c>
      <c r="D192" s="8">
        <v>2.2599999999999998</v>
      </c>
      <c r="E192" s="4">
        <v>23</v>
      </c>
      <c r="F192" s="8">
        <v>2.84</v>
      </c>
      <c r="G192" s="4">
        <v>4</v>
      </c>
      <c r="H192" s="8">
        <v>1.1000000000000001</v>
      </c>
      <c r="I192" s="4">
        <v>0</v>
      </c>
    </row>
    <row r="193" spans="1:9" x14ac:dyDescent="0.2">
      <c r="A193" s="2">
        <v>12</v>
      </c>
      <c r="B193" s="1" t="s">
        <v>95</v>
      </c>
      <c r="C193" s="4">
        <v>25</v>
      </c>
      <c r="D193" s="8">
        <v>2.09</v>
      </c>
      <c r="E193" s="4">
        <v>20</v>
      </c>
      <c r="F193" s="8">
        <v>2.4700000000000002</v>
      </c>
      <c r="G193" s="4">
        <v>5</v>
      </c>
      <c r="H193" s="8">
        <v>1.38</v>
      </c>
      <c r="I193" s="4">
        <v>0</v>
      </c>
    </row>
    <row r="194" spans="1:9" x14ac:dyDescent="0.2">
      <c r="A194" s="2">
        <v>13</v>
      </c>
      <c r="B194" s="1" t="s">
        <v>118</v>
      </c>
      <c r="C194" s="4">
        <v>24</v>
      </c>
      <c r="D194" s="8">
        <v>2.0099999999999998</v>
      </c>
      <c r="E194" s="4">
        <v>22</v>
      </c>
      <c r="F194" s="8">
        <v>2.72</v>
      </c>
      <c r="G194" s="4">
        <v>2</v>
      </c>
      <c r="H194" s="8">
        <v>0.55000000000000004</v>
      </c>
      <c r="I194" s="4">
        <v>0</v>
      </c>
    </row>
    <row r="195" spans="1:9" x14ac:dyDescent="0.2">
      <c r="A195" s="2">
        <v>13</v>
      </c>
      <c r="B195" s="1" t="s">
        <v>91</v>
      </c>
      <c r="C195" s="4">
        <v>24</v>
      </c>
      <c r="D195" s="8">
        <v>2.0099999999999998</v>
      </c>
      <c r="E195" s="4">
        <v>20</v>
      </c>
      <c r="F195" s="8">
        <v>2.4700000000000002</v>
      </c>
      <c r="G195" s="4">
        <v>3</v>
      </c>
      <c r="H195" s="8">
        <v>0.83</v>
      </c>
      <c r="I195" s="4">
        <v>1</v>
      </c>
    </row>
    <row r="196" spans="1:9" x14ac:dyDescent="0.2">
      <c r="A196" s="2">
        <v>15</v>
      </c>
      <c r="B196" s="1" t="s">
        <v>99</v>
      </c>
      <c r="C196" s="4">
        <v>21</v>
      </c>
      <c r="D196" s="8">
        <v>1.76</v>
      </c>
      <c r="E196" s="4">
        <v>17</v>
      </c>
      <c r="F196" s="8">
        <v>2.1</v>
      </c>
      <c r="G196" s="4">
        <v>4</v>
      </c>
      <c r="H196" s="8">
        <v>1.1000000000000001</v>
      </c>
      <c r="I196" s="4">
        <v>0</v>
      </c>
    </row>
    <row r="197" spans="1:9" x14ac:dyDescent="0.2">
      <c r="A197" s="2">
        <v>16</v>
      </c>
      <c r="B197" s="1" t="s">
        <v>98</v>
      </c>
      <c r="C197" s="4">
        <v>19</v>
      </c>
      <c r="D197" s="8">
        <v>1.59</v>
      </c>
      <c r="E197" s="4">
        <v>1</v>
      </c>
      <c r="F197" s="8">
        <v>0.12</v>
      </c>
      <c r="G197" s="4">
        <v>17</v>
      </c>
      <c r="H197" s="8">
        <v>4.68</v>
      </c>
      <c r="I197" s="4">
        <v>0</v>
      </c>
    </row>
    <row r="198" spans="1:9" x14ac:dyDescent="0.2">
      <c r="A198" s="2">
        <v>17</v>
      </c>
      <c r="B198" s="1" t="s">
        <v>97</v>
      </c>
      <c r="C198" s="4">
        <v>18</v>
      </c>
      <c r="D198" s="8">
        <v>1.51</v>
      </c>
      <c r="E198" s="4">
        <v>18</v>
      </c>
      <c r="F198" s="8">
        <v>2.2200000000000002</v>
      </c>
      <c r="G198" s="4">
        <v>0</v>
      </c>
      <c r="H198" s="8">
        <v>0</v>
      </c>
      <c r="I198" s="4">
        <v>0</v>
      </c>
    </row>
    <row r="199" spans="1:9" x14ac:dyDescent="0.2">
      <c r="A199" s="2">
        <v>17</v>
      </c>
      <c r="B199" s="1" t="s">
        <v>123</v>
      </c>
      <c r="C199" s="4">
        <v>18</v>
      </c>
      <c r="D199" s="8">
        <v>1.51</v>
      </c>
      <c r="E199" s="4">
        <v>17</v>
      </c>
      <c r="F199" s="8">
        <v>2.1</v>
      </c>
      <c r="G199" s="4">
        <v>1</v>
      </c>
      <c r="H199" s="8">
        <v>0.28000000000000003</v>
      </c>
      <c r="I199" s="4">
        <v>0</v>
      </c>
    </row>
    <row r="200" spans="1:9" x14ac:dyDescent="0.2">
      <c r="A200" s="2">
        <v>19</v>
      </c>
      <c r="B200" s="1" t="s">
        <v>93</v>
      </c>
      <c r="C200" s="4">
        <v>17</v>
      </c>
      <c r="D200" s="8">
        <v>1.42</v>
      </c>
      <c r="E200" s="4">
        <v>15</v>
      </c>
      <c r="F200" s="8">
        <v>1.85</v>
      </c>
      <c r="G200" s="4">
        <v>2</v>
      </c>
      <c r="H200" s="8">
        <v>0.55000000000000004</v>
      </c>
      <c r="I200" s="4">
        <v>0</v>
      </c>
    </row>
    <row r="201" spans="1:9" x14ac:dyDescent="0.2">
      <c r="A201" s="2">
        <v>19</v>
      </c>
      <c r="B201" s="1" t="s">
        <v>105</v>
      </c>
      <c r="C201" s="4">
        <v>17</v>
      </c>
      <c r="D201" s="8">
        <v>1.42</v>
      </c>
      <c r="E201" s="4">
        <v>15</v>
      </c>
      <c r="F201" s="8">
        <v>1.85</v>
      </c>
      <c r="G201" s="4">
        <v>2</v>
      </c>
      <c r="H201" s="8">
        <v>0.55000000000000004</v>
      </c>
      <c r="I201" s="4">
        <v>0</v>
      </c>
    </row>
    <row r="202" spans="1:9" x14ac:dyDescent="0.2">
      <c r="A202" s="1"/>
      <c r="C202" s="4"/>
      <c r="D202" s="8"/>
      <c r="E202" s="4"/>
      <c r="F202" s="8"/>
      <c r="G202" s="4"/>
      <c r="H202" s="8"/>
      <c r="I202" s="4"/>
    </row>
    <row r="203" spans="1:9" x14ac:dyDescent="0.2">
      <c r="A203" s="1" t="s">
        <v>9</v>
      </c>
      <c r="C203" s="4"/>
      <c r="D203" s="8"/>
      <c r="E203" s="4"/>
      <c r="F203" s="8"/>
      <c r="G203" s="4"/>
      <c r="H203" s="8"/>
      <c r="I203" s="4"/>
    </row>
    <row r="204" spans="1:9" x14ac:dyDescent="0.2">
      <c r="A204" s="2">
        <v>1</v>
      </c>
      <c r="B204" s="1" t="s">
        <v>104</v>
      </c>
      <c r="C204" s="4">
        <v>60</v>
      </c>
      <c r="D204" s="8">
        <v>6.56</v>
      </c>
      <c r="E204" s="4">
        <v>59</v>
      </c>
      <c r="F204" s="8">
        <v>10.02</v>
      </c>
      <c r="G204" s="4">
        <v>1</v>
      </c>
      <c r="H204" s="8">
        <v>0.33</v>
      </c>
      <c r="I204" s="4">
        <v>0</v>
      </c>
    </row>
    <row r="205" spans="1:9" x14ac:dyDescent="0.2">
      <c r="A205" s="2">
        <v>2</v>
      </c>
      <c r="B205" s="1" t="s">
        <v>118</v>
      </c>
      <c r="C205" s="4">
        <v>37</v>
      </c>
      <c r="D205" s="8">
        <v>4.04</v>
      </c>
      <c r="E205" s="4">
        <v>35</v>
      </c>
      <c r="F205" s="8">
        <v>5.94</v>
      </c>
      <c r="G205" s="4">
        <v>2</v>
      </c>
      <c r="H205" s="8">
        <v>0.65</v>
      </c>
      <c r="I205" s="4">
        <v>0</v>
      </c>
    </row>
    <row r="206" spans="1:9" x14ac:dyDescent="0.2">
      <c r="A206" s="2">
        <v>2</v>
      </c>
      <c r="B206" s="1" t="s">
        <v>92</v>
      </c>
      <c r="C206" s="4">
        <v>37</v>
      </c>
      <c r="D206" s="8">
        <v>4.04</v>
      </c>
      <c r="E206" s="4">
        <v>31</v>
      </c>
      <c r="F206" s="8">
        <v>5.26</v>
      </c>
      <c r="G206" s="4">
        <v>5</v>
      </c>
      <c r="H206" s="8">
        <v>1.63</v>
      </c>
      <c r="I206" s="4">
        <v>1</v>
      </c>
    </row>
    <row r="207" spans="1:9" x14ac:dyDescent="0.2">
      <c r="A207" s="2">
        <v>4</v>
      </c>
      <c r="B207" s="1" t="s">
        <v>95</v>
      </c>
      <c r="C207" s="4">
        <v>35</v>
      </c>
      <c r="D207" s="8">
        <v>3.83</v>
      </c>
      <c r="E207" s="4">
        <v>27</v>
      </c>
      <c r="F207" s="8">
        <v>4.58</v>
      </c>
      <c r="G207" s="4">
        <v>8</v>
      </c>
      <c r="H207" s="8">
        <v>2.61</v>
      </c>
      <c r="I207" s="4">
        <v>0</v>
      </c>
    </row>
    <row r="208" spans="1:9" x14ac:dyDescent="0.2">
      <c r="A208" s="2">
        <v>5</v>
      </c>
      <c r="B208" s="1" t="s">
        <v>100</v>
      </c>
      <c r="C208" s="4">
        <v>27</v>
      </c>
      <c r="D208" s="8">
        <v>2.95</v>
      </c>
      <c r="E208" s="4">
        <v>24</v>
      </c>
      <c r="F208" s="8">
        <v>4.07</v>
      </c>
      <c r="G208" s="4">
        <v>3</v>
      </c>
      <c r="H208" s="8">
        <v>0.98</v>
      </c>
      <c r="I208" s="4">
        <v>0</v>
      </c>
    </row>
    <row r="209" spans="1:9" x14ac:dyDescent="0.2">
      <c r="A209" s="2">
        <v>5</v>
      </c>
      <c r="B209" s="1" t="s">
        <v>103</v>
      </c>
      <c r="C209" s="4">
        <v>27</v>
      </c>
      <c r="D209" s="8">
        <v>2.95</v>
      </c>
      <c r="E209" s="4">
        <v>27</v>
      </c>
      <c r="F209" s="8">
        <v>4.58</v>
      </c>
      <c r="G209" s="4">
        <v>0</v>
      </c>
      <c r="H209" s="8">
        <v>0</v>
      </c>
      <c r="I209" s="4">
        <v>0</v>
      </c>
    </row>
    <row r="210" spans="1:9" x14ac:dyDescent="0.2">
      <c r="A210" s="2">
        <v>7</v>
      </c>
      <c r="B210" s="1" t="s">
        <v>120</v>
      </c>
      <c r="C210" s="4">
        <v>26</v>
      </c>
      <c r="D210" s="8">
        <v>2.84</v>
      </c>
      <c r="E210" s="4">
        <v>22</v>
      </c>
      <c r="F210" s="8">
        <v>3.74</v>
      </c>
      <c r="G210" s="4">
        <v>4</v>
      </c>
      <c r="H210" s="8">
        <v>1.3</v>
      </c>
      <c r="I210" s="4">
        <v>0</v>
      </c>
    </row>
    <row r="211" spans="1:9" x14ac:dyDescent="0.2">
      <c r="A211" s="2">
        <v>8</v>
      </c>
      <c r="B211" s="1" t="s">
        <v>91</v>
      </c>
      <c r="C211" s="4">
        <v>21</v>
      </c>
      <c r="D211" s="8">
        <v>2.2999999999999998</v>
      </c>
      <c r="E211" s="4">
        <v>19</v>
      </c>
      <c r="F211" s="8">
        <v>3.23</v>
      </c>
      <c r="G211" s="4">
        <v>1</v>
      </c>
      <c r="H211" s="8">
        <v>0.33</v>
      </c>
      <c r="I211" s="4">
        <v>1</v>
      </c>
    </row>
    <row r="212" spans="1:9" x14ac:dyDescent="0.2">
      <c r="A212" s="2">
        <v>8</v>
      </c>
      <c r="B212" s="1" t="s">
        <v>101</v>
      </c>
      <c r="C212" s="4">
        <v>21</v>
      </c>
      <c r="D212" s="8">
        <v>2.2999999999999998</v>
      </c>
      <c r="E212" s="4">
        <v>20</v>
      </c>
      <c r="F212" s="8">
        <v>3.4</v>
      </c>
      <c r="G212" s="4">
        <v>1</v>
      </c>
      <c r="H212" s="8">
        <v>0.33</v>
      </c>
      <c r="I212" s="4">
        <v>0</v>
      </c>
    </row>
    <row r="213" spans="1:9" x14ac:dyDescent="0.2">
      <c r="A213" s="2">
        <v>10</v>
      </c>
      <c r="B213" s="1" t="s">
        <v>119</v>
      </c>
      <c r="C213" s="4">
        <v>20</v>
      </c>
      <c r="D213" s="8">
        <v>2.19</v>
      </c>
      <c r="E213" s="4">
        <v>3</v>
      </c>
      <c r="F213" s="8">
        <v>0.51</v>
      </c>
      <c r="G213" s="4">
        <v>17</v>
      </c>
      <c r="H213" s="8">
        <v>5.54</v>
      </c>
      <c r="I213" s="4">
        <v>0</v>
      </c>
    </row>
    <row r="214" spans="1:9" x14ac:dyDescent="0.2">
      <c r="A214" s="2">
        <v>10</v>
      </c>
      <c r="B214" s="1" t="s">
        <v>99</v>
      </c>
      <c r="C214" s="4">
        <v>20</v>
      </c>
      <c r="D214" s="8">
        <v>2.19</v>
      </c>
      <c r="E214" s="4">
        <v>17</v>
      </c>
      <c r="F214" s="8">
        <v>2.89</v>
      </c>
      <c r="G214" s="4">
        <v>3</v>
      </c>
      <c r="H214" s="8">
        <v>0.98</v>
      </c>
      <c r="I214" s="4">
        <v>0</v>
      </c>
    </row>
    <row r="215" spans="1:9" x14ac:dyDescent="0.2">
      <c r="A215" s="2">
        <v>12</v>
      </c>
      <c r="B215" s="1" t="s">
        <v>113</v>
      </c>
      <c r="C215" s="4">
        <v>18</v>
      </c>
      <c r="D215" s="8">
        <v>1.97</v>
      </c>
      <c r="E215" s="4">
        <v>12</v>
      </c>
      <c r="F215" s="8">
        <v>2.04</v>
      </c>
      <c r="G215" s="4">
        <v>6</v>
      </c>
      <c r="H215" s="8">
        <v>1.95</v>
      </c>
      <c r="I215" s="4">
        <v>0</v>
      </c>
    </row>
    <row r="216" spans="1:9" x14ac:dyDescent="0.2">
      <c r="A216" s="2">
        <v>13</v>
      </c>
      <c r="B216" s="1" t="s">
        <v>88</v>
      </c>
      <c r="C216" s="4">
        <v>16</v>
      </c>
      <c r="D216" s="8">
        <v>1.75</v>
      </c>
      <c r="E216" s="4">
        <v>2</v>
      </c>
      <c r="F216" s="8">
        <v>0.34</v>
      </c>
      <c r="G216" s="4">
        <v>14</v>
      </c>
      <c r="H216" s="8">
        <v>4.5599999999999996</v>
      </c>
      <c r="I216" s="4">
        <v>0</v>
      </c>
    </row>
    <row r="217" spans="1:9" x14ac:dyDescent="0.2">
      <c r="A217" s="2">
        <v>13</v>
      </c>
      <c r="B217" s="1" t="s">
        <v>90</v>
      </c>
      <c r="C217" s="4">
        <v>16</v>
      </c>
      <c r="D217" s="8">
        <v>1.75</v>
      </c>
      <c r="E217" s="4">
        <v>11</v>
      </c>
      <c r="F217" s="8">
        <v>1.87</v>
      </c>
      <c r="G217" s="4">
        <v>5</v>
      </c>
      <c r="H217" s="8">
        <v>1.63</v>
      </c>
      <c r="I217" s="4">
        <v>0</v>
      </c>
    </row>
    <row r="218" spans="1:9" x14ac:dyDescent="0.2">
      <c r="A218" s="2">
        <v>13</v>
      </c>
      <c r="B218" s="1" t="s">
        <v>93</v>
      </c>
      <c r="C218" s="4">
        <v>16</v>
      </c>
      <c r="D218" s="8">
        <v>1.75</v>
      </c>
      <c r="E218" s="4">
        <v>11</v>
      </c>
      <c r="F218" s="8">
        <v>1.87</v>
      </c>
      <c r="G218" s="4">
        <v>5</v>
      </c>
      <c r="H218" s="8">
        <v>1.63</v>
      </c>
      <c r="I218" s="4">
        <v>0</v>
      </c>
    </row>
    <row r="219" spans="1:9" x14ac:dyDescent="0.2">
      <c r="A219" s="2">
        <v>16</v>
      </c>
      <c r="B219" s="1" t="s">
        <v>89</v>
      </c>
      <c r="C219" s="4">
        <v>15</v>
      </c>
      <c r="D219" s="8">
        <v>1.64</v>
      </c>
      <c r="E219" s="4">
        <v>8</v>
      </c>
      <c r="F219" s="8">
        <v>1.36</v>
      </c>
      <c r="G219" s="4">
        <v>7</v>
      </c>
      <c r="H219" s="8">
        <v>2.2799999999999998</v>
      </c>
      <c r="I219" s="4">
        <v>0</v>
      </c>
    </row>
    <row r="220" spans="1:9" x14ac:dyDescent="0.2">
      <c r="A220" s="2">
        <v>16</v>
      </c>
      <c r="B220" s="1" t="s">
        <v>112</v>
      </c>
      <c r="C220" s="4">
        <v>15</v>
      </c>
      <c r="D220" s="8">
        <v>1.64</v>
      </c>
      <c r="E220" s="4">
        <v>6</v>
      </c>
      <c r="F220" s="8">
        <v>1.02</v>
      </c>
      <c r="G220" s="4">
        <v>9</v>
      </c>
      <c r="H220" s="8">
        <v>2.93</v>
      </c>
      <c r="I220" s="4">
        <v>0</v>
      </c>
    </row>
    <row r="221" spans="1:9" x14ac:dyDescent="0.2">
      <c r="A221" s="2">
        <v>18</v>
      </c>
      <c r="B221" s="1" t="s">
        <v>94</v>
      </c>
      <c r="C221" s="4">
        <v>14</v>
      </c>
      <c r="D221" s="8">
        <v>1.53</v>
      </c>
      <c r="E221" s="4">
        <v>5</v>
      </c>
      <c r="F221" s="8">
        <v>0.85</v>
      </c>
      <c r="G221" s="4">
        <v>9</v>
      </c>
      <c r="H221" s="8">
        <v>2.93</v>
      </c>
      <c r="I221" s="4">
        <v>0</v>
      </c>
    </row>
    <row r="222" spans="1:9" x14ac:dyDescent="0.2">
      <c r="A222" s="2">
        <v>19</v>
      </c>
      <c r="B222" s="1" t="s">
        <v>111</v>
      </c>
      <c r="C222" s="4">
        <v>13</v>
      </c>
      <c r="D222" s="8">
        <v>1.42</v>
      </c>
      <c r="E222" s="4">
        <v>3</v>
      </c>
      <c r="F222" s="8">
        <v>0.51</v>
      </c>
      <c r="G222" s="4">
        <v>10</v>
      </c>
      <c r="H222" s="8">
        <v>3.26</v>
      </c>
      <c r="I222" s="4">
        <v>0</v>
      </c>
    </row>
    <row r="223" spans="1:9" x14ac:dyDescent="0.2">
      <c r="A223" s="2">
        <v>19</v>
      </c>
      <c r="B223" s="1" t="s">
        <v>124</v>
      </c>
      <c r="C223" s="4">
        <v>13</v>
      </c>
      <c r="D223" s="8">
        <v>1.42</v>
      </c>
      <c r="E223" s="4">
        <v>3</v>
      </c>
      <c r="F223" s="8">
        <v>0.51</v>
      </c>
      <c r="G223" s="4">
        <v>10</v>
      </c>
      <c r="H223" s="8">
        <v>3.26</v>
      </c>
      <c r="I223" s="4">
        <v>0</v>
      </c>
    </row>
    <row r="224" spans="1:9" x14ac:dyDescent="0.2">
      <c r="A224" s="1"/>
      <c r="C224" s="4"/>
      <c r="D224" s="8"/>
      <c r="E224" s="4"/>
      <c r="F224" s="8"/>
      <c r="G224" s="4"/>
      <c r="H224" s="8"/>
      <c r="I224" s="4"/>
    </row>
    <row r="225" spans="1:9" x14ac:dyDescent="0.2">
      <c r="A225" s="1" t="s">
        <v>10</v>
      </c>
      <c r="C225" s="4"/>
      <c r="D225" s="8"/>
      <c r="E225" s="4"/>
      <c r="F225" s="8"/>
      <c r="G225" s="4"/>
      <c r="H225" s="8"/>
      <c r="I225" s="4"/>
    </row>
    <row r="226" spans="1:9" x14ac:dyDescent="0.2">
      <c r="A226" s="2">
        <v>1</v>
      </c>
      <c r="B226" s="1" t="s">
        <v>104</v>
      </c>
      <c r="C226" s="4">
        <v>90</v>
      </c>
      <c r="D226" s="8">
        <v>6.17</v>
      </c>
      <c r="E226" s="4">
        <v>88</v>
      </c>
      <c r="F226" s="8">
        <v>8.36</v>
      </c>
      <c r="G226" s="4">
        <v>2</v>
      </c>
      <c r="H226" s="8">
        <v>0.55000000000000004</v>
      </c>
      <c r="I226" s="4">
        <v>0</v>
      </c>
    </row>
    <row r="227" spans="1:9" x14ac:dyDescent="0.2">
      <c r="A227" s="2">
        <v>2</v>
      </c>
      <c r="B227" s="1" t="s">
        <v>95</v>
      </c>
      <c r="C227" s="4">
        <v>52</v>
      </c>
      <c r="D227" s="8">
        <v>3.56</v>
      </c>
      <c r="E227" s="4">
        <v>46</v>
      </c>
      <c r="F227" s="8">
        <v>4.37</v>
      </c>
      <c r="G227" s="4">
        <v>6</v>
      </c>
      <c r="H227" s="8">
        <v>1.65</v>
      </c>
      <c r="I227" s="4">
        <v>0</v>
      </c>
    </row>
    <row r="228" spans="1:9" x14ac:dyDescent="0.2">
      <c r="A228" s="2">
        <v>3</v>
      </c>
      <c r="B228" s="1" t="s">
        <v>103</v>
      </c>
      <c r="C228" s="4">
        <v>49</v>
      </c>
      <c r="D228" s="8">
        <v>3.36</v>
      </c>
      <c r="E228" s="4">
        <v>49</v>
      </c>
      <c r="F228" s="8">
        <v>4.6500000000000004</v>
      </c>
      <c r="G228" s="4">
        <v>0</v>
      </c>
      <c r="H228" s="8">
        <v>0</v>
      </c>
      <c r="I228" s="4">
        <v>0</v>
      </c>
    </row>
    <row r="229" spans="1:9" x14ac:dyDescent="0.2">
      <c r="A229" s="2">
        <v>4</v>
      </c>
      <c r="B229" s="1" t="s">
        <v>101</v>
      </c>
      <c r="C229" s="4">
        <v>46</v>
      </c>
      <c r="D229" s="8">
        <v>3.15</v>
      </c>
      <c r="E229" s="4">
        <v>46</v>
      </c>
      <c r="F229" s="8">
        <v>4.37</v>
      </c>
      <c r="G229" s="4">
        <v>0</v>
      </c>
      <c r="H229" s="8">
        <v>0</v>
      </c>
      <c r="I229" s="4">
        <v>0</v>
      </c>
    </row>
    <row r="230" spans="1:9" x14ac:dyDescent="0.2">
      <c r="A230" s="2">
        <v>5</v>
      </c>
      <c r="B230" s="1" t="s">
        <v>120</v>
      </c>
      <c r="C230" s="4">
        <v>43</v>
      </c>
      <c r="D230" s="8">
        <v>2.95</v>
      </c>
      <c r="E230" s="4">
        <v>41</v>
      </c>
      <c r="F230" s="8">
        <v>3.89</v>
      </c>
      <c r="G230" s="4">
        <v>2</v>
      </c>
      <c r="H230" s="8">
        <v>0.55000000000000004</v>
      </c>
      <c r="I230" s="4">
        <v>0</v>
      </c>
    </row>
    <row r="231" spans="1:9" x14ac:dyDescent="0.2">
      <c r="A231" s="2">
        <v>6</v>
      </c>
      <c r="B231" s="1" t="s">
        <v>100</v>
      </c>
      <c r="C231" s="4">
        <v>42</v>
      </c>
      <c r="D231" s="8">
        <v>2.88</v>
      </c>
      <c r="E231" s="4">
        <v>40</v>
      </c>
      <c r="F231" s="8">
        <v>3.8</v>
      </c>
      <c r="G231" s="4">
        <v>2</v>
      </c>
      <c r="H231" s="8">
        <v>0.55000000000000004</v>
      </c>
      <c r="I231" s="4">
        <v>0</v>
      </c>
    </row>
    <row r="232" spans="1:9" x14ac:dyDescent="0.2">
      <c r="A232" s="2">
        <v>7</v>
      </c>
      <c r="B232" s="1" t="s">
        <v>118</v>
      </c>
      <c r="C232" s="4">
        <v>41</v>
      </c>
      <c r="D232" s="8">
        <v>2.81</v>
      </c>
      <c r="E232" s="4">
        <v>36</v>
      </c>
      <c r="F232" s="8">
        <v>3.42</v>
      </c>
      <c r="G232" s="4">
        <v>5</v>
      </c>
      <c r="H232" s="8">
        <v>1.37</v>
      </c>
      <c r="I232" s="4">
        <v>0</v>
      </c>
    </row>
    <row r="233" spans="1:9" x14ac:dyDescent="0.2">
      <c r="A233" s="2">
        <v>8</v>
      </c>
      <c r="B233" s="1" t="s">
        <v>92</v>
      </c>
      <c r="C233" s="4">
        <v>39</v>
      </c>
      <c r="D233" s="8">
        <v>2.67</v>
      </c>
      <c r="E233" s="4">
        <v>27</v>
      </c>
      <c r="F233" s="8">
        <v>2.56</v>
      </c>
      <c r="G233" s="4">
        <v>10</v>
      </c>
      <c r="H233" s="8">
        <v>2.75</v>
      </c>
      <c r="I233" s="4">
        <v>2</v>
      </c>
    </row>
    <row r="234" spans="1:9" x14ac:dyDescent="0.2">
      <c r="A234" s="2">
        <v>9</v>
      </c>
      <c r="B234" s="1" t="s">
        <v>106</v>
      </c>
      <c r="C234" s="4">
        <v>34</v>
      </c>
      <c r="D234" s="8">
        <v>2.33</v>
      </c>
      <c r="E234" s="4">
        <v>32</v>
      </c>
      <c r="F234" s="8">
        <v>3.04</v>
      </c>
      <c r="G234" s="4">
        <v>2</v>
      </c>
      <c r="H234" s="8">
        <v>0.55000000000000004</v>
      </c>
      <c r="I234" s="4">
        <v>0</v>
      </c>
    </row>
    <row r="235" spans="1:9" x14ac:dyDescent="0.2">
      <c r="A235" s="2">
        <v>10</v>
      </c>
      <c r="B235" s="1" t="s">
        <v>89</v>
      </c>
      <c r="C235" s="4">
        <v>33</v>
      </c>
      <c r="D235" s="8">
        <v>2.2599999999999998</v>
      </c>
      <c r="E235" s="4">
        <v>28</v>
      </c>
      <c r="F235" s="8">
        <v>2.66</v>
      </c>
      <c r="G235" s="4">
        <v>5</v>
      </c>
      <c r="H235" s="8">
        <v>1.37</v>
      </c>
      <c r="I235" s="4">
        <v>0</v>
      </c>
    </row>
    <row r="236" spans="1:9" x14ac:dyDescent="0.2">
      <c r="A236" s="2">
        <v>11</v>
      </c>
      <c r="B236" s="1" t="s">
        <v>99</v>
      </c>
      <c r="C236" s="4">
        <v>32</v>
      </c>
      <c r="D236" s="8">
        <v>2.19</v>
      </c>
      <c r="E236" s="4">
        <v>31</v>
      </c>
      <c r="F236" s="8">
        <v>2.94</v>
      </c>
      <c r="G236" s="4">
        <v>1</v>
      </c>
      <c r="H236" s="8">
        <v>0.27</v>
      </c>
      <c r="I236" s="4">
        <v>0</v>
      </c>
    </row>
    <row r="237" spans="1:9" x14ac:dyDescent="0.2">
      <c r="A237" s="2">
        <v>12</v>
      </c>
      <c r="B237" s="1" t="s">
        <v>88</v>
      </c>
      <c r="C237" s="4">
        <v>28</v>
      </c>
      <c r="D237" s="8">
        <v>1.92</v>
      </c>
      <c r="E237" s="4">
        <v>3</v>
      </c>
      <c r="F237" s="8">
        <v>0.28000000000000003</v>
      </c>
      <c r="G237" s="4">
        <v>25</v>
      </c>
      <c r="H237" s="8">
        <v>6.87</v>
      </c>
      <c r="I237" s="4">
        <v>0</v>
      </c>
    </row>
    <row r="238" spans="1:9" x14ac:dyDescent="0.2">
      <c r="A238" s="2">
        <v>12</v>
      </c>
      <c r="B238" s="1" t="s">
        <v>123</v>
      </c>
      <c r="C238" s="4">
        <v>28</v>
      </c>
      <c r="D238" s="8">
        <v>1.92</v>
      </c>
      <c r="E238" s="4">
        <v>21</v>
      </c>
      <c r="F238" s="8">
        <v>1.99</v>
      </c>
      <c r="G238" s="4">
        <v>7</v>
      </c>
      <c r="H238" s="8">
        <v>1.92</v>
      </c>
      <c r="I238" s="4">
        <v>0</v>
      </c>
    </row>
    <row r="239" spans="1:9" x14ac:dyDescent="0.2">
      <c r="A239" s="2">
        <v>14</v>
      </c>
      <c r="B239" s="1" t="s">
        <v>93</v>
      </c>
      <c r="C239" s="4">
        <v>27</v>
      </c>
      <c r="D239" s="8">
        <v>1.85</v>
      </c>
      <c r="E239" s="4">
        <v>22</v>
      </c>
      <c r="F239" s="8">
        <v>2.09</v>
      </c>
      <c r="G239" s="4">
        <v>5</v>
      </c>
      <c r="H239" s="8">
        <v>1.37</v>
      </c>
      <c r="I239" s="4">
        <v>0</v>
      </c>
    </row>
    <row r="240" spans="1:9" x14ac:dyDescent="0.2">
      <c r="A240" s="2">
        <v>15</v>
      </c>
      <c r="B240" s="1" t="s">
        <v>113</v>
      </c>
      <c r="C240" s="4">
        <v>26</v>
      </c>
      <c r="D240" s="8">
        <v>1.78</v>
      </c>
      <c r="E240" s="4">
        <v>22</v>
      </c>
      <c r="F240" s="8">
        <v>2.09</v>
      </c>
      <c r="G240" s="4">
        <v>4</v>
      </c>
      <c r="H240" s="8">
        <v>1.1000000000000001</v>
      </c>
      <c r="I240" s="4">
        <v>0</v>
      </c>
    </row>
    <row r="241" spans="1:9" x14ac:dyDescent="0.2">
      <c r="A241" s="2">
        <v>16</v>
      </c>
      <c r="B241" s="1" t="s">
        <v>119</v>
      </c>
      <c r="C241" s="4">
        <v>23</v>
      </c>
      <c r="D241" s="8">
        <v>1.58</v>
      </c>
      <c r="E241" s="4">
        <v>6</v>
      </c>
      <c r="F241" s="8">
        <v>0.56999999999999995</v>
      </c>
      <c r="G241" s="4">
        <v>17</v>
      </c>
      <c r="H241" s="8">
        <v>4.67</v>
      </c>
      <c r="I241" s="4">
        <v>0</v>
      </c>
    </row>
    <row r="242" spans="1:9" x14ac:dyDescent="0.2">
      <c r="A242" s="2">
        <v>17</v>
      </c>
      <c r="B242" s="1" t="s">
        <v>105</v>
      </c>
      <c r="C242" s="4">
        <v>22</v>
      </c>
      <c r="D242" s="8">
        <v>1.51</v>
      </c>
      <c r="E242" s="4">
        <v>20</v>
      </c>
      <c r="F242" s="8">
        <v>1.9</v>
      </c>
      <c r="G242" s="4">
        <v>2</v>
      </c>
      <c r="H242" s="8">
        <v>0.55000000000000004</v>
      </c>
      <c r="I242" s="4">
        <v>0</v>
      </c>
    </row>
    <row r="243" spans="1:9" x14ac:dyDescent="0.2">
      <c r="A243" s="2">
        <v>17</v>
      </c>
      <c r="B243" s="1" t="s">
        <v>107</v>
      </c>
      <c r="C243" s="4">
        <v>22</v>
      </c>
      <c r="D243" s="8">
        <v>1.51</v>
      </c>
      <c r="E243" s="4">
        <v>22</v>
      </c>
      <c r="F243" s="8">
        <v>2.09</v>
      </c>
      <c r="G243" s="4">
        <v>0</v>
      </c>
      <c r="H243" s="8">
        <v>0</v>
      </c>
      <c r="I243" s="4">
        <v>0</v>
      </c>
    </row>
    <row r="244" spans="1:9" x14ac:dyDescent="0.2">
      <c r="A244" s="2">
        <v>19</v>
      </c>
      <c r="B244" s="1" t="s">
        <v>96</v>
      </c>
      <c r="C244" s="4">
        <v>20</v>
      </c>
      <c r="D244" s="8">
        <v>1.37</v>
      </c>
      <c r="E244" s="4">
        <v>14</v>
      </c>
      <c r="F244" s="8">
        <v>1.33</v>
      </c>
      <c r="G244" s="4">
        <v>5</v>
      </c>
      <c r="H244" s="8">
        <v>1.37</v>
      </c>
      <c r="I244" s="4">
        <v>1</v>
      </c>
    </row>
    <row r="245" spans="1:9" x14ac:dyDescent="0.2">
      <c r="A245" s="2">
        <v>19</v>
      </c>
      <c r="B245" s="1" t="s">
        <v>110</v>
      </c>
      <c r="C245" s="4">
        <v>20</v>
      </c>
      <c r="D245" s="8">
        <v>1.37</v>
      </c>
      <c r="E245" s="4">
        <v>19</v>
      </c>
      <c r="F245" s="8">
        <v>1.8</v>
      </c>
      <c r="G245" s="4">
        <v>1</v>
      </c>
      <c r="H245" s="8">
        <v>0.27</v>
      </c>
      <c r="I245" s="4">
        <v>0</v>
      </c>
    </row>
    <row r="246" spans="1:9" x14ac:dyDescent="0.2">
      <c r="A246" s="2">
        <v>19</v>
      </c>
      <c r="B246" s="1" t="s">
        <v>122</v>
      </c>
      <c r="C246" s="4">
        <v>20</v>
      </c>
      <c r="D246" s="8">
        <v>1.37</v>
      </c>
      <c r="E246" s="4">
        <v>0</v>
      </c>
      <c r="F246" s="8">
        <v>0</v>
      </c>
      <c r="G246" s="4">
        <v>2</v>
      </c>
      <c r="H246" s="8">
        <v>0.55000000000000004</v>
      </c>
      <c r="I246" s="4">
        <v>0</v>
      </c>
    </row>
    <row r="247" spans="1:9" x14ac:dyDescent="0.2">
      <c r="A247" s="1"/>
      <c r="C247" s="4"/>
      <c r="D247" s="8"/>
      <c r="E247" s="4"/>
      <c r="F247" s="8"/>
      <c r="G247" s="4"/>
      <c r="H247" s="8"/>
      <c r="I247" s="4"/>
    </row>
    <row r="248" spans="1:9" x14ac:dyDescent="0.2">
      <c r="A248" s="1" t="s">
        <v>11</v>
      </c>
      <c r="C248" s="4"/>
      <c r="D248" s="8"/>
      <c r="E248" s="4"/>
      <c r="F248" s="8"/>
      <c r="G248" s="4"/>
      <c r="H248" s="8"/>
      <c r="I248" s="4"/>
    </row>
    <row r="249" spans="1:9" x14ac:dyDescent="0.2">
      <c r="A249" s="2">
        <v>1</v>
      </c>
      <c r="B249" s="1" t="s">
        <v>104</v>
      </c>
      <c r="C249" s="4">
        <v>30</v>
      </c>
      <c r="D249" s="8">
        <v>5.52</v>
      </c>
      <c r="E249" s="4">
        <v>29</v>
      </c>
      <c r="F249" s="8">
        <v>8.3800000000000008</v>
      </c>
      <c r="G249" s="4">
        <v>1</v>
      </c>
      <c r="H249" s="8">
        <v>0.55000000000000004</v>
      </c>
      <c r="I249" s="4">
        <v>0</v>
      </c>
    </row>
    <row r="250" spans="1:9" x14ac:dyDescent="0.2">
      <c r="A250" s="2">
        <v>2</v>
      </c>
      <c r="B250" s="1" t="s">
        <v>103</v>
      </c>
      <c r="C250" s="4">
        <v>21</v>
      </c>
      <c r="D250" s="8">
        <v>3.87</v>
      </c>
      <c r="E250" s="4">
        <v>21</v>
      </c>
      <c r="F250" s="8">
        <v>6.07</v>
      </c>
      <c r="G250" s="4">
        <v>0</v>
      </c>
      <c r="H250" s="8">
        <v>0</v>
      </c>
      <c r="I250" s="4">
        <v>0</v>
      </c>
    </row>
    <row r="251" spans="1:9" x14ac:dyDescent="0.2">
      <c r="A251" s="2">
        <v>3</v>
      </c>
      <c r="B251" s="1" t="s">
        <v>88</v>
      </c>
      <c r="C251" s="4">
        <v>20</v>
      </c>
      <c r="D251" s="8">
        <v>3.68</v>
      </c>
      <c r="E251" s="4">
        <v>2</v>
      </c>
      <c r="F251" s="8">
        <v>0.57999999999999996</v>
      </c>
      <c r="G251" s="4">
        <v>18</v>
      </c>
      <c r="H251" s="8">
        <v>9.94</v>
      </c>
      <c r="I251" s="4">
        <v>0</v>
      </c>
    </row>
    <row r="252" spans="1:9" x14ac:dyDescent="0.2">
      <c r="A252" s="2">
        <v>4</v>
      </c>
      <c r="B252" s="1" t="s">
        <v>92</v>
      </c>
      <c r="C252" s="4">
        <v>18</v>
      </c>
      <c r="D252" s="8">
        <v>3.31</v>
      </c>
      <c r="E252" s="4">
        <v>12</v>
      </c>
      <c r="F252" s="8">
        <v>3.47</v>
      </c>
      <c r="G252" s="4">
        <v>5</v>
      </c>
      <c r="H252" s="8">
        <v>2.76</v>
      </c>
      <c r="I252" s="4">
        <v>1</v>
      </c>
    </row>
    <row r="253" spans="1:9" x14ac:dyDescent="0.2">
      <c r="A253" s="2">
        <v>4</v>
      </c>
      <c r="B253" s="1" t="s">
        <v>107</v>
      </c>
      <c r="C253" s="4">
        <v>18</v>
      </c>
      <c r="D253" s="8">
        <v>3.31</v>
      </c>
      <c r="E253" s="4">
        <v>15</v>
      </c>
      <c r="F253" s="8">
        <v>4.34</v>
      </c>
      <c r="G253" s="4">
        <v>3</v>
      </c>
      <c r="H253" s="8">
        <v>1.66</v>
      </c>
      <c r="I253" s="4">
        <v>0</v>
      </c>
    </row>
    <row r="254" spans="1:9" x14ac:dyDescent="0.2">
      <c r="A254" s="2">
        <v>6</v>
      </c>
      <c r="B254" s="1" t="s">
        <v>111</v>
      </c>
      <c r="C254" s="4">
        <v>15</v>
      </c>
      <c r="D254" s="8">
        <v>2.76</v>
      </c>
      <c r="E254" s="4">
        <v>5</v>
      </c>
      <c r="F254" s="8">
        <v>1.45</v>
      </c>
      <c r="G254" s="4">
        <v>10</v>
      </c>
      <c r="H254" s="8">
        <v>5.52</v>
      </c>
      <c r="I254" s="4">
        <v>0</v>
      </c>
    </row>
    <row r="255" spans="1:9" x14ac:dyDescent="0.2">
      <c r="A255" s="2">
        <v>7</v>
      </c>
      <c r="B255" s="1" t="s">
        <v>100</v>
      </c>
      <c r="C255" s="4">
        <v>14</v>
      </c>
      <c r="D255" s="8">
        <v>2.58</v>
      </c>
      <c r="E255" s="4">
        <v>14</v>
      </c>
      <c r="F255" s="8">
        <v>4.05</v>
      </c>
      <c r="G255" s="4">
        <v>0</v>
      </c>
      <c r="H255" s="8">
        <v>0</v>
      </c>
      <c r="I255" s="4">
        <v>0</v>
      </c>
    </row>
    <row r="256" spans="1:9" x14ac:dyDescent="0.2">
      <c r="A256" s="2">
        <v>8</v>
      </c>
      <c r="B256" s="1" t="s">
        <v>95</v>
      </c>
      <c r="C256" s="4">
        <v>12</v>
      </c>
      <c r="D256" s="8">
        <v>2.21</v>
      </c>
      <c r="E256" s="4">
        <v>8</v>
      </c>
      <c r="F256" s="8">
        <v>2.31</v>
      </c>
      <c r="G256" s="4">
        <v>4</v>
      </c>
      <c r="H256" s="8">
        <v>2.21</v>
      </c>
      <c r="I256" s="4">
        <v>0</v>
      </c>
    </row>
    <row r="257" spans="1:9" x14ac:dyDescent="0.2">
      <c r="A257" s="2">
        <v>8</v>
      </c>
      <c r="B257" s="1" t="s">
        <v>99</v>
      </c>
      <c r="C257" s="4">
        <v>12</v>
      </c>
      <c r="D257" s="8">
        <v>2.21</v>
      </c>
      <c r="E257" s="4">
        <v>11</v>
      </c>
      <c r="F257" s="8">
        <v>3.18</v>
      </c>
      <c r="G257" s="4">
        <v>1</v>
      </c>
      <c r="H257" s="8">
        <v>0.55000000000000004</v>
      </c>
      <c r="I257" s="4">
        <v>0</v>
      </c>
    </row>
    <row r="258" spans="1:9" x14ac:dyDescent="0.2">
      <c r="A258" s="2">
        <v>8</v>
      </c>
      <c r="B258" s="1" t="s">
        <v>106</v>
      </c>
      <c r="C258" s="4">
        <v>12</v>
      </c>
      <c r="D258" s="8">
        <v>2.21</v>
      </c>
      <c r="E258" s="4">
        <v>12</v>
      </c>
      <c r="F258" s="8">
        <v>3.47</v>
      </c>
      <c r="G258" s="4">
        <v>0</v>
      </c>
      <c r="H258" s="8">
        <v>0</v>
      </c>
      <c r="I258" s="4">
        <v>0</v>
      </c>
    </row>
    <row r="259" spans="1:9" x14ac:dyDescent="0.2">
      <c r="A259" s="2">
        <v>11</v>
      </c>
      <c r="B259" s="1" t="s">
        <v>89</v>
      </c>
      <c r="C259" s="4">
        <v>11</v>
      </c>
      <c r="D259" s="8">
        <v>2.0299999999999998</v>
      </c>
      <c r="E259" s="4">
        <v>6</v>
      </c>
      <c r="F259" s="8">
        <v>1.73</v>
      </c>
      <c r="G259" s="4">
        <v>5</v>
      </c>
      <c r="H259" s="8">
        <v>2.76</v>
      </c>
      <c r="I259" s="4">
        <v>0</v>
      </c>
    </row>
    <row r="260" spans="1:9" x14ac:dyDescent="0.2">
      <c r="A260" s="2">
        <v>11</v>
      </c>
      <c r="B260" s="1" t="s">
        <v>118</v>
      </c>
      <c r="C260" s="4">
        <v>11</v>
      </c>
      <c r="D260" s="8">
        <v>2.0299999999999998</v>
      </c>
      <c r="E260" s="4">
        <v>10</v>
      </c>
      <c r="F260" s="8">
        <v>2.89</v>
      </c>
      <c r="G260" s="4">
        <v>1</v>
      </c>
      <c r="H260" s="8">
        <v>0.55000000000000004</v>
      </c>
      <c r="I260" s="4">
        <v>0</v>
      </c>
    </row>
    <row r="261" spans="1:9" x14ac:dyDescent="0.2">
      <c r="A261" s="2">
        <v>11</v>
      </c>
      <c r="B261" s="1" t="s">
        <v>93</v>
      </c>
      <c r="C261" s="4">
        <v>11</v>
      </c>
      <c r="D261" s="8">
        <v>2.0299999999999998</v>
      </c>
      <c r="E261" s="4">
        <v>7</v>
      </c>
      <c r="F261" s="8">
        <v>2.02</v>
      </c>
      <c r="G261" s="4">
        <v>4</v>
      </c>
      <c r="H261" s="8">
        <v>2.21</v>
      </c>
      <c r="I261" s="4">
        <v>0</v>
      </c>
    </row>
    <row r="262" spans="1:9" x14ac:dyDescent="0.2">
      <c r="A262" s="2">
        <v>11</v>
      </c>
      <c r="B262" s="1" t="s">
        <v>122</v>
      </c>
      <c r="C262" s="4">
        <v>11</v>
      </c>
      <c r="D262" s="8">
        <v>2.0299999999999998</v>
      </c>
      <c r="E262" s="4">
        <v>0</v>
      </c>
      <c r="F262" s="8">
        <v>0</v>
      </c>
      <c r="G262" s="4">
        <v>2</v>
      </c>
      <c r="H262" s="8">
        <v>1.1000000000000001</v>
      </c>
      <c r="I262" s="4">
        <v>0</v>
      </c>
    </row>
    <row r="263" spans="1:9" x14ac:dyDescent="0.2">
      <c r="A263" s="2">
        <v>15</v>
      </c>
      <c r="B263" s="1" t="s">
        <v>112</v>
      </c>
      <c r="C263" s="4">
        <v>10</v>
      </c>
      <c r="D263" s="8">
        <v>1.84</v>
      </c>
      <c r="E263" s="4">
        <v>5</v>
      </c>
      <c r="F263" s="8">
        <v>1.45</v>
      </c>
      <c r="G263" s="4">
        <v>5</v>
      </c>
      <c r="H263" s="8">
        <v>2.76</v>
      </c>
      <c r="I263" s="4">
        <v>0</v>
      </c>
    </row>
    <row r="264" spans="1:9" x14ac:dyDescent="0.2">
      <c r="A264" s="2">
        <v>15</v>
      </c>
      <c r="B264" s="1" t="s">
        <v>94</v>
      </c>
      <c r="C264" s="4">
        <v>10</v>
      </c>
      <c r="D264" s="8">
        <v>1.84</v>
      </c>
      <c r="E264" s="4">
        <v>6</v>
      </c>
      <c r="F264" s="8">
        <v>1.73</v>
      </c>
      <c r="G264" s="4">
        <v>4</v>
      </c>
      <c r="H264" s="8">
        <v>2.21</v>
      </c>
      <c r="I264" s="4">
        <v>0</v>
      </c>
    </row>
    <row r="265" spans="1:9" x14ac:dyDescent="0.2">
      <c r="A265" s="2">
        <v>15</v>
      </c>
      <c r="B265" s="1" t="s">
        <v>119</v>
      </c>
      <c r="C265" s="4">
        <v>10</v>
      </c>
      <c r="D265" s="8">
        <v>1.84</v>
      </c>
      <c r="E265" s="4">
        <v>1</v>
      </c>
      <c r="F265" s="8">
        <v>0.28999999999999998</v>
      </c>
      <c r="G265" s="4">
        <v>9</v>
      </c>
      <c r="H265" s="8">
        <v>4.97</v>
      </c>
      <c r="I265" s="4">
        <v>0</v>
      </c>
    </row>
    <row r="266" spans="1:9" x14ac:dyDescent="0.2">
      <c r="A266" s="2">
        <v>15</v>
      </c>
      <c r="B266" s="1" t="s">
        <v>102</v>
      </c>
      <c r="C266" s="4">
        <v>10</v>
      </c>
      <c r="D266" s="8">
        <v>1.84</v>
      </c>
      <c r="E266" s="4">
        <v>8</v>
      </c>
      <c r="F266" s="8">
        <v>2.31</v>
      </c>
      <c r="G266" s="4">
        <v>2</v>
      </c>
      <c r="H266" s="8">
        <v>1.1000000000000001</v>
      </c>
      <c r="I266" s="4">
        <v>0</v>
      </c>
    </row>
    <row r="267" spans="1:9" x14ac:dyDescent="0.2">
      <c r="A267" s="2">
        <v>19</v>
      </c>
      <c r="B267" s="1" t="s">
        <v>125</v>
      </c>
      <c r="C267" s="4">
        <v>9</v>
      </c>
      <c r="D267" s="8">
        <v>1.66</v>
      </c>
      <c r="E267" s="4">
        <v>6</v>
      </c>
      <c r="F267" s="8">
        <v>1.73</v>
      </c>
      <c r="G267" s="4">
        <v>3</v>
      </c>
      <c r="H267" s="8">
        <v>1.66</v>
      </c>
      <c r="I267" s="4">
        <v>0</v>
      </c>
    </row>
    <row r="268" spans="1:9" x14ac:dyDescent="0.2">
      <c r="A268" s="2">
        <v>19</v>
      </c>
      <c r="B268" s="1" t="s">
        <v>120</v>
      </c>
      <c r="C268" s="4">
        <v>9</v>
      </c>
      <c r="D268" s="8">
        <v>1.66</v>
      </c>
      <c r="E268" s="4">
        <v>8</v>
      </c>
      <c r="F268" s="8">
        <v>2.31</v>
      </c>
      <c r="G268" s="4">
        <v>1</v>
      </c>
      <c r="H268" s="8">
        <v>0.55000000000000004</v>
      </c>
      <c r="I268" s="4">
        <v>0</v>
      </c>
    </row>
    <row r="269" spans="1:9" x14ac:dyDescent="0.2">
      <c r="A269" s="1"/>
      <c r="C269" s="4"/>
      <c r="D269" s="8"/>
      <c r="E269" s="4"/>
      <c r="F269" s="8"/>
      <c r="G269" s="4"/>
      <c r="H269" s="8"/>
      <c r="I269" s="4"/>
    </row>
    <row r="270" spans="1:9" x14ac:dyDescent="0.2">
      <c r="A270" s="1" t="s">
        <v>12</v>
      </c>
      <c r="C270" s="4"/>
      <c r="D270" s="8"/>
      <c r="E270" s="4"/>
      <c r="F270" s="8"/>
      <c r="G270" s="4"/>
      <c r="H270" s="8"/>
      <c r="I270" s="4"/>
    </row>
    <row r="271" spans="1:9" x14ac:dyDescent="0.2">
      <c r="A271" s="2">
        <v>1</v>
      </c>
      <c r="B271" s="1" t="s">
        <v>104</v>
      </c>
      <c r="C271" s="4">
        <v>81</v>
      </c>
      <c r="D271" s="8">
        <v>7.02</v>
      </c>
      <c r="E271" s="4">
        <v>79</v>
      </c>
      <c r="F271" s="8">
        <v>9.8800000000000008</v>
      </c>
      <c r="G271" s="4">
        <v>1</v>
      </c>
      <c r="H271" s="8">
        <v>0.28999999999999998</v>
      </c>
      <c r="I271" s="4">
        <v>1</v>
      </c>
    </row>
    <row r="272" spans="1:9" x14ac:dyDescent="0.2">
      <c r="A272" s="2">
        <v>2</v>
      </c>
      <c r="B272" s="1" t="s">
        <v>103</v>
      </c>
      <c r="C272" s="4">
        <v>50</v>
      </c>
      <c r="D272" s="8">
        <v>4.33</v>
      </c>
      <c r="E272" s="4">
        <v>49</v>
      </c>
      <c r="F272" s="8">
        <v>6.13</v>
      </c>
      <c r="G272" s="4">
        <v>1</v>
      </c>
      <c r="H272" s="8">
        <v>0.28999999999999998</v>
      </c>
      <c r="I272" s="4">
        <v>0</v>
      </c>
    </row>
    <row r="273" spans="1:9" x14ac:dyDescent="0.2">
      <c r="A273" s="2">
        <v>3</v>
      </c>
      <c r="B273" s="1" t="s">
        <v>92</v>
      </c>
      <c r="C273" s="4">
        <v>41</v>
      </c>
      <c r="D273" s="8">
        <v>3.55</v>
      </c>
      <c r="E273" s="4">
        <v>35</v>
      </c>
      <c r="F273" s="8">
        <v>4.38</v>
      </c>
      <c r="G273" s="4">
        <v>6</v>
      </c>
      <c r="H273" s="8">
        <v>1.75</v>
      </c>
      <c r="I273" s="4">
        <v>0</v>
      </c>
    </row>
    <row r="274" spans="1:9" x14ac:dyDescent="0.2">
      <c r="A274" s="2">
        <v>4</v>
      </c>
      <c r="B274" s="1" t="s">
        <v>106</v>
      </c>
      <c r="C274" s="4">
        <v>38</v>
      </c>
      <c r="D274" s="8">
        <v>3.29</v>
      </c>
      <c r="E274" s="4">
        <v>36</v>
      </c>
      <c r="F274" s="8">
        <v>4.5</v>
      </c>
      <c r="G274" s="4">
        <v>2</v>
      </c>
      <c r="H274" s="8">
        <v>0.57999999999999996</v>
      </c>
      <c r="I274" s="4">
        <v>0</v>
      </c>
    </row>
    <row r="275" spans="1:9" x14ac:dyDescent="0.2">
      <c r="A275" s="2">
        <v>5</v>
      </c>
      <c r="B275" s="1" t="s">
        <v>96</v>
      </c>
      <c r="C275" s="4">
        <v>33</v>
      </c>
      <c r="D275" s="8">
        <v>2.86</v>
      </c>
      <c r="E275" s="4">
        <v>26</v>
      </c>
      <c r="F275" s="8">
        <v>3.25</v>
      </c>
      <c r="G275" s="4">
        <v>7</v>
      </c>
      <c r="H275" s="8">
        <v>2.04</v>
      </c>
      <c r="I275" s="4">
        <v>0</v>
      </c>
    </row>
    <row r="276" spans="1:9" x14ac:dyDescent="0.2">
      <c r="A276" s="2">
        <v>6</v>
      </c>
      <c r="B276" s="1" t="s">
        <v>88</v>
      </c>
      <c r="C276" s="4">
        <v>32</v>
      </c>
      <c r="D276" s="8">
        <v>2.77</v>
      </c>
      <c r="E276" s="4">
        <v>9</v>
      </c>
      <c r="F276" s="8">
        <v>1.1299999999999999</v>
      </c>
      <c r="G276" s="4">
        <v>23</v>
      </c>
      <c r="H276" s="8">
        <v>6.71</v>
      </c>
      <c r="I276" s="4">
        <v>0</v>
      </c>
    </row>
    <row r="277" spans="1:9" x14ac:dyDescent="0.2">
      <c r="A277" s="2">
        <v>7</v>
      </c>
      <c r="B277" s="1" t="s">
        <v>95</v>
      </c>
      <c r="C277" s="4">
        <v>30</v>
      </c>
      <c r="D277" s="8">
        <v>2.6</v>
      </c>
      <c r="E277" s="4">
        <v>28</v>
      </c>
      <c r="F277" s="8">
        <v>3.5</v>
      </c>
      <c r="G277" s="4">
        <v>2</v>
      </c>
      <c r="H277" s="8">
        <v>0.57999999999999996</v>
      </c>
      <c r="I277" s="4">
        <v>0</v>
      </c>
    </row>
    <row r="278" spans="1:9" x14ac:dyDescent="0.2">
      <c r="A278" s="2">
        <v>8</v>
      </c>
      <c r="B278" s="1" t="s">
        <v>101</v>
      </c>
      <c r="C278" s="4">
        <v>27</v>
      </c>
      <c r="D278" s="8">
        <v>2.34</v>
      </c>
      <c r="E278" s="4">
        <v>25</v>
      </c>
      <c r="F278" s="8">
        <v>3.13</v>
      </c>
      <c r="G278" s="4">
        <v>2</v>
      </c>
      <c r="H278" s="8">
        <v>0.57999999999999996</v>
      </c>
      <c r="I278" s="4">
        <v>0</v>
      </c>
    </row>
    <row r="279" spans="1:9" x14ac:dyDescent="0.2">
      <c r="A279" s="2">
        <v>9</v>
      </c>
      <c r="B279" s="1" t="s">
        <v>98</v>
      </c>
      <c r="C279" s="4">
        <v>25</v>
      </c>
      <c r="D279" s="8">
        <v>2.17</v>
      </c>
      <c r="E279" s="4">
        <v>6</v>
      </c>
      <c r="F279" s="8">
        <v>0.75</v>
      </c>
      <c r="G279" s="4">
        <v>18</v>
      </c>
      <c r="H279" s="8">
        <v>5.25</v>
      </c>
      <c r="I279" s="4">
        <v>0</v>
      </c>
    </row>
    <row r="280" spans="1:9" x14ac:dyDescent="0.2">
      <c r="A280" s="2">
        <v>10</v>
      </c>
      <c r="B280" s="1" t="s">
        <v>100</v>
      </c>
      <c r="C280" s="4">
        <v>24</v>
      </c>
      <c r="D280" s="8">
        <v>2.08</v>
      </c>
      <c r="E280" s="4">
        <v>22</v>
      </c>
      <c r="F280" s="8">
        <v>2.75</v>
      </c>
      <c r="G280" s="4">
        <v>2</v>
      </c>
      <c r="H280" s="8">
        <v>0.57999999999999996</v>
      </c>
      <c r="I280" s="4">
        <v>0</v>
      </c>
    </row>
    <row r="281" spans="1:9" x14ac:dyDescent="0.2">
      <c r="A281" s="2">
        <v>11</v>
      </c>
      <c r="B281" s="1" t="s">
        <v>89</v>
      </c>
      <c r="C281" s="4">
        <v>23</v>
      </c>
      <c r="D281" s="8">
        <v>1.99</v>
      </c>
      <c r="E281" s="4">
        <v>17</v>
      </c>
      <c r="F281" s="8">
        <v>2.13</v>
      </c>
      <c r="G281" s="4">
        <v>6</v>
      </c>
      <c r="H281" s="8">
        <v>1.75</v>
      </c>
      <c r="I281" s="4">
        <v>0</v>
      </c>
    </row>
    <row r="282" spans="1:9" x14ac:dyDescent="0.2">
      <c r="A282" s="2">
        <v>11</v>
      </c>
      <c r="B282" s="1" t="s">
        <v>105</v>
      </c>
      <c r="C282" s="4">
        <v>23</v>
      </c>
      <c r="D282" s="8">
        <v>1.99</v>
      </c>
      <c r="E282" s="4">
        <v>22</v>
      </c>
      <c r="F282" s="8">
        <v>2.75</v>
      </c>
      <c r="G282" s="4">
        <v>1</v>
      </c>
      <c r="H282" s="8">
        <v>0.28999999999999998</v>
      </c>
      <c r="I282" s="4">
        <v>0</v>
      </c>
    </row>
    <row r="283" spans="1:9" x14ac:dyDescent="0.2">
      <c r="A283" s="2">
        <v>13</v>
      </c>
      <c r="B283" s="1" t="s">
        <v>93</v>
      </c>
      <c r="C283" s="4">
        <v>22</v>
      </c>
      <c r="D283" s="8">
        <v>1.91</v>
      </c>
      <c r="E283" s="4">
        <v>19</v>
      </c>
      <c r="F283" s="8">
        <v>2.38</v>
      </c>
      <c r="G283" s="4">
        <v>3</v>
      </c>
      <c r="H283" s="8">
        <v>0.87</v>
      </c>
      <c r="I283" s="4">
        <v>0</v>
      </c>
    </row>
    <row r="284" spans="1:9" x14ac:dyDescent="0.2">
      <c r="A284" s="2">
        <v>13</v>
      </c>
      <c r="B284" s="1" t="s">
        <v>99</v>
      </c>
      <c r="C284" s="4">
        <v>22</v>
      </c>
      <c r="D284" s="8">
        <v>1.91</v>
      </c>
      <c r="E284" s="4">
        <v>16</v>
      </c>
      <c r="F284" s="8">
        <v>2</v>
      </c>
      <c r="G284" s="4">
        <v>6</v>
      </c>
      <c r="H284" s="8">
        <v>1.75</v>
      </c>
      <c r="I284" s="4">
        <v>0</v>
      </c>
    </row>
    <row r="285" spans="1:9" x14ac:dyDescent="0.2">
      <c r="A285" s="2">
        <v>15</v>
      </c>
      <c r="B285" s="1" t="s">
        <v>91</v>
      </c>
      <c r="C285" s="4">
        <v>21</v>
      </c>
      <c r="D285" s="8">
        <v>1.82</v>
      </c>
      <c r="E285" s="4">
        <v>15</v>
      </c>
      <c r="F285" s="8">
        <v>1.88</v>
      </c>
      <c r="G285" s="4">
        <v>5</v>
      </c>
      <c r="H285" s="8">
        <v>1.46</v>
      </c>
      <c r="I285" s="4">
        <v>1</v>
      </c>
    </row>
    <row r="286" spans="1:9" x14ac:dyDescent="0.2">
      <c r="A286" s="2">
        <v>15</v>
      </c>
      <c r="B286" s="1" t="s">
        <v>119</v>
      </c>
      <c r="C286" s="4">
        <v>21</v>
      </c>
      <c r="D286" s="8">
        <v>1.82</v>
      </c>
      <c r="E286" s="4">
        <v>13</v>
      </c>
      <c r="F286" s="8">
        <v>1.63</v>
      </c>
      <c r="G286" s="4">
        <v>8</v>
      </c>
      <c r="H286" s="8">
        <v>2.33</v>
      </c>
      <c r="I286" s="4">
        <v>0</v>
      </c>
    </row>
    <row r="287" spans="1:9" x14ac:dyDescent="0.2">
      <c r="A287" s="2">
        <v>17</v>
      </c>
      <c r="B287" s="1" t="s">
        <v>94</v>
      </c>
      <c r="C287" s="4">
        <v>17</v>
      </c>
      <c r="D287" s="8">
        <v>1.47</v>
      </c>
      <c r="E287" s="4">
        <v>8</v>
      </c>
      <c r="F287" s="8">
        <v>1</v>
      </c>
      <c r="G287" s="4">
        <v>9</v>
      </c>
      <c r="H287" s="8">
        <v>2.62</v>
      </c>
      <c r="I287" s="4">
        <v>0</v>
      </c>
    </row>
    <row r="288" spans="1:9" x14ac:dyDescent="0.2">
      <c r="A288" s="2">
        <v>17</v>
      </c>
      <c r="B288" s="1" t="s">
        <v>107</v>
      </c>
      <c r="C288" s="4">
        <v>17</v>
      </c>
      <c r="D288" s="8">
        <v>1.47</v>
      </c>
      <c r="E288" s="4">
        <v>17</v>
      </c>
      <c r="F288" s="8">
        <v>2.13</v>
      </c>
      <c r="G288" s="4">
        <v>0</v>
      </c>
      <c r="H288" s="8">
        <v>0</v>
      </c>
      <c r="I288" s="4">
        <v>0</v>
      </c>
    </row>
    <row r="289" spans="1:9" x14ac:dyDescent="0.2">
      <c r="A289" s="2">
        <v>19</v>
      </c>
      <c r="B289" s="1" t="s">
        <v>90</v>
      </c>
      <c r="C289" s="4">
        <v>16</v>
      </c>
      <c r="D289" s="8">
        <v>1.39</v>
      </c>
      <c r="E289" s="4">
        <v>10</v>
      </c>
      <c r="F289" s="8">
        <v>1.25</v>
      </c>
      <c r="G289" s="4">
        <v>6</v>
      </c>
      <c r="H289" s="8">
        <v>1.75</v>
      </c>
      <c r="I289" s="4">
        <v>0</v>
      </c>
    </row>
    <row r="290" spans="1:9" x14ac:dyDescent="0.2">
      <c r="A290" s="2">
        <v>19</v>
      </c>
      <c r="B290" s="1" t="s">
        <v>126</v>
      </c>
      <c r="C290" s="4">
        <v>16</v>
      </c>
      <c r="D290" s="8">
        <v>1.39</v>
      </c>
      <c r="E290" s="4">
        <v>0</v>
      </c>
      <c r="F290" s="8">
        <v>0</v>
      </c>
      <c r="G290" s="4">
        <v>16</v>
      </c>
      <c r="H290" s="8">
        <v>4.66</v>
      </c>
      <c r="I290" s="4">
        <v>0</v>
      </c>
    </row>
    <row r="291" spans="1:9" x14ac:dyDescent="0.2">
      <c r="A291" s="1"/>
      <c r="C291" s="4"/>
      <c r="D291" s="8"/>
      <c r="E291" s="4"/>
      <c r="F291" s="8"/>
      <c r="G291" s="4"/>
      <c r="H291" s="8"/>
      <c r="I291" s="4"/>
    </row>
    <row r="292" spans="1:9" x14ac:dyDescent="0.2">
      <c r="A292" s="1" t="s">
        <v>13</v>
      </c>
      <c r="C292" s="4"/>
      <c r="D292" s="8"/>
      <c r="E292" s="4"/>
      <c r="F292" s="8"/>
      <c r="G292" s="4"/>
      <c r="H292" s="8"/>
      <c r="I292" s="4"/>
    </row>
    <row r="293" spans="1:9" x14ac:dyDescent="0.2">
      <c r="A293" s="2">
        <v>1</v>
      </c>
      <c r="B293" s="1" t="s">
        <v>127</v>
      </c>
      <c r="C293" s="4">
        <v>242</v>
      </c>
      <c r="D293" s="8">
        <v>15.68</v>
      </c>
      <c r="E293" s="4">
        <v>226</v>
      </c>
      <c r="F293" s="8">
        <v>19.420000000000002</v>
      </c>
      <c r="G293" s="4">
        <v>16</v>
      </c>
      <c r="H293" s="8">
        <v>4.49</v>
      </c>
      <c r="I293" s="4">
        <v>0</v>
      </c>
    </row>
    <row r="294" spans="1:9" x14ac:dyDescent="0.2">
      <c r="A294" s="2">
        <v>2</v>
      </c>
      <c r="B294" s="1" t="s">
        <v>104</v>
      </c>
      <c r="C294" s="4">
        <v>86</v>
      </c>
      <c r="D294" s="8">
        <v>5.57</v>
      </c>
      <c r="E294" s="4">
        <v>86</v>
      </c>
      <c r="F294" s="8">
        <v>7.39</v>
      </c>
      <c r="G294" s="4">
        <v>0</v>
      </c>
      <c r="H294" s="8">
        <v>0</v>
      </c>
      <c r="I294" s="4">
        <v>0</v>
      </c>
    </row>
    <row r="295" spans="1:9" x14ac:dyDescent="0.2">
      <c r="A295" s="2">
        <v>3</v>
      </c>
      <c r="B295" s="1" t="s">
        <v>103</v>
      </c>
      <c r="C295" s="4">
        <v>55</v>
      </c>
      <c r="D295" s="8">
        <v>3.56</v>
      </c>
      <c r="E295" s="4">
        <v>55</v>
      </c>
      <c r="F295" s="8">
        <v>4.7300000000000004</v>
      </c>
      <c r="G295" s="4">
        <v>0</v>
      </c>
      <c r="H295" s="8">
        <v>0</v>
      </c>
      <c r="I295" s="4">
        <v>0</v>
      </c>
    </row>
    <row r="296" spans="1:9" x14ac:dyDescent="0.2">
      <c r="A296" s="2">
        <v>4</v>
      </c>
      <c r="B296" s="1" t="s">
        <v>107</v>
      </c>
      <c r="C296" s="4">
        <v>50</v>
      </c>
      <c r="D296" s="8">
        <v>3.24</v>
      </c>
      <c r="E296" s="4">
        <v>49</v>
      </c>
      <c r="F296" s="8">
        <v>4.21</v>
      </c>
      <c r="G296" s="4">
        <v>1</v>
      </c>
      <c r="H296" s="8">
        <v>0.28000000000000003</v>
      </c>
      <c r="I296" s="4">
        <v>0</v>
      </c>
    </row>
    <row r="297" spans="1:9" x14ac:dyDescent="0.2">
      <c r="A297" s="2">
        <v>5</v>
      </c>
      <c r="B297" s="1" t="s">
        <v>92</v>
      </c>
      <c r="C297" s="4">
        <v>46</v>
      </c>
      <c r="D297" s="8">
        <v>2.98</v>
      </c>
      <c r="E297" s="4">
        <v>39</v>
      </c>
      <c r="F297" s="8">
        <v>3.35</v>
      </c>
      <c r="G297" s="4">
        <v>7</v>
      </c>
      <c r="H297" s="8">
        <v>1.97</v>
      </c>
      <c r="I297" s="4">
        <v>0</v>
      </c>
    </row>
    <row r="298" spans="1:9" x14ac:dyDescent="0.2">
      <c r="A298" s="2">
        <v>6</v>
      </c>
      <c r="B298" s="1" t="s">
        <v>88</v>
      </c>
      <c r="C298" s="4">
        <v>45</v>
      </c>
      <c r="D298" s="8">
        <v>2.92</v>
      </c>
      <c r="E298" s="4">
        <v>14</v>
      </c>
      <c r="F298" s="8">
        <v>1.2</v>
      </c>
      <c r="G298" s="4">
        <v>31</v>
      </c>
      <c r="H298" s="8">
        <v>8.7100000000000009</v>
      </c>
      <c r="I298" s="4">
        <v>0</v>
      </c>
    </row>
    <row r="299" spans="1:9" x14ac:dyDescent="0.2">
      <c r="A299" s="2">
        <v>7</v>
      </c>
      <c r="B299" s="1" t="s">
        <v>96</v>
      </c>
      <c r="C299" s="4">
        <v>40</v>
      </c>
      <c r="D299" s="8">
        <v>2.59</v>
      </c>
      <c r="E299" s="4">
        <v>35</v>
      </c>
      <c r="F299" s="8">
        <v>3.01</v>
      </c>
      <c r="G299" s="4">
        <v>5</v>
      </c>
      <c r="H299" s="8">
        <v>1.4</v>
      </c>
      <c r="I299" s="4">
        <v>0</v>
      </c>
    </row>
    <row r="300" spans="1:9" x14ac:dyDescent="0.2">
      <c r="A300" s="2">
        <v>8</v>
      </c>
      <c r="B300" s="1" t="s">
        <v>95</v>
      </c>
      <c r="C300" s="4">
        <v>30</v>
      </c>
      <c r="D300" s="8">
        <v>1.94</v>
      </c>
      <c r="E300" s="4">
        <v>26</v>
      </c>
      <c r="F300" s="8">
        <v>2.23</v>
      </c>
      <c r="G300" s="4">
        <v>4</v>
      </c>
      <c r="H300" s="8">
        <v>1.1200000000000001</v>
      </c>
      <c r="I300" s="4">
        <v>0</v>
      </c>
    </row>
    <row r="301" spans="1:9" x14ac:dyDescent="0.2">
      <c r="A301" s="2">
        <v>8</v>
      </c>
      <c r="B301" s="1" t="s">
        <v>106</v>
      </c>
      <c r="C301" s="4">
        <v>30</v>
      </c>
      <c r="D301" s="8">
        <v>1.94</v>
      </c>
      <c r="E301" s="4">
        <v>27</v>
      </c>
      <c r="F301" s="8">
        <v>2.3199999999999998</v>
      </c>
      <c r="G301" s="4">
        <v>3</v>
      </c>
      <c r="H301" s="8">
        <v>0.84</v>
      </c>
      <c r="I301" s="4">
        <v>0</v>
      </c>
    </row>
    <row r="302" spans="1:9" x14ac:dyDescent="0.2">
      <c r="A302" s="2">
        <v>10</v>
      </c>
      <c r="B302" s="1" t="s">
        <v>99</v>
      </c>
      <c r="C302" s="4">
        <v>29</v>
      </c>
      <c r="D302" s="8">
        <v>1.88</v>
      </c>
      <c r="E302" s="4">
        <v>27</v>
      </c>
      <c r="F302" s="8">
        <v>2.3199999999999998</v>
      </c>
      <c r="G302" s="4">
        <v>2</v>
      </c>
      <c r="H302" s="8">
        <v>0.56000000000000005</v>
      </c>
      <c r="I302" s="4">
        <v>0</v>
      </c>
    </row>
    <row r="303" spans="1:9" x14ac:dyDescent="0.2">
      <c r="A303" s="2">
        <v>11</v>
      </c>
      <c r="B303" s="1" t="s">
        <v>119</v>
      </c>
      <c r="C303" s="4">
        <v>28</v>
      </c>
      <c r="D303" s="8">
        <v>1.81</v>
      </c>
      <c r="E303" s="4">
        <v>10</v>
      </c>
      <c r="F303" s="8">
        <v>0.86</v>
      </c>
      <c r="G303" s="4">
        <v>18</v>
      </c>
      <c r="H303" s="8">
        <v>5.0599999999999996</v>
      </c>
      <c r="I303" s="4">
        <v>0</v>
      </c>
    </row>
    <row r="304" spans="1:9" x14ac:dyDescent="0.2">
      <c r="A304" s="2">
        <v>12</v>
      </c>
      <c r="B304" s="1" t="s">
        <v>113</v>
      </c>
      <c r="C304" s="4">
        <v>27</v>
      </c>
      <c r="D304" s="8">
        <v>1.75</v>
      </c>
      <c r="E304" s="4">
        <v>27</v>
      </c>
      <c r="F304" s="8">
        <v>2.3199999999999998</v>
      </c>
      <c r="G304" s="4">
        <v>0</v>
      </c>
      <c r="H304" s="8">
        <v>0</v>
      </c>
      <c r="I304" s="4">
        <v>0</v>
      </c>
    </row>
    <row r="305" spans="1:9" x14ac:dyDescent="0.2">
      <c r="A305" s="2">
        <v>13</v>
      </c>
      <c r="B305" s="1" t="s">
        <v>100</v>
      </c>
      <c r="C305" s="4">
        <v>26</v>
      </c>
      <c r="D305" s="8">
        <v>1.69</v>
      </c>
      <c r="E305" s="4">
        <v>25</v>
      </c>
      <c r="F305" s="8">
        <v>2.15</v>
      </c>
      <c r="G305" s="4">
        <v>1</v>
      </c>
      <c r="H305" s="8">
        <v>0.28000000000000003</v>
      </c>
      <c r="I305" s="4">
        <v>0</v>
      </c>
    </row>
    <row r="306" spans="1:9" x14ac:dyDescent="0.2">
      <c r="A306" s="2">
        <v>14</v>
      </c>
      <c r="B306" s="1" t="s">
        <v>93</v>
      </c>
      <c r="C306" s="4">
        <v>25</v>
      </c>
      <c r="D306" s="8">
        <v>1.62</v>
      </c>
      <c r="E306" s="4">
        <v>22</v>
      </c>
      <c r="F306" s="8">
        <v>1.89</v>
      </c>
      <c r="G306" s="4">
        <v>3</v>
      </c>
      <c r="H306" s="8">
        <v>0.84</v>
      </c>
      <c r="I306" s="4">
        <v>0</v>
      </c>
    </row>
    <row r="307" spans="1:9" x14ac:dyDescent="0.2">
      <c r="A307" s="2">
        <v>15</v>
      </c>
      <c r="B307" s="1" t="s">
        <v>118</v>
      </c>
      <c r="C307" s="4">
        <v>22</v>
      </c>
      <c r="D307" s="8">
        <v>1.43</v>
      </c>
      <c r="E307" s="4">
        <v>21</v>
      </c>
      <c r="F307" s="8">
        <v>1.8</v>
      </c>
      <c r="G307" s="4">
        <v>1</v>
      </c>
      <c r="H307" s="8">
        <v>0.28000000000000003</v>
      </c>
      <c r="I307" s="4">
        <v>0</v>
      </c>
    </row>
    <row r="308" spans="1:9" x14ac:dyDescent="0.2">
      <c r="A308" s="2">
        <v>15</v>
      </c>
      <c r="B308" s="1" t="s">
        <v>91</v>
      </c>
      <c r="C308" s="4">
        <v>22</v>
      </c>
      <c r="D308" s="8">
        <v>1.43</v>
      </c>
      <c r="E308" s="4">
        <v>20</v>
      </c>
      <c r="F308" s="8">
        <v>1.72</v>
      </c>
      <c r="G308" s="4">
        <v>2</v>
      </c>
      <c r="H308" s="8">
        <v>0.56000000000000005</v>
      </c>
      <c r="I308" s="4">
        <v>0</v>
      </c>
    </row>
    <row r="309" spans="1:9" x14ac:dyDescent="0.2">
      <c r="A309" s="2">
        <v>15</v>
      </c>
      <c r="B309" s="1" t="s">
        <v>126</v>
      </c>
      <c r="C309" s="4">
        <v>22</v>
      </c>
      <c r="D309" s="8">
        <v>1.43</v>
      </c>
      <c r="E309" s="4">
        <v>0</v>
      </c>
      <c r="F309" s="8">
        <v>0</v>
      </c>
      <c r="G309" s="4">
        <v>22</v>
      </c>
      <c r="H309" s="8">
        <v>6.18</v>
      </c>
      <c r="I309" s="4">
        <v>0</v>
      </c>
    </row>
    <row r="310" spans="1:9" x14ac:dyDescent="0.2">
      <c r="A310" s="2">
        <v>18</v>
      </c>
      <c r="B310" s="1" t="s">
        <v>116</v>
      </c>
      <c r="C310" s="4">
        <v>21</v>
      </c>
      <c r="D310" s="8">
        <v>1.36</v>
      </c>
      <c r="E310" s="4">
        <v>21</v>
      </c>
      <c r="F310" s="8">
        <v>1.8</v>
      </c>
      <c r="G310" s="4">
        <v>0</v>
      </c>
      <c r="H310" s="8">
        <v>0</v>
      </c>
      <c r="I310" s="4">
        <v>0</v>
      </c>
    </row>
    <row r="311" spans="1:9" x14ac:dyDescent="0.2">
      <c r="A311" s="2">
        <v>18</v>
      </c>
      <c r="B311" s="1" t="s">
        <v>128</v>
      </c>
      <c r="C311" s="4">
        <v>21</v>
      </c>
      <c r="D311" s="8">
        <v>1.36</v>
      </c>
      <c r="E311" s="4">
        <v>8</v>
      </c>
      <c r="F311" s="8">
        <v>0.69</v>
      </c>
      <c r="G311" s="4">
        <v>12</v>
      </c>
      <c r="H311" s="8">
        <v>3.37</v>
      </c>
      <c r="I311" s="4">
        <v>1</v>
      </c>
    </row>
    <row r="312" spans="1:9" x14ac:dyDescent="0.2">
      <c r="A312" s="2">
        <v>20</v>
      </c>
      <c r="B312" s="1" t="s">
        <v>111</v>
      </c>
      <c r="C312" s="4">
        <v>20</v>
      </c>
      <c r="D312" s="8">
        <v>1.3</v>
      </c>
      <c r="E312" s="4">
        <v>11</v>
      </c>
      <c r="F312" s="8">
        <v>0.95</v>
      </c>
      <c r="G312" s="4">
        <v>9</v>
      </c>
      <c r="H312" s="8">
        <v>2.5299999999999998</v>
      </c>
      <c r="I312" s="4">
        <v>0</v>
      </c>
    </row>
    <row r="313" spans="1:9" x14ac:dyDescent="0.2">
      <c r="A313" s="2">
        <v>20</v>
      </c>
      <c r="B313" s="1" t="s">
        <v>98</v>
      </c>
      <c r="C313" s="4">
        <v>20</v>
      </c>
      <c r="D313" s="8">
        <v>1.3</v>
      </c>
      <c r="E313" s="4">
        <v>8</v>
      </c>
      <c r="F313" s="8">
        <v>0.69</v>
      </c>
      <c r="G313" s="4">
        <v>12</v>
      </c>
      <c r="H313" s="8">
        <v>3.37</v>
      </c>
      <c r="I313" s="4">
        <v>0</v>
      </c>
    </row>
    <row r="314" spans="1:9" x14ac:dyDescent="0.2">
      <c r="A314" s="2">
        <v>20</v>
      </c>
      <c r="B314" s="1" t="s">
        <v>105</v>
      </c>
      <c r="C314" s="4">
        <v>20</v>
      </c>
      <c r="D314" s="8">
        <v>1.3</v>
      </c>
      <c r="E314" s="4">
        <v>19</v>
      </c>
      <c r="F314" s="8">
        <v>1.63</v>
      </c>
      <c r="G314" s="4">
        <v>1</v>
      </c>
      <c r="H314" s="8">
        <v>0.28000000000000003</v>
      </c>
      <c r="I314" s="4">
        <v>0</v>
      </c>
    </row>
    <row r="315" spans="1:9" x14ac:dyDescent="0.2">
      <c r="A315" s="1"/>
      <c r="C315" s="4"/>
      <c r="D315" s="8"/>
      <c r="E315" s="4"/>
      <c r="F315" s="8"/>
      <c r="G315" s="4"/>
      <c r="H315" s="8"/>
      <c r="I315" s="4"/>
    </row>
    <row r="316" spans="1:9" x14ac:dyDescent="0.2">
      <c r="A316" s="1" t="s">
        <v>14</v>
      </c>
      <c r="C316" s="4"/>
      <c r="D316" s="8"/>
      <c r="E316" s="4"/>
      <c r="F316" s="8"/>
      <c r="G316" s="4"/>
      <c r="H316" s="8"/>
      <c r="I316" s="4"/>
    </row>
    <row r="317" spans="1:9" x14ac:dyDescent="0.2">
      <c r="A317" s="2">
        <v>1</v>
      </c>
      <c r="B317" s="1" t="s">
        <v>104</v>
      </c>
      <c r="C317" s="4">
        <v>43</v>
      </c>
      <c r="D317" s="8">
        <v>6.84</v>
      </c>
      <c r="E317" s="4">
        <v>40</v>
      </c>
      <c r="F317" s="8">
        <v>11.43</v>
      </c>
      <c r="G317" s="4">
        <v>3</v>
      </c>
      <c r="H317" s="8">
        <v>1.1599999999999999</v>
      </c>
      <c r="I317" s="4">
        <v>0</v>
      </c>
    </row>
    <row r="318" spans="1:9" x14ac:dyDescent="0.2">
      <c r="A318" s="2">
        <v>2</v>
      </c>
      <c r="B318" s="1" t="s">
        <v>96</v>
      </c>
      <c r="C318" s="4">
        <v>33</v>
      </c>
      <c r="D318" s="8">
        <v>5.25</v>
      </c>
      <c r="E318" s="4">
        <v>18</v>
      </c>
      <c r="F318" s="8">
        <v>5.14</v>
      </c>
      <c r="G318" s="4">
        <v>15</v>
      </c>
      <c r="H318" s="8">
        <v>5.81</v>
      </c>
      <c r="I318" s="4">
        <v>0</v>
      </c>
    </row>
    <row r="319" spans="1:9" x14ac:dyDescent="0.2">
      <c r="A319" s="2">
        <v>3</v>
      </c>
      <c r="B319" s="1" t="s">
        <v>105</v>
      </c>
      <c r="C319" s="4">
        <v>23</v>
      </c>
      <c r="D319" s="8">
        <v>3.66</v>
      </c>
      <c r="E319" s="4">
        <v>18</v>
      </c>
      <c r="F319" s="8">
        <v>5.14</v>
      </c>
      <c r="G319" s="4">
        <v>5</v>
      </c>
      <c r="H319" s="8">
        <v>1.94</v>
      </c>
      <c r="I319" s="4">
        <v>0</v>
      </c>
    </row>
    <row r="320" spans="1:9" x14ac:dyDescent="0.2">
      <c r="A320" s="2">
        <v>4</v>
      </c>
      <c r="B320" s="1" t="s">
        <v>103</v>
      </c>
      <c r="C320" s="4">
        <v>22</v>
      </c>
      <c r="D320" s="8">
        <v>3.5</v>
      </c>
      <c r="E320" s="4">
        <v>22</v>
      </c>
      <c r="F320" s="8">
        <v>6.29</v>
      </c>
      <c r="G320" s="4">
        <v>0</v>
      </c>
      <c r="H320" s="8">
        <v>0</v>
      </c>
      <c r="I320" s="4">
        <v>0</v>
      </c>
    </row>
    <row r="321" spans="1:9" x14ac:dyDescent="0.2">
      <c r="A321" s="2">
        <v>5</v>
      </c>
      <c r="B321" s="1" t="s">
        <v>93</v>
      </c>
      <c r="C321" s="4">
        <v>16</v>
      </c>
      <c r="D321" s="8">
        <v>2.54</v>
      </c>
      <c r="E321" s="4">
        <v>11</v>
      </c>
      <c r="F321" s="8">
        <v>3.14</v>
      </c>
      <c r="G321" s="4">
        <v>5</v>
      </c>
      <c r="H321" s="8">
        <v>1.94</v>
      </c>
      <c r="I321" s="4">
        <v>0</v>
      </c>
    </row>
    <row r="322" spans="1:9" x14ac:dyDescent="0.2">
      <c r="A322" s="2">
        <v>6</v>
      </c>
      <c r="B322" s="1" t="s">
        <v>92</v>
      </c>
      <c r="C322" s="4">
        <v>15</v>
      </c>
      <c r="D322" s="8">
        <v>2.38</v>
      </c>
      <c r="E322" s="4">
        <v>9</v>
      </c>
      <c r="F322" s="8">
        <v>2.57</v>
      </c>
      <c r="G322" s="4">
        <v>5</v>
      </c>
      <c r="H322" s="8">
        <v>1.94</v>
      </c>
      <c r="I322" s="4">
        <v>1</v>
      </c>
    </row>
    <row r="323" spans="1:9" x14ac:dyDescent="0.2">
      <c r="A323" s="2">
        <v>6</v>
      </c>
      <c r="B323" s="1" t="s">
        <v>95</v>
      </c>
      <c r="C323" s="4">
        <v>15</v>
      </c>
      <c r="D323" s="8">
        <v>2.38</v>
      </c>
      <c r="E323" s="4">
        <v>12</v>
      </c>
      <c r="F323" s="8">
        <v>3.43</v>
      </c>
      <c r="G323" s="4">
        <v>3</v>
      </c>
      <c r="H323" s="8">
        <v>1.1599999999999999</v>
      </c>
      <c r="I323" s="4">
        <v>0</v>
      </c>
    </row>
    <row r="324" spans="1:9" x14ac:dyDescent="0.2">
      <c r="A324" s="2">
        <v>6</v>
      </c>
      <c r="B324" s="1" t="s">
        <v>102</v>
      </c>
      <c r="C324" s="4">
        <v>15</v>
      </c>
      <c r="D324" s="8">
        <v>2.38</v>
      </c>
      <c r="E324" s="4">
        <v>5</v>
      </c>
      <c r="F324" s="8">
        <v>1.43</v>
      </c>
      <c r="G324" s="4">
        <v>10</v>
      </c>
      <c r="H324" s="8">
        <v>3.88</v>
      </c>
      <c r="I324" s="4">
        <v>0</v>
      </c>
    </row>
    <row r="325" spans="1:9" x14ac:dyDescent="0.2">
      <c r="A325" s="2">
        <v>9</v>
      </c>
      <c r="B325" s="1" t="s">
        <v>130</v>
      </c>
      <c r="C325" s="4">
        <v>12</v>
      </c>
      <c r="D325" s="8">
        <v>1.91</v>
      </c>
      <c r="E325" s="4">
        <v>3</v>
      </c>
      <c r="F325" s="8">
        <v>0.86</v>
      </c>
      <c r="G325" s="4">
        <v>9</v>
      </c>
      <c r="H325" s="8">
        <v>3.49</v>
      </c>
      <c r="I325" s="4">
        <v>0</v>
      </c>
    </row>
    <row r="326" spans="1:9" x14ac:dyDescent="0.2">
      <c r="A326" s="2">
        <v>9</v>
      </c>
      <c r="B326" s="1" t="s">
        <v>108</v>
      </c>
      <c r="C326" s="4">
        <v>12</v>
      </c>
      <c r="D326" s="8">
        <v>1.91</v>
      </c>
      <c r="E326" s="4">
        <v>4</v>
      </c>
      <c r="F326" s="8">
        <v>1.1399999999999999</v>
      </c>
      <c r="G326" s="4">
        <v>8</v>
      </c>
      <c r="H326" s="8">
        <v>3.1</v>
      </c>
      <c r="I326" s="4">
        <v>0</v>
      </c>
    </row>
    <row r="327" spans="1:9" x14ac:dyDescent="0.2">
      <c r="A327" s="2">
        <v>11</v>
      </c>
      <c r="B327" s="1" t="s">
        <v>94</v>
      </c>
      <c r="C327" s="4">
        <v>11</v>
      </c>
      <c r="D327" s="8">
        <v>1.75</v>
      </c>
      <c r="E327" s="4">
        <v>2</v>
      </c>
      <c r="F327" s="8">
        <v>0.56999999999999995</v>
      </c>
      <c r="G327" s="4">
        <v>9</v>
      </c>
      <c r="H327" s="8">
        <v>3.49</v>
      </c>
      <c r="I327" s="4">
        <v>0</v>
      </c>
    </row>
    <row r="328" spans="1:9" x14ac:dyDescent="0.2">
      <c r="A328" s="2">
        <v>12</v>
      </c>
      <c r="B328" s="1" t="s">
        <v>90</v>
      </c>
      <c r="C328" s="4">
        <v>10</v>
      </c>
      <c r="D328" s="8">
        <v>1.59</v>
      </c>
      <c r="E328" s="4">
        <v>6</v>
      </c>
      <c r="F328" s="8">
        <v>1.71</v>
      </c>
      <c r="G328" s="4">
        <v>4</v>
      </c>
      <c r="H328" s="8">
        <v>1.55</v>
      </c>
      <c r="I328" s="4">
        <v>0</v>
      </c>
    </row>
    <row r="329" spans="1:9" x14ac:dyDescent="0.2">
      <c r="A329" s="2">
        <v>12</v>
      </c>
      <c r="B329" s="1" t="s">
        <v>106</v>
      </c>
      <c r="C329" s="4">
        <v>10</v>
      </c>
      <c r="D329" s="8">
        <v>1.59</v>
      </c>
      <c r="E329" s="4">
        <v>10</v>
      </c>
      <c r="F329" s="8">
        <v>2.86</v>
      </c>
      <c r="G329" s="4">
        <v>0</v>
      </c>
      <c r="H329" s="8">
        <v>0</v>
      </c>
      <c r="I329" s="4">
        <v>0</v>
      </c>
    </row>
    <row r="330" spans="1:9" x14ac:dyDescent="0.2">
      <c r="A330" s="2">
        <v>12</v>
      </c>
      <c r="B330" s="1" t="s">
        <v>107</v>
      </c>
      <c r="C330" s="4">
        <v>10</v>
      </c>
      <c r="D330" s="8">
        <v>1.59</v>
      </c>
      <c r="E330" s="4">
        <v>8</v>
      </c>
      <c r="F330" s="8">
        <v>2.29</v>
      </c>
      <c r="G330" s="4">
        <v>2</v>
      </c>
      <c r="H330" s="8">
        <v>0.78</v>
      </c>
      <c r="I330" s="4">
        <v>0</v>
      </c>
    </row>
    <row r="331" spans="1:9" x14ac:dyDescent="0.2">
      <c r="A331" s="2">
        <v>15</v>
      </c>
      <c r="B331" s="1" t="s">
        <v>125</v>
      </c>
      <c r="C331" s="4">
        <v>9</v>
      </c>
      <c r="D331" s="8">
        <v>1.43</v>
      </c>
      <c r="E331" s="4">
        <v>5</v>
      </c>
      <c r="F331" s="8">
        <v>1.43</v>
      </c>
      <c r="G331" s="4">
        <v>4</v>
      </c>
      <c r="H331" s="8">
        <v>1.55</v>
      </c>
      <c r="I331" s="4">
        <v>0</v>
      </c>
    </row>
    <row r="332" spans="1:9" x14ac:dyDescent="0.2">
      <c r="A332" s="2">
        <v>15</v>
      </c>
      <c r="B332" s="1" t="s">
        <v>129</v>
      </c>
      <c r="C332" s="4">
        <v>9</v>
      </c>
      <c r="D332" s="8">
        <v>1.43</v>
      </c>
      <c r="E332" s="4">
        <v>5</v>
      </c>
      <c r="F332" s="8">
        <v>1.43</v>
      </c>
      <c r="G332" s="4">
        <v>4</v>
      </c>
      <c r="H332" s="8">
        <v>1.55</v>
      </c>
      <c r="I332" s="4">
        <v>0</v>
      </c>
    </row>
    <row r="333" spans="1:9" x14ac:dyDescent="0.2">
      <c r="A333" s="2">
        <v>15</v>
      </c>
      <c r="B333" s="1" t="s">
        <v>91</v>
      </c>
      <c r="C333" s="4">
        <v>9</v>
      </c>
      <c r="D333" s="8">
        <v>1.43</v>
      </c>
      <c r="E333" s="4">
        <v>8</v>
      </c>
      <c r="F333" s="8">
        <v>2.29</v>
      </c>
      <c r="G333" s="4">
        <v>1</v>
      </c>
      <c r="H333" s="8">
        <v>0.39</v>
      </c>
      <c r="I333" s="4">
        <v>0</v>
      </c>
    </row>
    <row r="334" spans="1:9" x14ac:dyDescent="0.2">
      <c r="A334" s="2">
        <v>15</v>
      </c>
      <c r="B334" s="1" t="s">
        <v>131</v>
      </c>
      <c r="C334" s="4">
        <v>9</v>
      </c>
      <c r="D334" s="8">
        <v>1.43</v>
      </c>
      <c r="E334" s="4">
        <v>2</v>
      </c>
      <c r="F334" s="8">
        <v>0.56999999999999995</v>
      </c>
      <c r="G334" s="4">
        <v>7</v>
      </c>
      <c r="H334" s="8">
        <v>2.71</v>
      </c>
      <c r="I334" s="4">
        <v>0</v>
      </c>
    </row>
    <row r="335" spans="1:9" x14ac:dyDescent="0.2">
      <c r="A335" s="2">
        <v>15</v>
      </c>
      <c r="B335" s="1" t="s">
        <v>100</v>
      </c>
      <c r="C335" s="4">
        <v>9</v>
      </c>
      <c r="D335" s="8">
        <v>1.43</v>
      </c>
      <c r="E335" s="4">
        <v>8</v>
      </c>
      <c r="F335" s="8">
        <v>2.29</v>
      </c>
      <c r="G335" s="4">
        <v>1</v>
      </c>
      <c r="H335" s="8">
        <v>0.39</v>
      </c>
      <c r="I335" s="4">
        <v>0</v>
      </c>
    </row>
    <row r="336" spans="1:9" x14ac:dyDescent="0.2">
      <c r="A336" s="2">
        <v>15</v>
      </c>
      <c r="B336" s="1" t="s">
        <v>115</v>
      </c>
      <c r="C336" s="4">
        <v>9</v>
      </c>
      <c r="D336" s="8">
        <v>1.43</v>
      </c>
      <c r="E336" s="4">
        <v>6</v>
      </c>
      <c r="F336" s="8">
        <v>1.71</v>
      </c>
      <c r="G336" s="4">
        <v>3</v>
      </c>
      <c r="H336" s="8">
        <v>1.1599999999999999</v>
      </c>
      <c r="I336" s="4">
        <v>0</v>
      </c>
    </row>
    <row r="337" spans="1:9" x14ac:dyDescent="0.2">
      <c r="A337" s="1"/>
      <c r="C337" s="4"/>
      <c r="D337" s="8"/>
      <c r="E337" s="4"/>
      <c r="F337" s="8"/>
      <c r="G337" s="4"/>
      <c r="H337" s="8"/>
      <c r="I337" s="4"/>
    </row>
    <row r="338" spans="1:9" x14ac:dyDescent="0.2">
      <c r="A338" s="1" t="s">
        <v>15</v>
      </c>
      <c r="C338" s="4"/>
      <c r="D338" s="8"/>
      <c r="E338" s="4"/>
      <c r="F338" s="8"/>
      <c r="G338" s="4"/>
      <c r="H338" s="8"/>
      <c r="I338" s="4"/>
    </row>
    <row r="339" spans="1:9" x14ac:dyDescent="0.2">
      <c r="A339" s="2">
        <v>1</v>
      </c>
      <c r="B339" s="1" t="s">
        <v>96</v>
      </c>
      <c r="C339" s="4">
        <v>50</v>
      </c>
      <c r="D339" s="8">
        <v>6.99</v>
      </c>
      <c r="E339" s="4">
        <v>35</v>
      </c>
      <c r="F339" s="8">
        <v>8.82</v>
      </c>
      <c r="G339" s="4">
        <v>15</v>
      </c>
      <c r="H339" s="8">
        <v>4.97</v>
      </c>
      <c r="I339" s="4">
        <v>0</v>
      </c>
    </row>
    <row r="340" spans="1:9" x14ac:dyDescent="0.2">
      <c r="A340" s="2">
        <v>2</v>
      </c>
      <c r="B340" s="1" t="s">
        <v>93</v>
      </c>
      <c r="C340" s="4">
        <v>30</v>
      </c>
      <c r="D340" s="8">
        <v>4.2</v>
      </c>
      <c r="E340" s="4">
        <v>12</v>
      </c>
      <c r="F340" s="8">
        <v>3.02</v>
      </c>
      <c r="G340" s="4">
        <v>18</v>
      </c>
      <c r="H340" s="8">
        <v>5.96</v>
      </c>
      <c r="I340" s="4">
        <v>0</v>
      </c>
    </row>
    <row r="341" spans="1:9" x14ac:dyDescent="0.2">
      <c r="A341" s="2">
        <v>3</v>
      </c>
      <c r="B341" s="1" t="s">
        <v>104</v>
      </c>
      <c r="C341" s="4">
        <v>26</v>
      </c>
      <c r="D341" s="8">
        <v>3.64</v>
      </c>
      <c r="E341" s="4">
        <v>23</v>
      </c>
      <c r="F341" s="8">
        <v>5.79</v>
      </c>
      <c r="G341" s="4">
        <v>3</v>
      </c>
      <c r="H341" s="8">
        <v>0.99</v>
      </c>
      <c r="I341" s="4">
        <v>0</v>
      </c>
    </row>
    <row r="342" spans="1:9" x14ac:dyDescent="0.2">
      <c r="A342" s="2">
        <v>4</v>
      </c>
      <c r="B342" s="1" t="s">
        <v>106</v>
      </c>
      <c r="C342" s="4">
        <v>22</v>
      </c>
      <c r="D342" s="8">
        <v>3.08</v>
      </c>
      <c r="E342" s="4">
        <v>19</v>
      </c>
      <c r="F342" s="8">
        <v>4.79</v>
      </c>
      <c r="G342" s="4">
        <v>3</v>
      </c>
      <c r="H342" s="8">
        <v>0.99</v>
      </c>
      <c r="I342" s="4">
        <v>0</v>
      </c>
    </row>
    <row r="343" spans="1:9" x14ac:dyDescent="0.2">
      <c r="A343" s="2">
        <v>5</v>
      </c>
      <c r="B343" s="1" t="s">
        <v>103</v>
      </c>
      <c r="C343" s="4">
        <v>20</v>
      </c>
      <c r="D343" s="8">
        <v>2.8</v>
      </c>
      <c r="E343" s="4">
        <v>20</v>
      </c>
      <c r="F343" s="8">
        <v>5.04</v>
      </c>
      <c r="G343" s="4">
        <v>0</v>
      </c>
      <c r="H343" s="8">
        <v>0</v>
      </c>
      <c r="I343" s="4">
        <v>0</v>
      </c>
    </row>
    <row r="344" spans="1:9" x14ac:dyDescent="0.2">
      <c r="A344" s="2">
        <v>6</v>
      </c>
      <c r="B344" s="1" t="s">
        <v>95</v>
      </c>
      <c r="C344" s="4">
        <v>17</v>
      </c>
      <c r="D344" s="8">
        <v>2.38</v>
      </c>
      <c r="E344" s="4">
        <v>11</v>
      </c>
      <c r="F344" s="8">
        <v>2.77</v>
      </c>
      <c r="G344" s="4">
        <v>6</v>
      </c>
      <c r="H344" s="8">
        <v>1.99</v>
      </c>
      <c r="I344" s="4">
        <v>0</v>
      </c>
    </row>
    <row r="345" spans="1:9" x14ac:dyDescent="0.2">
      <c r="A345" s="2">
        <v>7</v>
      </c>
      <c r="B345" s="1" t="s">
        <v>111</v>
      </c>
      <c r="C345" s="4">
        <v>15</v>
      </c>
      <c r="D345" s="8">
        <v>2.1</v>
      </c>
      <c r="E345" s="4">
        <v>3</v>
      </c>
      <c r="F345" s="8">
        <v>0.76</v>
      </c>
      <c r="G345" s="4">
        <v>12</v>
      </c>
      <c r="H345" s="8">
        <v>3.97</v>
      </c>
      <c r="I345" s="4">
        <v>0</v>
      </c>
    </row>
    <row r="346" spans="1:9" x14ac:dyDescent="0.2">
      <c r="A346" s="2">
        <v>7</v>
      </c>
      <c r="B346" s="1" t="s">
        <v>89</v>
      </c>
      <c r="C346" s="4">
        <v>15</v>
      </c>
      <c r="D346" s="8">
        <v>2.1</v>
      </c>
      <c r="E346" s="4">
        <v>7</v>
      </c>
      <c r="F346" s="8">
        <v>1.76</v>
      </c>
      <c r="G346" s="4">
        <v>8</v>
      </c>
      <c r="H346" s="8">
        <v>2.65</v>
      </c>
      <c r="I346" s="4">
        <v>0</v>
      </c>
    </row>
    <row r="347" spans="1:9" x14ac:dyDescent="0.2">
      <c r="A347" s="2">
        <v>7</v>
      </c>
      <c r="B347" s="1" t="s">
        <v>100</v>
      </c>
      <c r="C347" s="4">
        <v>15</v>
      </c>
      <c r="D347" s="8">
        <v>2.1</v>
      </c>
      <c r="E347" s="4">
        <v>15</v>
      </c>
      <c r="F347" s="8">
        <v>3.78</v>
      </c>
      <c r="G347" s="4">
        <v>0</v>
      </c>
      <c r="H347" s="8">
        <v>0</v>
      </c>
      <c r="I347" s="4">
        <v>0</v>
      </c>
    </row>
    <row r="348" spans="1:9" x14ac:dyDescent="0.2">
      <c r="A348" s="2">
        <v>7</v>
      </c>
      <c r="B348" s="1" t="s">
        <v>105</v>
      </c>
      <c r="C348" s="4">
        <v>15</v>
      </c>
      <c r="D348" s="8">
        <v>2.1</v>
      </c>
      <c r="E348" s="4">
        <v>14</v>
      </c>
      <c r="F348" s="8">
        <v>3.53</v>
      </c>
      <c r="G348" s="4">
        <v>1</v>
      </c>
      <c r="H348" s="8">
        <v>0.33</v>
      </c>
      <c r="I348" s="4">
        <v>0</v>
      </c>
    </row>
    <row r="349" spans="1:9" x14ac:dyDescent="0.2">
      <c r="A349" s="2">
        <v>11</v>
      </c>
      <c r="B349" s="1" t="s">
        <v>107</v>
      </c>
      <c r="C349" s="4">
        <v>14</v>
      </c>
      <c r="D349" s="8">
        <v>1.96</v>
      </c>
      <c r="E349" s="4">
        <v>12</v>
      </c>
      <c r="F349" s="8">
        <v>3.02</v>
      </c>
      <c r="G349" s="4">
        <v>2</v>
      </c>
      <c r="H349" s="8">
        <v>0.66</v>
      </c>
      <c r="I349" s="4">
        <v>0</v>
      </c>
    </row>
    <row r="350" spans="1:9" x14ac:dyDescent="0.2">
      <c r="A350" s="2">
        <v>12</v>
      </c>
      <c r="B350" s="1" t="s">
        <v>133</v>
      </c>
      <c r="C350" s="4">
        <v>13</v>
      </c>
      <c r="D350" s="8">
        <v>1.82</v>
      </c>
      <c r="E350" s="4">
        <v>13</v>
      </c>
      <c r="F350" s="8">
        <v>3.27</v>
      </c>
      <c r="G350" s="4">
        <v>0</v>
      </c>
      <c r="H350" s="8">
        <v>0</v>
      </c>
      <c r="I350" s="4">
        <v>0</v>
      </c>
    </row>
    <row r="351" spans="1:9" x14ac:dyDescent="0.2">
      <c r="A351" s="2">
        <v>13</v>
      </c>
      <c r="B351" s="1" t="s">
        <v>112</v>
      </c>
      <c r="C351" s="4">
        <v>12</v>
      </c>
      <c r="D351" s="8">
        <v>1.68</v>
      </c>
      <c r="E351" s="4">
        <v>9</v>
      </c>
      <c r="F351" s="8">
        <v>2.27</v>
      </c>
      <c r="G351" s="4">
        <v>3</v>
      </c>
      <c r="H351" s="8">
        <v>0.99</v>
      </c>
      <c r="I351" s="4">
        <v>0</v>
      </c>
    </row>
    <row r="352" spans="1:9" x14ac:dyDescent="0.2">
      <c r="A352" s="2">
        <v>13</v>
      </c>
      <c r="B352" s="1" t="s">
        <v>136</v>
      </c>
      <c r="C352" s="4">
        <v>12</v>
      </c>
      <c r="D352" s="8">
        <v>1.68</v>
      </c>
      <c r="E352" s="4">
        <v>0</v>
      </c>
      <c r="F352" s="8">
        <v>0</v>
      </c>
      <c r="G352" s="4">
        <v>5</v>
      </c>
      <c r="H352" s="8">
        <v>1.66</v>
      </c>
      <c r="I352" s="4">
        <v>7</v>
      </c>
    </row>
    <row r="353" spans="1:9" x14ac:dyDescent="0.2">
      <c r="A353" s="2">
        <v>15</v>
      </c>
      <c r="B353" s="1" t="s">
        <v>88</v>
      </c>
      <c r="C353" s="4">
        <v>10</v>
      </c>
      <c r="D353" s="8">
        <v>1.4</v>
      </c>
      <c r="E353" s="4">
        <v>2</v>
      </c>
      <c r="F353" s="8">
        <v>0.5</v>
      </c>
      <c r="G353" s="4">
        <v>8</v>
      </c>
      <c r="H353" s="8">
        <v>2.65</v>
      </c>
      <c r="I353" s="4">
        <v>0</v>
      </c>
    </row>
    <row r="354" spans="1:9" x14ac:dyDescent="0.2">
      <c r="A354" s="2">
        <v>15</v>
      </c>
      <c r="B354" s="1" t="s">
        <v>132</v>
      </c>
      <c r="C354" s="4">
        <v>10</v>
      </c>
      <c r="D354" s="8">
        <v>1.4</v>
      </c>
      <c r="E354" s="4">
        <v>4</v>
      </c>
      <c r="F354" s="8">
        <v>1.01</v>
      </c>
      <c r="G354" s="4">
        <v>6</v>
      </c>
      <c r="H354" s="8">
        <v>1.99</v>
      </c>
      <c r="I354" s="4">
        <v>0</v>
      </c>
    </row>
    <row r="355" spans="1:9" x14ac:dyDescent="0.2">
      <c r="A355" s="2">
        <v>15</v>
      </c>
      <c r="B355" s="1" t="s">
        <v>91</v>
      </c>
      <c r="C355" s="4">
        <v>10</v>
      </c>
      <c r="D355" s="8">
        <v>1.4</v>
      </c>
      <c r="E355" s="4">
        <v>5</v>
      </c>
      <c r="F355" s="8">
        <v>1.26</v>
      </c>
      <c r="G355" s="4">
        <v>5</v>
      </c>
      <c r="H355" s="8">
        <v>1.66</v>
      </c>
      <c r="I355" s="4">
        <v>0</v>
      </c>
    </row>
    <row r="356" spans="1:9" x14ac:dyDescent="0.2">
      <c r="A356" s="2">
        <v>15</v>
      </c>
      <c r="B356" s="1" t="s">
        <v>92</v>
      </c>
      <c r="C356" s="4">
        <v>10</v>
      </c>
      <c r="D356" s="8">
        <v>1.4</v>
      </c>
      <c r="E356" s="4">
        <v>6</v>
      </c>
      <c r="F356" s="8">
        <v>1.51</v>
      </c>
      <c r="G356" s="4">
        <v>4</v>
      </c>
      <c r="H356" s="8">
        <v>1.32</v>
      </c>
      <c r="I356" s="4">
        <v>0</v>
      </c>
    </row>
    <row r="357" spans="1:9" x14ac:dyDescent="0.2">
      <c r="A357" s="2">
        <v>15</v>
      </c>
      <c r="B357" s="1" t="s">
        <v>108</v>
      </c>
      <c r="C357" s="4">
        <v>10</v>
      </c>
      <c r="D357" s="8">
        <v>1.4</v>
      </c>
      <c r="E357" s="4">
        <v>2</v>
      </c>
      <c r="F357" s="8">
        <v>0.5</v>
      </c>
      <c r="G357" s="4">
        <v>8</v>
      </c>
      <c r="H357" s="8">
        <v>2.65</v>
      </c>
      <c r="I357" s="4">
        <v>0</v>
      </c>
    </row>
    <row r="358" spans="1:9" x14ac:dyDescent="0.2">
      <c r="A358" s="2">
        <v>15</v>
      </c>
      <c r="B358" s="1" t="s">
        <v>99</v>
      </c>
      <c r="C358" s="4">
        <v>10</v>
      </c>
      <c r="D358" s="8">
        <v>1.4</v>
      </c>
      <c r="E358" s="4">
        <v>8</v>
      </c>
      <c r="F358" s="8">
        <v>2.02</v>
      </c>
      <c r="G358" s="4">
        <v>2</v>
      </c>
      <c r="H358" s="8">
        <v>0.66</v>
      </c>
      <c r="I358" s="4">
        <v>0</v>
      </c>
    </row>
    <row r="359" spans="1:9" x14ac:dyDescent="0.2">
      <c r="A359" s="2">
        <v>15</v>
      </c>
      <c r="B359" s="1" t="s">
        <v>101</v>
      </c>
      <c r="C359" s="4">
        <v>10</v>
      </c>
      <c r="D359" s="8">
        <v>1.4</v>
      </c>
      <c r="E359" s="4">
        <v>10</v>
      </c>
      <c r="F359" s="8">
        <v>2.52</v>
      </c>
      <c r="G359" s="4">
        <v>0</v>
      </c>
      <c r="H359" s="8">
        <v>0</v>
      </c>
      <c r="I359" s="4">
        <v>0</v>
      </c>
    </row>
    <row r="360" spans="1:9" x14ac:dyDescent="0.2">
      <c r="A360" s="2">
        <v>15</v>
      </c>
      <c r="B360" s="1" t="s">
        <v>134</v>
      </c>
      <c r="C360" s="4">
        <v>10</v>
      </c>
      <c r="D360" s="8">
        <v>1.4</v>
      </c>
      <c r="E360" s="4">
        <v>0</v>
      </c>
      <c r="F360" s="8">
        <v>0</v>
      </c>
      <c r="G360" s="4">
        <v>6</v>
      </c>
      <c r="H360" s="8">
        <v>1.99</v>
      </c>
      <c r="I360" s="4">
        <v>4</v>
      </c>
    </row>
    <row r="361" spans="1:9" x14ac:dyDescent="0.2">
      <c r="A361" s="2">
        <v>15</v>
      </c>
      <c r="B361" s="1" t="s">
        <v>102</v>
      </c>
      <c r="C361" s="4">
        <v>10</v>
      </c>
      <c r="D361" s="8">
        <v>1.4</v>
      </c>
      <c r="E361" s="4">
        <v>4</v>
      </c>
      <c r="F361" s="8">
        <v>1.01</v>
      </c>
      <c r="G361" s="4">
        <v>6</v>
      </c>
      <c r="H361" s="8">
        <v>1.99</v>
      </c>
      <c r="I361" s="4">
        <v>0</v>
      </c>
    </row>
    <row r="362" spans="1:9" x14ac:dyDescent="0.2">
      <c r="A362" s="2">
        <v>15</v>
      </c>
      <c r="B362" s="1" t="s">
        <v>135</v>
      </c>
      <c r="C362" s="4">
        <v>10</v>
      </c>
      <c r="D362" s="8">
        <v>1.4</v>
      </c>
      <c r="E362" s="4">
        <v>10</v>
      </c>
      <c r="F362" s="8">
        <v>2.52</v>
      </c>
      <c r="G362" s="4">
        <v>0</v>
      </c>
      <c r="H362" s="8">
        <v>0</v>
      </c>
      <c r="I362" s="4">
        <v>0</v>
      </c>
    </row>
    <row r="363" spans="1:9" x14ac:dyDescent="0.2">
      <c r="A363" s="2">
        <v>15</v>
      </c>
      <c r="B363" s="1" t="s">
        <v>115</v>
      </c>
      <c r="C363" s="4">
        <v>10</v>
      </c>
      <c r="D363" s="8">
        <v>1.4</v>
      </c>
      <c r="E363" s="4">
        <v>8</v>
      </c>
      <c r="F363" s="8">
        <v>2.02</v>
      </c>
      <c r="G363" s="4">
        <v>2</v>
      </c>
      <c r="H363" s="8">
        <v>0.66</v>
      </c>
      <c r="I363" s="4">
        <v>0</v>
      </c>
    </row>
    <row r="364" spans="1:9" x14ac:dyDescent="0.2">
      <c r="A364" s="1"/>
      <c r="C364" s="4"/>
      <c r="D364" s="8"/>
      <c r="E364" s="4"/>
      <c r="F364" s="8"/>
      <c r="G364" s="4"/>
      <c r="H364" s="8"/>
      <c r="I364" s="4"/>
    </row>
    <row r="365" spans="1:9" x14ac:dyDescent="0.2">
      <c r="A365" s="1" t="s">
        <v>16</v>
      </c>
      <c r="C365" s="4"/>
      <c r="D365" s="8"/>
      <c r="E365" s="4"/>
      <c r="F365" s="8"/>
      <c r="G365" s="4"/>
      <c r="H365" s="8"/>
      <c r="I365" s="4"/>
    </row>
    <row r="366" spans="1:9" x14ac:dyDescent="0.2">
      <c r="A366" s="2">
        <v>1</v>
      </c>
      <c r="B366" s="1" t="s">
        <v>88</v>
      </c>
      <c r="C366" s="4">
        <v>10</v>
      </c>
      <c r="D366" s="8">
        <v>6.21</v>
      </c>
      <c r="E366" s="4">
        <v>3</v>
      </c>
      <c r="F366" s="8">
        <v>2.88</v>
      </c>
      <c r="G366" s="4">
        <v>7</v>
      </c>
      <c r="H366" s="8">
        <v>13.21</v>
      </c>
      <c r="I366" s="4">
        <v>0</v>
      </c>
    </row>
    <row r="367" spans="1:9" x14ac:dyDescent="0.2">
      <c r="A367" s="2">
        <v>2</v>
      </c>
      <c r="B367" s="1" t="s">
        <v>103</v>
      </c>
      <c r="C367" s="4">
        <v>9</v>
      </c>
      <c r="D367" s="8">
        <v>5.59</v>
      </c>
      <c r="E367" s="4">
        <v>9</v>
      </c>
      <c r="F367" s="8">
        <v>8.65</v>
      </c>
      <c r="G367" s="4">
        <v>0</v>
      </c>
      <c r="H367" s="8">
        <v>0</v>
      </c>
      <c r="I367" s="4">
        <v>0</v>
      </c>
    </row>
    <row r="368" spans="1:9" x14ac:dyDescent="0.2">
      <c r="A368" s="2">
        <v>3</v>
      </c>
      <c r="B368" s="1" t="s">
        <v>111</v>
      </c>
      <c r="C368" s="4">
        <v>6</v>
      </c>
      <c r="D368" s="8">
        <v>3.73</v>
      </c>
      <c r="E368" s="4">
        <v>3</v>
      </c>
      <c r="F368" s="8">
        <v>2.88</v>
      </c>
      <c r="G368" s="4">
        <v>3</v>
      </c>
      <c r="H368" s="8">
        <v>5.66</v>
      </c>
      <c r="I368" s="4">
        <v>0</v>
      </c>
    </row>
    <row r="369" spans="1:9" x14ac:dyDescent="0.2">
      <c r="A369" s="2">
        <v>3</v>
      </c>
      <c r="B369" s="1" t="s">
        <v>137</v>
      </c>
      <c r="C369" s="4">
        <v>6</v>
      </c>
      <c r="D369" s="8">
        <v>3.73</v>
      </c>
      <c r="E369" s="4">
        <v>0</v>
      </c>
      <c r="F369" s="8">
        <v>0</v>
      </c>
      <c r="G369" s="4">
        <v>6</v>
      </c>
      <c r="H369" s="8">
        <v>11.32</v>
      </c>
      <c r="I369" s="4">
        <v>0</v>
      </c>
    </row>
    <row r="370" spans="1:9" x14ac:dyDescent="0.2">
      <c r="A370" s="2">
        <v>3</v>
      </c>
      <c r="B370" s="1" t="s">
        <v>93</v>
      </c>
      <c r="C370" s="4">
        <v>6</v>
      </c>
      <c r="D370" s="8">
        <v>3.73</v>
      </c>
      <c r="E370" s="4">
        <v>6</v>
      </c>
      <c r="F370" s="8">
        <v>5.77</v>
      </c>
      <c r="G370" s="4">
        <v>0</v>
      </c>
      <c r="H370" s="8">
        <v>0</v>
      </c>
      <c r="I370" s="4">
        <v>0</v>
      </c>
    </row>
    <row r="371" spans="1:9" x14ac:dyDescent="0.2">
      <c r="A371" s="2">
        <v>3</v>
      </c>
      <c r="B371" s="1" t="s">
        <v>104</v>
      </c>
      <c r="C371" s="4">
        <v>6</v>
      </c>
      <c r="D371" s="8">
        <v>3.73</v>
      </c>
      <c r="E371" s="4">
        <v>6</v>
      </c>
      <c r="F371" s="8">
        <v>5.77</v>
      </c>
      <c r="G371" s="4">
        <v>0</v>
      </c>
      <c r="H371" s="8">
        <v>0</v>
      </c>
      <c r="I371" s="4">
        <v>0</v>
      </c>
    </row>
    <row r="372" spans="1:9" x14ac:dyDescent="0.2">
      <c r="A372" s="2">
        <v>7</v>
      </c>
      <c r="B372" s="1" t="s">
        <v>89</v>
      </c>
      <c r="C372" s="4">
        <v>5</v>
      </c>
      <c r="D372" s="8">
        <v>3.11</v>
      </c>
      <c r="E372" s="4">
        <v>4</v>
      </c>
      <c r="F372" s="8">
        <v>3.85</v>
      </c>
      <c r="G372" s="4">
        <v>1</v>
      </c>
      <c r="H372" s="8">
        <v>1.89</v>
      </c>
      <c r="I372" s="4">
        <v>0</v>
      </c>
    </row>
    <row r="373" spans="1:9" x14ac:dyDescent="0.2">
      <c r="A373" s="2">
        <v>7</v>
      </c>
      <c r="B373" s="1" t="s">
        <v>95</v>
      </c>
      <c r="C373" s="4">
        <v>5</v>
      </c>
      <c r="D373" s="8">
        <v>3.11</v>
      </c>
      <c r="E373" s="4">
        <v>5</v>
      </c>
      <c r="F373" s="8">
        <v>4.8099999999999996</v>
      </c>
      <c r="G373" s="4">
        <v>0</v>
      </c>
      <c r="H373" s="8">
        <v>0</v>
      </c>
      <c r="I373" s="4">
        <v>0</v>
      </c>
    </row>
    <row r="374" spans="1:9" x14ac:dyDescent="0.2">
      <c r="A374" s="2">
        <v>7</v>
      </c>
      <c r="B374" s="1" t="s">
        <v>99</v>
      </c>
      <c r="C374" s="4">
        <v>5</v>
      </c>
      <c r="D374" s="8">
        <v>3.11</v>
      </c>
      <c r="E374" s="4">
        <v>2</v>
      </c>
      <c r="F374" s="8">
        <v>1.92</v>
      </c>
      <c r="G374" s="4">
        <v>3</v>
      </c>
      <c r="H374" s="8">
        <v>5.66</v>
      </c>
      <c r="I374" s="4">
        <v>0</v>
      </c>
    </row>
    <row r="375" spans="1:9" x14ac:dyDescent="0.2">
      <c r="A375" s="2">
        <v>7</v>
      </c>
      <c r="B375" s="1" t="s">
        <v>107</v>
      </c>
      <c r="C375" s="4">
        <v>5</v>
      </c>
      <c r="D375" s="8">
        <v>3.11</v>
      </c>
      <c r="E375" s="4">
        <v>4</v>
      </c>
      <c r="F375" s="8">
        <v>3.85</v>
      </c>
      <c r="G375" s="4">
        <v>1</v>
      </c>
      <c r="H375" s="8">
        <v>1.89</v>
      </c>
      <c r="I375" s="4">
        <v>0</v>
      </c>
    </row>
    <row r="376" spans="1:9" x14ac:dyDescent="0.2">
      <c r="A376" s="2">
        <v>11</v>
      </c>
      <c r="B376" s="1" t="s">
        <v>91</v>
      </c>
      <c r="C376" s="4">
        <v>4</v>
      </c>
      <c r="D376" s="8">
        <v>2.48</v>
      </c>
      <c r="E376" s="4">
        <v>3</v>
      </c>
      <c r="F376" s="8">
        <v>2.88</v>
      </c>
      <c r="G376" s="4">
        <v>1</v>
      </c>
      <c r="H376" s="8">
        <v>1.89</v>
      </c>
      <c r="I376" s="4">
        <v>0</v>
      </c>
    </row>
    <row r="377" spans="1:9" x14ac:dyDescent="0.2">
      <c r="A377" s="2">
        <v>11</v>
      </c>
      <c r="B377" s="1" t="s">
        <v>106</v>
      </c>
      <c r="C377" s="4">
        <v>4</v>
      </c>
      <c r="D377" s="8">
        <v>2.48</v>
      </c>
      <c r="E377" s="4">
        <v>4</v>
      </c>
      <c r="F377" s="8">
        <v>3.85</v>
      </c>
      <c r="G377" s="4">
        <v>0</v>
      </c>
      <c r="H377" s="8">
        <v>0</v>
      </c>
      <c r="I377" s="4">
        <v>0</v>
      </c>
    </row>
    <row r="378" spans="1:9" x14ac:dyDescent="0.2">
      <c r="A378" s="2">
        <v>13</v>
      </c>
      <c r="B378" s="1" t="s">
        <v>112</v>
      </c>
      <c r="C378" s="4">
        <v>3</v>
      </c>
      <c r="D378" s="8">
        <v>1.86</v>
      </c>
      <c r="E378" s="4">
        <v>2</v>
      </c>
      <c r="F378" s="8">
        <v>1.92</v>
      </c>
      <c r="G378" s="4">
        <v>1</v>
      </c>
      <c r="H378" s="8">
        <v>1.89</v>
      </c>
      <c r="I378" s="4">
        <v>0</v>
      </c>
    </row>
    <row r="379" spans="1:9" x14ac:dyDescent="0.2">
      <c r="A379" s="2">
        <v>13</v>
      </c>
      <c r="B379" s="1" t="s">
        <v>139</v>
      </c>
      <c r="C379" s="4">
        <v>3</v>
      </c>
      <c r="D379" s="8">
        <v>1.86</v>
      </c>
      <c r="E379" s="4">
        <v>3</v>
      </c>
      <c r="F379" s="8">
        <v>2.88</v>
      </c>
      <c r="G379" s="4">
        <v>0</v>
      </c>
      <c r="H379" s="8">
        <v>0</v>
      </c>
      <c r="I379" s="4">
        <v>0</v>
      </c>
    </row>
    <row r="380" spans="1:9" x14ac:dyDescent="0.2">
      <c r="A380" s="2">
        <v>13</v>
      </c>
      <c r="B380" s="1" t="s">
        <v>94</v>
      </c>
      <c r="C380" s="4">
        <v>3</v>
      </c>
      <c r="D380" s="8">
        <v>1.86</v>
      </c>
      <c r="E380" s="4">
        <v>3</v>
      </c>
      <c r="F380" s="8">
        <v>2.88</v>
      </c>
      <c r="G380" s="4">
        <v>0</v>
      </c>
      <c r="H380" s="8">
        <v>0</v>
      </c>
      <c r="I380" s="4">
        <v>0</v>
      </c>
    </row>
    <row r="381" spans="1:9" x14ac:dyDescent="0.2">
      <c r="A381" s="2">
        <v>13</v>
      </c>
      <c r="B381" s="1" t="s">
        <v>96</v>
      </c>
      <c r="C381" s="4">
        <v>3</v>
      </c>
      <c r="D381" s="8">
        <v>1.86</v>
      </c>
      <c r="E381" s="4">
        <v>3</v>
      </c>
      <c r="F381" s="8">
        <v>2.88</v>
      </c>
      <c r="G381" s="4">
        <v>0</v>
      </c>
      <c r="H381" s="8">
        <v>0</v>
      </c>
      <c r="I381" s="4">
        <v>0</v>
      </c>
    </row>
    <row r="382" spans="1:9" x14ac:dyDescent="0.2">
      <c r="A382" s="2">
        <v>13</v>
      </c>
      <c r="B382" s="1" t="s">
        <v>144</v>
      </c>
      <c r="C382" s="4">
        <v>3</v>
      </c>
      <c r="D382" s="8">
        <v>1.86</v>
      </c>
      <c r="E382" s="4">
        <v>3</v>
      </c>
      <c r="F382" s="8">
        <v>2.88</v>
      </c>
      <c r="G382" s="4">
        <v>0</v>
      </c>
      <c r="H382" s="8">
        <v>0</v>
      </c>
      <c r="I382" s="4">
        <v>0</v>
      </c>
    </row>
    <row r="383" spans="1:9" x14ac:dyDescent="0.2">
      <c r="A383" s="2">
        <v>13</v>
      </c>
      <c r="B383" s="1" t="s">
        <v>110</v>
      </c>
      <c r="C383" s="4">
        <v>3</v>
      </c>
      <c r="D383" s="8">
        <v>1.86</v>
      </c>
      <c r="E383" s="4">
        <v>3</v>
      </c>
      <c r="F383" s="8">
        <v>2.88</v>
      </c>
      <c r="G383" s="4">
        <v>0</v>
      </c>
      <c r="H383" s="8">
        <v>0</v>
      </c>
      <c r="I383" s="4">
        <v>0</v>
      </c>
    </row>
    <row r="384" spans="1:9" x14ac:dyDescent="0.2">
      <c r="A384" s="2">
        <v>19</v>
      </c>
      <c r="B384" s="1" t="s">
        <v>129</v>
      </c>
      <c r="C384" s="4">
        <v>2</v>
      </c>
      <c r="D384" s="8">
        <v>1.24</v>
      </c>
      <c r="E384" s="4">
        <v>1</v>
      </c>
      <c r="F384" s="8">
        <v>0.96</v>
      </c>
      <c r="G384" s="4">
        <v>1</v>
      </c>
      <c r="H384" s="8">
        <v>1.89</v>
      </c>
      <c r="I384" s="4">
        <v>0</v>
      </c>
    </row>
    <row r="385" spans="1:9" x14ac:dyDescent="0.2">
      <c r="A385" s="2">
        <v>19</v>
      </c>
      <c r="B385" s="1" t="s">
        <v>130</v>
      </c>
      <c r="C385" s="4">
        <v>2</v>
      </c>
      <c r="D385" s="8">
        <v>1.24</v>
      </c>
      <c r="E385" s="4">
        <v>1</v>
      </c>
      <c r="F385" s="8">
        <v>0.96</v>
      </c>
      <c r="G385" s="4">
        <v>1</v>
      </c>
      <c r="H385" s="8">
        <v>1.89</v>
      </c>
      <c r="I385" s="4">
        <v>0</v>
      </c>
    </row>
    <row r="386" spans="1:9" x14ac:dyDescent="0.2">
      <c r="A386" s="2">
        <v>19</v>
      </c>
      <c r="B386" s="1" t="s">
        <v>138</v>
      </c>
      <c r="C386" s="4">
        <v>2</v>
      </c>
      <c r="D386" s="8">
        <v>1.24</v>
      </c>
      <c r="E386" s="4">
        <v>2</v>
      </c>
      <c r="F386" s="8">
        <v>1.92</v>
      </c>
      <c r="G386" s="4">
        <v>0</v>
      </c>
      <c r="H386" s="8">
        <v>0</v>
      </c>
      <c r="I386" s="4">
        <v>0</v>
      </c>
    </row>
    <row r="387" spans="1:9" x14ac:dyDescent="0.2">
      <c r="A387" s="2">
        <v>19</v>
      </c>
      <c r="B387" s="1" t="s">
        <v>128</v>
      </c>
      <c r="C387" s="4">
        <v>2</v>
      </c>
      <c r="D387" s="8">
        <v>1.24</v>
      </c>
      <c r="E387" s="4">
        <v>0</v>
      </c>
      <c r="F387" s="8">
        <v>0</v>
      </c>
      <c r="G387" s="4">
        <v>1</v>
      </c>
      <c r="H387" s="8">
        <v>1.89</v>
      </c>
      <c r="I387" s="4">
        <v>1</v>
      </c>
    </row>
    <row r="388" spans="1:9" x14ac:dyDescent="0.2">
      <c r="A388" s="2">
        <v>19</v>
      </c>
      <c r="B388" s="1" t="s">
        <v>124</v>
      </c>
      <c r="C388" s="4">
        <v>2</v>
      </c>
      <c r="D388" s="8">
        <v>1.24</v>
      </c>
      <c r="E388" s="4">
        <v>0</v>
      </c>
      <c r="F388" s="8">
        <v>0</v>
      </c>
      <c r="G388" s="4">
        <v>2</v>
      </c>
      <c r="H388" s="8">
        <v>3.77</v>
      </c>
      <c r="I388" s="4">
        <v>0</v>
      </c>
    </row>
    <row r="389" spans="1:9" x14ac:dyDescent="0.2">
      <c r="A389" s="2">
        <v>19</v>
      </c>
      <c r="B389" s="1" t="s">
        <v>118</v>
      </c>
      <c r="C389" s="4">
        <v>2</v>
      </c>
      <c r="D389" s="8">
        <v>1.24</v>
      </c>
      <c r="E389" s="4">
        <v>2</v>
      </c>
      <c r="F389" s="8">
        <v>1.92</v>
      </c>
      <c r="G389" s="4">
        <v>0</v>
      </c>
      <c r="H389" s="8">
        <v>0</v>
      </c>
      <c r="I389" s="4">
        <v>0</v>
      </c>
    </row>
    <row r="390" spans="1:9" x14ac:dyDescent="0.2">
      <c r="A390" s="2">
        <v>19</v>
      </c>
      <c r="B390" s="1" t="s">
        <v>92</v>
      </c>
      <c r="C390" s="4">
        <v>2</v>
      </c>
      <c r="D390" s="8">
        <v>1.24</v>
      </c>
      <c r="E390" s="4">
        <v>2</v>
      </c>
      <c r="F390" s="8">
        <v>1.92</v>
      </c>
      <c r="G390" s="4">
        <v>0</v>
      </c>
      <c r="H390" s="8">
        <v>0</v>
      </c>
      <c r="I390" s="4">
        <v>0</v>
      </c>
    </row>
    <row r="391" spans="1:9" x14ac:dyDescent="0.2">
      <c r="A391" s="2">
        <v>19</v>
      </c>
      <c r="B391" s="1" t="s">
        <v>140</v>
      </c>
      <c r="C391" s="4">
        <v>2</v>
      </c>
      <c r="D391" s="8">
        <v>1.24</v>
      </c>
      <c r="E391" s="4">
        <v>2</v>
      </c>
      <c r="F391" s="8">
        <v>1.92</v>
      </c>
      <c r="G391" s="4">
        <v>0</v>
      </c>
      <c r="H391" s="8">
        <v>0</v>
      </c>
      <c r="I391" s="4">
        <v>0</v>
      </c>
    </row>
    <row r="392" spans="1:9" x14ac:dyDescent="0.2">
      <c r="A392" s="2">
        <v>19</v>
      </c>
      <c r="B392" s="1" t="s">
        <v>141</v>
      </c>
      <c r="C392" s="4">
        <v>2</v>
      </c>
      <c r="D392" s="8">
        <v>1.24</v>
      </c>
      <c r="E392" s="4">
        <v>2</v>
      </c>
      <c r="F392" s="8">
        <v>1.92</v>
      </c>
      <c r="G392" s="4">
        <v>0</v>
      </c>
      <c r="H392" s="8">
        <v>0</v>
      </c>
      <c r="I392" s="4">
        <v>0</v>
      </c>
    </row>
    <row r="393" spans="1:9" x14ac:dyDescent="0.2">
      <c r="A393" s="2">
        <v>19</v>
      </c>
      <c r="B393" s="1" t="s">
        <v>142</v>
      </c>
      <c r="C393" s="4">
        <v>2</v>
      </c>
      <c r="D393" s="8">
        <v>1.24</v>
      </c>
      <c r="E393" s="4">
        <v>2</v>
      </c>
      <c r="F393" s="8">
        <v>1.92</v>
      </c>
      <c r="G393" s="4">
        <v>0</v>
      </c>
      <c r="H393" s="8">
        <v>0</v>
      </c>
      <c r="I393" s="4">
        <v>0</v>
      </c>
    </row>
    <row r="394" spans="1:9" x14ac:dyDescent="0.2">
      <c r="A394" s="2">
        <v>19</v>
      </c>
      <c r="B394" s="1" t="s">
        <v>143</v>
      </c>
      <c r="C394" s="4">
        <v>2</v>
      </c>
      <c r="D394" s="8">
        <v>1.24</v>
      </c>
      <c r="E394" s="4">
        <v>0</v>
      </c>
      <c r="F394" s="8">
        <v>0</v>
      </c>
      <c r="G394" s="4">
        <v>2</v>
      </c>
      <c r="H394" s="8">
        <v>3.77</v>
      </c>
      <c r="I394" s="4">
        <v>0</v>
      </c>
    </row>
    <row r="395" spans="1:9" x14ac:dyDescent="0.2">
      <c r="A395" s="2">
        <v>19</v>
      </c>
      <c r="B395" s="1" t="s">
        <v>100</v>
      </c>
      <c r="C395" s="4">
        <v>2</v>
      </c>
      <c r="D395" s="8">
        <v>1.24</v>
      </c>
      <c r="E395" s="4">
        <v>2</v>
      </c>
      <c r="F395" s="8">
        <v>1.92</v>
      </c>
      <c r="G395" s="4">
        <v>0</v>
      </c>
      <c r="H395" s="8">
        <v>0</v>
      </c>
      <c r="I395" s="4">
        <v>0</v>
      </c>
    </row>
    <row r="396" spans="1:9" x14ac:dyDescent="0.2">
      <c r="A396" s="2">
        <v>19</v>
      </c>
      <c r="B396" s="1" t="s">
        <v>101</v>
      </c>
      <c r="C396" s="4">
        <v>2</v>
      </c>
      <c r="D396" s="8">
        <v>1.24</v>
      </c>
      <c r="E396" s="4">
        <v>2</v>
      </c>
      <c r="F396" s="8">
        <v>1.92</v>
      </c>
      <c r="G396" s="4">
        <v>0</v>
      </c>
      <c r="H396" s="8">
        <v>0</v>
      </c>
      <c r="I396" s="4">
        <v>0</v>
      </c>
    </row>
    <row r="397" spans="1:9" x14ac:dyDescent="0.2">
      <c r="A397" s="2">
        <v>19</v>
      </c>
      <c r="B397" s="1" t="s">
        <v>145</v>
      </c>
      <c r="C397" s="4">
        <v>2</v>
      </c>
      <c r="D397" s="8">
        <v>1.24</v>
      </c>
      <c r="E397" s="4">
        <v>0</v>
      </c>
      <c r="F397" s="8">
        <v>0</v>
      </c>
      <c r="G397" s="4">
        <v>2</v>
      </c>
      <c r="H397" s="8">
        <v>3.77</v>
      </c>
      <c r="I397" s="4">
        <v>0</v>
      </c>
    </row>
    <row r="398" spans="1:9" x14ac:dyDescent="0.2">
      <c r="A398" s="1"/>
      <c r="C398" s="4"/>
      <c r="D398" s="8"/>
      <c r="E398" s="4"/>
      <c r="F398" s="8"/>
      <c r="G398" s="4"/>
      <c r="H398" s="8"/>
      <c r="I398" s="4"/>
    </row>
    <row r="399" spans="1:9" x14ac:dyDescent="0.2">
      <c r="A399" s="1" t="s">
        <v>17</v>
      </c>
      <c r="C399" s="4"/>
      <c r="D399" s="8"/>
      <c r="E399" s="4"/>
      <c r="F399" s="8"/>
      <c r="G399" s="4"/>
      <c r="H399" s="8"/>
      <c r="I399" s="4"/>
    </row>
    <row r="400" spans="1:9" x14ac:dyDescent="0.2">
      <c r="A400" s="2">
        <v>1</v>
      </c>
      <c r="B400" s="1" t="s">
        <v>104</v>
      </c>
      <c r="C400" s="4">
        <v>24</v>
      </c>
      <c r="D400" s="8">
        <v>7.72</v>
      </c>
      <c r="E400" s="4">
        <v>23</v>
      </c>
      <c r="F400" s="8">
        <v>10.18</v>
      </c>
      <c r="G400" s="4">
        <v>1</v>
      </c>
      <c r="H400" s="8">
        <v>1.19</v>
      </c>
      <c r="I400" s="4">
        <v>0</v>
      </c>
    </row>
    <row r="401" spans="1:9" x14ac:dyDescent="0.2">
      <c r="A401" s="2">
        <v>2</v>
      </c>
      <c r="B401" s="1" t="s">
        <v>96</v>
      </c>
      <c r="C401" s="4">
        <v>20</v>
      </c>
      <c r="D401" s="8">
        <v>6.43</v>
      </c>
      <c r="E401" s="4">
        <v>18</v>
      </c>
      <c r="F401" s="8">
        <v>7.96</v>
      </c>
      <c r="G401" s="4">
        <v>2</v>
      </c>
      <c r="H401" s="8">
        <v>2.38</v>
      </c>
      <c r="I401" s="4">
        <v>0</v>
      </c>
    </row>
    <row r="402" spans="1:9" x14ac:dyDescent="0.2">
      <c r="A402" s="2">
        <v>3</v>
      </c>
      <c r="B402" s="1" t="s">
        <v>100</v>
      </c>
      <c r="C402" s="4">
        <v>14</v>
      </c>
      <c r="D402" s="8">
        <v>4.5</v>
      </c>
      <c r="E402" s="4">
        <v>14</v>
      </c>
      <c r="F402" s="8">
        <v>6.19</v>
      </c>
      <c r="G402" s="4">
        <v>0</v>
      </c>
      <c r="H402" s="8">
        <v>0</v>
      </c>
      <c r="I402" s="4">
        <v>0</v>
      </c>
    </row>
    <row r="403" spans="1:9" x14ac:dyDescent="0.2">
      <c r="A403" s="2">
        <v>4</v>
      </c>
      <c r="B403" s="1" t="s">
        <v>101</v>
      </c>
      <c r="C403" s="4">
        <v>13</v>
      </c>
      <c r="D403" s="8">
        <v>4.18</v>
      </c>
      <c r="E403" s="4">
        <v>13</v>
      </c>
      <c r="F403" s="8">
        <v>5.75</v>
      </c>
      <c r="G403" s="4">
        <v>0</v>
      </c>
      <c r="H403" s="8">
        <v>0</v>
      </c>
      <c r="I403" s="4">
        <v>0</v>
      </c>
    </row>
    <row r="404" spans="1:9" x14ac:dyDescent="0.2">
      <c r="A404" s="2">
        <v>5</v>
      </c>
      <c r="B404" s="1" t="s">
        <v>88</v>
      </c>
      <c r="C404" s="4">
        <v>9</v>
      </c>
      <c r="D404" s="8">
        <v>2.89</v>
      </c>
      <c r="E404" s="4">
        <v>2</v>
      </c>
      <c r="F404" s="8">
        <v>0.88</v>
      </c>
      <c r="G404" s="4">
        <v>7</v>
      </c>
      <c r="H404" s="8">
        <v>8.33</v>
      </c>
      <c r="I404" s="4">
        <v>0</v>
      </c>
    </row>
    <row r="405" spans="1:9" x14ac:dyDescent="0.2">
      <c r="A405" s="2">
        <v>6</v>
      </c>
      <c r="B405" s="1" t="s">
        <v>89</v>
      </c>
      <c r="C405" s="4">
        <v>8</v>
      </c>
      <c r="D405" s="8">
        <v>2.57</v>
      </c>
      <c r="E405" s="4">
        <v>7</v>
      </c>
      <c r="F405" s="8">
        <v>3.1</v>
      </c>
      <c r="G405" s="4">
        <v>1</v>
      </c>
      <c r="H405" s="8">
        <v>1.19</v>
      </c>
      <c r="I405" s="4">
        <v>0</v>
      </c>
    </row>
    <row r="406" spans="1:9" x14ac:dyDescent="0.2">
      <c r="A406" s="2">
        <v>6</v>
      </c>
      <c r="B406" s="1" t="s">
        <v>103</v>
      </c>
      <c r="C406" s="4">
        <v>8</v>
      </c>
      <c r="D406" s="8">
        <v>2.57</v>
      </c>
      <c r="E406" s="4">
        <v>8</v>
      </c>
      <c r="F406" s="8">
        <v>3.54</v>
      </c>
      <c r="G406" s="4">
        <v>0</v>
      </c>
      <c r="H406" s="8">
        <v>0</v>
      </c>
      <c r="I406" s="4">
        <v>0</v>
      </c>
    </row>
    <row r="407" spans="1:9" x14ac:dyDescent="0.2">
      <c r="A407" s="2">
        <v>6</v>
      </c>
      <c r="B407" s="1" t="s">
        <v>106</v>
      </c>
      <c r="C407" s="4">
        <v>8</v>
      </c>
      <c r="D407" s="8">
        <v>2.57</v>
      </c>
      <c r="E407" s="4">
        <v>8</v>
      </c>
      <c r="F407" s="8">
        <v>3.54</v>
      </c>
      <c r="G407" s="4">
        <v>0</v>
      </c>
      <c r="H407" s="8">
        <v>0</v>
      </c>
      <c r="I407" s="4">
        <v>0</v>
      </c>
    </row>
    <row r="408" spans="1:9" x14ac:dyDescent="0.2">
      <c r="A408" s="2">
        <v>9</v>
      </c>
      <c r="B408" s="1" t="s">
        <v>114</v>
      </c>
      <c r="C408" s="4">
        <v>7</v>
      </c>
      <c r="D408" s="8">
        <v>2.25</v>
      </c>
      <c r="E408" s="4">
        <v>5</v>
      </c>
      <c r="F408" s="8">
        <v>2.21</v>
      </c>
      <c r="G408" s="4">
        <v>2</v>
      </c>
      <c r="H408" s="8">
        <v>2.38</v>
      </c>
      <c r="I408" s="4">
        <v>0</v>
      </c>
    </row>
    <row r="409" spans="1:9" x14ac:dyDescent="0.2">
      <c r="A409" s="2">
        <v>9</v>
      </c>
      <c r="B409" s="1" t="s">
        <v>146</v>
      </c>
      <c r="C409" s="4">
        <v>7</v>
      </c>
      <c r="D409" s="8">
        <v>2.25</v>
      </c>
      <c r="E409" s="4">
        <v>6</v>
      </c>
      <c r="F409" s="8">
        <v>2.65</v>
      </c>
      <c r="G409" s="4">
        <v>1</v>
      </c>
      <c r="H409" s="8">
        <v>1.19</v>
      </c>
      <c r="I409" s="4">
        <v>0</v>
      </c>
    </row>
    <row r="410" spans="1:9" x14ac:dyDescent="0.2">
      <c r="A410" s="2">
        <v>11</v>
      </c>
      <c r="B410" s="1" t="s">
        <v>112</v>
      </c>
      <c r="C410" s="4">
        <v>6</v>
      </c>
      <c r="D410" s="8">
        <v>1.93</v>
      </c>
      <c r="E410" s="4">
        <v>3</v>
      </c>
      <c r="F410" s="8">
        <v>1.33</v>
      </c>
      <c r="G410" s="4">
        <v>3</v>
      </c>
      <c r="H410" s="8">
        <v>3.57</v>
      </c>
      <c r="I410" s="4">
        <v>0</v>
      </c>
    </row>
    <row r="411" spans="1:9" x14ac:dyDescent="0.2">
      <c r="A411" s="2">
        <v>11</v>
      </c>
      <c r="B411" s="1" t="s">
        <v>90</v>
      </c>
      <c r="C411" s="4">
        <v>6</v>
      </c>
      <c r="D411" s="8">
        <v>1.93</v>
      </c>
      <c r="E411" s="4">
        <v>6</v>
      </c>
      <c r="F411" s="8">
        <v>2.65</v>
      </c>
      <c r="G411" s="4">
        <v>0</v>
      </c>
      <c r="H411" s="8">
        <v>0</v>
      </c>
      <c r="I411" s="4">
        <v>0</v>
      </c>
    </row>
    <row r="412" spans="1:9" x14ac:dyDescent="0.2">
      <c r="A412" s="2">
        <v>11</v>
      </c>
      <c r="B412" s="1" t="s">
        <v>91</v>
      </c>
      <c r="C412" s="4">
        <v>6</v>
      </c>
      <c r="D412" s="8">
        <v>1.93</v>
      </c>
      <c r="E412" s="4">
        <v>5</v>
      </c>
      <c r="F412" s="8">
        <v>2.21</v>
      </c>
      <c r="G412" s="4">
        <v>1</v>
      </c>
      <c r="H412" s="8">
        <v>1.19</v>
      </c>
      <c r="I412" s="4">
        <v>0</v>
      </c>
    </row>
    <row r="413" spans="1:9" x14ac:dyDescent="0.2">
      <c r="A413" s="2">
        <v>11</v>
      </c>
      <c r="B413" s="1" t="s">
        <v>93</v>
      </c>
      <c r="C413" s="4">
        <v>6</v>
      </c>
      <c r="D413" s="8">
        <v>1.93</v>
      </c>
      <c r="E413" s="4">
        <v>6</v>
      </c>
      <c r="F413" s="8">
        <v>2.65</v>
      </c>
      <c r="G413" s="4">
        <v>0</v>
      </c>
      <c r="H413" s="8">
        <v>0</v>
      </c>
      <c r="I413" s="4">
        <v>0</v>
      </c>
    </row>
    <row r="414" spans="1:9" x14ac:dyDescent="0.2">
      <c r="A414" s="2">
        <v>11</v>
      </c>
      <c r="B414" s="1" t="s">
        <v>94</v>
      </c>
      <c r="C414" s="4">
        <v>6</v>
      </c>
      <c r="D414" s="8">
        <v>1.93</v>
      </c>
      <c r="E414" s="4">
        <v>1</v>
      </c>
      <c r="F414" s="8">
        <v>0.44</v>
      </c>
      <c r="G414" s="4">
        <v>5</v>
      </c>
      <c r="H414" s="8">
        <v>5.95</v>
      </c>
      <c r="I414" s="4">
        <v>0</v>
      </c>
    </row>
    <row r="415" spans="1:9" x14ac:dyDescent="0.2">
      <c r="A415" s="2">
        <v>11</v>
      </c>
      <c r="B415" s="1" t="s">
        <v>95</v>
      </c>
      <c r="C415" s="4">
        <v>6</v>
      </c>
      <c r="D415" s="8">
        <v>1.93</v>
      </c>
      <c r="E415" s="4">
        <v>3</v>
      </c>
      <c r="F415" s="8">
        <v>1.33</v>
      </c>
      <c r="G415" s="4">
        <v>3</v>
      </c>
      <c r="H415" s="8">
        <v>3.57</v>
      </c>
      <c r="I415" s="4">
        <v>0</v>
      </c>
    </row>
    <row r="416" spans="1:9" x14ac:dyDescent="0.2">
      <c r="A416" s="2">
        <v>11</v>
      </c>
      <c r="B416" s="1" t="s">
        <v>110</v>
      </c>
      <c r="C416" s="4">
        <v>6</v>
      </c>
      <c r="D416" s="8">
        <v>1.93</v>
      </c>
      <c r="E416" s="4">
        <v>4</v>
      </c>
      <c r="F416" s="8">
        <v>1.77</v>
      </c>
      <c r="G416" s="4">
        <v>2</v>
      </c>
      <c r="H416" s="8">
        <v>2.38</v>
      </c>
      <c r="I416" s="4">
        <v>0</v>
      </c>
    </row>
    <row r="417" spans="1:9" x14ac:dyDescent="0.2">
      <c r="A417" s="2">
        <v>18</v>
      </c>
      <c r="B417" s="1" t="s">
        <v>92</v>
      </c>
      <c r="C417" s="4">
        <v>5</v>
      </c>
      <c r="D417" s="8">
        <v>1.61</v>
      </c>
      <c r="E417" s="4">
        <v>4</v>
      </c>
      <c r="F417" s="8">
        <v>1.77</v>
      </c>
      <c r="G417" s="4">
        <v>1</v>
      </c>
      <c r="H417" s="8">
        <v>1.19</v>
      </c>
      <c r="I417" s="4">
        <v>0</v>
      </c>
    </row>
    <row r="418" spans="1:9" x14ac:dyDescent="0.2">
      <c r="A418" s="2">
        <v>18</v>
      </c>
      <c r="B418" s="1" t="s">
        <v>113</v>
      </c>
      <c r="C418" s="4">
        <v>5</v>
      </c>
      <c r="D418" s="8">
        <v>1.61</v>
      </c>
      <c r="E418" s="4">
        <v>4</v>
      </c>
      <c r="F418" s="8">
        <v>1.77</v>
      </c>
      <c r="G418" s="4">
        <v>1</v>
      </c>
      <c r="H418" s="8">
        <v>1.19</v>
      </c>
      <c r="I418" s="4">
        <v>0</v>
      </c>
    </row>
    <row r="419" spans="1:9" x14ac:dyDescent="0.2">
      <c r="A419" s="2">
        <v>18</v>
      </c>
      <c r="B419" s="1" t="s">
        <v>102</v>
      </c>
      <c r="C419" s="4">
        <v>5</v>
      </c>
      <c r="D419" s="8">
        <v>1.61</v>
      </c>
      <c r="E419" s="4">
        <v>3</v>
      </c>
      <c r="F419" s="8">
        <v>1.33</v>
      </c>
      <c r="G419" s="4">
        <v>2</v>
      </c>
      <c r="H419" s="8">
        <v>2.38</v>
      </c>
      <c r="I419" s="4">
        <v>0</v>
      </c>
    </row>
    <row r="420" spans="1:9" x14ac:dyDescent="0.2">
      <c r="A420" s="2">
        <v>18</v>
      </c>
      <c r="B420" s="1" t="s">
        <v>107</v>
      </c>
      <c r="C420" s="4">
        <v>5</v>
      </c>
      <c r="D420" s="8">
        <v>1.61</v>
      </c>
      <c r="E420" s="4">
        <v>3</v>
      </c>
      <c r="F420" s="8">
        <v>1.33</v>
      </c>
      <c r="G420" s="4">
        <v>2</v>
      </c>
      <c r="H420" s="8">
        <v>2.38</v>
      </c>
      <c r="I420" s="4">
        <v>0</v>
      </c>
    </row>
    <row r="421" spans="1:9" x14ac:dyDescent="0.2">
      <c r="A421" s="1"/>
      <c r="C421" s="4"/>
      <c r="D421" s="8"/>
      <c r="E421" s="4"/>
      <c r="F421" s="8"/>
      <c r="G421" s="4"/>
      <c r="H421" s="8"/>
      <c r="I421" s="4"/>
    </row>
    <row r="422" spans="1:9" x14ac:dyDescent="0.2">
      <c r="A422" s="1" t="s">
        <v>18</v>
      </c>
      <c r="C422" s="4"/>
      <c r="D422" s="8"/>
      <c r="E422" s="4"/>
      <c r="F422" s="8"/>
      <c r="G422" s="4"/>
      <c r="H422" s="8"/>
      <c r="I422" s="4"/>
    </row>
    <row r="423" spans="1:9" x14ac:dyDescent="0.2">
      <c r="A423" s="2">
        <v>1</v>
      </c>
      <c r="B423" s="1" t="s">
        <v>146</v>
      </c>
      <c r="C423" s="4">
        <v>205</v>
      </c>
      <c r="D423" s="8">
        <v>32.18</v>
      </c>
      <c r="E423" s="4">
        <v>168</v>
      </c>
      <c r="F423" s="8">
        <v>36.520000000000003</v>
      </c>
      <c r="G423" s="4">
        <v>37</v>
      </c>
      <c r="H423" s="8">
        <v>21.89</v>
      </c>
      <c r="I423" s="4">
        <v>0</v>
      </c>
    </row>
    <row r="424" spans="1:9" x14ac:dyDescent="0.2">
      <c r="A424" s="2">
        <v>2</v>
      </c>
      <c r="B424" s="1" t="s">
        <v>104</v>
      </c>
      <c r="C424" s="4">
        <v>25</v>
      </c>
      <c r="D424" s="8">
        <v>3.92</v>
      </c>
      <c r="E424" s="4">
        <v>24</v>
      </c>
      <c r="F424" s="8">
        <v>5.22</v>
      </c>
      <c r="G424" s="4">
        <v>1</v>
      </c>
      <c r="H424" s="8">
        <v>0.59</v>
      </c>
      <c r="I424" s="4">
        <v>0</v>
      </c>
    </row>
    <row r="425" spans="1:9" x14ac:dyDescent="0.2">
      <c r="A425" s="2">
        <v>3</v>
      </c>
      <c r="B425" s="1" t="s">
        <v>148</v>
      </c>
      <c r="C425" s="4">
        <v>23</v>
      </c>
      <c r="D425" s="8">
        <v>3.61</v>
      </c>
      <c r="E425" s="4">
        <v>9</v>
      </c>
      <c r="F425" s="8">
        <v>1.96</v>
      </c>
      <c r="G425" s="4">
        <v>14</v>
      </c>
      <c r="H425" s="8">
        <v>8.2799999999999994</v>
      </c>
      <c r="I425" s="4">
        <v>0</v>
      </c>
    </row>
    <row r="426" spans="1:9" x14ac:dyDescent="0.2">
      <c r="A426" s="2">
        <v>4</v>
      </c>
      <c r="B426" s="1" t="s">
        <v>147</v>
      </c>
      <c r="C426" s="4">
        <v>21</v>
      </c>
      <c r="D426" s="8">
        <v>3.3</v>
      </c>
      <c r="E426" s="4">
        <v>16</v>
      </c>
      <c r="F426" s="8">
        <v>3.48</v>
      </c>
      <c r="G426" s="4">
        <v>5</v>
      </c>
      <c r="H426" s="8">
        <v>2.96</v>
      </c>
      <c r="I426" s="4">
        <v>0</v>
      </c>
    </row>
    <row r="427" spans="1:9" x14ac:dyDescent="0.2">
      <c r="A427" s="2">
        <v>5</v>
      </c>
      <c r="B427" s="1" t="s">
        <v>149</v>
      </c>
      <c r="C427" s="4">
        <v>20</v>
      </c>
      <c r="D427" s="8">
        <v>3.14</v>
      </c>
      <c r="E427" s="4">
        <v>16</v>
      </c>
      <c r="F427" s="8">
        <v>3.48</v>
      </c>
      <c r="G427" s="4">
        <v>3</v>
      </c>
      <c r="H427" s="8">
        <v>1.78</v>
      </c>
      <c r="I427" s="4">
        <v>1</v>
      </c>
    </row>
    <row r="428" spans="1:9" x14ac:dyDescent="0.2">
      <c r="A428" s="2">
        <v>6</v>
      </c>
      <c r="B428" s="1" t="s">
        <v>88</v>
      </c>
      <c r="C428" s="4">
        <v>11</v>
      </c>
      <c r="D428" s="8">
        <v>1.73</v>
      </c>
      <c r="E428" s="4">
        <v>3</v>
      </c>
      <c r="F428" s="8">
        <v>0.65</v>
      </c>
      <c r="G428" s="4">
        <v>8</v>
      </c>
      <c r="H428" s="8">
        <v>4.7300000000000004</v>
      </c>
      <c r="I428" s="4">
        <v>0</v>
      </c>
    </row>
    <row r="429" spans="1:9" x14ac:dyDescent="0.2">
      <c r="A429" s="2">
        <v>6</v>
      </c>
      <c r="B429" s="1" t="s">
        <v>93</v>
      </c>
      <c r="C429" s="4">
        <v>11</v>
      </c>
      <c r="D429" s="8">
        <v>1.73</v>
      </c>
      <c r="E429" s="4">
        <v>11</v>
      </c>
      <c r="F429" s="8">
        <v>2.39</v>
      </c>
      <c r="G429" s="4">
        <v>0</v>
      </c>
      <c r="H429" s="8">
        <v>0</v>
      </c>
      <c r="I429" s="4">
        <v>0</v>
      </c>
    </row>
    <row r="430" spans="1:9" x14ac:dyDescent="0.2">
      <c r="A430" s="2">
        <v>6</v>
      </c>
      <c r="B430" s="1" t="s">
        <v>106</v>
      </c>
      <c r="C430" s="4">
        <v>11</v>
      </c>
      <c r="D430" s="8">
        <v>1.73</v>
      </c>
      <c r="E430" s="4">
        <v>11</v>
      </c>
      <c r="F430" s="8">
        <v>2.39</v>
      </c>
      <c r="G430" s="4">
        <v>0</v>
      </c>
      <c r="H430" s="8">
        <v>0</v>
      </c>
      <c r="I430" s="4">
        <v>0</v>
      </c>
    </row>
    <row r="431" spans="1:9" x14ac:dyDescent="0.2">
      <c r="A431" s="2">
        <v>9</v>
      </c>
      <c r="B431" s="1" t="s">
        <v>89</v>
      </c>
      <c r="C431" s="4">
        <v>10</v>
      </c>
      <c r="D431" s="8">
        <v>1.57</v>
      </c>
      <c r="E431" s="4">
        <v>7</v>
      </c>
      <c r="F431" s="8">
        <v>1.52</v>
      </c>
      <c r="G431" s="4">
        <v>3</v>
      </c>
      <c r="H431" s="8">
        <v>1.78</v>
      </c>
      <c r="I431" s="4">
        <v>0</v>
      </c>
    </row>
    <row r="432" spans="1:9" x14ac:dyDescent="0.2">
      <c r="A432" s="2">
        <v>9</v>
      </c>
      <c r="B432" s="1" t="s">
        <v>116</v>
      </c>
      <c r="C432" s="4">
        <v>10</v>
      </c>
      <c r="D432" s="8">
        <v>1.57</v>
      </c>
      <c r="E432" s="4">
        <v>10</v>
      </c>
      <c r="F432" s="8">
        <v>2.17</v>
      </c>
      <c r="G432" s="4">
        <v>0</v>
      </c>
      <c r="H432" s="8">
        <v>0</v>
      </c>
      <c r="I432" s="4">
        <v>0</v>
      </c>
    </row>
    <row r="433" spans="1:9" x14ac:dyDescent="0.2">
      <c r="A433" s="2">
        <v>9</v>
      </c>
      <c r="B433" s="1" t="s">
        <v>94</v>
      </c>
      <c r="C433" s="4">
        <v>10</v>
      </c>
      <c r="D433" s="8">
        <v>1.57</v>
      </c>
      <c r="E433" s="4">
        <v>6</v>
      </c>
      <c r="F433" s="8">
        <v>1.3</v>
      </c>
      <c r="G433" s="4">
        <v>4</v>
      </c>
      <c r="H433" s="8">
        <v>2.37</v>
      </c>
      <c r="I433" s="4">
        <v>0</v>
      </c>
    </row>
    <row r="434" spans="1:9" x14ac:dyDescent="0.2">
      <c r="A434" s="2">
        <v>12</v>
      </c>
      <c r="B434" s="1" t="s">
        <v>100</v>
      </c>
      <c r="C434" s="4">
        <v>9</v>
      </c>
      <c r="D434" s="8">
        <v>1.41</v>
      </c>
      <c r="E434" s="4">
        <v>9</v>
      </c>
      <c r="F434" s="8">
        <v>1.96</v>
      </c>
      <c r="G434" s="4">
        <v>0</v>
      </c>
      <c r="H434" s="8">
        <v>0</v>
      </c>
      <c r="I434" s="4">
        <v>0</v>
      </c>
    </row>
    <row r="435" spans="1:9" x14ac:dyDescent="0.2">
      <c r="A435" s="2">
        <v>13</v>
      </c>
      <c r="B435" s="1" t="s">
        <v>91</v>
      </c>
      <c r="C435" s="4">
        <v>8</v>
      </c>
      <c r="D435" s="8">
        <v>1.26</v>
      </c>
      <c r="E435" s="4">
        <v>8</v>
      </c>
      <c r="F435" s="8">
        <v>1.74</v>
      </c>
      <c r="G435" s="4">
        <v>0</v>
      </c>
      <c r="H435" s="8">
        <v>0</v>
      </c>
      <c r="I435" s="4">
        <v>0</v>
      </c>
    </row>
    <row r="436" spans="1:9" x14ac:dyDescent="0.2">
      <c r="A436" s="2">
        <v>13</v>
      </c>
      <c r="B436" s="1" t="s">
        <v>92</v>
      </c>
      <c r="C436" s="4">
        <v>8</v>
      </c>
      <c r="D436" s="8">
        <v>1.26</v>
      </c>
      <c r="E436" s="4">
        <v>6</v>
      </c>
      <c r="F436" s="8">
        <v>1.3</v>
      </c>
      <c r="G436" s="4">
        <v>1</v>
      </c>
      <c r="H436" s="8">
        <v>0.59</v>
      </c>
      <c r="I436" s="4">
        <v>1</v>
      </c>
    </row>
    <row r="437" spans="1:9" x14ac:dyDescent="0.2">
      <c r="A437" s="2">
        <v>13</v>
      </c>
      <c r="B437" s="1" t="s">
        <v>95</v>
      </c>
      <c r="C437" s="4">
        <v>8</v>
      </c>
      <c r="D437" s="8">
        <v>1.26</v>
      </c>
      <c r="E437" s="4">
        <v>7</v>
      </c>
      <c r="F437" s="8">
        <v>1.52</v>
      </c>
      <c r="G437" s="4">
        <v>1</v>
      </c>
      <c r="H437" s="8">
        <v>0.59</v>
      </c>
      <c r="I437" s="4">
        <v>0</v>
      </c>
    </row>
    <row r="438" spans="1:9" x14ac:dyDescent="0.2">
      <c r="A438" s="2">
        <v>13</v>
      </c>
      <c r="B438" s="1" t="s">
        <v>103</v>
      </c>
      <c r="C438" s="4">
        <v>8</v>
      </c>
      <c r="D438" s="8">
        <v>1.26</v>
      </c>
      <c r="E438" s="4">
        <v>8</v>
      </c>
      <c r="F438" s="8">
        <v>1.74</v>
      </c>
      <c r="G438" s="4">
        <v>0</v>
      </c>
      <c r="H438" s="8">
        <v>0</v>
      </c>
      <c r="I438" s="4">
        <v>0</v>
      </c>
    </row>
    <row r="439" spans="1:9" x14ac:dyDescent="0.2">
      <c r="A439" s="2">
        <v>17</v>
      </c>
      <c r="B439" s="1" t="s">
        <v>99</v>
      </c>
      <c r="C439" s="4">
        <v>7</v>
      </c>
      <c r="D439" s="8">
        <v>1.1000000000000001</v>
      </c>
      <c r="E439" s="4">
        <v>5</v>
      </c>
      <c r="F439" s="8">
        <v>1.0900000000000001</v>
      </c>
      <c r="G439" s="4">
        <v>2</v>
      </c>
      <c r="H439" s="8">
        <v>1.18</v>
      </c>
      <c r="I439" s="4">
        <v>0</v>
      </c>
    </row>
    <row r="440" spans="1:9" x14ac:dyDescent="0.2">
      <c r="A440" s="2">
        <v>17</v>
      </c>
      <c r="B440" s="1" t="s">
        <v>102</v>
      </c>
      <c r="C440" s="4">
        <v>7</v>
      </c>
      <c r="D440" s="8">
        <v>1.1000000000000001</v>
      </c>
      <c r="E440" s="4">
        <v>5</v>
      </c>
      <c r="F440" s="8">
        <v>1.0900000000000001</v>
      </c>
      <c r="G440" s="4">
        <v>2</v>
      </c>
      <c r="H440" s="8">
        <v>1.18</v>
      </c>
      <c r="I440" s="4">
        <v>0</v>
      </c>
    </row>
    <row r="441" spans="1:9" x14ac:dyDescent="0.2">
      <c r="A441" s="2">
        <v>17</v>
      </c>
      <c r="B441" s="1" t="s">
        <v>115</v>
      </c>
      <c r="C441" s="4">
        <v>7</v>
      </c>
      <c r="D441" s="8">
        <v>1.1000000000000001</v>
      </c>
      <c r="E441" s="4">
        <v>7</v>
      </c>
      <c r="F441" s="8">
        <v>1.52</v>
      </c>
      <c r="G441" s="4">
        <v>0</v>
      </c>
      <c r="H441" s="8">
        <v>0</v>
      </c>
      <c r="I441" s="4">
        <v>0</v>
      </c>
    </row>
    <row r="442" spans="1:9" x14ac:dyDescent="0.2">
      <c r="A442" s="2">
        <v>17</v>
      </c>
      <c r="B442" s="1" t="s">
        <v>107</v>
      </c>
      <c r="C442" s="4">
        <v>7</v>
      </c>
      <c r="D442" s="8">
        <v>1.1000000000000001</v>
      </c>
      <c r="E442" s="4">
        <v>5</v>
      </c>
      <c r="F442" s="8">
        <v>1.0900000000000001</v>
      </c>
      <c r="G442" s="4">
        <v>2</v>
      </c>
      <c r="H442" s="8">
        <v>1.18</v>
      </c>
      <c r="I442" s="4">
        <v>0</v>
      </c>
    </row>
    <row r="443" spans="1:9" x14ac:dyDescent="0.2">
      <c r="A443" s="1"/>
      <c r="C443" s="4"/>
      <c r="D443" s="8"/>
      <c r="E443" s="4"/>
      <c r="F443" s="8"/>
      <c r="G443" s="4"/>
      <c r="H443" s="8"/>
      <c r="I443" s="4"/>
    </row>
    <row r="444" spans="1:9" x14ac:dyDescent="0.2">
      <c r="A444" s="1" t="s">
        <v>19</v>
      </c>
      <c r="C444" s="4"/>
      <c r="D444" s="8"/>
      <c r="E444" s="4"/>
      <c r="F444" s="8"/>
      <c r="G444" s="4"/>
      <c r="H444" s="8"/>
      <c r="I444" s="4"/>
    </row>
    <row r="445" spans="1:9" x14ac:dyDescent="0.2">
      <c r="A445" s="2">
        <v>1</v>
      </c>
      <c r="B445" s="1" t="s">
        <v>120</v>
      </c>
      <c r="C445" s="4">
        <v>7</v>
      </c>
      <c r="D445" s="8">
        <v>6.54</v>
      </c>
      <c r="E445" s="4">
        <v>7</v>
      </c>
      <c r="F445" s="8">
        <v>8.24</v>
      </c>
      <c r="G445" s="4">
        <v>0</v>
      </c>
      <c r="H445" s="8">
        <v>0</v>
      </c>
      <c r="I445" s="4">
        <v>0</v>
      </c>
    </row>
    <row r="446" spans="1:9" x14ac:dyDescent="0.2">
      <c r="A446" s="2">
        <v>2</v>
      </c>
      <c r="B446" s="1" t="s">
        <v>95</v>
      </c>
      <c r="C446" s="4">
        <v>6</v>
      </c>
      <c r="D446" s="8">
        <v>5.61</v>
      </c>
      <c r="E446" s="4">
        <v>6</v>
      </c>
      <c r="F446" s="8">
        <v>7.06</v>
      </c>
      <c r="G446" s="4">
        <v>0</v>
      </c>
      <c r="H446" s="8">
        <v>0</v>
      </c>
      <c r="I446" s="4">
        <v>0</v>
      </c>
    </row>
    <row r="447" spans="1:9" x14ac:dyDescent="0.2">
      <c r="A447" s="2">
        <v>3</v>
      </c>
      <c r="B447" s="1" t="s">
        <v>117</v>
      </c>
      <c r="C447" s="4">
        <v>5</v>
      </c>
      <c r="D447" s="8">
        <v>4.67</v>
      </c>
      <c r="E447" s="4">
        <v>5</v>
      </c>
      <c r="F447" s="8">
        <v>5.88</v>
      </c>
      <c r="G447" s="4">
        <v>0</v>
      </c>
      <c r="H447" s="8">
        <v>0</v>
      </c>
      <c r="I447" s="4">
        <v>0</v>
      </c>
    </row>
    <row r="448" spans="1:9" x14ac:dyDescent="0.2">
      <c r="A448" s="2">
        <v>3</v>
      </c>
      <c r="B448" s="1" t="s">
        <v>100</v>
      </c>
      <c r="C448" s="4">
        <v>5</v>
      </c>
      <c r="D448" s="8">
        <v>4.67</v>
      </c>
      <c r="E448" s="4">
        <v>5</v>
      </c>
      <c r="F448" s="8">
        <v>5.88</v>
      </c>
      <c r="G448" s="4">
        <v>0</v>
      </c>
      <c r="H448" s="8">
        <v>0</v>
      </c>
      <c r="I448" s="4">
        <v>0</v>
      </c>
    </row>
    <row r="449" spans="1:9" x14ac:dyDescent="0.2">
      <c r="A449" s="2">
        <v>5</v>
      </c>
      <c r="B449" s="1" t="s">
        <v>92</v>
      </c>
      <c r="C449" s="4">
        <v>4</v>
      </c>
      <c r="D449" s="8">
        <v>3.74</v>
      </c>
      <c r="E449" s="4">
        <v>4</v>
      </c>
      <c r="F449" s="8">
        <v>4.71</v>
      </c>
      <c r="G449" s="4">
        <v>0</v>
      </c>
      <c r="H449" s="8">
        <v>0</v>
      </c>
      <c r="I449" s="4">
        <v>0</v>
      </c>
    </row>
    <row r="450" spans="1:9" x14ac:dyDescent="0.2">
      <c r="A450" s="2">
        <v>6</v>
      </c>
      <c r="B450" s="1" t="s">
        <v>116</v>
      </c>
      <c r="C450" s="4">
        <v>3</v>
      </c>
      <c r="D450" s="8">
        <v>2.8</v>
      </c>
      <c r="E450" s="4">
        <v>3</v>
      </c>
      <c r="F450" s="8">
        <v>3.53</v>
      </c>
      <c r="G450" s="4">
        <v>0</v>
      </c>
      <c r="H450" s="8">
        <v>0</v>
      </c>
      <c r="I450" s="4">
        <v>0</v>
      </c>
    </row>
    <row r="451" spans="1:9" x14ac:dyDescent="0.2">
      <c r="A451" s="2">
        <v>6</v>
      </c>
      <c r="B451" s="1" t="s">
        <v>152</v>
      </c>
      <c r="C451" s="4">
        <v>3</v>
      </c>
      <c r="D451" s="8">
        <v>2.8</v>
      </c>
      <c r="E451" s="4">
        <v>3</v>
      </c>
      <c r="F451" s="8">
        <v>3.53</v>
      </c>
      <c r="G451" s="4">
        <v>0</v>
      </c>
      <c r="H451" s="8">
        <v>0</v>
      </c>
      <c r="I451" s="4">
        <v>0</v>
      </c>
    </row>
    <row r="452" spans="1:9" x14ac:dyDescent="0.2">
      <c r="A452" s="2">
        <v>6</v>
      </c>
      <c r="B452" s="1" t="s">
        <v>91</v>
      </c>
      <c r="C452" s="4">
        <v>3</v>
      </c>
      <c r="D452" s="8">
        <v>2.8</v>
      </c>
      <c r="E452" s="4">
        <v>3</v>
      </c>
      <c r="F452" s="8">
        <v>3.53</v>
      </c>
      <c r="G452" s="4">
        <v>0</v>
      </c>
      <c r="H452" s="8">
        <v>0</v>
      </c>
      <c r="I452" s="4">
        <v>0</v>
      </c>
    </row>
    <row r="453" spans="1:9" x14ac:dyDescent="0.2">
      <c r="A453" s="2">
        <v>6</v>
      </c>
      <c r="B453" s="1" t="s">
        <v>94</v>
      </c>
      <c r="C453" s="4">
        <v>3</v>
      </c>
      <c r="D453" s="8">
        <v>2.8</v>
      </c>
      <c r="E453" s="4">
        <v>1</v>
      </c>
      <c r="F453" s="8">
        <v>1.18</v>
      </c>
      <c r="G453" s="4">
        <v>2</v>
      </c>
      <c r="H453" s="8">
        <v>14.29</v>
      </c>
      <c r="I453" s="4">
        <v>0</v>
      </c>
    </row>
    <row r="454" spans="1:9" x14ac:dyDescent="0.2">
      <c r="A454" s="2">
        <v>6</v>
      </c>
      <c r="B454" s="1" t="s">
        <v>131</v>
      </c>
      <c r="C454" s="4">
        <v>3</v>
      </c>
      <c r="D454" s="8">
        <v>2.8</v>
      </c>
      <c r="E454" s="4">
        <v>3</v>
      </c>
      <c r="F454" s="8">
        <v>3.53</v>
      </c>
      <c r="G454" s="4">
        <v>0</v>
      </c>
      <c r="H454" s="8">
        <v>0</v>
      </c>
      <c r="I454" s="4">
        <v>0</v>
      </c>
    </row>
    <row r="455" spans="1:9" x14ac:dyDescent="0.2">
      <c r="A455" s="2">
        <v>6</v>
      </c>
      <c r="B455" s="1" t="s">
        <v>99</v>
      </c>
      <c r="C455" s="4">
        <v>3</v>
      </c>
      <c r="D455" s="8">
        <v>2.8</v>
      </c>
      <c r="E455" s="4">
        <v>3</v>
      </c>
      <c r="F455" s="8">
        <v>3.53</v>
      </c>
      <c r="G455" s="4">
        <v>0</v>
      </c>
      <c r="H455" s="8">
        <v>0</v>
      </c>
      <c r="I455" s="4">
        <v>0</v>
      </c>
    </row>
    <row r="456" spans="1:9" x14ac:dyDescent="0.2">
      <c r="A456" s="2">
        <v>6</v>
      </c>
      <c r="B456" s="1" t="s">
        <v>103</v>
      </c>
      <c r="C456" s="4">
        <v>3</v>
      </c>
      <c r="D456" s="8">
        <v>2.8</v>
      </c>
      <c r="E456" s="4">
        <v>3</v>
      </c>
      <c r="F456" s="8">
        <v>3.53</v>
      </c>
      <c r="G456" s="4">
        <v>0</v>
      </c>
      <c r="H456" s="8">
        <v>0</v>
      </c>
      <c r="I456" s="4">
        <v>0</v>
      </c>
    </row>
    <row r="457" spans="1:9" x14ac:dyDescent="0.2">
      <c r="A457" s="2">
        <v>6</v>
      </c>
      <c r="B457" s="1" t="s">
        <v>104</v>
      </c>
      <c r="C457" s="4">
        <v>3</v>
      </c>
      <c r="D457" s="8">
        <v>2.8</v>
      </c>
      <c r="E457" s="4">
        <v>3</v>
      </c>
      <c r="F457" s="8">
        <v>3.53</v>
      </c>
      <c r="G457" s="4">
        <v>0</v>
      </c>
      <c r="H457" s="8">
        <v>0</v>
      </c>
      <c r="I457" s="4">
        <v>0</v>
      </c>
    </row>
    <row r="458" spans="1:9" x14ac:dyDescent="0.2">
      <c r="A458" s="2">
        <v>6</v>
      </c>
      <c r="B458" s="1" t="s">
        <v>154</v>
      </c>
      <c r="C458" s="4">
        <v>3</v>
      </c>
      <c r="D458" s="8">
        <v>2.8</v>
      </c>
      <c r="E458" s="4">
        <v>3</v>
      </c>
      <c r="F458" s="8">
        <v>3.53</v>
      </c>
      <c r="G458" s="4">
        <v>0</v>
      </c>
      <c r="H458" s="8">
        <v>0</v>
      </c>
      <c r="I458" s="4">
        <v>0</v>
      </c>
    </row>
    <row r="459" spans="1:9" x14ac:dyDescent="0.2">
      <c r="A459" s="2">
        <v>15</v>
      </c>
      <c r="B459" s="1" t="s">
        <v>89</v>
      </c>
      <c r="C459" s="4">
        <v>2</v>
      </c>
      <c r="D459" s="8">
        <v>1.87</v>
      </c>
      <c r="E459" s="4">
        <v>2</v>
      </c>
      <c r="F459" s="8">
        <v>2.35</v>
      </c>
      <c r="G459" s="4">
        <v>0</v>
      </c>
      <c r="H459" s="8">
        <v>0</v>
      </c>
      <c r="I459" s="4">
        <v>0</v>
      </c>
    </row>
    <row r="460" spans="1:9" x14ac:dyDescent="0.2">
      <c r="A460" s="2">
        <v>15</v>
      </c>
      <c r="B460" s="1" t="s">
        <v>150</v>
      </c>
      <c r="C460" s="4">
        <v>2</v>
      </c>
      <c r="D460" s="8">
        <v>1.87</v>
      </c>
      <c r="E460" s="4">
        <v>2</v>
      </c>
      <c r="F460" s="8">
        <v>2.35</v>
      </c>
      <c r="G460" s="4">
        <v>0</v>
      </c>
      <c r="H460" s="8">
        <v>0</v>
      </c>
      <c r="I460" s="4">
        <v>0</v>
      </c>
    </row>
    <row r="461" spans="1:9" x14ac:dyDescent="0.2">
      <c r="A461" s="2">
        <v>15</v>
      </c>
      <c r="B461" s="1" t="s">
        <v>151</v>
      </c>
      <c r="C461" s="4">
        <v>2</v>
      </c>
      <c r="D461" s="8">
        <v>1.87</v>
      </c>
      <c r="E461" s="4">
        <v>2</v>
      </c>
      <c r="F461" s="8">
        <v>2.35</v>
      </c>
      <c r="G461" s="4">
        <v>0</v>
      </c>
      <c r="H461" s="8">
        <v>0</v>
      </c>
      <c r="I461" s="4">
        <v>0</v>
      </c>
    </row>
    <row r="462" spans="1:9" x14ac:dyDescent="0.2">
      <c r="A462" s="2">
        <v>15</v>
      </c>
      <c r="B462" s="1" t="s">
        <v>118</v>
      </c>
      <c r="C462" s="4">
        <v>2</v>
      </c>
      <c r="D462" s="8">
        <v>1.87</v>
      </c>
      <c r="E462" s="4">
        <v>2</v>
      </c>
      <c r="F462" s="8">
        <v>2.35</v>
      </c>
      <c r="G462" s="4">
        <v>0</v>
      </c>
      <c r="H462" s="8">
        <v>0</v>
      </c>
      <c r="I462" s="4">
        <v>0</v>
      </c>
    </row>
    <row r="463" spans="1:9" x14ac:dyDescent="0.2">
      <c r="A463" s="2">
        <v>15</v>
      </c>
      <c r="B463" s="1" t="s">
        <v>141</v>
      </c>
      <c r="C463" s="4">
        <v>2</v>
      </c>
      <c r="D463" s="8">
        <v>1.87</v>
      </c>
      <c r="E463" s="4">
        <v>1</v>
      </c>
      <c r="F463" s="8">
        <v>1.18</v>
      </c>
      <c r="G463" s="4">
        <v>1</v>
      </c>
      <c r="H463" s="8">
        <v>7.14</v>
      </c>
      <c r="I463" s="4">
        <v>0</v>
      </c>
    </row>
    <row r="464" spans="1:9" x14ac:dyDescent="0.2">
      <c r="A464" s="2">
        <v>15</v>
      </c>
      <c r="B464" s="1" t="s">
        <v>119</v>
      </c>
      <c r="C464" s="4">
        <v>2</v>
      </c>
      <c r="D464" s="8">
        <v>1.87</v>
      </c>
      <c r="E464" s="4">
        <v>1</v>
      </c>
      <c r="F464" s="8">
        <v>1.18</v>
      </c>
      <c r="G464" s="4">
        <v>1</v>
      </c>
      <c r="H464" s="8">
        <v>7.14</v>
      </c>
      <c r="I464" s="4">
        <v>0</v>
      </c>
    </row>
    <row r="465" spans="1:9" x14ac:dyDescent="0.2">
      <c r="A465" s="2">
        <v>15</v>
      </c>
      <c r="B465" s="1" t="s">
        <v>123</v>
      </c>
      <c r="C465" s="4">
        <v>2</v>
      </c>
      <c r="D465" s="8">
        <v>1.87</v>
      </c>
      <c r="E465" s="4">
        <v>1</v>
      </c>
      <c r="F465" s="8">
        <v>1.18</v>
      </c>
      <c r="G465" s="4">
        <v>1</v>
      </c>
      <c r="H465" s="8">
        <v>7.14</v>
      </c>
      <c r="I465" s="4">
        <v>0</v>
      </c>
    </row>
    <row r="466" spans="1:9" x14ac:dyDescent="0.2">
      <c r="A466" s="2">
        <v>15</v>
      </c>
      <c r="B466" s="1" t="s">
        <v>153</v>
      </c>
      <c r="C466" s="4">
        <v>2</v>
      </c>
      <c r="D466" s="8">
        <v>1.87</v>
      </c>
      <c r="E466" s="4">
        <v>2</v>
      </c>
      <c r="F466" s="8">
        <v>2.35</v>
      </c>
      <c r="G466" s="4">
        <v>0</v>
      </c>
      <c r="H466" s="8">
        <v>0</v>
      </c>
      <c r="I466" s="4">
        <v>0</v>
      </c>
    </row>
    <row r="467" spans="1:9" x14ac:dyDescent="0.2">
      <c r="A467" s="2">
        <v>15</v>
      </c>
      <c r="B467" s="1" t="s">
        <v>110</v>
      </c>
      <c r="C467" s="4">
        <v>2</v>
      </c>
      <c r="D467" s="8">
        <v>1.87</v>
      </c>
      <c r="E467" s="4">
        <v>1</v>
      </c>
      <c r="F467" s="8">
        <v>1.18</v>
      </c>
      <c r="G467" s="4">
        <v>1</v>
      </c>
      <c r="H467" s="8">
        <v>7.14</v>
      </c>
      <c r="I467" s="4">
        <v>0</v>
      </c>
    </row>
    <row r="468" spans="1:9" x14ac:dyDescent="0.2">
      <c r="A468" s="2">
        <v>15</v>
      </c>
      <c r="B468" s="1" t="s">
        <v>155</v>
      </c>
      <c r="C468" s="4">
        <v>2</v>
      </c>
      <c r="D468" s="8">
        <v>1.87</v>
      </c>
      <c r="E468" s="4">
        <v>1</v>
      </c>
      <c r="F468" s="8">
        <v>1.18</v>
      </c>
      <c r="G468" s="4">
        <v>1</v>
      </c>
      <c r="H468" s="8">
        <v>7.14</v>
      </c>
      <c r="I468" s="4">
        <v>0</v>
      </c>
    </row>
    <row r="469" spans="1:9" x14ac:dyDescent="0.2">
      <c r="A469" s="2">
        <v>15</v>
      </c>
      <c r="B469" s="1" t="s">
        <v>122</v>
      </c>
      <c r="C469" s="4">
        <v>2</v>
      </c>
      <c r="D469" s="8">
        <v>1.87</v>
      </c>
      <c r="E469" s="4">
        <v>0</v>
      </c>
      <c r="F469" s="8">
        <v>0</v>
      </c>
      <c r="G469" s="4">
        <v>0</v>
      </c>
      <c r="H469" s="8">
        <v>0</v>
      </c>
      <c r="I469" s="4">
        <v>0</v>
      </c>
    </row>
    <row r="470" spans="1:9" x14ac:dyDescent="0.2">
      <c r="A470" s="2">
        <v>15</v>
      </c>
      <c r="B470" s="1" t="s">
        <v>106</v>
      </c>
      <c r="C470" s="4">
        <v>2</v>
      </c>
      <c r="D470" s="8">
        <v>1.87</v>
      </c>
      <c r="E470" s="4">
        <v>2</v>
      </c>
      <c r="F470" s="8">
        <v>2.35</v>
      </c>
      <c r="G470" s="4">
        <v>0</v>
      </c>
      <c r="H470" s="8">
        <v>0</v>
      </c>
      <c r="I470" s="4">
        <v>0</v>
      </c>
    </row>
    <row r="471" spans="1:9" x14ac:dyDescent="0.2">
      <c r="A471" s="2">
        <v>15</v>
      </c>
      <c r="B471" s="1" t="s">
        <v>156</v>
      </c>
      <c r="C471" s="4">
        <v>2</v>
      </c>
      <c r="D471" s="8">
        <v>1.87</v>
      </c>
      <c r="E471" s="4">
        <v>0</v>
      </c>
      <c r="F471" s="8">
        <v>0</v>
      </c>
      <c r="G471" s="4">
        <v>0</v>
      </c>
      <c r="H471" s="8">
        <v>0</v>
      </c>
      <c r="I471" s="4">
        <v>0</v>
      </c>
    </row>
    <row r="472" spans="1:9" x14ac:dyDescent="0.2">
      <c r="A472" s="1"/>
      <c r="C472" s="4"/>
      <c r="D472" s="8"/>
      <c r="E472" s="4"/>
      <c r="F472" s="8"/>
      <c r="G472" s="4"/>
      <c r="H472" s="8"/>
      <c r="I472" s="4"/>
    </row>
    <row r="473" spans="1:9" x14ac:dyDescent="0.2">
      <c r="A473" s="1" t="s">
        <v>20</v>
      </c>
      <c r="C473" s="4"/>
      <c r="D473" s="8"/>
      <c r="E473" s="4"/>
      <c r="F473" s="8"/>
      <c r="G473" s="4"/>
      <c r="H473" s="8"/>
      <c r="I473" s="4"/>
    </row>
    <row r="474" spans="1:9" x14ac:dyDescent="0.2">
      <c r="A474" s="2">
        <v>1</v>
      </c>
      <c r="B474" s="1" t="s">
        <v>104</v>
      </c>
      <c r="C474" s="4">
        <v>24</v>
      </c>
      <c r="D474" s="8">
        <v>6.4</v>
      </c>
      <c r="E474" s="4">
        <v>23</v>
      </c>
      <c r="F474" s="8">
        <v>9.1300000000000008</v>
      </c>
      <c r="G474" s="4">
        <v>1</v>
      </c>
      <c r="H474" s="8">
        <v>0.85</v>
      </c>
      <c r="I474" s="4">
        <v>0</v>
      </c>
    </row>
    <row r="475" spans="1:9" x14ac:dyDescent="0.2">
      <c r="A475" s="2">
        <v>2</v>
      </c>
      <c r="B475" s="1" t="s">
        <v>96</v>
      </c>
      <c r="C475" s="4">
        <v>19</v>
      </c>
      <c r="D475" s="8">
        <v>5.07</v>
      </c>
      <c r="E475" s="4">
        <v>16</v>
      </c>
      <c r="F475" s="8">
        <v>6.35</v>
      </c>
      <c r="G475" s="4">
        <v>2</v>
      </c>
      <c r="H475" s="8">
        <v>1.69</v>
      </c>
      <c r="I475" s="4">
        <v>0</v>
      </c>
    </row>
    <row r="476" spans="1:9" x14ac:dyDescent="0.2">
      <c r="A476" s="2">
        <v>3</v>
      </c>
      <c r="B476" s="1" t="s">
        <v>106</v>
      </c>
      <c r="C476" s="4">
        <v>16</v>
      </c>
      <c r="D476" s="8">
        <v>4.2699999999999996</v>
      </c>
      <c r="E476" s="4">
        <v>16</v>
      </c>
      <c r="F476" s="8">
        <v>6.35</v>
      </c>
      <c r="G476" s="4">
        <v>0</v>
      </c>
      <c r="H476" s="8">
        <v>0</v>
      </c>
      <c r="I476" s="4">
        <v>0</v>
      </c>
    </row>
    <row r="477" spans="1:9" x14ac:dyDescent="0.2">
      <c r="A477" s="2">
        <v>4</v>
      </c>
      <c r="B477" s="1" t="s">
        <v>88</v>
      </c>
      <c r="C477" s="4">
        <v>14</v>
      </c>
      <c r="D477" s="8">
        <v>3.73</v>
      </c>
      <c r="E477" s="4">
        <v>2</v>
      </c>
      <c r="F477" s="8">
        <v>0.79</v>
      </c>
      <c r="G477" s="4">
        <v>12</v>
      </c>
      <c r="H477" s="8">
        <v>10.17</v>
      </c>
      <c r="I477" s="4">
        <v>0</v>
      </c>
    </row>
    <row r="478" spans="1:9" x14ac:dyDescent="0.2">
      <c r="A478" s="2">
        <v>5</v>
      </c>
      <c r="B478" s="1" t="s">
        <v>99</v>
      </c>
      <c r="C478" s="4">
        <v>13</v>
      </c>
      <c r="D478" s="8">
        <v>3.47</v>
      </c>
      <c r="E478" s="4">
        <v>11</v>
      </c>
      <c r="F478" s="8">
        <v>4.37</v>
      </c>
      <c r="G478" s="4">
        <v>2</v>
      </c>
      <c r="H478" s="8">
        <v>1.69</v>
      </c>
      <c r="I478" s="4">
        <v>0</v>
      </c>
    </row>
    <row r="479" spans="1:9" x14ac:dyDescent="0.2">
      <c r="A479" s="2">
        <v>6</v>
      </c>
      <c r="B479" s="1" t="s">
        <v>92</v>
      </c>
      <c r="C479" s="4">
        <v>12</v>
      </c>
      <c r="D479" s="8">
        <v>3.2</v>
      </c>
      <c r="E479" s="4">
        <v>9</v>
      </c>
      <c r="F479" s="8">
        <v>3.57</v>
      </c>
      <c r="G479" s="4">
        <v>2</v>
      </c>
      <c r="H479" s="8">
        <v>1.69</v>
      </c>
      <c r="I479" s="4">
        <v>1</v>
      </c>
    </row>
    <row r="480" spans="1:9" x14ac:dyDescent="0.2">
      <c r="A480" s="2">
        <v>6</v>
      </c>
      <c r="B480" s="1" t="s">
        <v>93</v>
      </c>
      <c r="C480" s="4">
        <v>12</v>
      </c>
      <c r="D480" s="8">
        <v>3.2</v>
      </c>
      <c r="E480" s="4">
        <v>12</v>
      </c>
      <c r="F480" s="8">
        <v>4.76</v>
      </c>
      <c r="G480" s="4">
        <v>0</v>
      </c>
      <c r="H480" s="8">
        <v>0</v>
      </c>
      <c r="I480" s="4">
        <v>0</v>
      </c>
    </row>
    <row r="481" spans="1:9" x14ac:dyDescent="0.2">
      <c r="A481" s="2">
        <v>6</v>
      </c>
      <c r="B481" s="1" t="s">
        <v>103</v>
      </c>
      <c r="C481" s="4">
        <v>12</v>
      </c>
      <c r="D481" s="8">
        <v>3.2</v>
      </c>
      <c r="E481" s="4">
        <v>12</v>
      </c>
      <c r="F481" s="8">
        <v>4.76</v>
      </c>
      <c r="G481" s="4">
        <v>0</v>
      </c>
      <c r="H481" s="8">
        <v>0</v>
      </c>
      <c r="I481" s="4">
        <v>0</v>
      </c>
    </row>
    <row r="482" spans="1:9" x14ac:dyDescent="0.2">
      <c r="A482" s="2">
        <v>9</v>
      </c>
      <c r="B482" s="1" t="s">
        <v>101</v>
      </c>
      <c r="C482" s="4">
        <v>11</v>
      </c>
      <c r="D482" s="8">
        <v>2.93</v>
      </c>
      <c r="E482" s="4">
        <v>11</v>
      </c>
      <c r="F482" s="8">
        <v>4.37</v>
      </c>
      <c r="G482" s="4">
        <v>0</v>
      </c>
      <c r="H482" s="8">
        <v>0</v>
      </c>
      <c r="I482" s="4">
        <v>0</v>
      </c>
    </row>
    <row r="483" spans="1:9" x14ac:dyDescent="0.2">
      <c r="A483" s="2">
        <v>9</v>
      </c>
      <c r="B483" s="1" t="s">
        <v>105</v>
      </c>
      <c r="C483" s="4">
        <v>11</v>
      </c>
      <c r="D483" s="8">
        <v>2.93</v>
      </c>
      <c r="E483" s="4">
        <v>10</v>
      </c>
      <c r="F483" s="8">
        <v>3.97</v>
      </c>
      <c r="G483" s="4">
        <v>1</v>
      </c>
      <c r="H483" s="8">
        <v>0.85</v>
      </c>
      <c r="I483" s="4">
        <v>0</v>
      </c>
    </row>
    <row r="484" spans="1:9" x14ac:dyDescent="0.2">
      <c r="A484" s="2">
        <v>11</v>
      </c>
      <c r="B484" s="1" t="s">
        <v>95</v>
      </c>
      <c r="C484" s="4">
        <v>9</v>
      </c>
      <c r="D484" s="8">
        <v>2.4</v>
      </c>
      <c r="E484" s="4">
        <v>8</v>
      </c>
      <c r="F484" s="8">
        <v>3.17</v>
      </c>
      <c r="G484" s="4">
        <v>1</v>
      </c>
      <c r="H484" s="8">
        <v>0.85</v>
      </c>
      <c r="I484" s="4">
        <v>0</v>
      </c>
    </row>
    <row r="485" spans="1:9" x14ac:dyDescent="0.2">
      <c r="A485" s="2">
        <v>12</v>
      </c>
      <c r="B485" s="1" t="s">
        <v>91</v>
      </c>
      <c r="C485" s="4">
        <v>8</v>
      </c>
      <c r="D485" s="8">
        <v>2.13</v>
      </c>
      <c r="E485" s="4">
        <v>8</v>
      </c>
      <c r="F485" s="8">
        <v>3.17</v>
      </c>
      <c r="G485" s="4">
        <v>0</v>
      </c>
      <c r="H485" s="8">
        <v>0</v>
      </c>
      <c r="I485" s="4">
        <v>0</v>
      </c>
    </row>
    <row r="486" spans="1:9" x14ac:dyDescent="0.2">
      <c r="A486" s="2">
        <v>13</v>
      </c>
      <c r="B486" s="1" t="s">
        <v>89</v>
      </c>
      <c r="C486" s="4">
        <v>7</v>
      </c>
      <c r="D486" s="8">
        <v>1.87</v>
      </c>
      <c r="E486" s="4">
        <v>5</v>
      </c>
      <c r="F486" s="8">
        <v>1.98</v>
      </c>
      <c r="G486" s="4">
        <v>2</v>
      </c>
      <c r="H486" s="8">
        <v>1.69</v>
      </c>
      <c r="I486" s="4">
        <v>0</v>
      </c>
    </row>
    <row r="487" spans="1:9" x14ac:dyDescent="0.2">
      <c r="A487" s="2">
        <v>13</v>
      </c>
      <c r="B487" s="1" t="s">
        <v>100</v>
      </c>
      <c r="C487" s="4">
        <v>7</v>
      </c>
      <c r="D487" s="8">
        <v>1.87</v>
      </c>
      <c r="E487" s="4">
        <v>7</v>
      </c>
      <c r="F487" s="8">
        <v>2.78</v>
      </c>
      <c r="G487" s="4">
        <v>0</v>
      </c>
      <c r="H487" s="8">
        <v>0</v>
      </c>
      <c r="I487" s="4">
        <v>0</v>
      </c>
    </row>
    <row r="488" spans="1:9" x14ac:dyDescent="0.2">
      <c r="A488" s="2">
        <v>15</v>
      </c>
      <c r="B488" s="1" t="s">
        <v>111</v>
      </c>
      <c r="C488" s="4">
        <v>6</v>
      </c>
      <c r="D488" s="8">
        <v>1.6</v>
      </c>
      <c r="E488" s="4">
        <v>0</v>
      </c>
      <c r="F488" s="8">
        <v>0</v>
      </c>
      <c r="G488" s="4">
        <v>6</v>
      </c>
      <c r="H488" s="8">
        <v>5.08</v>
      </c>
      <c r="I488" s="4">
        <v>0</v>
      </c>
    </row>
    <row r="489" spans="1:9" x14ac:dyDescent="0.2">
      <c r="A489" s="2">
        <v>15</v>
      </c>
      <c r="B489" s="1" t="s">
        <v>112</v>
      </c>
      <c r="C489" s="4">
        <v>6</v>
      </c>
      <c r="D489" s="8">
        <v>1.6</v>
      </c>
      <c r="E489" s="4">
        <v>3</v>
      </c>
      <c r="F489" s="8">
        <v>1.19</v>
      </c>
      <c r="G489" s="4">
        <v>3</v>
      </c>
      <c r="H489" s="8">
        <v>2.54</v>
      </c>
      <c r="I489" s="4">
        <v>0</v>
      </c>
    </row>
    <row r="490" spans="1:9" x14ac:dyDescent="0.2">
      <c r="A490" s="2">
        <v>15</v>
      </c>
      <c r="B490" s="1" t="s">
        <v>154</v>
      </c>
      <c r="C490" s="4">
        <v>6</v>
      </c>
      <c r="D490" s="8">
        <v>1.6</v>
      </c>
      <c r="E490" s="4">
        <v>3</v>
      </c>
      <c r="F490" s="8">
        <v>1.19</v>
      </c>
      <c r="G490" s="4">
        <v>3</v>
      </c>
      <c r="H490" s="8">
        <v>2.54</v>
      </c>
      <c r="I490" s="4">
        <v>0</v>
      </c>
    </row>
    <row r="491" spans="1:9" x14ac:dyDescent="0.2">
      <c r="A491" s="2">
        <v>18</v>
      </c>
      <c r="B491" s="1" t="s">
        <v>157</v>
      </c>
      <c r="C491" s="4">
        <v>5</v>
      </c>
      <c r="D491" s="8">
        <v>1.33</v>
      </c>
      <c r="E491" s="4">
        <v>0</v>
      </c>
      <c r="F491" s="8">
        <v>0</v>
      </c>
      <c r="G491" s="4">
        <v>5</v>
      </c>
      <c r="H491" s="8">
        <v>4.24</v>
      </c>
      <c r="I491" s="4">
        <v>0</v>
      </c>
    </row>
    <row r="492" spans="1:9" x14ac:dyDescent="0.2">
      <c r="A492" s="2">
        <v>18</v>
      </c>
      <c r="B492" s="1" t="s">
        <v>90</v>
      </c>
      <c r="C492" s="4">
        <v>5</v>
      </c>
      <c r="D492" s="8">
        <v>1.33</v>
      </c>
      <c r="E492" s="4">
        <v>4</v>
      </c>
      <c r="F492" s="8">
        <v>1.59</v>
      </c>
      <c r="G492" s="4">
        <v>1</v>
      </c>
      <c r="H492" s="8">
        <v>0.85</v>
      </c>
      <c r="I492" s="4">
        <v>0</v>
      </c>
    </row>
    <row r="493" spans="1:9" x14ac:dyDescent="0.2">
      <c r="A493" s="2">
        <v>18</v>
      </c>
      <c r="B493" s="1" t="s">
        <v>113</v>
      </c>
      <c r="C493" s="4">
        <v>5</v>
      </c>
      <c r="D493" s="8">
        <v>1.33</v>
      </c>
      <c r="E493" s="4">
        <v>3</v>
      </c>
      <c r="F493" s="8">
        <v>1.19</v>
      </c>
      <c r="G493" s="4">
        <v>2</v>
      </c>
      <c r="H493" s="8">
        <v>1.69</v>
      </c>
      <c r="I493" s="4">
        <v>0</v>
      </c>
    </row>
    <row r="494" spans="1:9" x14ac:dyDescent="0.2">
      <c r="A494" s="2">
        <v>18</v>
      </c>
      <c r="B494" s="1" t="s">
        <v>102</v>
      </c>
      <c r="C494" s="4">
        <v>5</v>
      </c>
      <c r="D494" s="8">
        <v>1.33</v>
      </c>
      <c r="E494" s="4">
        <v>2</v>
      </c>
      <c r="F494" s="8">
        <v>0.79</v>
      </c>
      <c r="G494" s="4">
        <v>3</v>
      </c>
      <c r="H494" s="8">
        <v>2.54</v>
      </c>
      <c r="I494" s="4">
        <v>0</v>
      </c>
    </row>
    <row r="495" spans="1:9" x14ac:dyDescent="0.2">
      <c r="A495" s="1"/>
      <c r="C495" s="4"/>
      <c r="D495" s="8"/>
      <c r="E495" s="4"/>
      <c r="F495" s="8"/>
      <c r="G495" s="4"/>
      <c r="H495" s="8"/>
      <c r="I495" s="4"/>
    </row>
    <row r="496" spans="1:9" x14ac:dyDescent="0.2">
      <c r="A496" s="1" t="s">
        <v>21</v>
      </c>
      <c r="C496" s="4"/>
      <c r="D496" s="8"/>
      <c r="E496" s="4"/>
      <c r="F496" s="8"/>
      <c r="G496" s="4"/>
      <c r="H496" s="8"/>
      <c r="I496" s="4"/>
    </row>
    <row r="497" spans="1:9" x14ac:dyDescent="0.2">
      <c r="A497" s="2">
        <v>1</v>
      </c>
      <c r="B497" s="1" t="s">
        <v>104</v>
      </c>
      <c r="C497" s="4">
        <v>37</v>
      </c>
      <c r="D497" s="8">
        <v>5.38</v>
      </c>
      <c r="E497" s="4">
        <v>37</v>
      </c>
      <c r="F497" s="8">
        <v>7.76</v>
      </c>
      <c r="G497" s="4">
        <v>0</v>
      </c>
      <c r="H497" s="8">
        <v>0</v>
      </c>
      <c r="I497" s="4">
        <v>0</v>
      </c>
    </row>
    <row r="498" spans="1:9" x14ac:dyDescent="0.2">
      <c r="A498" s="2">
        <v>2</v>
      </c>
      <c r="B498" s="1" t="s">
        <v>103</v>
      </c>
      <c r="C498" s="4">
        <v>31</v>
      </c>
      <c r="D498" s="8">
        <v>4.51</v>
      </c>
      <c r="E498" s="4">
        <v>31</v>
      </c>
      <c r="F498" s="8">
        <v>6.5</v>
      </c>
      <c r="G498" s="4">
        <v>0</v>
      </c>
      <c r="H498" s="8">
        <v>0</v>
      </c>
      <c r="I498" s="4">
        <v>0</v>
      </c>
    </row>
    <row r="499" spans="1:9" x14ac:dyDescent="0.2">
      <c r="A499" s="2">
        <v>3</v>
      </c>
      <c r="B499" s="1" t="s">
        <v>92</v>
      </c>
      <c r="C499" s="4">
        <v>30</v>
      </c>
      <c r="D499" s="8">
        <v>4.3600000000000003</v>
      </c>
      <c r="E499" s="4">
        <v>21</v>
      </c>
      <c r="F499" s="8">
        <v>4.4000000000000004</v>
      </c>
      <c r="G499" s="4">
        <v>8</v>
      </c>
      <c r="H499" s="8">
        <v>4.12</v>
      </c>
      <c r="I499" s="4">
        <v>1</v>
      </c>
    </row>
    <row r="500" spans="1:9" x14ac:dyDescent="0.2">
      <c r="A500" s="2">
        <v>4</v>
      </c>
      <c r="B500" s="1" t="s">
        <v>127</v>
      </c>
      <c r="C500" s="4">
        <v>26</v>
      </c>
      <c r="D500" s="8">
        <v>3.78</v>
      </c>
      <c r="E500" s="4">
        <v>16</v>
      </c>
      <c r="F500" s="8">
        <v>3.35</v>
      </c>
      <c r="G500" s="4">
        <v>10</v>
      </c>
      <c r="H500" s="8">
        <v>5.15</v>
      </c>
      <c r="I500" s="4">
        <v>0</v>
      </c>
    </row>
    <row r="501" spans="1:9" x14ac:dyDescent="0.2">
      <c r="A501" s="2">
        <v>5</v>
      </c>
      <c r="B501" s="1" t="s">
        <v>89</v>
      </c>
      <c r="C501" s="4">
        <v>24</v>
      </c>
      <c r="D501" s="8">
        <v>3.49</v>
      </c>
      <c r="E501" s="4">
        <v>18</v>
      </c>
      <c r="F501" s="8">
        <v>3.77</v>
      </c>
      <c r="G501" s="4">
        <v>6</v>
      </c>
      <c r="H501" s="8">
        <v>3.09</v>
      </c>
      <c r="I501" s="4">
        <v>0</v>
      </c>
    </row>
    <row r="502" spans="1:9" x14ac:dyDescent="0.2">
      <c r="A502" s="2">
        <v>6</v>
      </c>
      <c r="B502" s="1" t="s">
        <v>120</v>
      </c>
      <c r="C502" s="4">
        <v>23</v>
      </c>
      <c r="D502" s="8">
        <v>3.34</v>
      </c>
      <c r="E502" s="4">
        <v>19</v>
      </c>
      <c r="F502" s="8">
        <v>3.98</v>
      </c>
      <c r="G502" s="4">
        <v>4</v>
      </c>
      <c r="H502" s="8">
        <v>2.06</v>
      </c>
      <c r="I502" s="4">
        <v>0</v>
      </c>
    </row>
    <row r="503" spans="1:9" x14ac:dyDescent="0.2">
      <c r="A503" s="2">
        <v>7</v>
      </c>
      <c r="B503" s="1" t="s">
        <v>113</v>
      </c>
      <c r="C503" s="4">
        <v>22</v>
      </c>
      <c r="D503" s="8">
        <v>3.2</v>
      </c>
      <c r="E503" s="4">
        <v>13</v>
      </c>
      <c r="F503" s="8">
        <v>2.73</v>
      </c>
      <c r="G503" s="4">
        <v>9</v>
      </c>
      <c r="H503" s="8">
        <v>4.6399999999999997</v>
      </c>
      <c r="I503" s="4">
        <v>0</v>
      </c>
    </row>
    <row r="504" spans="1:9" x14ac:dyDescent="0.2">
      <c r="A504" s="2">
        <v>8</v>
      </c>
      <c r="B504" s="1" t="s">
        <v>101</v>
      </c>
      <c r="C504" s="4">
        <v>18</v>
      </c>
      <c r="D504" s="8">
        <v>2.62</v>
      </c>
      <c r="E504" s="4">
        <v>18</v>
      </c>
      <c r="F504" s="8">
        <v>3.77</v>
      </c>
      <c r="G504" s="4">
        <v>0</v>
      </c>
      <c r="H504" s="8">
        <v>0</v>
      </c>
      <c r="I504" s="4">
        <v>0</v>
      </c>
    </row>
    <row r="505" spans="1:9" x14ac:dyDescent="0.2">
      <c r="A505" s="2">
        <v>9</v>
      </c>
      <c r="B505" s="1" t="s">
        <v>95</v>
      </c>
      <c r="C505" s="4">
        <v>17</v>
      </c>
      <c r="D505" s="8">
        <v>2.4700000000000002</v>
      </c>
      <c r="E505" s="4">
        <v>13</v>
      </c>
      <c r="F505" s="8">
        <v>2.73</v>
      </c>
      <c r="G505" s="4">
        <v>4</v>
      </c>
      <c r="H505" s="8">
        <v>2.06</v>
      </c>
      <c r="I505" s="4">
        <v>0</v>
      </c>
    </row>
    <row r="506" spans="1:9" x14ac:dyDescent="0.2">
      <c r="A506" s="2">
        <v>10</v>
      </c>
      <c r="B506" s="1" t="s">
        <v>119</v>
      </c>
      <c r="C506" s="4">
        <v>16</v>
      </c>
      <c r="D506" s="8">
        <v>2.33</v>
      </c>
      <c r="E506" s="4">
        <v>6</v>
      </c>
      <c r="F506" s="8">
        <v>1.26</v>
      </c>
      <c r="G506" s="4">
        <v>10</v>
      </c>
      <c r="H506" s="8">
        <v>5.15</v>
      </c>
      <c r="I506" s="4">
        <v>0</v>
      </c>
    </row>
    <row r="507" spans="1:9" x14ac:dyDescent="0.2">
      <c r="A507" s="2">
        <v>10</v>
      </c>
      <c r="B507" s="1" t="s">
        <v>105</v>
      </c>
      <c r="C507" s="4">
        <v>16</v>
      </c>
      <c r="D507" s="8">
        <v>2.33</v>
      </c>
      <c r="E507" s="4">
        <v>16</v>
      </c>
      <c r="F507" s="8">
        <v>3.35</v>
      </c>
      <c r="G507" s="4">
        <v>0</v>
      </c>
      <c r="H507" s="8">
        <v>0</v>
      </c>
      <c r="I507" s="4">
        <v>0</v>
      </c>
    </row>
    <row r="508" spans="1:9" x14ac:dyDescent="0.2">
      <c r="A508" s="2">
        <v>12</v>
      </c>
      <c r="B508" s="1" t="s">
        <v>118</v>
      </c>
      <c r="C508" s="4">
        <v>15</v>
      </c>
      <c r="D508" s="8">
        <v>2.1800000000000002</v>
      </c>
      <c r="E508" s="4">
        <v>12</v>
      </c>
      <c r="F508" s="8">
        <v>2.52</v>
      </c>
      <c r="G508" s="4">
        <v>3</v>
      </c>
      <c r="H508" s="8">
        <v>1.55</v>
      </c>
      <c r="I508" s="4">
        <v>0</v>
      </c>
    </row>
    <row r="509" spans="1:9" x14ac:dyDescent="0.2">
      <c r="A509" s="2">
        <v>13</v>
      </c>
      <c r="B509" s="1" t="s">
        <v>116</v>
      </c>
      <c r="C509" s="4">
        <v>13</v>
      </c>
      <c r="D509" s="8">
        <v>1.89</v>
      </c>
      <c r="E509" s="4">
        <v>13</v>
      </c>
      <c r="F509" s="8">
        <v>2.73</v>
      </c>
      <c r="G509" s="4">
        <v>0</v>
      </c>
      <c r="H509" s="8">
        <v>0</v>
      </c>
      <c r="I509" s="4">
        <v>0</v>
      </c>
    </row>
    <row r="510" spans="1:9" x14ac:dyDescent="0.2">
      <c r="A510" s="2">
        <v>13</v>
      </c>
      <c r="B510" s="1" t="s">
        <v>99</v>
      </c>
      <c r="C510" s="4">
        <v>13</v>
      </c>
      <c r="D510" s="8">
        <v>1.89</v>
      </c>
      <c r="E510" s="4">
        <v>12</v>
      </c>
      <c r="F510" s="8">
        <v>2.52</v>
      </c>
      <c r="G510" s="4">
        <v>1</v>
      </c>
      <c r="H510" s="8">
        <v>0.52</v>
      </c>
      <c r="I510" s="4">
        <v>0</v>
      </c>
    </row>
    <row r="511" spans="1:9" x14ac:dyDescent="0.2">
      <c r="A511" s="2">
        <v>15</v>
      </c>
      <c r="B511" s="1" t="s">
        <v>88</v>
      </c>
      <c r="C511" s="4">
        <v>12</v>
      </c>
      <c r="D511" s="8">
        <v>1.74</v>
      </c>
      <c r="E511" s="4">
        <v>3</v>
      </c>
      <c r="F511" s="8">
        <v>0.63</v>
      </c>
      <c r="G511" s="4">
        <v>9</v>
      </c>
      <c r="H511" s="8">
        <v>4.6399999999999997</v>
      </c>
      <c r="I511" s="4">
        <v>0</v>
      </c>
    </row>
    <row r="512" spans="1:9" x14ac:dyDescent="0.2">
      <c r="A512" s="2">
        <v>15</v>
      </c>
      <c r="B512" s="1" t="s">
        <v>100</v>
      </c>
      <c r="C512" s="4">
        <v>12</v>
      </c>
      <c r="D512" s="8">
        <v>1.74</v>
      </c>
      <c r="E512" s="4">
        <v>12</v>
      </c>
      <c r="F512" s="8">
        <v>2.52</v>
      </c>
      <c r="G512" s="4">
        <v>0</v>
      </c>
      <c r="H512" s="8">
        <v>0</v>
      </c>
      <c r="I512" s="4">
        <v>0</v>
      </c>
    </row>
    <row r="513" spans="1:9" x14ac:dyDescent="0.2">
      <c r="A513" s="2">
        <v>17</v>
      </c>
      <c r="B513" s="1" t="s">
        <v>123</v>
      </c>
      <c r="C513" s="4">
        <v>11</v>
      </c>
      <c r="D513" s="8">
        <v>1.6</v>
      </c>
      <c r="E513" s="4">
        <v>10</v>
      </c>
      <c r="F513" s="8">
        <v>2.1</v>
      </c>
      <c r="G513" s="4">
        <v>1</v>
      </c>
      <c r="H513" s="8">
        <v>0.52</v>
      </c>
      <c r="I513" s="4">
        <v>0</v>
      </c>
    </row>
    <row r="514" spans="1:9" x14ac:dyDescent="0.2">
      <c r="A514" s="2">
        <v>18</v>
      </c>
      <c r="B514" s="1" t="s">
        <v>90</v>
      </c>
      <c r="C514" s="4">
        <v>10</v>
      </c>
      <c r="D514" s="8">
        <v>1.45</v>
      </c>
      <c r="E514" s="4">
        <v>5</v>
      </c>
      <c r="F514" s="8">
        <v>1.05</v>
      </c>
      <c r="G514" s="4">
        <v>5</v>
      </c>
      <c r="H514" s="8">
        <v>2.58</v>
      </c>
      <c r="I514" s="4">
        <v>0</v>
      </c>
    </row>
    <row r="515" spans="1:9" x14ac:dyDescent="0.2">
      <c r="A515" s="2">
        <v>18</v>
      </c>
      <c r="B515" s="1" t="s">
        <v>91</v>
      </c>
      <c r="C515" s="4">
        <v>10</v>
      </c>
      <c r="D515" s="8">
        <v>1.45</v>
      </c>
      <c r="E515" s="4">
        <v>10</v>
      </c>
      <c r="F515" s="8">
        <v>2.1</v>
      </c>
      <c r="G515" s="4">
        <v>0</v>
      </c>
      <c r="H515" s="8">
        <v>0</v>
      </c>
      <c r="I515" s="4">
        <v>0</v>
      </c>
    </row>
    <row r="516" spans="1:9" x14ac:dyDescent="0.2">
      <c r="A516" s="2">
        <v>20</v>
      </c>
      <c r="B516" s="1" t="s">
        <v>150</v>
      </c>
      <c r="C516" s="4">
        <v>9</v>
      </c>
      <c r="D516" s="8">
        <v>1.31</v>
      </c>
      <c r="E516" s="4">
        <v>6</v>
      </c>
      <c r="F516" s="8">
        <v>1.26</v>
      </c>
      <c r="G516" s="4">
        <v>3</v>
      </c>
      <c r="H516" s="8">
        <v>1.55</v>
      </c>
      <c r="I516" s="4">
        <v>0</v>
      </c>
    </row>
    <row r="517" spans="1:9" x14ac:dyDescent="0.2">
      <c r="A517" s="1"/>
      <c r="C517" s="4"/>
      <c r="D517" s="8"/>
      <c r="E517" s="4"/>
      <c r="F517" s="8"/>
      <c r="G517" s="4"/>
      <c r="H517" s="8"/>
      <c r="I517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産業小分類トップ２０</oddHead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CE1A6-4D1B-429D-82BD-E8E493F7C73C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159</v>
      </c>
    </row>
    <row r="4" spans="2:9" ht="33" customHeight="1" x14ac:dyDescent="0.2">
      <c r="B4" t="s">
        <v>160</v>
      </c>
      <c r="C4" s="10" t="s">
        <v>38</v>
      </c>
      <c r="D4" s="10" t="s">
        <v>39</v>
      </c>
      <c r="E4" s="10" t="s">
        <v>40</v>
      </c>
      <c r="F4" s="10" t="s">
        <v>41</v>
      </c>
      <c r="G4" s="10" t="s">
        <v>42</v>
      </c>
      <c r="H4" s="10" t="s">
        <v>43</v>
      </c>
      <c r="I4" s="10" t="s">
        <v>44</v>
      </c>
    </row>
    <row r="5" spans="2:9" ht="15" customHeight="1" x14ac:dyDescent="0.2">
      <c r="B5" t="s">
        <v>22</v>
      </c>
      <c r="C5" s="12">
        <v>10</v>
      </c>
      <c r="D5" s="8">
        <v>0.03</v>
      </c>
      <c r="E5" s="12">
        <v>2</v>
      </c>
      <c r="F5" s="8">
        <v>0.01</v>
      </c>
      <c r="G5" s="12">
        <v>8</v>
      </c>
      <c r="H5" s="8">
        <v>0.06</v>
      </c>
      <c r="I5" s="12">
        <v>0</v>
      </c>
    </row>
    <row r="6" spans="2:9" ht="15" customHeight="1" x14ac:dyDescent="0.2">
      <c r="B6" t="s">
        <v>23</v>
      </c>
      <c r="C6" s="12">
        <v>4318</v>
      </c>
      <c r="D6" s="8">
        <v>12.5</v>
      </c>
      <c r="E6" s="12">
        <v>1744</v>
      </c>
      <c r="F6" s="8">
        <v>8.5</v>
      </c>
      <c r="G6" s="12">
        <v>2573</v>
      </c>
      <c r="H6" s="8">
        <v>18.96</v>
      </c>
      <c r="I6" s="12">
        <v>1</v>
      </c>
    </row>
    <row r="7" spans="2:9" ht="15" customHeight="1" x14ac:dyDescent="0.2">
      <c r="B7" t="s">
        <v>24</v>
      </c>
      <c r="C7" s="12">
        <v>2428</v>
      </c>
      <c r="D7" s="8">
        <v>7.03</v>
      </c>
      <c r="E7" s="12">
        <v>1314</v>
      </c>
      <c r="F7" s="8">
        <v>6.4</v>
      </c>
      <c r="G7" s="12">
        <v>1103</v>
      </c>
      <c r="H7" s="8">
        <v>8.1300000000000008</v>
      </c>
      <c r="I7" s="12">
        <v>11</v>
      </c>
    </row>
    <row r="8" spans="2:9" ht="15" customHeight="1" x14ac:dyDescent="0.2">
      <c r="B8" t="s">
        <v>25</v>
      </c>
      <c r="C8" s="12">
        <v>81</v>
      </c>
      <c r="D8" s="8">
        <v>0.23</v>
      </c>
      <c r="E8" s="12">
        <v>5</v>
      </c>
      <c r="F8" s="8">
        <v>0.02</v>
      </c>
      <c r="G8" s="12">
        <v>62</v>
      </c>
      <c r="H8" s="8">
        <v>0.46</v>
      </c>
      <c r="I8" s="12">
        <v>0</v>
      </c>
    </row>
    <row r="9" spans="2:9" ht="15" customHeight="1" x14ac:dyDescent="0.2">
      <c r="B9" t="s">
        <v>26</v>
      </c>
      <c r="C9" s="12">
        <v>214</v>
      </c>
      <c r="D9" s="8">
        <v>0.62</v>
      </c>
      <c r="E9" s="12">
        <v>14</v>
      </c>
      <c r="F9" s="8">
        <v>7.0000000000000007E-2</v>
      </c>
      <c r="G9" s="12">
        <v>200</v>
      </c>
      <c r="H9" s="8">
        <v>1.47</v>
      </c>
      <c r="I9" s="12">
        <v>0</v>
      </c>
    </row>
    <row r="10" spans="2:9" ht="15" customHeight="1" x14ac:dyDescent="0.2">
      <c r="B10" t="s">
        <v>27</v>
      </c>
      <c r="C10" s="12">
        <v>472</v>
      </c>
      <c r="D10" s="8">
        <v>1.37</v>
      </c>
      <c r="E10" s="12">
        <v>211</v>
      </c>
      <c r="F10" s="8">
        <v>1.03</v>
      </c>
      <c r="G10" s="12">
        <v>255</v>
      </c>
      <c r="H10" s="8">
        <v>1.88</v>
      </c>
      <c r="I10" s="12">
        <v>2</v>
      </c>
    </row>
    <row r="11" spans="2:9" ht="15" customHeight="1" x14ac:dyDescent="0.2">
      <c r="B11" t="s">
        <v>28</v>
      </c>
      <c r="C11" s="12">
        <v>9319</v>
      </c>
      <c r="D11" s="8">
        <v>26.98</v>
      </c>
      <c r="E11" s="12">
        <v>5147</v>
      </c>
      <c r="F11" s="8">
        <v>25.08</v>
      </c>
      <c r="G11" s="12">
        <v>4128</v>
      </c>
      <c r="H11" s="8">
        <v>30.42</v>
      </c>
      <c r="I11" s="12">
        <v>44</v>
      </c>
    </row>
    <row r="12" spans="2:9" ht="15" customHeight="1" x14ac:dyDescent="0.2">
      <c r="B12" t="s">
        <v>29</v>
      </c>
      <c r="C12" s="12">
        <v>246</v>
      </c>
      <c r="D12" s="8">
        <v>0.71</v>
      </c>
      <c r="E12" s="12">
        <v>40</v>
      </c>
      <c r="F12" s="8">
        <v>0.19</v>
      </c>
      <c r="G12" s="12">
        <v>204</v>
      </c>
      <c r="H12" s="8">
        <v>1.5</v>
      </c>
      <c r="I12" s="12">
        <v>1</v>
      </c>
    </row>
    <row r="13" spans="2:9" ht="15" customHeight="1" x14ac:dyDescent="0.2">
      <c r="B13" t="s">
        <v>30</v>
      </c>
      <c r="C13" s="12">
        <v>2907</v>
      </c>
      <c r="D13" s="8">
        <v>8.42</v>
      </c>
      <c r="E13" s="12">
        <v>1327</v>
      </c>
      <c r="F13" s="8">
        <v>6.46</v>
      </c>
      <c r="G13" s="12">
        <v>1569</v>
      </c>
      <c r="H13" s="8">
        <v>11.56</v>
      </c>
      <c r="I13" s="12">
        <v>3</v>
      </c>
    </row>
    <row r="14" spans="2:9" ht="15" customHeight="1" x14ac:dyDescent="0.2">
      <c r="B14" t="s">
        <v>31</v>
      </c>
      <c r="C14" s="12">
        <v>1507</v>
      </c>
      <c r="D14" s="8">
        <v>4.3600000000000003</v>
      </c>
      <c r="E14" s="12">
        <v>691</v>
      </c>
      <c r="F14" s="8">
        <v>3.37</v>
      </c>
      <c r="G14" s="12">
        <v>804</v>
      </c>
      <c r="H14" s="8">
        <v>5.93</v>
      </c>
      <c r="I14" s="12">
        <v>1</v>
      </c>
    </row>
    <row r="15" spans="2:9" ht="15" customHeight="1" x14ac:dyDescent="0.2">
      <c r="B15" t="s">
        <v>32</v>
      </c>
      <c r="C15" s="12">
        <v>4547</v>
      </c>
      <c r="D15" s="8">
        <v>13.17</v>
      </c>
      <c r="E15" s="12">
        <v>3911</v>
      </c>
      <c r="F15" s="8">
        <v>19.05</v>
      </c>
      <c r="G15" s="12">
        <v>615</v>
      </c>
      <c r="H15" s="8">
        <v>4.53</v>
      </c>
      <c r="I15" s="12">
        <v>9</v>
      </c>
    </row>
    <row r="16" spans="2:9" ht="15" customHeight="1" x14ac:dyDescent="0.2">
      <c r="B16" t="s">
        <v>33</v>
      </c>
      <c r="C16" s="12">
        <v>4499</v>
      </c>
      <c r="D16" s="8">
        <v>13.03</v>
      </c>
      <c r="E16" s="12">
        <v>3775</v>
      </c>
      <c r="F16" s="8">
        <v>18.39</v>
      </c>
      <c r="G16" s="12">
        <v>684</v>
      </c>
      <c r="H16" s="8">
        <v>5.04</v>
      </c>
      <c r="I16" s="12">
        <v>9</v>
      </c>
    </row>
    <row r="17" spans="2:9" ht="15" customHeight="1" x14ac:dyDescent="0.2">
      <c r="B17" t="s">
        <v>34</v>
      </c>
      <c r="C17" s="12">
        <v>1170</v>
      </c>
      <c r="D17" s="8">
        <v>3.39</v>
      </c>
      <c r="E17" s="12">
        <v>802</v>
      </c>
      <c r="F17" s="8">
        <v>3.91</v>
      </c>
      <c r="G17" s="12">
        <v>198</v>
      </c>
      <c r="H17" s="8">
        <v>1.46</v>
      </c>
      <c r="I17" s="12">
        <v>11</v>
      </c>
    </row>
    <row r="18" spans="2:9" ht="15" customHeight="1" x14ac:dyDescent="0.2">
      <c r="B18" t="s">
        <v>35</v>
      </c>
      <c r="C18" s="12">
        <v>1625</v>
      </c>
      <c r="D18" s="8">
        <v>4.7</v>
      </c>
      <c r="E18" s="12">
        <v>979</v>
      </c>
      <c r="F18" s="8">
        <v>4.7699999999999996</v>
      </c>
      <c r="G18" s="12">
        <v>608</v>
      </c>
      <c r="H18" s="8">
        <v>4.4800000000000004</v>
      </c>
      <c r="I18" s="12">
        <v>12</v>
      </c>
    </row>
    <row r="19" spans="2:9" ht="15" customHeight="1" x14ac:dyDescent="0.2">
      <c r="B19" t="s">
        <v>36</v>
      </c>
      <c r="C19" s="12">
        <v>1195</v>
      </c>
      <c r="D19" s="8">
        <v>3.46</v>
      </c>
      <c r="E19" s="12">
        <v>564</v>
      </c>
      <c r="F19" s="8">
        <v>2.75</v>
      </c>
      <c r="G19" s="12">
        <v>557</v>
      </c>
      <c r="H19" s="8">
        <v>4.1100000000000003</v>
      </c>
      <c r="I19" s="12">
        <v>29</v>
      </c>
    </row>
    <row r="20" spans="2:9" ht="15" customHeight="1" x14ac:dyDescent="0.2">
      <c r="B20" s="9" t="s">
        <v>161</v>
      </c>
      <c r="C20" s="12">
        <f>SUM(LTBL_42000[総数／事業所数])</f>
        <v>34538</v>
      </c>
      <c r="E20" s="12">
        <f>SUBTOTAL(109,LTBL_42000[個人／事業所数])</f>
        <v>20526</v>
      </c>
      <c r="G20" s="12">
        <f>SUBTOTAL(109,LTBL_42000[法人／事業所数])</f>
        <v>13568</v>
      </c>
      <c r="I20" s="12">
        <f>SUBTOTAL(109,LTBL_42000[法人以外の団体／事業所数])</f>
        <v>133</v>
      </c>
    </row>
    <row r="21" spans="2:9" ht="15" customHeight="1" x14ac:dyDescent="0.2">
      <c r="E21" s="11">
        <f>LTBL_42000[[#Totals],[個人／事業所数]]/LTBL_42000[[#Totals],[総数／事業所数]]</f>
        <v>0.59430192831084605</v>
      </c>
      <c r="G21" s="11">
        <f>LTBL_42000[[#Totals],[法人／事業所数]]/LTBL_42000[[#Totals],[総数／事業所数]]</f>
        <v>0.39284266604898954</v>
      </c>
      <c r="I21" s="11">
        <f>LTBL_42000[[#Totals],[法人以外の団体／事業所数]]/LTBL_42000[[#Totals],[総数／事業所数]]</f>
        <v>3.8508309687880016E-3</v>
      </c>
    </row>
    <row r="23" spans="2:9" ht="33" customHeight="1" x14ac:dyDescent="0.2">
      <c r="B23" t="s">
        <v>162</v>
      </c>
      <c r="C23" s="10" t="s">
        <v>38</v>
      </c>
      <c r="D23" s="10" t="s">
        <v>39</v>
      </c>
      <c r="E23" s="10" t="s">
        <v>40</v>
      </c>
      <c r="F23" s="10" t="s">
        <v>41</v>
      </c>
      <c r="G23" s="10" t="s">
        <v>42</v>
      </c>
      <c r="H23" s="10" t="s">
        <v>43</v>
      </c>
      <c r="I23" s="10" t="s">
        <v>44</v>
      </c>
    </row>
    <row r="24" spans="2:9" ht="15" customHeight="1" x14ac:dyDescent="0.2">
      <c r="B24" t="s">
        <v>59</v>
      </c>
      <c r="C24" s="12">
        <v>3930</v>
      </c>
      <c r="D24" s="8">
        <v>11.38</v>
      </c>
      <c r="E24" s="12">
        <v>3551</v>
      </c>
      <c r="F24" s="8">
        <v>17.3</v>
      </c>
      <c r="G24" s="12">
        <v>378</v>
      </c>
      <c r="H24" s="8">
        <v>2.79</v>
      </c>
      <c r="I24" s="12">
        <v>1</v>
      </c>
    </row>
    <row r="25" spans="2:9" ht="15" customHeight="1" x14ac:dyDescent="0.2">
      <c r="B25" t="s">
        <v>60</v>
      </c>
      <c r="C25" s="12">
        <v>3803</v>
      </c>
      <c r="D25" s="8">
        <v>11.01</v>
      </c>
      <c r="E25" s="12">
        <v>3422</v>
      </c>
      <c r="F25" s="8">
        <v>16.670000000000002</v>
      </c>
      <c r="G25" s="12">
        <v>379</v>
      </c>
      <c r="H25" s="8">
        <v>2.79</v>
      </c>
      <c r="I25" s="12">
        <v>2</v>
      </c>
    </row>
    <row r="26" spans="2:9" ht="15" customHeight="1" x14ac:dyDescent="0.2">
      <c r="B26" t="s">
        <v>54</v>
      </c>
      <c r="C26" s="12">
        <v>2740</v>
      </c>
      <c r="D26" s="8">
        <v>7.93</v>
      </c>
      <c r="E26" s="12">
        <v>1547</v>
      </c>
      <c r="F26" s="8">
        <v>7.54</v>
      </c>
      <c r="G26" s="12">
        <v>1186</v>
      </c>
      <c r="H26" s="8">
        <v>8.74</v>
      </c>
      <c r="I26" s="12">
        <v>7</v>
      </c>
    </row>
    <row r="27" spans="2:9" ht="15" customHeight="1" x14ac:dyDescent="0.2">
      <c r="B27" t="s">
        <v>52</v>
      </c>
      <c r="C27" s="12">
        <v>2511</v>
      </c>
      <c r="D27" s="8">
        <v>7.27</v>
      </c>
      <c r="E27" s="12">
        <v>1853</v>
      </c>
      <c r="F27" s="8">
        <v>9.0299999999999994</v>
      </c>
      <c r="G27" s="12">
        <v>623</v>
      </c>
      <c r="H27" s="8">
        <v>4.59</v>
      </c>
      <c r="I27" s="12">
        <v>35</v>
      </c>
    </row>
    <row r="28" spans="2:9" ht="15" customHeight="1" x14ac:dyDescent="0.2">
      <c r="B28" t="s">
        <v>56</v>
      </c>
      <c r="C28" s="12">
        <v>2329</v>
      </c>
      <c r="D28" s="8">
        <v>6.74</v>
      </c>
      <c r="E28" s="12">
        <v>1166</v>
      </c>
      <c r="F28" s="8">
        <v>5.68</v>
      </c>
      <c r="G28" s="12">
        <v>1152</v>
      </c>
      <c r="H28" s="8">
        <v>8.49</v>
      </c>
      <c r="I28" s="12">
        <v>3</v>
      </c>
    </row>
    <row r="29" spans="2:9" ht="15" customHeight="1" x14ac:dyDescent="0.2">
      <c r="B29" t="s">
        <v>45</v>
      </c>
      <c r="C29" s="12">
        <v>1965</v>
      </c>
      <c r="D29" s="8">
        <v>5.69</v>
      </c>
      <c r="E29" s="12">
        <v>665</v>
      </c>
      <c r="F29" s="8">
        <v>3.24</v>
      </c>
      <c r="G29" s="12">
        <v>1300</v>
      </c>
      <c r="H29" s="8">
        <v>9.58</v>
      </c>
      <c r="I29" s="12">
        <v>0</v>
      </c>
    </row>
    <row r="30" spans="2:9" ht="15" customHeight="1" x14ac:dyDescent="0.2">
      <c r="B30" t="s">
        <v>46</v>
      </c>
      <c r="C30" s="12">
        <v>1330</v>
      </c>
      <c r="D30" s="8">
        <v>3.85</v>
      </c>
      <c r="E30" s="12">
        <v>732</v>
      </c>
      <c r="F30" s="8">
        <v>3.57</v>
      </c>
      <c r="G30" s="12">
        <v>598</v>
      </c>
      <c r="H30" s="8">
        <v>4.41</v>
      </c>
      <c r="I30" s="12">
        <v>0</v>
      </c>
    </row>
    <row r="31" spans="2:9" ht="15" customHeight="1" x14ac:dyDescent="0.2">
      <c r="B31" t="s">
        <v>61</v>
      </c>
      <c r="C31" s="12">
        <v>1170</v>
      </c>
      <c r="D31" s="8">
        <v>3.39</v>
      </c>
      <c r="E31" s="12">
        <v>802</v>
      </c>
      <c r="F31" s="8">
        <v>3.91</v>
      </c>
      <c r="G31" s="12">
        <v>198</v>
      </c>
      <c r="H31" s="8">
        <v>1.46</v>
      </c>
      <c r="I31" s="12">
        <v>11</v>
      </c>
    </row>
    <row r="32" spans="2:9" ht="15" customHeight="1" x14ac:dyDescent="0.2">
      <c r="B32" t="s">
        <v>62</v>
      </c>
      <c r="C32" s="12">
        <v>1097</v>
      </c>
      <c r="D32" s="8">
        <v>3.18</v>
      </c>
      <c r="E32" s="12">
        <v>972</v>
      </c>
      <c r="F32" s="8">
        <v>4.74</v>
      </c>
      <c r="G32" s="12">
        <v>125</v>
      </c>
      <c r="H32" s="8">
        <v>0.92</v>
      </c>
      <c r="I32" s="12">
        <v>0</v>
      </c>
    </row>
    <row r="33" spans="2:9" ht="15" customHeight="1" x14ac:dyDescent="0.2">
      <c r="B33" t="s">
        <v>53</v>
      </c>
      <c r="C33" s="12">
        <v>1071</v>
      </c>
      <c r="D33" s="8">
        <v>3.1</v>
      </c>
      <c r="E33" s="12">
        <v>737</v>
      </c>
      <c r="F33" s="8">
        <v>3.59</v>
      </c>
      <c r="G33" s="12">
        <v>334</v>
      </c>
      <c r="H33" s="8">
        <v>2.46</v>
      </c>
      <c r="I33" s="12">
        <v>0</v>
      </c>
    </row>
    <row r="34" spans="2:9" ht="15" customHeight="1" x14ac:dyDescent="0.2">
      <c r="B34" t="s">
        <v>47</v>
      </c>
      <c r="C34" s="12">
        <v>1023</v>
      </c>
      <c r="D34" s="8">
        <v>2.96</v>
      </c>
      <c r="E34" s="12">
        <v>347</v>
      </c>
      <c r="F34" s="8">
        <v>1.69</v>
      </c>
      <c r="G34" s="12">
        <v>675</v>
      </c>
      <c r="H34" s="8">
        <v>4.97</v>
      </c>
      <c r="I34" s="12">
        <v>1</v>
      </c>
    </row>
    <row r="35" spans="2:9" ht="15" customHeight="1" x14ac:dyDescent="0.2">
      <c r="B35" t="s">
        <v>51</v>
      </c>
      <c r="C35" s="12">
        <v>932</v>
      </c>
      <c r="D35" s="8">
        <v>2.7</v>
      </c>
      <c r="E35" s="12">
        <v>473</v>
      </c>
      <c r="F35" s="8">
        <v>2.2999999999999998</v>
      </c>
      <c r="G35" s="12">
        <v>459</v>
      </c>
      <c r="H35" s="8">
        <v>3.38</v>
      </c>
      <c r="I35" s="12">
        <v>0</v>
      </c>
    </row>
    <row r="36" spans="2:9" ht="15" customHeight="1" x14ac:dyDescent="0.2">
      <c r="B36" t="s">
        <v>58</v>
      </c>
      <c r="C36" s="12">
        <v>810</v>
      </c>
      <c r="D36" s="8">
        <v>2.35</v>
      </c>
      <c r="E36" s="12">
        <v>270</v>
      </c>
      <c r="F36" s="8">
        <v>1.32</v>
      </c>
      <c r="G36" s="12">
        <v>531</v>
      </c>
      <c r="H36" s="8">
        <v>3.91</v>
      </c>
      <c r="I36" s="12">
        <v>0</v>
      </c>
    </row>
    <row r="37" spans="2:9" ht="15" customHeight="1" x14ac:dyDescent="0.2">
      <c r="B37" t="s">
        <v>48</v>
      </c>
      <c r="C37" s="12">
        <v>777</v>
      </c>
      <c r="D37" s="8">
        <v>2.25</v>
      </c>
      <c r="E37" s="12">
        <v>521</v>
      </c>
      <c r="F37" s="8">
        <v>2.54</v>
      </c>
      <c r="G37" s="12">
        <v>247</v>
      </c>
      <c r="H37" s="8">
        <v>1.82</v>
      </c>
      <c r="I37" s="12">
        <v>9</v>
      </c>
    </row>
    <row r="38" spans="2:9" ht="15" customHeight="1" x14ac:dyDescent="0.2">
      <c r="B38" t="s">
        <v>57</v>
      </c>
      <c r="C38" s="12">
        <v>645</v>
      </c>
      <c r="D38" s="8">
        <v>1.87</v>
      </c>
      <c r="E38" s="12">
        <v>417</v>
      </c>
      <c r="F38" s="8">
        <v>2.0299999999999998</v>
      </c>
      <c r="G38" s="12">
        <v>227</v>
      </c>
      <c r="H38" s="8">
        <v>1.67</v>
      </c>
      <c r="I38" s="12">
        <v>1</v>
      </c>
    </row>
    <row r="39" spans="2:9" ht="15" customHeight="1" x14ac:dyDescent="0.2">
      <c r="B39" t="s">
        <v>63</v>
      </c>
      <c r="C39" s="12">
        <v>528</v>
      </c>
      <c r="D39" s="8">
        <v>1.53</v>
      </c>
      <c r="E39" s="12">
        <v>7</v>
      </c>
      <c r="F39" s="8">
        <v>0.03</v>
      </c>
      <c r="G39" s="12">
        <v>483</v>
      </c>
      <c r="H39" s="8">
        <v>3.56</v>
      </c>
      <c r="I39" s="12">
        <v>12</v>
      </c>
    </row>
    <row r="40" spans="2:9" ht="15" customHeight="1" x14ac:dyDescent="0.2">
      <c r="B40" t="s">
        <v>49</v>
      </c>
      <c r="C40" s="12">
        <v>509</v>
      </c>
      <c r="D40" s="8">
        <v>1.47</v>
      </c>
      <c r="E40" s="12">
        <v>178</v>
      </c>
      <c r="F40" s="8">
        <v>0.87</v>
      </c>
      <c r="G40" s="12">
        <v>329</v>
      </c>
      <c r="H40" s="8">
        <v>2.42</v>
      </c>
      <c r="I40" s="12">
        <v>2</v>
      </c>
    </row>
    <row r="41" spans="2:9" ht="15" customHeight="1" x14ac:dyDescent="0.2">
      <c r="B41" t="s">
        <v>64</v>
      </c>
      <c r="C41" s="12">
        <v>461</v>
      </c>
      <c r="D41" s="8">
        <v>1.33</v>
      </c>
      <c r="E41" s="12">
        <v>377</v>
      </c>
      <c r="F41" s="8">
        <v>1.84</v>
      </c>
      <c r="G41" s="12">
        <v>84</v>
      </c>
      <c r="H41" s="8">
        <v>0.62</v>
      </c>
      <c r="I41" s="12">
        <v>0</v>
      </c>
    </row>
    <row r="42" spans="2:9" ht="15" customHeight="1" x14ac:dyDescent="0.2">
      <c r="B42" t="s">
        <v>55</v>
      </c>
      <c r="C42" s="12">
        <v>426</v>
      </c>
      <c r="D42" s="8">
        <v>1.23</v>
      </c>
      <c r="E42" s="12">
        <v>131</v>
      </c>
      <c r="F42" s="8">
        <v>0.64</v>
      </c>
      <c r="G42" s="12">
        <v>295</v>
      </c>
      <c r="H42" s="8">
        <v>2.17</v>
      </c>
      <c r="I42" s="12">
        <v>0</v>
      </c>
    </row>
    <row r="43" spans="2:9" ht="15" customHeight="1" x14ac:dyDescent="0.2">
      <c r="B43" t="s">
        <v>50</v>
      </c>
      <c r="C43" s="12">
        <v>420</v>
      </c>
      <c r="D43" s="8">
        <v>1.22</v>
      </c>
      <c r="E43" s="12">
        <v>87</v>
      </c>
      <c r="F43" s="8">
        <v>0.42</v>
      </c>
      <c r="G43" s="12">
        <v>333</v>
      </c>
      <c r="H43" s="8">
        <v>2.4500000000000002</v>
      </c>
      <c r="I43" s="12">
        <v>0</v>
      </c>
    </row>
    <row r="46" spans="2:9" ht="33" customHeight="1" x14ac:dyDescent="0.2">
      <c r="B46" t="s">
        <v>163</v>
      </c>
      <c r="C46" s="10" t="s">
        <v>38</v>
      </c>
      <c r="D46" s="10" t="s">
        <v>39</v>
      </c>
      <c r="E46" s="10" t="s">
        <v>40</v>
      </c>
      <c r="F46" s="10" t="s">
        <v>41</v>
      </c>
      <c r="G46" s="10" t="s">
        <v>42</v>
      </c>
      <c r="H46" s="10" t="s">
        <v>43</v>
      </c>
      <c r="I46" s="10" t="s">
        <v>44</v>
      </c>
    </row>
    <row r="47" spans="2:9" ht="15" customHeight="1" x14ac:dyDescent="0.2">
      <c r="B47" t="s">
        <v>104</v>
      </c>
      <c r="C47" s="12">
        <v>2053</v>
      </c>
      <c r="D47" s="8">
        <v>5.94</v>
      </c>
      <c r="E47" s="12">
        <v>1940</v>
      </c>
      <c r="F47" s="8">
        <v>9.4499999999999993</v>
      </c>
      <c r="G47" s="12">
        <v>112</v>
      </c>
      <c r="H47" s="8">
        <v>0.83</v>
      </c>
      <c r="I47" s="12">
        <v>1</v>
      </c>
    </row>
    <row r="48" spans="2:9" ht="15" customHeight="1" x14ac:dyDescent="0.2">
      <c r="B48" t="s">
        <v>96</v>
      </c>
      <c r="C48" s="12">
        <v>1281</v>
      </c>
      <c r="D48" s="8">
        <v>3.71</v>
      </c>
      <c r="E48" s="12">
        <v>684</v>
      </c>
      <c r="F48" s="8">
        <v>3.33</v>
      </c>
      <c r="G48" s="12">
        <v>592</v>
      </c>
      <c r="H48" s="8">
        <v>4.3600000000000003</v>
      </c>
      <c r="I48" s="12">
        <v>1</v>
      </c>
    </row>
    <row r="49" spans="2:9" ht="15" customHeight="1" x14ac:dyDescent="0.2">
      <c r="B49" t="s">
        <v>101</v>
      </c>
      <c r="C49" s="12">
        <v>1215</v>
      </c>
      <c r="D49" s="8">
        <v>3.52</v>
      </c>
      <c r="E49" s="12">
        <v>1169</v>
      </c>
      <c r="F49" s="8">
        <v>5.7</v>
      </c>
      <c r="G49" s="12">
        <v>46</v>
      </c>
      <c r="H49" s="8">
        <v>0.34</v>
      </c>
      <c r="I49" s="12">
        <v>0</v>
      </c>
    </row>
    <row r="50" spans="2:9" ht="15" customHeight="1" x14ac:dyDescent="0.2">
      <c r="B50" t="s">
        <v>103</v>
      </c>
      <c r="C50" s="12">
        <v>1092</v>
      </c>
      <c r="D50" s="8">
        <v>3.16</v>
      </c>
      <c r="E50" s="12">
        <v>1070</v>
      </c>
      <c r="F50" s="8">
        <v>5.21</v>
      </c>
      <c r="G50" s="12">
        <v>22</v>
      </c>
      <c r="H50" s="8">
        <v>0.16</v>
      </c>
      <c r="I50" s="12">
        <v>0</v>
      </c>
    </row>
    <row r="51" spans="2:9" ht="15" customHeight="1" x14ac:dyDescent="0.2">
      <c r="B51" t="s">
        <v>92</v>
      </c>
      <c r="C51" s="12">
        <v>904</v>
      </c>
      <c r="D51" s="8">
        <v>2.62</v>
      </c>
      <c r="E51" s="12">
        <v>612</v>
      </c>
      <c r="F51" s="8">
        <v>2.98</v>
      </c>
      <c r="G51" s="12">
        <v>268</v>
      </c>
      <c r="H51" s="8">
        <v>1.98</v>
      </c>
      <c r="I51" s="12">
        <v>24</v>
      </c>
    </row>
    <row r="52" spans="2:9" ht="15" customHeight="1" x14ac:dyDescent="0.2">
      <c r="B52" t="s">
        <v>95</v>
      </c>
      <c r="C52" s="12">
        <v>875</v>
      </c>
      <c r="D52" s="8">
        <v>2.5299999999999998</v>
      </c>
      <c r="E52" s="12">
        <v>640</v>
      </c>
      <c r="F52" s="8">
        <v>3.12</v>
      </c>
      <c r="G52" s="12">
        <v>233</v>
      </c>
      <c r="H52" s="8">
        <v>1.72</v>
      </c>
      <c r="I52" s="12">
        <v>2</v>
      </c>
    </row>
    <row r="53" spans="2:9" ht="15" customHeight="1" x14ac:dyDescent="0.2">
      <c r="B53" t="s">
        <v>100</v>
      </c>
      <c r="C53" s="12">
        <v>872</v>
      </c>
      <c r="D53" s="8">
        <v>2.52</v>
      </c>
      <c r="E53" s="12">
        <v>792</v>
      </c>
      <c r="F53" s="8">
        <v>3.86</v>
      </c>
      <c r="G53" s="12">
        <v>80</v>
      </c>
      <c r="H53" s="8">
        <v>0.59</v>
      </c>
      <c r="I53" s="12">
        <v>0</v>
      </c>
    </row>
    <row r="54" spans="2:9" ht="15" customHeight="1" x14ac:dyDescent="0.2">
      <c r="B54" t="s">
        <v>106</v>
      </c>
      <c r="C54" s="12">
        <v>816</v>
      </c>
      <c r="D54" s="8">
        <v>2.36</v>
      </c>
      <c r="E54" s="12">
        <v>740</v>
      </c>
      <c r="F54" s="8">
        <v>3.61</v>
      </c>
      <c r="G54" s="12">
        <v>76</v>
      </c>
      <c r="H54" s="8">
        <v>0.56000000000000005</v>
      </c>
      <c r="I54" s="12">
        <v>0</v>
      </c>
    </row>
    <row r="55" spans="2:9" ht="15" customHeight="1" x14ac:dyDescent="0.2">
      <c r="B55" t="s">
        <v>99</v>
      </c>
      <c r="C55" s="12">
        <v>766</v>
      </c>
      <c r="D55" s="8">
        <v>2.2200000000000002</v>
      </c>
      <c r="E55" s="12">
        <v>657</v>
      </c>
      <c r="F55" s="8">
        <v>3.2</v>
      </c>
      <c r="G55" s="12">
        <v>108</v>
      </c>
      <c r="H55" s="8">
        <v>0.8</v>
      </c>
      <c r="I55" s="12">
        <v>1</v>
      </c>
    </row>
    <row r="56" spans="2:9" ht="15" customHeight="1" x14ac:dyDescent="0.2">
      <c r="B56" t="s">
        <v>88</v>
      </c>
      <c r="C56" s="12">
        <v>677</v>
      </c>
      <c r="D56" s="8">
        <v>1.96</v>
      </c>
      <c r="E56" s="12">
        <v>137</v>
      </c>
      <c r="F56" s="8">
        <v>0.67</v>
      </c>
      <c r="G56" s="12">
        <v>540</v>
      </c>
      <c r="H56" s="8">
        <v>3.98</v>
      </c>
      <c r="I56" s="12">
        <v>0</v>
      </c>
    </row>
    <row r="57" spans="2:9" ht="15" customHeight="1" x14ac:dyDescent="0.2">
      <c r="B57" t="s">
        <v>105</v>
      </c>
      <c r="C57" s="12">
        <v>608</v>
      </c>
      <c r="D57" s="8">
        <v>1.76</v>
      </c>
      <c r="E57" s="12">
        <v>525</v>
      </c>
      <c r="F57" s="8">
        <v>2.56</v>
      </c>
      <c r="G57" s="12">
        <v>80</v>
      </c>
      <c r="H57" s="8">
        <v>0.59</v>
      </c>
      <c r="I57" s="12">
        <v>3</v>
      </c>
    </row>
    <row r="58" spans="2:9" ht="15" customHeight="1" x14ac:dyDescent="0.2">
      <c r="B58" t="s">
        <v>93</v>
      </c>
      <c r="C58" s="12">
        <v>607</v>
      </c>
      <c r="D58" s="8">
        <v>1.76</v>
      </c>
      <c r="E58" s="12">
        <v>423</v>
      </c>
      <c r="F58" s="8">
        <v>2.06</v>
      </c>
      <c r="G58" s="12">
        <v>184</v>
      </c>
      <c r="H58" s="8">
        <v>1.36</v>
      </c>
      <c r="I58" s="12">
        <v>0</v>
      </c>
    </row>
    <row r="59" spans="2:9" ht="15" customHeight="1" x14ac:dyDescent="0.2">
      <c r="B59" t="s">
        <v>94</v>
      </c>
      <c r="C59" s="12">
        <v>573</v>
      </c>
      <c r="D59" s="8">
        <v>1.66</v>
      </c>
      <c r="E59" s="12">
        <v>200</v>
      </c>
      <c r="F59" s="8">
        <v>0.97</v>
      </c>
      <c r="G59" s="12">
        <v>373</v>
      </c>
      <c r="H59" s="8">
        <v>2.75</v>
      </c>
      <c r="I59" s="12">
        <v>0</v>
      </c>
    </row>
    <row r="60" spans="2:9" ht="15" customHeight="1" x14ac:dyDescent="0.2">
      <c r="B60" t="s">
        <v>91</v>
      </c>
      <c r="C60" s="12">
        <v>569</v>
      </c>
      <c r="D60" s="8">
        <v>1.65</v>
      </c>
      <c r="E60" s="12">
        <v>391</v>
      </c>
      <c r="F60" s="8">
        <v>1.9</v>
      </c>
      <c r="G60" s="12">
        <v>171</v>
      </c>
      <c r="H60" s="8">
        <v>1.26</v>
      </c>
      <c r="I60" s="12">
        <v>7</v>
      </c>
    </row>
    <row r="61" spans="2:9" ht="15" customHeight="1" x14ac:dyDescent="0.2">
      <c r="B61" t="s">
        <v>89</v>
      </c>
      <c r="C61" s="12">
        <v>524</v>
      </c>
      <c r="D61" s="8">
        <v>1.52</v>
      </c>
      <c r="E61" s="12">
        <v>309</v>
      </c>
      <c r="F61" s="8">
        <v>1.51</v>
      </c>
      <c r="G61" s="12">
        <v>215</v>
      </c>
      <c r="H61" s="8">
        <v>1.58</v>
      </c>
      <c r="I61" s="12">
        <v>0</v>
      </c>
    </row>
    <row r="62" spans="2:9" ht="15" customHeight="1" x14ac:dyDescent="0.2">
      <c r="B62" t="s">
        <v>98</v>
      </c>
      <c r="C62" s="12">
        <v>503</v>
      </c>
      <c r="D62" s="8">
        <v>1.46</v>
      </c>
      <c r="E62" s="12">
        <v>143</v>
      </c>
      <c r="F62" s="8">
        <v>0.7</v>
      </c>
      <c r="G62" s="12">
        <v>354</v>
      </c>
      <c r="H62" s="8">
        <v>2.61</v>
      </c>
      <c r="I62" s="12">
        <v>0</v>
      </c>
    </row>
    <row r="63" spans="2:9" ht="15" customHeight="1" x14ac:dyDescent="0.2">
      <c r="B63" t="s">
        <v>90</v>
      </c>
      <c r="C63" s="12">
        <v>486</v>
      </c>
      <c r="D63" s="8">
        <v>1.41</v>
      </c>
      <c r="E63" s="12">
        <v>255</v>
      </c>
      <c r="F63" s="8">
        <v>1.24</v>
      </c>
      <c r="G63" s="12">
        <v>231</v>
      </c>
      <c r="H63" s="8">
        <v>1.7</v>
      </c>
      <c r="I63" s="12">
        <v>0</v>
      </c>
    </row>
    <row r="64" spans="2:9" ht="15" customHeight="1" x14ac:dyDescent="0.2">
      <c r="B64" t="s">
        <v>97</v>
      </c>
      <c r="C64" s="12">
        <v>461</v>
      </c>
      <c r="D64" s="8">
        <v>1.33</v>
      </c>
      <c r="E64" s="12">
        <v>378</v>
      </c>
      <c r="F64" s="8">
        <v>1.84</v>
      </c>
      <c r="G64" s="12">
        <v>80</v>
      </c>
      <c r="H64" s="8">
        <v>0.59</v>
      </c>
      <c r="I64" s="12">
        <v>1</v>
      </c>
    </row>
    <row r="65" spans="2:9" ht="15" customHeight="1" x14ac:dyDescent="0.2">
      <c r="B65" t="s">
        <v>107</v>
      </c>
      <c r="C65" s="12">
        <v>460</v>
      </c>
      <c r="D65" s="8">
        <v>1.33</v>
      </c>
      <c r="E65" s="12">
        <v>377</v>
      </c>
      <c r="F65" s="8">
        <v>1.84</v>
      </c>
      <c r="G65" s="12">
        <v>83</v>
      </c>
      <c r="H65" s="8">
        <v>0.61</v>
      </c>
      <c r="I65" s="12">
        <v>0</v>
      </c>
    </row>
    <row r="66" spans="2:9" ht="15" customHeight="1" x14ac:dyDescent="0.2">
      <c r="B66" t="s">
        <v>102</v>
      </c>
      <c r="C66" s="12">
        <v>438</v>
      </c>
      <c r="D66" s="8">
        <v>1.27</v>
      </c>
      <c r="E66" s="12">
        <v>247</v>
      </c>
      <c r="F66" s="8">
        <v>1.2</v>
      </c>
      <c r="G66" s="12">
        <v>191</v>
      </c>
      <c r="H66" s="8">
        <v>1.41</v>
      </c>
      <c r="I66" s="12">
        <v>0</v>
      </c>
    </row>
    <row r="68" spans="2:9" ht="15" customHeight="1" x14ac:dyDescent="0.2">
      <c r="B68" t="s">
        <v>164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CCA4E-7F78-4C7D-A4F4-C5D0A63EDF75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165</v>
      </c>
    </row>
    <row r="4" spans="2:9" ht="33" customHeight="1" x14ac:dyDescent="0.2">
      <c r="B4" t="s">
        <v>160</v>
      </c>
      <c r="C4" s="10" t="s">
        <v>38</v>
      </c>
      <c r="D4" s="10" t="s">
        <v>39</v>
      </c>
      <c r="E4" s="10" t="s">
        <v>40</v>
      </c>
      <c r="F4" s="10" t="s">
        <v>41</v>
      </c>
      <c r="G4" s="10" t="s">
        <v>42</v>
      </c>
      <c r="H4" s="10" t="s">
        <v>43</v>
      </c>
      <c r="I4" s="10" t="s">
        <v>44</v>
      </c>
    </row>
    <row r="5" spans="2:9" ht="15" customHeight="1" x14ac:dyDescent="0.2">
      <c r="B5" t="s">
        <v>22</v>
      </c>
      <c r="C5" s="12">
        <v>3</v>
      </c>
      <c r="D5" s="8">
        <v>0.03</v>
      </c>
      <c r="E5" s="12">
        <v>0</v>
      </c>
      <c r="F5" s="8">
        <v>0</v>
      </c>
      <c r="G5" s="12">
        <v>3</v>
      </c>
      <c r="H5" s="8">
        <v>0.06</v>
      </c>
      <c r="I5" s="12">
        <v>0</v>
      </c>
    </row>
    <row r="6" spans="2:9" ht="15" customHeight="1" x14ac:dyDescent="0.2">
      <c r="B6" t="s">
        <v>23</v>
      </c>
      <c r="C6" s="12">
        <v>1087</v>
      </c>
      <c r="D6" s="8">
        <v>10.84</v>
      </c>
      <c r="E6" s="12">
        <v>268</v>
      </c>
      <c r="F6" s="8">
        <v>5.0999999999999996</v>
      </c>
      <c r="G6" s="12">
        <v>819</v>
      </c>
      <c r="H6" s="8">
        <v>17.39</v>
      </c>
      <c r="I6" s="12">
        <v>0</v>
      </c>
    </row>
    <row r="7" spans="2:9" ht="15" customHeight="1" x14ac:dyDescent="0.2">
      <c r="B7" t="s">
        <v>24</v>
      </c>
      <c r="C7" s="12">
        <v>467</v>
      </c>
      <c r="D7" s="8">
        <v>4.66</v>
      </c>
      <c r="E7" s="12">
        <v>149</v>
      </c>
      <c r="F7" s="8">
        <v>2.83</v>
      </c>
      <c r="G7" s="12">
        <v>316</v>
      </c>
      <c r="H7" s="8">
        <v>6.71</v>
      </c>
      <c r="I7" s="12">
        <v>2</v>
      </c>
    </row>
    <row r="8" spans="2:9" ht="15" customHeight="1" x14ac:dyDescent="0.2">
      <c r="B8" t="s">
        <v>25</v>
      </c>
      <c r="C8" s="12">
        <v>16</v>
      </c>
      <c r="D8" s="8">
        <v>0.16</v>
      </c>
      <c r="E8" s="12">
        <v>0</v>
      </c>
      <c r="F8" s="8">
        <v>0</v>
      </c>
      <c r="G8" s="12">
        <v>13</v>
      </c>
      <c r="H8" s="8">
        <v>0.28000000000000003</v>
      </c>
      <c r="I8" s="12">
        <v>0</v>
      </c>
    </row>
    <row r="9" spans="2:9" ht="15" customHeight="1" x14ac:dyDescent="0.2">
      <c r="B9" t="s">
        <v>26</v>
      </c>
      <c r="C9" s="12">
        <v>93</v>
      </c>
      <c r="D9" s="8">
        <v>0.93</v>
      </c>
      <c r="E9" s="12">
        <v>1</v>
      </c>
      <c r="F9" s="8">
        <v>0.02</v>
      </c>
      <c r="G9" s="12">
        <v>92</v>
      </c>
      <c r="H9" s="8">
        <v>1.95</v>
      </c>
      <c r="I9" s="12">
        <v>0</v>
      </c>
    </row>
    <row r="10" spans="2:9" ht="15" customHeight="1" x14ac:dyDescent="0.2">
      <c r="B10" t="s">
        <v>27</v>
      </c>
      <c r="C10" s="12">
        <v>154</v>
      </c>
      <c r="D10" s="8">
        <v>1.54</v>
      </c>
      <c r="E10" s="12">
        <v>84</v>
      </c>
      <c r="F10" s="8">
        <v>1.6</v>
      </c>
      <c r="G10" s="12">
        <v>68</v>
      </c>
      <c r="H10" s="8">
        <v>1.44</v>
      </c>
      <c r="I10" s="12">
        <v>1</v>
      </c>
    </row>
    <row r="11" spans="2:9" ht="15" customHeight="1" x14ac:dyDescent="0.2">
      <c r="B11" t="s">
        <v>28</v>
      </c>
      <c r="C11" s="12">
        <v>2546</v>
      </c>
      <c r="D11" s="8">
        <v>25.38</v>
      </c>
      <c r="E11" s="12">
        <v>1178</v>
      </c>
      <c r="F11" s="8">
        <v>22.4</v>
      </c>
      <c r="G11" s="12">
        <v>1359</v>
      </c>
      <c r="H11" s="8">
        <v>28.85</v>
      </c>
      <c r="I11" s="12">
        <v>9</v>
      </c>
    </row>
    <row r="12" spans="2:9" ht="15" customHeight="1" x14ac:dyDescent="0.2">
      <c r="B12" t="s">
        <v>29</v>
      </c>
      <c r="C12" s="12">
        <v>77</v>
      </c>
      <c r="D12" s="8">
        <v>0.77</v>
      </c>
      <c r="E12" s="12">
        <v>7</v>
      </c>
      <c r="F12" s="8">
        <v>0.13</v>
      </c>
      <c r="G12" s="12">
        <v>70</v>
      </c>
      <c r="H12" s="8">
        <v>1.49</v>
      </c>
      <c r="I12" s="12">
        <v>0</v>
      </c>
    </row>
    <row r="13" spans="2:9" ht="15" customHeight="1" x14ac:dyDescent="0.2">
      <c r="B13" t="s">
        <v>30</v>
      </c>
      <c r="C13" s="12">
        <v>1348</v>
      </c>
      <c r="D13" s="8">
        <v>13.44</v>
      </c>
      <c r="E13" s="12">
        <v>605</v>
      </c>
      <c r="F13" s="8">
        <v>11.5</v>
      </c>
      <c r="G13" s="12">
        <v>742</v>
      </c>
      <c r="H13" s="8">
        <v>15.75</v>
      </c>
      <c r="I13" s="12">
        <v>1</v>
      </c>
    </row>
    <row r="14" spans="2:9" ht="15" customHeight="1" x14ac:dyDescent="0.2">
      <c r="B14" t="s">
        <v>31</v>
      </c>
      <c r="C14" s="12">
        <v>561</v>
      </c>
      <c r="D14" s="8">
        <v>5.59</v>
      </c>
      <c r="E14" s="12">
        <v>231</v>
      </c>
      <c r="F14" s="8">
        <v>4.3899999999999997</v>
      </c>
      <c r="G14" s="12">
        <v>329</v>
      </c>
      <c r="H14" s="8">
        <v>6.99</v>
      </c>
      <c r="I14" s="12">
        <v>0</v>
      </c>
    </row>
    <row r="15" spans="2:9" ht="15" customHeight="1" x14ac:dyDescent="0.2">
      <c r="B15" t="s">
        <v>32</v>
      </c>
      <c r="C15" s="12">
        <v>1355</v>
      </c>
      <c r="D15" s="8">
        <v>13.51</v>
      </c>
      <c r="E15" s="12">
        <v>1134</v>
      </c>
      <c r="F15" s="8">
        <v>21.56</v>
      </c>
      <c r="G15" s="12">
        <v>219</v>
      </c>
      <c r="H15" s="8">
        <v>4.6500000000000004</v>
      </c>
      <c r="I15" s="12">
        <v>0</v>
      </c>
    </row>
    <row r="16" spans="2:9" ht="15" customHeight="1" x14ac:dyDescent="0.2">
      <c r="B16" t="s">
        <v>33</v>
      </c>
      <c r="C16" s="12">
        <v>1255</v>
      </c>
      <c r="D16" s="8">
        <v>12.51</v>
      </c>
      <c r="E16" s="12">
        <v>1008</v>
      </c>
      <c r="F16" s="8">
        <v>19.16</v>
      </c>
      <c r="G16" s="12">
        <v>245</v>
      </c>
      <c r="H16" s="8">
        <v>5.2</v>
      </c>
      <c r="I16" s="12">
        <v>2</v>
      </c>
    </row>
    <row r="17" spans="2:9" ht="15" customHeight="1" x14ac:dyDescent="0.2">
      <c r="B17" t="s">
        <v>34</v>
      </c>
      <c r="C17" s="12">
        <v>281</v>
      </c>
      <c r="D17" s="8">
        <v>2.8</v>
      </c>
      <c r="E17" s="12">
        <v>191</v>
      </c>
      <c r="F17" s="8">
        <v>3.63</v>
      </c>
      <c r="G17" s="12">
        <v>71</v>
      </c>
      <c r="H17" s="8">
        <v>1.51</v>
      </c>
      <c r="I17" s="12">
        <v>4</v>
      </c>
    </row>
    <row r="18" spans="2:9" ht="15" customHeight="1" x14ac:dyDescent="0.2">
      <c r="B18" t="s">
        <v>35</v>
      </c>
      <c r="C18" s="12">
        <v>498</v>
      </c>
      <c r="D18" s="8">
        <v>4.96</v>
      </c>
      <c r="E18" s="12">
        <v>318</v>
      </c>
      <c r="F18" s="8">
        <v>6.05</v>
      </c>
      <c r="G18" s="12">
        <v>172</v>
      </c>
      <c r="H18" s="8">
        <v>3.65</v>
      </c>
      <c r="I18" s="12">
        <v>6</v>
      </c>
    </row>
    <row r="19" spans="2:9" ht="15" customHeight="1" x14ac:dyDescent="0.2">
      <c r="B19" t="s">
        <v>36</v>
      </c>
      <c r="C19" s="12">
        <v>291</v>
      </c>
      <c r="D19" s="8">
        <v>2.9</v>
      </c>
      <c r="E19" s="12">
        <v>86</v>
      </c>
      <c r="F19" s="8">
        <v>1.63</v>
      </c>
      <c r="G19" s="12">
        <v>192</v>
      </c>
      <c r="H19" s="8">
        <v>4.08</v>
      </c>
      <c r="I19" s="12">
        <v>8</v>
      </c>
    </row>
    <row r="20" spans="2:9" ht="15" customHeight="1" x14ac:dyDescent="0.2">
      <c r="B20" s="9" t="s">
        <v>161</v>
      </c>
      <c r="C20" s="12">
        <f>SUM(LTBL_42201[総数／事業所数])</f>
        <v>10032</v>
      </c>
      <c r="E20" s="12">
        <f>SUBTOTAL(109,LTBL_42201[個人／事業所数])</f>
        <v>5260</v>
      </c>
      <c r="G20" s="12">
        <f>SUBTOTAL(109,LTBL_42201[法人／事業所数])</f>
        <v>4710</v>
      </c>
      <c r="I20" s="12">
        <f>SUBTOTAL(109,LTBL_42201[法人以外の団体／事業所数])</f>
        <v>33</v>
      </c>
    </row>
    <row r="21" spans="2:9" ht="15" customHeight="1" x14ac:dyDescent="0.2">
      <c r="E21" s="11">
        <f>LTBL_42201[[#Totals],[個人／事業所数]]/LTBL_42201[[#Totals],[総数／事業所数]]</f>
        <v>0.52432216905901119</v>
      </c>
      <c r="G21" s="11">
        <f>LTBL_42201[[#Totals],[法人／事業所数]]/LTBL_42201[[#Totals],[総数／事業所数]]</f>
        <v>0.46949760765550241</v>
      </c>
      <c r="I21" s="11">
        <f>LTBL_42201[[#Totals],[法人以外の団体／事業所数]]/LTBL_42201[[#Totals],[総数／事業所数]]</f>
        <v>3.2894736842105261E-3</v>
      </c>
    </row>
    <row r="23" spans="2:9" ht="33" customHeight="1" x14ac:dyDescent="0.2">
      <c r="B23" t="s">
        <v>162</v>
      </c>
      <c r="C23" s="10" t="s">
        <v>38</v>
      </c>
      <c r="D23" s="10" t="s">
        <v>39</v>
      </c>
      <c r="E23" s="10" t="s">
        <v>40</v>
      </c>
      <c r="F23" s="10" t="s">
        <v>41</v>
      </c>
      <c r="G23" s="10" t="s">
        <v>42</v>
      </c>
      <c r="H23" s="10" t="s">
        <v>43</v>
      </c>
      <c r="I23" s="10" t="s">
        <v>44</v>
      </c>
    </row>
    <row r="24" spans="2:9" ht="15" customHeight="1" x14ac:dyDescent="0.2">
      <c r="B24" t="s">
        <v>59</v>
      </c>
      <c r="C24" s="12">
        <v>1258</v>
      </c>
      <c r="D24" s="8">
        <v>12.54</v>
      </c>
      <c r="E24" s="12">
        <v>1100</v>
      </c>
      <c r="F24" s="8">
        <v>20.91</v>
      </c>
      <c r="G24" s="12">
        <v>158</v>
      </c>
      <c r="H24" s="8">
        <v>3.35</v>
      </c>
      <c r="I24" s="12">
        <v>0</v>
      </c>
    </row>
    <row r="25" spans="2:9" ht="15" customHeight="1" x14ac:dyDescent="0.2">
      <c r="B25" t="s">
        <v>56</v>
      </c>
      <c r="C25" s="12">
        <v>1129</v>
      </c>
      <c r="D25" s="8">
        <v>11.25</v>
      </c>
      <c r="E25" s="12">
        <v>547</v>
      </c>
      <c r="F25" s="8">
        <v>10.4</v>
      </c>
      <c r="G25" s="12">
        <v>581</v>
      </c>
      <c r="H25" s="8">
        <v>12.34</v>
      </c>
      <c r="I25" s="12">
        <v>1</v>
      </c>
    </row>
    <row r="26" spans="2:9" ht="15" customHeight="1" x14ac:dyDescent="0.2">
      <c r="B26" t="s">
        <v>60</v>
      </c>
      <c r="C26" s="12">
        <v>1060</v>
      </c>
      <c r="D26" s="8">
        <v>10.57</v>
      </c>
      <c r="E26" s="12">
        <v>912</v>
      </c>
      <c r="F26" s="8">
        <v>17.34</v>
      </c>
      <c r="G26" s="12">
        <v>148</v>
      </c>
      <c r="H26" s="8">
        <v>3.14</v>
      </c>
      <c r="I26" s="12">
        <v>0</v>
      </c>
    </row>
    <row r="27" spans="2:9" ht="15" customHeight="1" x14ac:dyDescent="0.2">
      <c r="B27" t="s">
        <v>52</v>
      </c>
      <c r="C27" s="12">
        <v>704</v>
      </c>
      <c r="D27" s="8">
        <v>7.02</v>
      </c>
      <c r="E27" s="12">
        <v>464</v>
      </c>
      <c r="F27" s="8">
        <v>8.82</v>
      </c>
      <c r="G27" s="12">
        <v>235</v>
      </c>
      <c r="H27" s="8">
        <v>4.99</v>
      </c>
      <c r="I27" s="12">
        <v>5</v>
      </c>
    </row>
    <row r="28" spans="2:9" ht="15" customHeight="1" x14ac:dyDescent="0.2">
      <c r="B28" t="s">
        <v>54</v>
      </c>
      <c r="C28" s="12">
        <v>698</v>
      </c>
      <c r="D28" s="8">
        <v>6.96</v>
      </c>
      <c r="E28" s="12">
        <v>349</v>
      </c>
      <c r="F28" s="8">
        <v>6.63</v>
      </c>
      <c r="G28" s="12">
        <v>345</v>
      </c>
      <c r="H28" s="8">
        <v>7.32</v>
      </c>
      <c r="I28" s="12">
        <v>4</v>
      </c>
    </row>
    <row r="29" spans="2:9" ht="15" customHeight="1" x14ac:dyDescent="0.2">
      <c r="B29" t="s">
        <v>45</v>
      </c>
      <c r="C29" s="12">
        <v>438</v>
      </c>
      <c r="D29" s="8">
        <v>4.37</v>
      </c>
      <c r="E29" s="12">
        <v>102</v>
      </c>
      <c r="F29" s="8">
        <v>1.94</v>
      </c>
      <c r="G29" s="12">
        <v>336</v>
      </c>
      <c r="H29" s="8">
        <v>7.13</v>
      </c>
      <c r="I29" s="12">
        <v>0</v>
      </c>
    </row>
    <row r="30" spans="2:9" ht="15" customHeight="1" x14ac:dyDescent="0.2">
      <c r="B30" t="s">
        <v>62</v>
      </c>
      <c r="C30" s="12">
        <v>363</v>
      </c>
      <c r="D30" s="8">
        <v>3.62</v>
      </c>
      <c r="E30" s="12">
        <v>317</v>
      </c>
      <c r="F30" s="8">
        <v>6.03</v>
      </c>
      <c r="G30" s="12">
        <v>46</v>
      </c>
      <c r="H30" s="8">
        <v>0.98</v>
      </c>
      <c r="I30" s="12">
        <v>0</v>
      </c>
    </row>
    <row r="31" spans="2:9" ht="15" customHeight="1" x14ac:dyDescent="0.2">
      <c r="B31" t="s">
        <v>46</v>
      </c>
      <c r="C31" s="12">
        <v>341</v>
      </c>
      <c r="D31" s="8">
        <v>3.4</v>
      </c>
      <c r="E31" s="12">
        <v>102</v>
      </c>
      <c r="F31" s="8">
        <v>1.94</v>
      </c>
      <c r="G31" s="12">
        <v>239</v>
      </c>
      <c r="H31" s="8">
        <v>5.07</v>
      </c>
      <c r="I31" s="12">
        <v>0</v>
      </c>
    </row>
    <row r="32" spans="2:9" ht="15" customHeight="1" x14ac:dyDescent="0.2">
      <c r="B32" t="s">
        <v>51</v>
      </c>
      <c r="C32" s="12">
        <v>327</v>
      </c>
      <c r="D32" s="8">
        <v>3.26</v>
      </c>
      <c r="E32" s="12">
        <v>142</v>
      </c>
      <c r="F32" s="8">
        <v>2.7</v>
      </c>
      <c r="G32" s="12">
        <v>185</v>
      </c>
      <c r="H32" s="8">
        <v>3.93</v>
      </c>
      <c r="I32" s="12">
        <v>0</v>
      </c>
    </row>
    <row r="33" spans="2:9" ht="15" customHeight="1" x14ac:dyDescent="0.2">
      <c r="B33" t="s">
        <v>47</v>
      </c>
      <c r="C33" s="12">
        <v>308</v>
      </c>
      <c r="D33" s="8">
        <v>3.07</v>
      </c>
      <c r="E33" s="12">
        <v>64</v>
      </c>
      <c r="F33" s="8">
        <v>1.22</v>
      </c>
      <c r="G33" s="12">
        <v>244</v>
      </c>
      <c r="H33" s="8">
        <v>5.18</v>
      </c>
      <c r="I33" s="12">
        <v>0</v>
      </c>
    </row>
    <row r="34" spans="2:9" ht="15" customHeight="1" x14ac:dyDescent="0.2">
      <c r="B34" t="s">
        <v>61</v>
      </c>
      <c r="C34" s="12">
        <v>281</v>
      </c>
      <c r="D34" s="8">
        <v>2.8</v>
      </c>
      <c r="E34" s="12">
        <v>191</v>
      </c>
      <c r="F34" s="8">
        <v>3.63</v>
      </c>
      <c r="G34" s="12">
        <v>71</v>
      </c>
      <c r="H34" s="8">
        <v>1.51</v>
      </c>
      <c r="I34" s="12">
        <v>4</v>
      </c>
    </row>
    <row r="35" spans="2:9" ht="15" customHeight="1" x14ac:dyDescent="0.2">
      <c r="B35" t="s">
        <v>57</v>
      </c>
      <c r="C35" s="12">
        <v>273</v>
      </c>
      <c r="D35" s="8">
        <v>2.72</v>
      </c>
      <c r="E35" s="12">
        <v>150</v>
      </c>
      <c r="F35" s="8">
        <v>2.85</v>
      </c>
      <c r="G35" s="12">
        <v>123</v>
      </c>
      <c r="H35" s="8">
        <v>2.61</v>
      </c>
      <c r="I35" s="12">
        <v>0</v>
      </c>
    </row>
    <row r="36" spans="2:9" ht="15" customHeight="1" x14ac:dyDescent="0.2">
      <c r="B36" t="s">
        <v>58</v>
      </c>
      <c r="C36" s="12">
        <v>261</v>
      </c>
      <c r="D36" s="8">
        <v>2.6</v>
      </c>
      <c r="E36" s="12">
        <v>80</v>
      </c>
      <c r="F36" s="8">
        <v>1.52</v>
      </c>
      <c r="G36" s="12">
        <v>181</v>
      </c>
      <c r="H36" s="8">
        <v>3.84</v>
      </c>
      <c r="I36" s="12">
        <v>0</v>
      </c>
    </row>
    <row r="37" spans="2:9" ht="15" customHeight="1" x14ac:dyDescent="0.2">
      <c r="B37" t="s">
        <v>53</v>
      </c>
      <c r="C37" s="12">
        <v>219</v>
      </c>
      <c r="D37" s="8">
        <v>2.1800000000000002</v>
      </c>
      <c r="E37" s="12">
        <v>132</v>
      </c>
      <c r="F37" s="8">
        <v>2.5099999999999998</v>
      </c>
      <c r="G37" s="12">
        <v>87</v>
      </c>
      <c r="H37" s="8">
        <v>1.85</v>
      </c>
      <c r="I37" s="12">
        <v>0</v>
      </c>
    </row>
    <row r="38" spans="2:9" ht="15" customHeight="1" x14ac:dyDescent="0.2">
      <c r="B38" t="s">
        <v>55</v>
      </c>
      <c r="C38" s="12">
        <v>179</v>
      </c>
      <c r="D38" s="8">
        <v>1.78</v>
      </c>
      <c r="E38" s="12">
        <v>54</v>
      </c>
      <c r="F38" s="8">
        <v>1.03</v>
      </c>
      <c r="G38" s="12">
        <v>125</v>
      </c>
      <c r="H38" s="8">
        <v>2.65</v>
      </c>
      <c r="I38" s="12">
        <v>0</v>
      </c>
    </row>
    <row r="39" spans="2:9" ht="15" customHeight="1" x14ac:dyDescent="0.2">
      <c r="B39" t="s">
        <v>49</v>
      </c>
      <c r="C39" s="12">
        <v>137</v>
      </c>
      <c r="D39" s="8">
        <v>1.37</v>
      </c>
      <c r="E39" s="12">
        <v>35</v>
      </c>
      <c r="F39" s="8">
        <v>0.67</v>
      </c>
      <c r="G39" s="12">
        <v>102</v>
      </c>
      <c r="H39" s="8">
        <v>2.17</v>
      </c>
      <c r="I39" s="12">
        <v>0</v>
      </c>
    </row>
    <row r="40" spans="2:9" ht="15" customHeight="1" x14ac:dyDescent="0.2">
      <c r="B40" t="s">
        <v>63</v>
      </c>
      <c r="C40" s="12">
        <v>135</v>
      </c>
      <c r="D40" s="8">
        <v>1.35</v>
      </c>
      <c r="E40" s="12">
        <v>1</v>
      </c>
      <c r="F40" s="8">
        <v>0.02</v>
      </c>
      <c r="G40" s="12">
        <v>126</v>
      </c>
      <c r="H40" s="8">
        <v>2.68</v>
      </c>
      <c r="I40" s="12">
        <v>6</v>
      </c>
    </row>
    <row r="41" spans="2:9" ht="15" customHeight="1" x14ac:dyDescent="0.2">
      <c r="B41" t="s">
        <v>65</v>
      </c>
      <c r="C41" s="12">
        <v>133</v>
      </c>
      <c r="D41" s="8">
        <v>1.33</v>
      </c>
      <c r="E41" s="12">
        <v>10</v>
      </c>
      <c r="F41" s="8">
        <v>0.19</v>
      </c>
      <c r="G41" s="12">
        <v>123</v>
      </c>
      <c r="H41" s="8">
        <v>2.61</v>
      </c>
      <c r="I41" s="12">
        <v>0</v>
      </c>
    </row>
    <row r="42" spans="2:9" ht="15" customHeight="1" x14ac:dyDescent="0.2">
      <c r="B42" t="s">
        <v>66</v>
      </c>
      <c r="C42" s="12">
        <v>125</v>
      </c>
      <c r="D42" s="8">
        <v>1.25</v>
      </c>
      <c r="E42" s="12">
        <v>17</v>
      </c>
      <c r="F42" s="8">
        <v>0.32</v>
      </c>
      <c r="G42" s="12">
        <v>108</v>
      </c>
      <c r="H42" s="8">
        <v>2.29</v>
      </c>
      <c r="I42" s="12">
        <v>0</v>
      </c>
    </row>
    <row r="43" spans="2:9" ht="15" customHeight="1" x14ac:dyDescent="0.2">
      <c r="B43" t="s">
        <v>67</v>
      </c>
      <c r="C43" s="12">
        <v>116</v>
      </c>
      <c r="D43" s="8">
        <v>1.1599999999999999</v>
      </c>
      <c r="E43" s="12">
        <v>14</v>
      </c>
      <c r="F43" s="8">
        <v>0.27</v>
      </c>
      <c r="G43" s="12">
        <v>99</v>
      </c>
      <c r="H43" s="8">
        <v>2.1</v>
      </c>
      <c r="I43" s="12">
        <v>3</v>
      </c>
    </row>
    <row r="46" spans="2:9" ht="33" customHeight="1" x14ac:dyDescent="0.2">
      <c r="B46" t="s">
        <v>163</v>
      </c>
      <c r="C46" s="10" t="s">
        <v>38</v>
      </c>
      <c r="D46" s="10" t="s">
        <v>39</v>
      </c>
      <c r="E46" s="10" t="s">
        <v>40</v>
      </c>
      <c r="F46" s="10" t="s">
        <v>41</v>
      </c>
      <c r="G46" s="10" t="s">
        <v>42</v>
      </c>
      <c r="H46" s="10" t="s">
        <v>43</v>
      </c>
      <c r="I46" s="10" t="s">
        <v>44</v>
      </c>
    </row>
    <row r="47" spans="2:9" ht="15" customHeight="1" x14ac:dyDescent="0.2">
      <c r="B47" t="s">
        <v>104</v>
      </c>
      <c r="C47" s="12">
        <v>576</v>
      </c>
      <c r="D47" s="8">
        <v>5.74</v>
      </c>
      <c r="E47" s="12">
        <v>531</v>
      </c>
      <c r="F47" s="8">
        <v>10.1</v>
      </c>
      <c r="G47" s="12">
        <v>45</v>
      </c>
      <c r="H47" s="8">
        <v>0.96</v>
      </c>
      <c r="I47" s="12">
        <v>0</v>
      </c>
    </row>
    <row r="48" spans="2:9" ht="15" customHeight="1" x14ac:dyDescent="0.2">
      <c r="B48" t="s">
        <v>96</v>
      </c>
      <c r="C48" s="12">
        <v>547</v>
      </c>
      <c r="D48" s="8">
        <v>5.45</v>
      </c>
      <c r="E48" s="12">
        <v>266</v>
      </c>
      <c r="F48" s="8">
        <v>5.0599999999999996</v>
      </c>
      <c r="G48" s="12">
        <v>281</v>
      </c>
      <c r="H48" s="8">
        <v>5.97</v>
      </c>
      <c r="I48" s="12">
        <v>0</v>
      </c>
    </row>
    <row r="49" spans="2:9" ht="15" customHeight="1" x14ac:dyDescent="0.2">
      <c r="B49" t="s">
        <v>101</v>
      </c>
      <c r="C49" s="12">
        <v>410</v>
      </c>
      <c r="D49" s="8">
        <v>4.09</v>
      </c>
      <c r="E49" s="12">
        <v>384</v>
      </c>
      <c r="F49" s="8">
        <v>7.3</v>
      </c>
      <c r="G49" s="12">
        <v>26</v>
      </c>
      <c r="H49" s="8">
        <v>0.55000000000000004</v>
      </c>
      <c r="I49" s="12">
        <v>0</v>
      </c>
    </row>
    <row r="50" spans="2:9" ht="15" customHeight="1" x14ac:dyDescent="0.2">
      <c r="B50" t="s">
        <v>100</v>
      </c>
      <c r="C50" s="12">
        <v>276</v>
      </c>
      <c r="D50" s="8">
        <v>2.75</v>
      </c>
      <c r="E50" s="12">
        <v>231</v>
      </c>
      <c r="F50" s="8">
        <v>4.3899999999999997</v>
      </c>
      <c r="G50" s="12">
        <v>45</v>
      </c>
      <c r="H50" s="8">
        <v>0.96</v>
      </c>
      <c r="I50" s="12">
        <v>0</v>
      </c>
    </row>
    <row r="51" spans="2:9" ht="15" customHeight="1" x14ac:dyDescent="0.2">
      <c r="B51" t="s">
        <v>103</v>
      </c>
      <c r="C51" s="12">
        <v>275</v>
      </c>
      <c r="D51" s="8">
        <v>2.74</v>
      </c>
      <c r="E51" s="12">
        <v>266</v>
      </c>
      <c r="F51" s="8">
        <v>5.0599999999999996</v>
      </c>
      <c r="G51" s="12">
        <v>9</v>
      </c>
      <c r="H51" s="8">
        <v>0.19</v>
      </c>
      <c r="I51" s="12">
        <v>0</v>
      </c>
    </row>
    <row r="52" spans="2:9" ht="15" customHeight="1" x14ac:dyDescent="0.2">
      <c r="B52" t="s">
        <v>92</v>
      </c>
      <c r="C52" s="12">
        <v>258</v>
      </c>
      <c r="D52" s="8">
        <v>2.57</v>
      </c>
      <c r="E52" s="12">
        <v>142</v>
      </c>
      <c r="F52" s="8">
        <v>2.7</v>
      </c>
      <c r="G52" s="12">
        <v>112</v>
      </c>
      <c r="H52" s="8">
        <v>2.38</v>
      </c>
      <c r="I52" s="12">
        <v>4</v>
      </c>
    </row>
    <row r="53" spans="2:9" ht="15" customHeight="1" x14ac:dyDescent="0.2">
      <c r="B53" t="s">
        <v>97</v>
      </c>
      <c r="C53" s="12">
        <v>256</v>
      </c>
      <c r="D53" s="8">
        <v>2.5499999999999998</v>
      </c>
      <c r="E53" s="12">
        <v>218</v>
      </c>
      <c r="F53" s="8">
        <v>4.1399999999999997</v>
      </c>
      <c r="G53" s="12">
        <v>38</v>
      </c>
      <c r="H53" s="8">
        <v>0.81</v>
      </c>
      <c r="I53" s="12">
        <v>0</v>
      </c>
    </row>
    <row r="54" spans="2:9" ht="15" customHeight="1" x14ac:dyDescent="0.2">
      <c r="B54" t="s">
        <v>106</v>
      </c>
      <c r="C54" s="12">
        <v>256</v>
      </c>
      <c r="D54" s="8">
        <v>2.5499999999999998</v>
      </c>
      <c r="E54" s="12">
        <v>226</v>
      </c>
      <c r="F54" s="8">
        <v>4.3</v>
      </c>
      <c r="G54" s="12">
        <v>30</v>
      </c>
      <c r="H54" s="8">
        <v>0.64</v>
      </c>
      <c r="I54" s="12">
        <v>0</v>
      </c>
    </row>
    <row r="55" spans="2:9" ht="15" customHeight="1" x14ac:dyDescent="0.2">
      <c r="B55" t="s">
        <v>99</v>
      </c>
      <c r="C55" s="12">
        <v>254</v>
      </c>
      <c r="D55" s="8">
        <v>2.5299999999999998</v>
      </c>
      <c r="E55" s="12">
        <v>219</v>
      </c>
      <c r="F55" s="8">
        <v>4.16</v>
      </c>
      <c r="G55" s="12">
        <v>35</v>
      </c>
      <c r="H55" s="8">
        <v>0.74</v>
      </c>
      <c r="I55" s="12">
        <v>0</v>
      </c>
    </row>
    <row r="56" spans="2:9" ht="15" customHeight="1" x14ac:dyDescent="0.2">
      <c r="B56" t="s">
        <v>109</v>
      </c>
      <c r="C56" s="12">
        <v>241</v>
      </c>
      <c r="D56" s="8">
        <v>2.4</v>
      </c>
      <c r="E56" s="12">
        <v>59</v>
      </c>
      <c r="F56" s="8">
        <v>1.1200000000000001</v>
      </c>
      <c r="G56" s="12">
        <v>182</v>
      </c>
      <c r="H56" s="8">
        <v>3.86</v>
      </c>
      <c r="I56" s="12">
        <v>0</v>
      </c>
    </row>
    <row r="57" spans="2:9" ht="15" customHeight="1" x14ac:dyDescent="0.2">
      <c r="B57" t="s">
        <v>95</v>
      </c>
      <c r="C57" s="12">
        <v>240</v>
      </c>
      <c r="D57" s="8">
        <v>2.39</v>
      </c>
      <c r="E57" s="12">
        <v>161</v>
      </c>
      <c r="F57" s="8">
        <v>3.06</v>
      </c>
      <c r="G57" s="12">
        <v>78</v>
      </c>
      <c r="H57" s="8">
        <v>1.66</v>
      </c>
      <c r="I57" s="12">
        <v>1</v>
      </c>
    </row>
    <row r="58" spans="2:9" ht="15" customHeight="1" x14ac:dyDescent="0.2">
      <c r="B58" t="s">
        <v>94</v>
      </c>
      <c r="C58" s="12">
        <v>195</v>
      </c>
      <c r="D58" s="8">
        <v>1.94</v>
      </c>
      <c r="E58" s="12">
        <v>65</v>
      </c>
      <c r="F58" s="8">
        <v>1.24</v>
      </c>
      <c r="G58" s="12">
        <v>130</v>
      </c>
      <c r="H58" s="8">
        <v>2.76</v>
      </c>
      <c r="I58" s="12">
        <v>0</v>
      </c>
    </row>
    <row r="59" spans="2:9" ht="15" customHeight="1" x14ac:dyDescent="0.2">
      <c r="B59" t="s">
        <v>90</v>
      </c>
      <c r="C59" s="12">
        <v>170</v>
      </c>
      <c r="D59" s="8">
        <v>1.69</v>
      </c>
      <c r="E59" s="12">
        <v>81</v>
      </c>
      <c r="F59" s="8">
        <v>1.54</v>
      </c>
      <c r="G59" s="12">
        <v>89</v>
      </c>
      <c r="H59" s="8">
        <v>1.89</v>
      </c>
      <c r="I59" s="12">
        <v>0</v>
      </c>
    </row>
    <row r="60" spans="2:9" ht="15" customHeight="1" x14ac:dyDescent="0.2">
      <c r="B60" t="s">
        <v>91</v>
      </c>
      <c r="C60" s="12">
        <v>164</v>
      </c>
      <c r="D60" s="8">
        <v>1.63</v>
      </c>
      <c r="E60" s="12">
        <v>90</v>
      </c>
      <c r="F60" s="8">
        <v>1.71</v>
      </c>
      <c r="G60" s="12">
        <v>73</v>
      </c>
      <c r="H60" s="8">
        <v>1.55</v>
      </c>
      <c r="I60" s="12">
        <v>1</v>
      </c>
    </row>
    <row r="61" spans="2:9" ht="15" customHeight="1" x14ac:dyDescent="0.2">
      <c r="B61" t="s">
        <v>108</v>
      </c>
      <c r="C61" s="12">
        <v>156</v>
      </c>
      <c r="D61" s="8">
        <v>1.56</v>
      </c>
      <c r="E61" s="12">
        <v>50</v>
      </c>
      <c r="F61" s="8">
        <v>0.95</v>
      </c>
      <c r="G61" s="12">
        <v>106</v>
      </c>
      <c r="H61" s="8">
        <v>2.25</v>
      </c>
      <c r="I61" s="12">
        <v>0</v>
      </c>
    </row>
    <row r="62" spans="2:9" ht="15" customHeight="1" x14ac:dyDescent="0.2">
      <c r="B62" t="s">
        <v>105</v>
      </c>
      <c r="C62" s="12">
        <v>150</v>
      </c>
      <c r="D62" s="8">
        <v>1.5</v>
      </c>
      <c r="E62" s="12">
        <v>121</v>
      </c>
      <c r="F62" s="8">
        <v>2.2999999999999998</v>
      </c>
      <c r="G62" s="12">
        <v>27</v>
      </c>
      <c r="H62" s="8">
        <v>0.56999999999999995</v>
      </c>
      <c r="I62" s="12">
        <v>2</v>
      </c>
    </row>
    <row r="63" spans="2:9" ht="15" customHeight="1" x14ac:dyDescent="0.2">
      <c r="B63" t="s">
        <v>98</v>
      </c>
      <c r="C63" s="12">
        <v>144</v>
      </c>
      <c r="D63" s="8">
        <v>1.44</v>
      </c>
      <c r="E63" s="12">
        <v>39</v>
      </c>
      <c r="F63" s="8">
        <v>0.74</v>
      </c>
      <c r="G63" s="12">
        <v>105</v>
      </c>
      <c r="H63" s="8">
        <v>2.23</v>
      </c>
      <c r="I63" s="12">
        <v>0</v>
      </c>
    </row>
    <row r="64" spans="2:9" ht="15" customHeight="1" x14ac:dyDescent="0.2">
      <c r="B64" t="s">
        <v>102</v>
      </c>
      <c r="C64" s="12">
        <v>141</v>
      </c>
      <c r="D64" s="8">
        <v>1.41</v>
      </c>
      <c r="E64" s="12">
        <v>69</v>
      </c>
      <c r="F64" s="8">
        <v>1.31</v>
      </c>
      <c r="G64" s="12">
        <v>72</v>
      </c>
      <c r="H64" s="8">
        <v>1.53</v>
      </c>
      <c r="I64" s="12">
        <v>0</v>
      </c>
    </row>
    <row r="65" spans="2:9" ht="15" customHeight="1" x14ac:dyDescent="0.2">
      <c r="B65" t="s">
        <v>110</v>
      </c>
      <c r="C65" s="12">
        <v>121</v>
      </c>
      <c r="D65" s="8">
        <v>1.21</v>
      </c>
      <c r="E65" s="12">
        <v>97</v>
      </c>
      <c r="F65" s="8">
        <v>1.84</v>
      </c>
      <c r="G65" s="12">
        <v>24</v>
      </c>
      <c r="H65" s="8">
        <v>0.51</v>
      </c>
      <c r="I65" s="12">
        <v>0</v>
      </c>
    </row>
    <row r="66" spans="2:9" ht="15" customHeight="1" x14ac:dyDescent="0.2">
      <c r="B66" t="s">
        <v>88</v>
      </c>
      <c r="C66" s="12">
        <v>119</v>
      </c>
      <c r="D66" s="8">
        <v>1.19</v>
      </c>
      <c r="E66" s="12">
        <v>12</v>
      </c>
      <c r="F66" s="8">
        <v>0.23</v>
      </c>
      <c r="G66" s="12">
        <v>107</v>
      </c>
      <c r="H66" s="8">
        <v>2.27</v>
      </c>
      <c r="I66" s="12">
        <v>0</v>
      </c>
    </row>
    <row r="68" spans="2:9" ht="15" customHeight="1" x14ac:dyDescent="0.2">
      <c r="B68" t="s">
        <v>164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1A366-BBDA-4A55-8C04-7B2EFC4E4C97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166</v>
      </c>
    </row>
    <row r="4" spans="2:9" ht="33" customHeight="1" x14ac:dyDescent="0.2">
      <c r="B4" t="s">
        <v>160</v>
      </c>
      <c r="C4" s="10" t="s">
        <v>38</v>
      </c>
      <c r="D4" s="10" t="s">
        <v>39</v>
      </c>
      <c r="E4" s="10" t="s">
        <v>40</v>
      </c>
      <c r="F4" s="10" t="s">
        <v>41</v>
      </c>
      <c r="G4" s="10" t="s">
        <v>42</v>
      </c>
      <c r="H4" s="10" t="s">
        <v>43</v>
      </c>
      <c r="I4" s="10" t="s">
        <v>44</v>
      </c>
    </row>
    <row r="5" spans="2:9" ht="15" customHeight="1" x14ac:dyDescent="0.2">
      <c r="B5" t="s">
        <v>22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23</v>
      </c>
      <c r="C6" s="12">
        <v>740</v>
      </c>
      <c r="D6" s="8">
        <v>12.96</v>
      </c>
      <c r="E6" s="12">
        <v>216</v>
      </c>
      <c r="F6" s="8">
        <v>7.13</v>
      </c>
      <c r="G6" s="12">
        <v>523</v>
      </c>
      <c r="H6" s="8">
        <v>19.91</v>
      </c>
      <c r="I6" s="12">
        <v>1</v>
      </c>
    </row>
    <row r="7" spans="2:9" ht="15" customHeight="1" x14ac:dyDescent="0.2">
      <c r="B7" t="s">
        <v>24</v>
      </c>
      <c r="C7" s="12">
        <v>332</v>
      </c>
      <c r="D7" s="8">
        <v>5.81</v>
      </c>
      <c r="E7" s="12">
        <v>121</v>
      </c>
      <c r="F7" s="8">
        <v>3.99</v>
      </c>
      <c r="G7" s="12">
        <v>207</v>
      </c>
      <c r="H7" s="8">
        <v>7.88</v>
      </c>
      <c r="I7" s="12">
        <v>4</v>
      </c>
    </row>
    <row r="8" spans="2:9" ht="15" customHeight="1" x14ac:dyDescent="0.2">
      <c r="B8" t="s">
        <v>25</v>
      </c>
      <c r="C8" s="12">
        <v>7</v>
      </c>
      <c r="D8" s="8">
        <v>0.12</v>
      </c>
      <c r="E8" s="12">
        <v>1</v>
      </c>
      <c r="F8" s="8">
        <v>0.03</v>
      </c>
      <c r="G8" s="12">
        <v>5</v>
      </c>
      <c r="H8" s="8">
        <v>0.19</v>
      </c>
      <c r="I8" s="12">
        <v>0</v>
      </c>
    </row>
    <row r="9" spans="2:9" ht="15" customHeight="1" x14ac:dyDescent="0.2">
      <c r="B9" t="s">
        <v>26</v>
      </c>
      <c r="C9" s="12">
        <v>40</v>
      </c>
      <c r="D9" s="8">
        <v>0.7</v>
      </c>
      <c r="E9" s="12">
        <v>2</v>
      </c>
      <c r="F9" s="8">
        <v>7.0000000000000007E-2</v>
      </c>
      <c r="G9" s="12">
        <v>38</v>
      </c>
      <c r="H9" s="8">
        <v>1.45</v>
      </c>
      <c r="I9" s="12">
        <v>0</v>
      </c>
    </row>
    <row r="10" spans="2:9" ht="15" customHeight="1" x14ac:dyDescent="0.2">
      <c r="B10" t="s">
        <v>27</v>
      </c>
      <c r="C10" s="12">
        <v>78</v>
      </c>
      <c r="D10" s="8">
        <v>1.37</v>
      </c>
      <c r="E10" s="12">
        <v>41</v>
      </c>
      <c r="F10" s="8">
        <v>1.35</v>
      </c>
      <c r="G10" s="12">
        <v>36</v>
      </c>
      <c r="H10" s="8">
        <v>1.37</v>
      </c>
      <c r="I10" s="12">
        <v>0</v>
      </c>
    </row>
    <row r="11" spans="2:9" ht="15" customHeight="1" x14ac:dyDescent="0.2">
      <c r="B11" t="s">
        <v>28</v>
      </c>
      <c r="C11" s="12">
        <v>1516</v>
      </c>
      <c r="D11" s="8">
        <v>26.55</v>
      </c>
      <c r="E11" s="12">
        <v>703</v>
      </c>
      <c r="F11" s="8">
        <v>23.21</v>
      </c>
      <c r="G11" s="12">
        <v>806</v>
      </c>
      <c r="H11" s="8">
        <v>30.68</v>
      </c>
      <c r="I11" s="12">
        <v>7</v>
      </c>
    </row>
    <row r="12" spans="2:9" ht="15" customHeight="1" x14ac:dyDescent="0.2">
      <c r="B12" t="s">
        <v>29</v>
      </c>
      <c r="C12" s="12">
        <v>53</v>
      </c>
      <c r="D12" s="8">
        <v>0.93</v>
      </c>
      <c r="E12" s="12">
        <v>8</v>
      </c>
      <c r="F12" s="8">
        <v>0.26</v>
      </c>
      <c r="G12" s="12">
        <v>45</v>
      </c>
      <c r="H12" s="8">
        <v>1.71</v>
      </c>
      <c r="I12" s="12">
        <v>0</v>
      </c>
    </row>
    <row r="13" spans="2:9" ht="15" customHeight="1" x14ac:dyDescent="0.2">
      <c r="B13" t="s">
        <v>30</v>
      </c>
      <c r="C13" s="12">
        <v>514</v>
      </c>
      <c r="D13" s="8">
        <v>9</v>
      </c>
      <c r="E13" s="12">
        <v>191</v>
      </c>
      <c r="F13" s="8">
        <v>6.31</v>
      </c>
      <c r="G13" s="12">
        <v>322</v>
      </c>
      <c r="H13" s="8">
        <v>12.26</v>
      </c>
      <c r="I13" s="12">
        <v>0</v>
      </c>
    </row>
    <row r="14" spans="2:9" ht="15" customHeight="1" x14ac:dyDescent="0.2">
      <c r="B14" t="s">
        <v>31</v>
      </c>
      <c r="C14" s="12">
        <v>255</v>
      </c>
      <c r="D14" s="8">
        <v>4.47</v>
      </c>
      <c r="E14" s="12">
        <v>121</v>
      </c>
      <c r="F14" s="8">
        <v>3.99</v>
      </c>
      <c r="G14" s="12">
        <v>132</v>
      </c>
      <c r="H14" s="8">
        <v>5.0199999999999996</v>
      </c>
      <c r="I14" s="12">
        <v>0</v>
      </c>
    </row>
    <row r="15" spans="2:9" ht="15" customHeight="1" x14ac:dyDescent="0.2">
      <c r="B15" t="s">
        <v>32</v>
      </c>
      <c r="C15" s="12">
        <v>753</v>
      </c>
      <c r="D15" s="8">
        <v>13.19</v>
      </c>
      <c r="E15" s="12">
        <v>633</v>
      </c>
      <c r="F15" s="8">
        <v>20.9</v>
      </c>
      <c r="G15" s="12">
        <v>117</v>
      </c>
      <c r="H15" s="8">
        <v>4.45</v>
      </c>
      <c r="I15" s="12">
        <v>1</v>
      </c>
    </row>
    <row r="16" spans="2:9" ht="15" customHeight="1" x14ac:dyDescent="0.2">
      <c r="B16" t="s">
        <v>33</v>
      </c>
      <c r="C16" s="12">
        <v>774</v>
      </c>
      <c r="D16" s="8">
        <v>13.56</v>
      </c>
      <c r="E16" s="12">
        <v>629</v>
      </c>
      <c r="F16" s="8">
        <v>20.77</v>
      </c>
      <c r="G16" s="12">
        <v>141</v>
      </c>
      <c r="H16" s="8">
        <v>5.37</v>
      </c>
      <c r="I16" s="12">
        <v>1</v>
      </c>
    </row>
    <row r="17" spans="2:9" ht="15" customHeight="1" x14ac:dyDescent="0.2">
      <c r="B17" t="s">
        <v>34</v>
      </c>
      <c r="C17" s="12">
        <v>187</v>
      </c>
      <c r="D17" s="8">
        <v>3.27</v>
      </c>
      <c r="E17" s="12">
        <v>124</v>
      </c>
      <c r="F17" s="8">
        <v>4.09</v>
      </c>
      <c r="G17" s="12">
        <v>36</v>
      </c>
      <c r="H17" s="8">
        <v>1.37</v>
      </c>
      <c r="I17" s="12">
        <v>1</v>
      </c>
    </row>
    <row r="18" spans="2:9" ht="15" customHeight="1" x14ac:dyDescent="0.2">
      <c r="B18" t="s">
        <v>35</v>
      </c>
      <c r="C18" s="12">
        <v>271</v>
      </c>
      <c r="D18" s="8">
        <v>4.75</v>
      </c>
      <c r="E18" s="12">
        <v>160</v>
      </c>
      <c r="F18" s="8">
        <v>5.28</v>
      </c>
      <c r="G18" s="12">
        <v>111</v>
      </c>
      <c r="H18" s="8">
        <v>4.2300000000000004</v>
      </c>
      <c r="I18" s="12">
        <v>0</v>
      </c>
    </row>
    <row r="19" spans="2:9" ht="15" customHeight="1" x14ac:dyDescent="0.2">
      <c r="B19" t="s">
        <v>36</v>
      </c>
      <c r="C19" s="12">
        <v>190</v>
      </c>
      <c r="D19" s="8">
        <v>3.33</v>
      </c>
      <c r="E19" s="12">
        <v>79</v>
      </c>
      <c r="F19" s="8">
        <v>2.61</v>
      </c>
      <c r="G19" s="12">
        <v>108</v>
      </c>
      <c r="H19" s="8">
        <v>4.1100000000000003</v>
      </c>
      <c r="I19" s="12">
        <v>0</v>
      </c>
    </row>
    <row r="20" spans="2:9" ht="15" customHeight="1" x14ac:dyDescent="0.2">
      <c r="B20" s="9" t="s">
        <v>161</v>
      </c>
      <c r="C20" s="12">
        <f>SUM(LTBL_42202[総数／事業所数])</f>
        <v>5710</v>
      </c>
      <c r="E20" s="12">
        <f>SUBTOTAL(109,LTBL_42202[個人／事業所数])</f>
        <v>3029</v>
      </c>
      <c r="G20" s="12">
        <f>SUBTOTAL(109,LTBL_42202[法人／事業所数])</f>
        <v>2627</v>
      </c>
      <c r="I20" s="12">
        <f>SUBTOTAL(109,LTBL_42202[法人以外の団体／事業所数])</f>
        <v>15</v>
      </c>
    </row>
    <row r="21" spans="2:9" ht="15" customHeight="1" x14ac:dyDescent="0.2">
      <c r="E21" s="11">
        <f>LTBL_42202[[#Totals],[個人／事業所数]]/LTBL_42202[[#Totals],[総数／事業所数]]</f>
        <v>0.53047285464098071</v>
      </c>
      <c r="G21" s="11">
        <f>LTBL_42202[[#Totals],[法人／事業所数]]/LTBL_42202[[#Totals],[総数／事業所数]]</f>
        <v>0.46007005253940453</v>
      </c>
      <c r="I21" s="11">
        <f>LTBL_42202[[#Totals],[法人以外の団体／事業所数]]/LTBL_42202[[#Totals],[総数／事業所数]]</f>
        <v>2.6269702276707531E-3</v>
      </c>
    </row>
    <row r="23" spans="2:9" ht="33" customHeight="1" x14ac:dyDescent="0.2">
      <c r="B23" t="s">
        <v>162</v>
      </c>
      <c r="C23" s="10" t="s">
        <v>38</v>
      </c>
      <c r="D23" s="10" t="s">
        <v>39</v>
      </c>
      <c r="E23" s="10" t="s">
        <v>40</v>
      </c>
      <c r="F23" s="10" t="s">
        <v>41</v>
      </c>
      <c r="G23" s="10" t="s">
        <v>42</v>
      </c>
      <c r="H23" s="10" t="s">
        <v>43</v>
      </c>
      <c r="I23" s="10" t="s">
        <v>44</v>
      </c>
    </row>
    <row r="24" spans="2:9" ht="15" customHeight="1" x14ac:dyDescent="0.2">
      <c r="B24" t="s">
        <v>59</v>
      </c>
      <c r="C24" s="12">
        <v>669</v>
      </c>
      <c r="D24" s="8">
        <v>11.72</v>
      </c>
      <c r="E24" s="12">
        <v>595</v>
      </c>
      <c r="F24" s="8">
        <v>19.64</v>
      </c>
      <c r="G24" s="12">
        <v>73</v>
      </c>
      <c r="H24" s="8">
        <v>2.78</v>
      </c>
      <c r="I24" s="12">
        <v>1</v>
      </c>
    </row>
    <row r="25" spans="2:9" ht="15" customHeight="1" x14ac:dyDescent="0.2">
      <c r="B25" t="s">
        <v>60</v>
      </c>
      <c r="C25" s="12">
        <v>658</v>
      </c>
      <c r="D25" s="8">
        <v>11.52</v>
      </c>
      <c r="E25" s="12">
        <v>577</v>
      </c>
      <c r="F25" s="8">
        <v>19.05</v>
      </c>
      <c r="G25" s="12">
        <v>81</v>
      </c>
      <c r="H25" s="8">
        <v>3.08</v>
      </c>
      <c r="I25" s="12">
        <v>0</v>
      </c>
    </row>
    <row r="26" spans="2:9" ht="15" customHeight="1" x14ac:dyDescent="0.2">
      <c r="B26" t="s">
        <v>54</v>
      </c>
      <c r="C26" s="12">
        <v>441</v>
      </c>
      <c r="D26" s="8">
        <v>7.72</v>
      </c>
      <c r="E26" s="12">
        <v>197</v>
      </c>
      <c r="F26" s="8">
        <v>6.5</v>
      </c>
      <c r="G26" s="12">
        <v>242</v>
      </c>
      <c r="H26" s="8">
        <v>9.2100000000000009</v>
      </c>
      <c r="I26" s="12">
        <v>2</v>
      </c>
    </row>
    <row r="27" spans="2:9" ht="15" customHeight="1" x14ac:dyDescent="0.2">
      <c r="B27" t="s">
        <v>56</v>
      </c>
      <c r="C27" s="12">
        <v>410</v>
      </c>
      <c r="D27" s="8">
        <v>7.18</v>
      </c>
      <c r="E27" s="12">
        <v>171</v>
      </c>
      <c r="F27" s="8">
        <v>5.65</v>
      </c>
      <c r="G27" s="12">
        <v>238</v>
      </c>
      <c r="H27" s="8">
        <v>9.06</v>
      </c>
      <c r="I27" s="12">
        <v>0</v>
      </c>
    </row>
    <row r="28" spans="2:9" ht="15" customHeight="1" x14ac:dyDescent="0.2">
      <c r="B28" t="s">
        <v>52</v>
      </c>
      <c r="C28" s="12">
        <v>365</v>
      </c>
      <c r="D28" s="8">
        <v>6.39</v>
      </c>
      <c r="E28" s="12">
        <v>252</v>
      </c>
      <c r="F28" s="8">
        <v>8.32</v>
      </c>
      <c r="G28" s="12">
        <v>108</v>
      </c>
      <c r="H28" s="8">
        <v>4.1100000000000003</v>
      </c>
      <c r="I28" s="12">
        <v>5</v>
      </c>
    </row>
    <row r="29" spans="2:9" ht="15" customHeight="1" x14ac:dyDescent="0.2">
      <c r="B29" t="s">
        <v>45</v>
      </c>
      <c r="C29" s="12">
        <v>325</v>
      </c>
      <c r="D29" s="8">
        <v>5.69</v>
      </c>
      <c r="E29" s="12">
        <v>87</v>
      </c>
      <c r="F29" s="8">
        <v>2.87</v>
      </c>
      <c r="G29" s="12">
        <v>238</v>
      </c>
      <c r="H29" s="8">
        <v>9.06</v>
      </c>
      <c r="I29" s="12">
        <v>0</v>
      </c>
    </row>
    <row r="30" spans="2:9" ht="15" customHeight="1" x14ac:dyDescent="0.2">
      <c r="B30" t="s">
        <v>46</v>
      </c>
      <c r="C30" s="12">
        <v>231</v>
      </c>
      <c r="D30" s="8">
        <v>4.05</v>
      </c>
      <c r="E30" s="12">
        <v>96</v>
      </c>
      <c r="F30" s="8">
        <v>3.17</v>
      </c>
      <c r="G30" s="12">
        <v>135</v>
      </c>
      <c r="H30" s="8">
        <v>5.14</v>
      </c>
      <c r="I30" s="12">
        <v>0</v>
      </c>
    </row>
    <row r="31" spans="2:9" ht="15" customHeight="1" x14ac:dyDescent="0.2">
      <c r="B31" t="s">
        <v>61</v>
      </c>
      <c r="C31" s="12">
        <v>187</v>
      </c>
      <c r="D31" s="8">
        <v>3.27</v>
      </c>
      <c r="E31" s="12">
        <v>124</v>
      </c>
      <c r="F31" s="8">
        <v>4.09</v>
      </c>
      <c r="G31" s="12">
        <v>36</v>
      </c>
      <c r="H31" s="8">
        <v>1.37</v>
      </c>
      <c r="I31" s="12">
        <v>1</v>
      </c>
    </row>
    <row r="32" spans="2:9" ht="15" customHeight="1" x14ac:dyDescent="0.2">
      <c r="B32" t="s">
        <v>47</v>
      </c>
      <c r="C32" s="12">
        <v>184</v>
      </c>
      <c r="D32" s="8">
        <v>3.22</v>
      </c>
      <c r="E32" s="12">
        <v>33</v>
      </c>
      <c r="F32" s="8">
        <v>1.0900000000000001</v>
      </c>
      <c r="G32" s="12">
        <v>150</v>
      </c>
      <c r="H32" s="8">
        <v>5.71</v>
      </c>
      <c r="I32" s="12">
        <v>1</v>
      </c>
    </row>
    <row r="33" spans="2:9" ht="15" customHeight="1" x14ac:dyDescent="0.2">
      <c r="B33" t="s">
        <v>53</v>
      </c>
      <c r="C33" s="12">
        <v>184</v>
      </c>
      <c r="D33" s="8">
        <v>3.22</v>
      </c>
      <c r="E33" s="12">
        <v>117</v>
      </c>
      <c r="F33" s="8">
        <v>3.86</v>
      </c>
      <c r="G33" s="12">
        <v>67</v>
      </c>
      <c r="H33" s="8">
        <v>2.5499999999999998</v>
      </c>
      <c r="I33" s="12">
        <v>0</v>
      </c>
    </row>
    <row r="34" spans="2:9" ht="15" customHeight="1" x14ac:dyDescent="0.2">
      <c r="B34" t="s">
        <v>62</v>
      </c>
      <c r="C34" s="12">
        <v>182</v>
      </c>
      <c r="D34" s="8">
        <v>3.19</v>
      </c>
      <c r="E34" s="12">
        <v>159</v>
      </c>
      <c r="F34" s="8">
        <v>5.25</v>
      </c>
      <c r="G34" s="12">
        <v>23</v>
      </c>
      <c r="H34" s="8">
        <v>0.88</v>
      </c>
      <c r="I34" s="12">
        <v>0</v>
      </c>
    </row>
    <row r="35" spans="2:9" ht="15" customHeight="1" x14ac:dyDescent="0.2">
      <c r="B35" t="s">
        <v>51</v>
      </c>
      <c r="C35" s="12">
        <v>168</v>
      </c>
      <c r="D35" s="8">
        <v>2.94</v>
      </c>
      <c r="E35" s="12">
        <v>67</v>
      </c>
      <c r="F35" s="8">
        <v>2.21</v>
      </c>
      <c r="G35" s="12">
        <v>101</v>
      </c>
      <c r="H35" s="8">
        <v>3.84</v>
      </c>
      <c r="I35" s="12">
        <v>0</v>
      </c>
    </row>
    <row r="36" spans="2:9" ht="15" customHeight="1" x14ac:dyDescent="0.2">
      <c r="B36" t="s">
        <v>58</v>
      </c>
      <c r="C36" s="12">
        <v>131</v>
      </c>
      <c r="D36" s="8">
        <v>2.29</v>
      </c>
      <c r="E36" s="12">
        <v>41</v>
      </c>
      <c r="F36" s="8">
        <v>1.35</v>
      </c>
      <c r="G36" s="12">
        <v>88</v>
      </c>
      <c r="H36" s="8">
        <v>3.35</v>
      </c>
      <c r="I36" s="12">
        <v>0</v>
      </c>
    </row>
    <row r="37" spans="2:9" ht="15" customHeight="1" x14ac:dyDescent="0.2">
      <c r="B37" t="s">
        <v>57</v>
      </c>
      <c r="C37" s="12">
        <v>116</v>
      </c>
      <c r="D37" s="8">
        <v>2.0299999999999998</v>
      </c>
      <c r="E37" s="12">
        <v>79</v>
      </c>
      <c r="F37" s="8">
        <v>2.61</v>
      </c>
      <c r="G37" s="12">
        <v>37</v>
      </c>
      <c r="H37" s="8">
        <v>1.41</v>
      </c>
      <c r="I37" s="12">
        <v>0</v>
      </c>
    </row>
    <row r="38" spans="2:9" ht="15" customHeight="1" x14ac:dyDescent="0.2">
      <c r="B38" t="s">
        <v>63</v>
      </c>
      <c r="C38" s="12">
        <v>89</v>
      </c>
      <c r="D38" s="8">
        <v>1.56</v>
      </c>
      <c r="E38" s="12">
        <v>1</v>
      </c>
      <c r="F38" s="8">
        <v>0.03</v>
      </c>
      <c r="G38" s="12">
        <v>88</v>
      </c>
      <c r="H38" s="8">
        <v>3.35</v>
      </c>
      <c r="I38" s="12">
        <v>0</v>
      </c>
    </row>
    <row r="39" spans="2:9" ht="15" customHeight="1" x14ac:dyDescent="0.2">
      <c r="B39" t="s">
        <v>50</v>
      </c>
      <c r="C39" s="12">
        <v>82</v>
      </c>
      <c r="D39" s="8">
        <v>1.44</v>
      </c>
      <c r="E39" s="12">
        <v>10</v>
      </c>
      <c r="F39" s="8">
        <v>0.33</v>
      </c>
      <c r="G39" s="12">
        <v>72</v>
      </c>
      <c r="H39" s="8">
        <v>2.74</v>
      </c>
      <c r="I39" s="12">
        <v>0</v>
      </c>
    </row>
    <row r="40" spans="2:9" ht="15" customHeight="1" x14ac:dyDescent="0.2">
      <c r="B40" t="s">
        <v>66</v>
      </c>
      <c r="C40" s="12">
        <v>80</v>
      </c>
      <c r="D40" s="8">
        <v>1.4</v>
      </c>
      <c r="E40" s="12">
        <v>17</v>
      </c>
      <c r="F40" s="8">
        <v>0.56000000000000005</v>
      </c>
      <c r="G40" s="12">
        <v>63</v>
      </c>
      <c r="H40" s="8">
        <v>2.4</v>
      </c>
      <c r="I40" s="12">
        <v>0</v>
      </c>
    </row>
    <row r="41" spans="2:9" ht="15" customHeight="1" x14ac:dyDescent="0.2">
      <c r="B41" t="s">
        <v>55</v>
      </c>
      <c r="C41" s="12">
        <v>77</v>
      </c>
      <c r="D41" s="8">
        <v>1.35</v>
      </c>
      <c r="E41" s="12">
        <v>17</v>
      </c>
      <c r="F41" s="8">
        <v>0.56000000000000005</v>
      </c>
      <c r="G41" s="12">
        <v>60</v>
      </c>
      <c r="H41" s="8">
        <v>2.2799999999999998</v>
      </c>
      <c r="I41" s="12">
        <v>0</v>
      </c>
    </row>
    <row r="42" spans="2:9" ht="15" customHeight="1" x14ac:dyDescent="0.2">
      <c r="B42" t="s">
        <v>49</v>
      </c>
      <c r="C42" s="12">
        <v>73</v>
      </c>
      <c r="D42" s="8">
        <v>1.28</v>
      </c>
      <c r="E42" s="12">
        <v>15</v>
      </c>
      <c r="F42" s="8">
        <v>0.5</v>
      </c>
      <c r="G42" s="12">
        <v>58</v>
      </c>
      <c r="H42" s="8">
        <v>2.21</v>
      </c>
      <c r="I42" s="12">
        <v>0</v>
      </c>
    </row>
    <row r="43" spans="2:9" ht="15" customHeight="1" x14ac:dyDescent="0.2">
      <c r="B43" t="s">
        <v>64</v>
      </c>
      <c r="C43" s="12">
        <v>72</v>
      </c>
      <c r="D43" s="8">
        <v>1.26</v>
      </c>
      <c r="E43" s="12">
        <v>49</v>
      </c>
      <c r="F43" s="8">
        <v>1.62</v>
      </c>
      <c r="G43" s="12">
        <v>23</v>
      </c>
      <c r="H43" s="8">
        <v>0.88</v>
      </c>
      <c r="I43" s="12">
        <v>0</v>
      </c>
    </row>
    <row r="46" spans="2:9" ht="33" customHeight="1" x14ac:dyDescent="0.2">
      <c r="B46" t="s">
        <v>163</v>
      </c>
      <c r="C46" s="10" t="s">
        <v>38</v>
      </c>
      <c r="D46" s="10" t="s">
        <v>39</v>
      </c>
      <c r="E46" s="10" t="s">
        <v>40</v>
      </c>
      <c r="F46" s="10" t="s">
        <v>41</v>
      </c>
      <c r="G46" s="10" t="s">
        <v>42</v>
      </c>
      <c r="H46" s="10" t="s">
        <v>43</v>
      </c>
      <c r="I46" s="10" t="s">
        <v>44</v>
      </c>
    </row>
    <row r="47" spans="2:9" ht="15" customHeight="1" x14ac:dyDescent="0.2">
      <c r="B47" t="s">
        <v>104</v>
      </c>
      <c r="C47" s="12">
        <v>362</v>
      </c>
      <c r="D47" s="8">
        <v>6.34</v>
      </c>
      <c r="E47" s="12">
        <v>334</v>
      </c>
      <c r="F47" s="8">
        <v>11.03</v>
      </c>
      <c r="G47" s="12">
        <v>28</v>
      </c>
      <c r="H47" s="8">
        <v>1.07</v>
      </c>
      <c r="I47" s="12">
        <v>0</v>
      </c>
    </row>
    <row r="48" spans="2:9" ht="15" customHeight="1" x14ac:dyDescent="0.2">
      <c r="B48" t="s">
        <v>101</v>
      </c>
      <c r="C48" s="12">
        <v>250</v>
      </c>
      <c r="D48" s="8">
        <v>4.38</v>
      </c>
      <c r="E48" s="12">
        <v>240</v>
      </c>
      <c r="F48" s="8">
        <v>7.92</v>
      </c>
      <c r="G48" s="12">
        <v>10</v>
      </c>
      <c r="H48" s="8">
        <v>0.38</v>
      </c>
      <c r="I48" s="12">
        <v>0</v>
      </c>
    </row>
    <row r="49" spans="2:9" ht="15" customHeight="1" x14ac:dyDescent="0.2">
      <c r="B49" t="s">
        <v>96</v>
      </c>
      <c r="C49" s="12">
        <v>209</v>
      </c>
      <c r="D49" s="8">
        <v>3.66</v>
      </c>
      <c r="E49" s="12">
        <v>78</v>
      </c>
      <c r="F49" s="8">
        <v>2.58</v>
      </c>
      <c r="G49" s="12">
        <v>131</v>
      </c>
      <c r="H49" s="8">
        <v>4.99</v>
      </c>
      <c r="I49" s="12">
        <v>0</v>
      </c>
    </row>
    <row r="50" spans="2:9" ht="15" customHeight="1" x14ac:dyDescent="0.2">
      <c r="B50" t="s">
        <v>103</v>
      </c>
      <c r="C50" s="12">
        <v>175</v>
      </c>
      <c r="D50" s="8">
        <v>3.06</v>
      </c>
      <c r="E50" s="12">
        <v>174</v>
      </c>
      <c r="F50" s="8">
        <v>5.74</v>
      </c>
      <c r="G50" s="12">
        <v>1</v>
      </c>
      <c r="H50" s="8">
        <v>0.04</v>
      </c>
      <c r="I50" s="12">
        <v>0</v>
      </c>
    </row>
    <row r="51" spans="2:9" ht="15" customHeight="1" x14ac:dyDescent="0.2">
      <c r="B51" t="s">
        <v>92</v>
      </c>
      <c r="C51" s="12">
        <v>148</v>
      </c>
      <c r="D51" s="8">
        <v>2.59</v>
      </c>
      <c r="E51" s="12">
        <v>101</v>
      </c>
      <c r="F51" s="8">
        <v>3.33</v>
      </c>
      <c r="G51" s="12">
        <v>44</v>
      </c>
      <c r="H51" s="8">
        <v>1.67</v>
      </c>
      <c r="I51" s="12">
        <v>3</v>
      </c>
    </row>
    <row r="52" spans="2:9" ht="15" customHeight="1" x14ac:dyDescent="0.2">
      <c r="B52" t="s">
        <v>95</v>
      </c>
      <c r="C52" s="12">
        <v>141</v>
      </c>
      <c r="D52" s="8">
        <v>2.4700000000000002</v>
      </c>
      <c r="E52" s="12">
        <v>88</v>
      </c>
      <c r="F52" s="8">
        <v>2.91</v>
      </c>
      <c r="G52" s="12">
        <v>52</v>
      </c>
      <c r="H52" s="8">
        <v>1.98</v>
      </c>
      <c r="I52" s="12">
        <v>1</v>
      </c>
    </row>
    <row r="53" spans="2:9" ht="15" customHeight="1" x14ac:dyDescent="0.2">
      <c r="B53" t="s">
        <v>99</v>
      </c>
      <c r="C53" s="12">
        <v>137</v>
      </c>
      <c r="D53" s="8">
        <v>2.4</v>
      </c>
      <c r="E53" s="12">
        <v>113</v>
      </c>
      <c r="F53" s="8">
        <v>3.73</v>
      </c>
      <c r="G53" s="12">
        <v>23</v>
      </c>
      <c r="H53" s="8">
        <v>0.88</v>
      </c>
      <c r="I53" s="12">
        <v>1</v>
      </c>
    </row>
    <row r="54" spans="2:9" ht="15" customHeight="1" x14ac:dyDescent="0.2">
      <c r="B54" t="s">
        <v>106</v>
      </c>
      <c r="C54" s="12">
        <v>126</v>
      </c>
      <c r="D54" s="8">
        <v>2.21</v>
      </c>
      <c r="E54" s="12">
        <v>112</v>
      </c>
      <c r="F54" s="8">
        <v>3.7</v>
      </c>
      <c r="G54" s="12">
        <v>14</v>
      </c>
      <c r="H54" s="8">
        <v>0.53</v>
      </c>
      <c r="I54" s="12">
        <v>0</v>
      </c>
    </row>
    <row r="55" spans="2:9" ht="15" customHeight="1" x14ac:dyDescent="0.2">
      <c r="B55" t="s">
        <v>100</v>
      </c>
      <c r="C55" s="12">
        <v>115</v>
      </c>
      <c r="D55" s="8">
        <v>2.0099999999999998</v>
      </c>
      <c r="E55" s="12">
        <v>107</v>
      </c>
      <c r="F55" s="8">
        <v>3.53</v>
      </c>
      <c r="G55" s="12">
        <v>8</v>
      </c>
      <c r="H55" s="8">
        <v>0.3</v>
      </c>
      <c r="I55" s="12">
        <v>0</v>
      </c>
    </row>
    <row r="56" spans="2:9" ht="15" customHeight="1" x14ac:dyDescent="0.2">
      <c r="B56" t="s">
        <v>94</v>
      </c>
      <c r="C56" s="12">
        <v>112</v>
      </c>
      <c r="D56" s="8">
        <v>1.96</v>
      </c>
      <c r="E56" s="12">
        <v>29</v>
      </c>
      <c r="F56" s="8">
        <v>0.96</v>
      </c>
      <c r="G56" s="12">
        <v>83</v>
      </c>
      <c r="H56" s="8">
        <v>3.16</v>
      </c>
      <c r="I56" s="12">
        <v>0</v>
      </c>
    </row>
    <row r="57" spans="2:9" ht="15" customHeight="1" x14ac:dyDescent="0.2">
      <c r="B57" t="s">
        <v>97</v>
      </c>
      <c r="C57" s="12">
        <v>108</v>
      </c>
      <c r="D57" s="8">
        <v>1.89</v>
      </c>
      <c r="E57" s="12">
        <v>85</v>
      </c>
      <c r="F57" s="8">
        <v>2.81</v>
      </c>
      <c r="G57" s="12">
        <v>23</v>
      </c>
      <c r="H57" s="8">
        <v>0.88</v>
      </c>
      <c r="I57" s="12">
        <v>0</v>
      </c>
    </row>
    <row r="58" spans="2:9" ht="15" customHeight="1" x14ac:dyDescent="0.2">
      <c r="B58" t="s">
        <v>105</v>
      </c>
      <c r="C58" s="12">
        <v>105</v>
      </c>
      <c r="D58" s="8">
        <v>1.84</v>
      </c>
      <c r="E58" s="12">
        <v>91</v>
      </c>
      <c r="F58" s="8">
        <v>3</v>
      </c>
      <c r="G58" s="12">
        <v>14</v>
      </c>
      <c r="H58" s="8">
        <v>0.53</v>
      </c>
      <c r="I58" s="12">
        <v>0</v>
      </c>
    </row>
    <row r="59" spans="2:9" ht="15" customHeight="1" x14ac:dyDescent="0.2">
      <c r="B59" t="s">
        <v>88</v>
      </c>
      <c r="C59" s="12">
        <v>103</v>
      </c>
      <c r="D59" s="8">
        <v>1.8</v>
      </c>
      <c r="E59" s="12">
        <v>9</v>
      </c>
      <c r="F59" s="8">
        <v>0.3</v>
      </c>
      <c r="G59" s="12">
        <v>94</v>
      </c>
      <c r="H59" s="8">
        <v>3.58</v>
      </c>
      <c r="I59" s="12">
        <v>0</v>
      </c>
    </row>
    <row r="60" spans="2:9" ht="15" customHeight="1" x14ac:dyDescent="0.2">
      <c r="B60" t="s">
        <v>93</v>
      </c>
      <c r="C60" s="12">
        <v>103</v>
      </c>
      <c r="D60" s="8">
        <v>1.8</v>
      </c>
      <c r="E60" s="12">
        <v>71</v>
      </c>
      <c r="F60" s="8">
        <v>2.34</v>
      </c>
      <c r="G60" s="12">
        <v>32</v>
      </c>
      <c r="H60" s="8">
        <v>1.22</v>
      </c>
      <c r="I60" s="12">
        <v>0</v>
      </c>
    </row>
    <row r="61" spans="2:9" ht="15" customHeight="1" x14ac:dyDescent="0.2">
      <c r="B61" t="s">
        <v>89</v>
      </c>
      <c r="C61" s="12">
        <v>82</v>
      </c>
      <c r="D61" s="8">
        <v>1.44</v>
      </c>
      <c r="E61" s="12">
        <v>44</v>
      </c>
      <c r="F61" s="8">
        <v>1.45</v>
      </c>
      <c r="G61" s="12">
        <v>38</v>
      </c>
      <c r="H61" s="8">
        <v>1.45</v>
      </c>
      <c r="I61" s="12">
        <v>0</v>
      </c>
    </row>
    <row r="62" spans="2:9" ht="15" customHeight="1" x14ac:dyDescent="0.2">
      <c r="B62" t="s">
        <v>90</v>
      </c>
      <c r="C62" s="12">
        <v>81</v>
      </c>
      <c r="D62" s="8">
        <v>1.42</v>
      </c>
      <c r="E62" s="12">
        <v>36</v>
      </c>
      <c r="F62" s="8">
        <v>1.19</v>
      </c>
      <c r="G62" s="12">
        <v>45</v>
      </c>
      <c r="H62" s="8">
        <v>1.71</v>
      </c>
      <c r="I62" s="12">
        <v>0</v>
      </c>
    </row>
    <row r="63" spans="2:9" ht="15" customHeight="1" x14ac:dyDescent="0.2">
      <c r="B63" t="s">
        <v>98</v>
      </c>
      <c r="C63" s="12">
        <v>81</v>
      </c>
      <c r="D63" s="8">
        <v>1.42</v>
      </c>
      <c r="E63" s="12">
        <v>29</v>
      </c>
      <c r="F63" s="8">
        <v>0.96</v>
      </c>
      <c r="G63" s="12">
        <v>51</v>
      </c>
      <c r="H63" s="8">
        <v>1.94</v>
      </c>
      <c r="I63" s="12">
        <v>0</v>
      </c>
    </row>
    <row r="64" spans="2:9" ht="15" customHeight="1" x14ac:dyDescent="0.2">
      <c r="B64" t="s">
        <v>112</v>
      </c>
      <c r="C64" s="12">
        <v>80</v>
      </c>
      <c r="D64" s="8">
        <v>1.4</v>
      </c>
      <c r="E64" s="12">
        <v>24</v>
      </c>
      <c r="F64" s="8">
        <v>0.79</v>
      </c>
      <c r="G64" s="12">
        <v>56</v>
      </c>
      <c r="H64" s="8">
        <v>2.13</v>
      </c>
      <c r="I64" s="12">
        <v>0</v>
      </c>
    </row>
    <row r="65" spans="2:9" ht="15" customHeight="1" x14ac:dyDescent="0.2">
      <c r="B65" t="s">
        <v>102</v>
      </c>
      <c r="C65" s="12">
        <v>76</v>
      </c>
      <c r="D65" s="8">
        <v>1.33</v>
      </c>
      <c r="E65" s="12">
        <v>38</v>
      </c>
      <c r="F65" s="8">
        <v>1.25</v>
      </c>
      <c r="G65" s="12">
        <v>38</v>
      </c>
      <c r="H65" s="8">
        <v>1.45</v>
      </c>
      <c r="I65" s="12">
        <v>0</v>
      </c>
    </row>
    <row r="66" spans="2:9" ht="15" customHeight="1" x14ac:dyDescent="0.2">
      <c r="B66" t="s">
        <v>111</v>
      </c>
      <c r="C66" s="12">
        <v>75</v>
      </c>
      <c r="D66" s="8">
        <v>1.31</v>
      </c>
      <c r="E66" s="12">
        <v>13</v>
      </c>
      <c r="F66" s="8">
        <v>0.43</v>
      </c>
      <c r="G66" s="12">
        <v>62</v>
      </c>
      <c r="H66" s="8">
        <v>2.36</v>
      </c>
      <c r="I66" s="12">
        <v>0</v>
      </c>
    </row>
    <row r="67" spans="2:9" ht="15" customHeight="1" x14ac:dyDescent="0.2">
      <c r="B67" t="s">
        <v>113</v>
      </c>
      <c r="C67" s="12">
        <v>75</v>
      </c>
      <c r="D67" s="8">
        <v>1.31</v>
      </c>
      <c r="E67" s="12">
        <v>43</v>
      </c>
      <c r="F67" s="8">
        <v>1.42</v>
      </c>
      <c r="G67" s="12">
        <v>32</v>
      </c>
      <c r="H67" s="8">
        <v>1.22</v>
      </c>
      <c r="I67" s="12">
        <v>0</v>
      </c>
    </row>
    <row r="69" spans="2:9" ht="15" customHeight="1" x14ac:dyDescent="0.2">
      <c r="B69" t="s">
        <v>164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7FD97-A02B-418C-A1CC-42C53A31571B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167</v>
      </c>
    </row>
    <row r="4" spans="2:9" ht="33" customHeight="1" x14ac:dyDescent="0.2">
      <c r="B4" t="s">
        <v>160</v>
      </c>
      <c r="C4" s="10" t="s">
        <v>38</v>
      </c>
      <c r="D4" s="10" t="s">
        <v>39</v>
      </c>
      <c r="E4" s="10" t="s">
        <v>40</v>
      </c>
      <c r="F4" s="10" t="s">
        <v>41</v>
      </c>
      <c r="G4" s="10" t="s">
        <v>42</v>
      </c>
      <c r="H4" s="10" t="s">
        <v>43</v>
      </c>
      <c r="I4" s="10" t="s">
        <v>44</v>
      </c>
    </row>
    <row r="5" spans="2:9" ht="15" customHeight="1" x14ac:dyDescent="0.2">
      <c r="B5" t="s">
        <v>22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23</v>
      </c>
      <c r="C6" s="12">
        <v>179</v>
      </c>
      <c r="D6" s="8">
        <v>11.75</v>
      </c>
      <c r="E6" s="12">
        <v>87</v>
      </c>
      <c r="F6" s="8">
        <v>8.69</v>
      </c>
      <c r="G6" s="12">
        <v>92</v>
      </c>
      <c r="H6" s="8">
        <v>18.510000000000002</v>
      </c>
      <c r="I6" s="12">
        <v>0</v>
      </c>
    </row>
    <row r="7" spans="2:9" ht="15" customHeight="1" x14ac:dyDescent="0.2">
      <c r="B7" t="s">
        <v>24</v>
      </c>
      <c r="C7" s="12">
        <v>83</v>
      </c>
      <c r="D7" s="8">
        <v>5.45</v>
      </c>
      <c r="E7" s="12">
        <v>41</v>
      </c>
      <c r="F7" s="8">
        <v>4.0999999999999996</v>
      </c>
      <c r="G7" s="12">
        <v>42</v>
      </c>
      <c r="H7" s="8">
        <v>8.4499999999999993</v>
      </c>
      <c r="I7" s="12">
        <v>0</v>
      </c>
    </row>
    <row r="8" spans="2:9" ht="15" customHeight="1" x14ac:dyDescent="0.2">
      <c r="B8" t="s">
        <v>25</v>
      </c>
      <c r="C8" s="12">
        <v>11</v>
      </c>
      <c r="D8" s="8">
        <v>0.72</v>
      </c>
      <c r="E8" s="12">
        <v>2</v>
      </c>
      <c r="F8" s="8">
        <v>0.2</v>
      </c>
      <c r="G8" s="12">
        <v>9</v>
      </c>
      <c r="H8" s="8">
        <v>1.81</v>
      </c>
      <c r="I8" s="12">
        <v>0</v>
      </c>
    </row>
    <row r="9" spans="2:9" ht="15" customHeight="1" x14ac:dyDescent="0.2">
      <c r="B9" t="s">
        <v>26</v>
      </c>
      <c r="C9" s="12">
        <v>7</v>
      </c>
      <c r="D9" s="8">
        <v>0.46</v>
      </c>
      <c r="E9" s="12">
        <v>0</v>
      </c>
      <c r="F9" s="8">
        <v>0</v>
      </c>
      <c r="G9" s="12">
        <v>7</v>
      </c>
      <c r="H9" s="8">
        <v>1.41</v>
      </c>
      <c r="I9" s="12">
        <v>0</v>
      </c>
    </row>
    <row r="10" spans="2:9" ht="15" customHeight="1" x14ac:dyDescent="0.2">
      <c r="B10" t="s">
        <v>27</v>
      </c>
      <c r="C10" s="12">
        <v>7</v>
      </c>
      <c r="D10" s="8">
        <v>0.46</v>
      </c>
      <c r="E10" s="12">
        <v>1</v>
      </c>
      <c r="F10" s="8">
        <v>0.1</v>
      </c>
      <c r="G10" s="12">
        <v>6</v>
      </c>
      <c r="H10" s="8">
        <v>1.21</v>
      </c>
      <c r="I10" s="12">
        <v>0</v>
      </c>
    </row>
    <row r="11" spans="2:9" ht="15" customHeight="1" x14ac:dyDescent="0.2">
      <c r="B11" t="s">
        <v>28</v>
      </c>
      <c r="C11" s="12">
        <v>409</v>
      </c>
      <c r="D11" s="8">
        <v>26.84</v>
      </c>
      <c r="E11" s="12">
        <v>255</v>
      </c>
      <c r="F11" s="8">
        <v>25.47</v>
      </c>
      <c r="G11" s="12">
        <v>151</v>
      </c>
      <c r="H11" s="8">
        <v>30.38</v>
      </c>
      <c r="I11" s="12">
        <v>3</v>
      </c>
    </row>
    <row r="12" spans="2:9" ht="15" customHeight="1" x14ac:dyDescent="0.2">
      <c r="B12" t="s">
        <v>29</v>
      </c>
      <c r="C12" s="12">
        <v>21</v>
      </c>
      <c r="D12" s="8">
        <v>1.38</v>
      </c>
      <c r="E12" s="12">
        <v>1</v>
      </c>
      <c r="F12" s="8">
        <v>0.1</v>
      </c>
      <c r="G12" s="12">
        <v>19</v>
      </c>
      <c r="H12" s="8">
        <v>3.82</v>
      </c>
      <c r="I12" s="12">
        <v>0</v>
      </c>
    </row>
    <row r="13" spans="2:9" ht="15" customHeight="1" x14ac:dyDescent="0.2">
      <c r="B13" t="s">
        <v>30</v>
      </c>
      <c r="C13" s="12">
        <v>100</v>
      </c>
      <c r="D13" s="8">
        <v>6.56</v>
      </c>
      <c r="E13" s="12">
        <v>51</v>
      </c>
      <c r="F13" s="8">
        <v>5.09</v>
      </c>
      <c r="G13" s="12">
        <v>48</v>
      </c>
      <c r="H13" s="8">
        <v>9.66</v>
      </c>
      <c r="I13" s="12">
        <v>0</v>
      </c>
    </row>
    <row r="14" spans="2:9" ht="15" customHeight="1" x14ac:dyDescent="0.2">
      <c r="B14" t="s">
        <v>31</v>
      </c>
      <c r="C14" s="12">
        <v>44</v>
      </c>
      <c r="D14" s="8">
        <v>2.89</v>
      </c>
      <c r="E14" s="12">
        <v>28</v>
      </c>
      <c r="F14" s="8">
        <v>2.8</v>
      </c>
      <c r="G14" s="12">
        <v>15</v>
      </c>
      <c r="H14" s="8">
        <v>3.02</v>
      </c>
      <c r="I14" s="12">
        <v>0</v>
      </c>
    </row>
    <row r="15" spans="2:9" ht="15" customHeight="1" x14ac:dyDescent="0.2">
      <c r="B15" t="s">
        <v>32</v>
      </c>
      <c r="C15" s="12">
        <v>237</v>
      </c>
      <c r="D15" s="8">
        <v>15.55</v>
      </c>
      <c r="E15" s="12">
        <v>216</v>
      </c>
      <c r="F15" s="8">
        <v>21.58</v>
      </c>
      <c r="G15" s="12">
        <v>21</v>
      </c>
      <c r="H15" s="8">
        <v>4.2300000000000004</v>
      </c>
      <c r="I15" s="12">
        <v>0</v>
      </c>
    </row>
    <row r="16" spans="2:9" ht="15" customHeight="1" x14ac:dyDescent="0.2">
      <c r="B16" t="s">
        <v>33</v>
      </c>
      <c r="C16" s="12">
        <v>217</v>
      </c>
      <c r="D16" s="8">
        <v>14.24</v>
      </c>
      <c r="E16" s="12">
        <v>186</v>
      </c>
      <c r="F16" s="8">
        <v>18.579999999999998</v>
      </c>
      <c r="G16" s="12">
        <v>28</v>
      </c>
      <c r="H16" s="8">
        <v>5.63</v>
      </c>
      <c r="I16" s="12">
        <v>0</v>
      </c>
    </row>
    <row r="17" spans="2:9" ht="15" customHeight="1" x14ac:dyDescent="0.2">
      <c r="B17" t="s">
        <v>34</v>
      </c>
      <c r="C17" s="12">
        <v>68</v>
      </c>
      <c r="D17" s="8">
        <v>4.46</v>
      </c>
      <c r="E17" s="12">
        <v>43</v>
      </c>
      <c r="F17" s="8">
        <v>4.3</v>
      </c>
      <c r="G17" s="12">
        <v>14</v>
      </c>
      <c r="H17" s="8">
        <v>2.82</v>
      </c>
      <c r="I17" s="12">
        <v>0</v>
      </c>
    </row>
    <row r="18" spans="2:9" ht="15" customHeight="1" x14ac:dyDescent="0.2">
      <c r="B18" t="s">
        <v>35</v>
      </c>
      <c r="C18" s="12">
        <v>69</v>
      </c>
      <c r="D18" s="8">
        <v>4.53</v>
      </c>
      <c r="E18" s="12">
        <v>42</v>
      </c>
      <c r="F18" s="8">
        <v>4.2</v>
      </c>
      <c r="G18" s="12">
        <v>24</v>
      </c>
      <c r="H18" s="8">
        <v>4.83</v>
      </c>
      <c r="I18" s="12">
        <v>1</v>
      </c>
    </row>
    <row r="19" spans="2:9" ht="15" customHeight="1" x14ac:dyDescent="0.2">
      <c r="B19" t="s">
        <v>36</v>
      </c>
      <c r="C19" s="12">
        <v>72</v>
      </c>
      <c r="D19" s="8">
        <v>4.72</v>
      </c>
      <c r="E19" s="12">
        <v>48</v>
      </c>
      <c r="F19" s="8">
        <v>4.8</v>
      </c>
      <c r="G19" s="12">
        <v>21</v>
      </c>
      <c r="H19" s="8">
        <v>4.2300000000000004</v>
      </c>
      <c r="I19" s="12">
        <v>0</v>
      </c>
    </row>
    <row r="20" spans="2:9" ht="15" customHeight="1" x14ac:dyDescent="0.2">
      <c r="B20" s="9" t="s">
        <v>161</v>
      </c>
      <c r="C20" s="12">
        <f>SUM(LTBL_42203[総数／事業所数])</f>
        <v>1524</v>
      </c>
      <c r="E20" s="12">
        <f>SUBTOTAL(109,LTBL_42203[個人／事業所数])</f>
        <v>1001</v>
      </c>
      <c r="G20" s="12">
        <f>SUBTOTAL(109,LTBL_42203[法人／事業所数])</f>
        <v>497</v>
      </c>
      <c r="I20" s="12">
        <f>SUBTOTAL(109,LTBL_42203[法人以外の団体／事業所数])</f>
        <v>4</v>
      </c>
    </row>
    <row r="21" spans="2:9" ht="15" customHeight="1" x14ac:dyDescent="0.2">
      <c r="E21" s="11">
        <f>LTBL_42203[[#Totals],[個人／事業所数]]/LTBL_42203[[#Totals],[総数／事業所数]]</f>
        <v>0.65682414698162728</v>
      </c>
      <c r="G21" s="11">
        <f>LTBL_42203[[#Totals],[法人／事業所数]]/LTBL_42203[[#Totals],[総数／事業所数]]</f>
        <v>0.32611548556430447</v>
      </c>
      <c r="I21" s="11">
        <f>LTBL_42203[[#Totals],[法人以外の団体／事業所数]]/LTBL_42203[[#Totals],[総数／事業所数]]</f>
        <v>2.6246719160104987E-3</v>
      </c>
    </row>
    <row r="23" spans="2:9" ht="33" customHeight="1" x14ac:dyDescent="0.2">
      <c r="B23" t="s">
        <v>162</v>
      </c>
      <c r="C23" s="10" t="s">
        <v>38</v>
      </c>
      <c r="D23" s="10" t="s">
        <v>39</v>
      </c>
      <c r="E23" s="10" t="s">
        <v>40</v>
      </c>
      <c r="F23" s="10" t="s">
        <v>41</v>
      </c>
      <c r="G23" s="10" t="s">
        <v>42</v>
      </c>
      <c r="H23" s="10" t="s">
        <v>43</v>
      </c>
      <c r="I23" s="10" t="s">
        <v>44</v>
      </c>
    </row>
    <row r="24" spans="2:9" ht="15" customHeight="1" x14ac:dyDescent="0.2">
      <c r="B24" t="s">
        <v>59</v>
      </c>
      <c r="C24" s="12">
        <v>215</v>
      </c>
      <c r="D24" s="8">
        <v>14.11</v>
      </c>
      <c r="E24" s="12">
        <v>204</v>
      </c>
      <c r="F24" s="8">
        <v>20.38</v>
      </c>
      <c r="G24" s="12">
        <v>11</v>
      </c>
      <c r="H24" s="8">
        <v>2.21</v>
      </c>
      <c r="I24" s="12">
        <v>0</v>
      </c>
    </row>
    <row r="25" spans="2:9" ht="15" customHeight="1" x14ac:dyDescent="0.2">
      <c r="B25" t="s">
        <v>60</v>
      </c>
      <c r="C25" s="12">
        <v>179</v>
      </c>
      <c r="D25" s="8">
        <v>11.75</v>
      </c>
      <c r="E25" s="12">
        <v>171</v>
      </c>
      <c r="F25" s="8">
        <v>17.079999999999998</v>
      </c>
      <c r="G25" s="12">
        <v>8</v>
      </c>
      <c r="H25" s="8">
        <v>1.61</v>
      </c>
      <c r="I25" s="12">
        <v>0</v>
      </c>
    </row>
    <row r="26" spans="2:9" ht="15" customHeight="1" x14ac:dyDescent="0.2">
      <c r="B26" t="s">
        <v>54</v>
      </c>
      <c r="C26" s="12">
        <v>137</v>
      </c>
      <c r="D26" s="8">
        <v>8.99</v>
      </c>
      <c r="E26" s="12">
        <v>86</v>
      </c>
      <c r="F26" s="8">
        <v>8.59</v>
      </c>
      <c r="G26" s="12">
        <v>51</v>
      </c>
      <c r="H26" s="8">
        <v>10.26</v>
      </c>
      <c r="I26" s="12">
        <v>0</v>
      </c>
    </row>
    <row r="27" spans="2:9" ht="15" customHeight="1" x14ac:dyDescent="0.2">
      <c r="B27" t="s">
        <v>52</v>
      </c>
      <c r="C27" s="12">
        <v>109</v>
      </c>
      <c r="D27" s="8">
        <v>7.15</v>
      </c>
      <c r="E27" s="12">
        <v>86</v>
      </c>
      <c r="F27" s="8">
        <v>8.59</v>
      </c>
      <c r="G27" s="12">
        <v>20</v>
      </c>
      <c r="H27" s="8">
        <v>4.0199999999999996</v>
      </c>
      <c r="I27" s="12">
        <v>3</v>
      </c>
    </row>
    <row r="28" spans="2:9" ht="15" customHeight="1" x14ac:dyDescent="0.2">
      <c r="B28" t="s">
        <v>56</v>
      </c>
      <c r="C28" s="12">
        <v>84</v>
      </c>
      <c r="D28" s="8">
        <v>5.51</v>
      </c>
      <c r="E28" s="12">
        <v>44</v>
      </c>
      <c r="F28" s="8">
        <v>4.4000000000000004</v>
      </c>
      <c r="G28" s="12">
        <v>39</v>
      </c>
      <c r="H28" s="8">
        <v>7.85</v>
      </c>
      <c r="I28" s="12">
        <v>0</v>
      </c>
    </row>
    <row r="29" spans="2:9" ht="15" customHeight="1" x14ac:dyDescent="0.2">
      <c r="B29" t="s">
        <v>45</v>
      </c>
      <c r="C29" s="12">
        <v>79</v>
      </c>
      <c r="D29" s="8">
        <v>5.18</v>
      </c>
      <c r="E29" s="12">
        <v>24</v>
      </c>
      <c r="F29" s="8">
        <v>2.4</v>
      </c>
      <c r="G29" s="12">
        <v>55</v>
      </c>
      <c r="H29" s="8">
        <v>11.07</v>
      </c>
      <c r="I29" s="12">
        <v>0</v>
      </c>
    </row>
    <row r="30" spans="2:9" ht="15" customHeight="1" x14ac:dyDescent="0.2">
      <c r="B30" t="s">
        <v>61</v>
      </c>
      <c r="C30" s="12">
        <v>68</v>
      </c>
      <c r="D30" s="8">
        <v>4.46</v>
      </c>
      <c r="E30" s="12">
        <v>43</v>
      </c>
      <c r="F30" s="8">
        <v>4.3</v>
      </c>
      <c r="G30" s="12">
        <v>14</v>
      </c>
      <c r="H30" s="8">
        <v>2.82</v>
      </c>
      <c r="I30" s="12">
        <v>0</v>
      </c>
    </row>
    <row r="31" spans="2:9" ht="15" customHeight="1" x14ac:dyDescent="0.2">
      <c r="B31" t="s">
        <v>46</v>
      </c>
      <c r="C31" s="12">
        <v>63</v>
      </c>
      <c r="D31" s="8">
        <v>4.13</v>
      </c>
      <c r="E31" s="12">
        <v>47</v>
      </c>
      <c r="F31" s="8">
        <v>4.7</v>
      </c>
      <c r="G31" s="12">
        <v>16</v>
      </c>
      <c r="H31" s="8">
        <v>3.22</v>
      </c>
      <c r="I31" s="12">
        <v>0</v>
      </c>
    </row>
    <row r="32" spans="2:9" ht="15" customHeight="1" x14ac:dyDescent="0.2">
      <c r="B32" t="s">
        <v>62</v>
      </c>
      <c r="C32" s="12">
        <v>45</v>
      </c>
      <c r="D32" s="8">
        <v>2.95</v>
      </c>
      <c r="E32" s="12">
        <v>42</v>
      </c>
      <c r="F32" s="8">
        <v>4.2</v>
      </c>
      <c r="G32" s="12">
        <v>3</v>
      </c>
      <c r="H32" s="8">
        <v>0.6</v>
      </c>
      <c r="I32" s="12">
        <v>0</v>
      </c>
    </row>
    <row r="33" spans="2:9" ht="15" customHeight="1" x14ac:dyDescent="0.2">
      <c r="B33" t="s">
        <v>53</v>
      </c>
      <c r="C33" s="12">
        <v>44</v>
      </c>
      <c r="D33" s="8">
        <v>2.89</v>
      </c>
      <c r="E33" s="12">
        <v>39</v>
      </c>
      <c r="F33" s="8">
        <v>3.9</v>
      </c>
      <c r="G33" s="12">
        <v>5</v>
      </c>
      <c r="H33" s="8">
        <v>1.01</v>
      </c>
      <c r="I33" s="12">
        <v>0</v>
      </c>
    </row>
    <row r="34" spans="2:9" ht="15" customHeight="1" x14ac:dyDescent="0.2">
      <c r="B34" t="s">
        <v>51</v>
      </c>
      <c r="C34" s="12">
        <v>39</v>
      </c>
      <c r="D34" s="8">
        <v>2.56</v>
      </c>
      <c r="E34" s="12">
        <v>18</v>
      </c>
      <c r="F34" s="8">
        <v>1.8</v>
      </c>
      <c r="G34" s="12">
        <v>21</v>
      </c>
      <c r="H34" s="8">
        <v>4.2300000000000004</v>
      </c>
      <c r="I34" s="12">
        <v>0</v>
      </c>
    </row>
    <row r="35" spans="2:9" ht="15" customHeight="1" x14ac:dyDescent="0.2">
      <c r="B35" t="s">
        <v>64</v>
      </c>
      <c r="C35" s="12">
        <v>38</v>
      </c>
      <c r="D35" s="8">
        <v>2.4900000000000002</v>
      </c>
      <c r="E35" s="12">
        <v>35</v>
      </c>
      <c r="F35" s="8">
        <v>3.5</v>
      </c>
      <c r="G35" s="12">
        <v>3</v>
      </c>
      <c r="H35" s="8">
        <v>0.6</v>
      </c>
      <c r="I35" s="12">
        <v>0</v>
      </c>
    </row>
    <row r="36" spans="2:9" ht="15" customHeight="1" x14ac:dyDescent="0.2">
      <c r="B36" t="s">
        <v>47</v>
      </c>
      <c r="C36" s="12">
        <v>37</v>
      </c>
      <c r="D36" s="8">
        <v>2.4300000000000002</v>
      </c>
      <c r="E36" s="12">
        <v>16</v>
      </c>
      <c r="F36" s="8">
        <v>1.6</v>
      </c>
      <c r="G36" s="12">
        <v>21</v>
      </c>
      <c r="H36" s="8">
        <v>4.2300000000000004</v>
      </c>
      <c r="I36" s="12">
        <v>0</v>
      </c>
    </row>
    <row r="37" spans="2:9" ht="15" customHeight="1" x14ac:dyDescent="0.2">
      <c r="B37" t="s">
        <v>48</v>
      </c>
      <c r="C37" s="12">
        <v>36</v>
      </c>
      <c r="D37" s="8">
        <v>2.36</v>
      </c>
      <c r="E37" s="12">
        <v>12</v>
      </c>
      <c r="F37" s="8">
        <v>1.2</v>
      </c>
      <c r="G37" s="12">
        <v>24</v>
      </c>
      <c r="H37" s="8">
        <v>4.83</v>
      </c>
      <c r="I37" s="12">
        <v>0</v>
      </c>
    </row>
    <row r="38" spans="2:9" ht="15" customHeight="1" x14ac:dyDescent="0.2">
      <c r="B38" t="s">
        <v>63</v>
      </c>
      <c r="C38" s="12">
        <v>24</v>
      </c>
      <c r="D38" s="8">
        <v>1.57</v>
      </c>
      <c r="E38" s="12">
        <v>0</v>
      </c>
      <c r="F38" s="8">
        <v>0</v>
      </c>
      <c r="G38" s="12">
        <v>21</v>
      </c>
      <c r="H38" s="8">
        <v>4.2300000000000004</v>
      </c>
      <c r="I38" s="12">
        <v>1</v>
      </c>
    </row>
    <row r="39" spans="2:9" ht="15" customHeight="1" x14ac:dyDescent="0.2">
      <c r="B39" t="s">
        <v>66</v>
      </c>
      <c r="C39" s="12">
        <v>22</v>
      </c>
      <c r="D39" s="8">
        <v>1.44</v>
      </c>
      <c r="E39" s="12">
        <v>9</v>
      </c>
      <c r="F39" s="8">
        <v>0.9</v>
      </c>
      <c r="G39" s="12">
        <v>13</v>
      </c>
      <c r="H39" s="8">
        <v>2.62</v>
      </c>
      <c r="I39" s="12">
        <v>0</v>
      </c>
    </row>
    <row r="40" spans="2:9" ht="15" customHeight="1" x14ac:dyDescent="0.2">
      <c r="B40" t="s">
        <v>57</v>
      </c>
      <c r="C40" s="12">
        <v>22</v>
      </c>
      <c r="D40" s="8">
        <v>1.44</v>
      </c>
      <c r="E40" s="12">
        <v>18</v>
      </c>
      <c r="F40" s="8">
        <v>1.8</v>
      </c>
      <c r="G40" s="12">
        <v>4</v>
      </c>
      <c r="H40" s="8">
        <v>0.8</v>
      </c>
      <c r="I40" s="12">
        <v>0</v>
      </c>
    </row>
    <row r="41" spans="2:9" ht="15" customHeight="1" x14ac:dyDescent="0.2">
      <c r="B41" t="s">
        <v>68</v>
      </c>
      <c r="C41" s="12">
        <v>21</v>
      </c>
      <c r="D41" s="8">
        <v>1.38</v>
      </c>
      <c r="E41" s="12">
        <v>1</v>
      </c>
      <c r="F41" s="8">
        <v>0.1</v>
      </c>
      <c r="G41" s="12">
        <v>19</v>
      </c>
      <c r="H41" s="8">
        <v>3.82</v>
      </c>
      <c r="I41" s="12">
        <v>0</v>
      </c>
    </row>
    <row r="42" spans="2:9" ht="15" customHeight="1" x14ac:dyDescent="0.2">
      <c r="B42" t="s">
        <v>58</v>
      </c>
      <c r="C42" s="12">
        <v>21</v>
      </c>
      <c r="D42" s="8">
        <v>1.38</v>
      </c>
      <c r="E42" s="12">
        <v>10</v>
      </c>
      <c r="F42" s="8">
        <v>1</v>
      </c>
      <c r="G42" s="12">
        <v>10</v>
      </c>
      <c r="H42" s="8">
        <v>2.0099999999999998</v>
      </c>
      <c r="I42" s="12">
        <v>0</v>
      </c>
    </row>
    <row r="43" spans="2:9" ht="15" customHeight="1" x14ac:dyDescent="0.2">
      <c r="B43" t="s">
        <v>69</v>
      </c>
      <c r="C43" s="12">
        <v>21</v>
      </c>
      <c r="D43" s="8">
        <v>1.38</v>
      </c>
      <c r="E43" s="12">
        <v>9</v>
      </c>
      <c r="F43" s="8">
        <v>0.9</v>
      </c>
      <c r="G43" s="12">
        <v>10</v>
      </c>
      <c r="H43" s="8">
        <v>2.0099999999999998</v>
      </c>
      <c r="I43" s="12">
        <v>0</v>
      </c>
    </row>
    <row r="46" spans="2:9" ht="33" customHeight="1" x14ac:dyDescent="0.2">
      <c r="B46" t="s">
        <v>163</v>
      </c>
      <c r="C46" s="10" t="s">
        <v>38</v>
      </c>
      <c r="D46" s="10" t="s">
        <v>39</v>
      </c>
      <c r="E46" s="10" t="s">
        <v>40</v>
      </c>
      <c r="F46" s="10" t="s">
        <v>41</v>
      </c>
      <c r="G46" s="10" t="s">
        <v>42</v>
      </c>
      <c r="H46" s="10" t="s">
        <v>43</v>
      </c>
      <c r="I46" s="10" t="s">
        <v>44</v>
      </c>
    </row>
    <row r="47" spans="2:9" ht="15" customHeight="1" x14ac:dyDescent="0.2">
      <c r="B47" t="s">
        <v>104</v>
      </c>
      <c r="C47" s="12">
        <v>103</v>
      </c>
      <c r="D47" s="8">
        <v>6.76</v>
      </c>
      <c r="E47" s="12">
        <v>102</v>
      </c>
      <c r="F47" s="8">
        <v>10.19</v>
      </c>
      <c r="G47" s="12">
        <v>1</v>
      </c>
      <c r="H47" s="8">
        <v>0.2</v>
      </c>
      <c r="I47" s="12">
        <v>0</v>
      </c>
    </row>
    <row r="48" spans="2:9" ht="15" customHeight="1" x14ac:dyDescent="0.2">
      <c r="B48" t="s">
        <v>101</v>
      </c>
      <c r="C48" s="12">
        <v>65</v>
      </c>
      <c r="D48" s="8">
        <v>4.2699999999999996</v>
      </c>
      <c r="E48" s="12">
        <v>65</v>
      </c>
      <c r="F48" s="8">
        <v>6.49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96</v>
      </c>
      <c r="C49" s="12">
        <v>55</v>
      </c>
      <c r="D49" s="8">
        <v>3.61</v>
      </c>
      <c r="E49" s="12">
        <v>27</v>
      </c>
      <c r="F49" s="8">
        <v>2.7</v>
      </c>
      <c r="G49" s="12">
        <v>27</v>
      </c>
      <c r="H49" s="8">
        <v>5.43</v>
      </c>
      <c r="I49" s="12">
        <v>0</v>
      </c>
    </row>
    <row r="50" spans="2:9" ht="15" customHeight="1" x14ac:dyDescent="0.2">
      <c r="B50" t="s">
        <v>103</v>
      </c>
      <c r="C50" s="12">
        <v>50</v>
      </c>
      <c r="D50" s="8">
        <v>3.28</v>
      </c>
      <c r="E50" s="12">
        <v>49</v>
      </c>
      <c r="F50" s="8">
        <v>4.9000000000000004</v>
      </c>
      <c r="G50" s="12">
        <v>1</v>
      </c>
      <c r="H50" s="8">
        <v>0.2</v>
      </c>
      <c r="I50" s="12">
        <v>0</v>
      </c>
    </row>
    <row r="51" spans="2:9" ht="15" customHeight="1" x14ac:dyDescent="0.2">
      <c r="B51" t="s">
        <v>100</v>
      </c>
      <c r="C51" s="12">
        <v>49</v>
      </c>
      <c r="D51" s="8">
        <v>3.22</v>
      </c>
      <c r="E51" s="12">
        <v>48</v>
      </c>
      <c r="F51" s="8">
        <v>4.8</v>
      </c>
      <c r="G51" s="12">
        <v>1</v>
      </c>
      <c r="H51" s="8">
        <v>0.2</v>
      </c>
      <c r="I51" s="12">
        <v>0</v>
      </c>
    </row>
    <row r="52" spans="2:9" ht="15" customHeight="1" x14ac:dyDescent="0.2">
      <c r="B52" t="s">
        <v>95</v>
      </c>
      <c r="C52" s="12">
        <v>42</v>
      </c>
      <c r="D52" s="8">
        <v>2.76</v>
      </c>
      <c r="E52" s="12">
        <v>36</v>
      </c>
      <c r="F52" s="8">
        <v>3.6</v>
      </c>
      <c r="G52" s="12">
        <v>6</v>
      </c>
      <c r="H52" s="8">
        <v>1.21</v>
      </c>
      <c r="I52" s="12">
        <v>0</v>
      </c>
    </row>
    <row r="53" spans="2:9" ht="15" customHeight="1" x14ac:dyDescent="0.2">
      <c r="B53" t="s">
        <v>106</v>
      </c>
      <c r="C53" s="12">
        <v>38</v>
      </c>
      <c r="D53" s="8">
        <v>2.4900000000000002</v>
      </c>
      <c r="E53" s="12">
        <v>35</v>
      </c>
      <c r="F53" s="8">
        <v>3.5</v>
      </c>
      <c r="G53" s="12">
        <v>3</v>
      </c>
      <c r="H53" s="8">
        <v>0.6</v>
      </c>
      <c r="I53" s="12">
        <v>0</v>
      </c>
    </row>
    <row r="54" spans="2:9" ht="15" customHeight="1" x14ac:dyDescent="0.2">
      <c r="B54" t="s">
        <v>107</v>
      </c>
      <c r="C54" s="12">
        <v>38</v>
      </c>
      <c r="D54" s="8">
        <v>2.4900000000000002</v>
      </c>
      <c r="E54" s="12">
        <v>35</v>
      </c>
      <c r="F54" s="8">
        <v>3.5</v>
      </c>
      <c r="G54" s="12">
        <v>3</v>
      </c>
      <c r="H54" s="8">
        <v>0.6</v>
      </c>
      <c r="I54" s="12">
        <v>0</v>
      </c>
    </row>
    <row r="55" spans="2:9" ht="15" customHeight="1" x14ac:dyDescent="0.2">
      <c r="B55" t="s">
        <v>99</v>
      </c>
      <c r="C55" s="12">
        <v>37</v>
      </c>
      <c r="D55" s="8">
        <v>2.4300000000000002</v>
      </c>
      <c r="E55" s="12">
        <v>32</v>
      </c>
      <c r="F55" s="8">
        <v>3.2</v>
      </c>
      <c r="G55" s="12">
        <v>5</v>
      </c>
      <c r="H55" s="8">
        <v>1.01</v>
      </c>
      <c r="I55" s="12">
        <v>0</v>
      </c>
    </row>
    <row r="56" spans="2:9" ht="15" customHeight="1" x14ac:dyDescent="0.2">
      <c r="B56" t="s">
        <v>91</v>
      </c>
      <c r="C56" s="12">
        <v>34</v>
      </c>
      <c r="D56" s="8">
        <v>2.23</v>
      </c>
      <c r="E56" s="12">
        <v>24</v>
      </c>
      <c r="F56" s="8">
        <v>2.4</v>
      </c>
      <c r="G56" s="12">
        <v>10</v>
      </c>
      <c r="H56" s="8">
        <v>2.0099999999999998</v>
      </c>
      <c r="I56" s="12">
        <v>0</v>
      </c>
    </row>
    <row r="57" spans="2:9" ht="15" customHeight="1" x14ac:dyDescent="0.2">
      <c r="B57" t="s">
        <v>92</v>
      </c>
      <c r="C57" s="12">
        <v>33</v>
      </c>
      <c r="D57" s="8">
        <v>2.17</v>
      </c>
      <c r="E57" s="12">
        <v>25</v>
      </c>
      <c r="F57" s="8">
        <v>2.5</v>
      </c>
      <c r="G57" s="12">
        <v>5</v>
      </c>
      <c r="H57" s="8">
        <v>1.01</v>
      </c>
      <c r="I57" s="12">
        <v>3</v>
      </c>
    </row>
    <row r="58" spans="2:9" ht="15" customHeight="1" x14ac:dyDescent="0.2">
      <c r="B58" t="s">
        <v>88</v>
      </c>
      <c r="C58" s="12">
        <v>31</v>
      </c>
      <c r="D58" s="8">
        <v>2.0299999999999998</v>
      </c>
      <c r="E58" s="12">
        <v>10</v>
      </c>
      <c r="F58" s="8">
        <v>1</v>
      </c>
      <c r="G58" s="12">
        <v>21</v>
      </c>
      <c r="H58" s="8">
        <v>4.2300000000000004</v>
      </c>
      <c r="I58" s="12">
        <v>0</v>
      </c>
    </row>
    <row r="59" spans="2:9" ht="15" customHeight="1" x14ac:dyDescent="0.2">
      <c r="B59" t="s">
        <v>94</v>
      </c>
      <c r="C59" s="12">
        <v>31</v>
      </c>
      <c r="D59" s="8">
        <v>2.0299999999999998</v>
      </c>
      <c r="E59" s="12">
        <v>11</v>
      </c>
      <c r="F59" s="8">
        <v>1.1000000000000001</v>
      </c>
      <c r="G59" s="12">
        <v>20</v>
      </c>
      <c r="H59" s="8">
        <v>4.0199999999999996</v>
      </c>
      <c r="I59" s="12">
        <v>0</v>
      </c>
    </row>
    <row r="60" spans="2:9" ht="15" customHeight="1" x14ac:dyDescent="0.2">
      <c r="B60" t="s">
        <v>105</v>
      </c>
      <c r="C60" s="12">
        <v>30</v>
      </c>
      <c r="D60" s="8">
        <v>1.97</v>
      </c>
      <c r="E60" s="12">
        <v>24</v>
      </c>
      <c r="F60" s="8">
        <v>2.4</v>
      </c>
      <c r="G60" s="12">
        <v>6</v>
      </c>
      <c r="H60" s="8">
        <v>1.21</v>
      </c>
      <c r="I60" s="12">
        <v>0</v>
      </c>
    </row>
    <row r="61" spans="2:9" ht="15" customHeight="1" x14ac:dyDescent="0.2">
      <c r="B61" t="s">
        <v>93</v>
      </c>
      <c r="C61" s="12">
        <v>24</v>
      </c>
      <c r="D61" s="8">
        <v>1.57</v>
      </c>
      <c r="E61" s="12">
        <v>23</v>
      </c>
      <c r="F61" s="8">
        <v>2.2999999999999998</v>
      </c>
      <c r="G61" s="12">
        <v>1</v>
      </c>
      <c r="H61" s="8">
        <v>0.2</v>
      </c>
      <c r="I61" s="12">
        <v>0</v>
      </c>
    </row>
    <row r="62" spans="2:9" ht="15" customHeight="1" x14ac:dyDescent="0.2">
      <c r="B62" t="s">
        <v>110</v>
      </c>
      <c r="C62" s="12">
        <v>23</v>
      </c>
      <c r="D62" s="8">
        <v>1.51</v>
      </c>
      <c r="E62" s="12">
        <v>22</v>
      </c>
      <c r="F62" s="8">
        <v>2.2000000000000002</v>
      </c>
      <c r="G62" s="12">
        <v>1</v>
      </c>
      <c r="H62" s="8">
        <v>0.2</v>
      </c>
      <c r="I62" s="12">
        <v>0</v>
      </c>
    </row>
    <row r="63" spans="2:9" ht="15" customHeight="1" x14ac:dyDescent="0.2">
      <c r="B63" t="s">
        <v>90</v>
      </c>
      <c r="C63" s="12">
        <v>22</v>
      </c>
      <c r="D63" s="8">
        <v>1.44</v>
      </c>
      <c r="E63" s="12">
        <v>10</v>
      </c>
      <c r="F63" s="8">
        <v>1</v>
      </c>
      <c r="G63" s="12">
        <v>12</v>
      </c>
      <c r="H63" s="8">
        <v>2.41</v>
      </c>
      <c r="I63" s="12">
        <v>0</v>
      </c>
    </row>
    <row r="64" spans="2:9" ht="15" customHeight="1" x14ac:dyDescent="0.2">
      <c r="B64" t="s">
        <v>114</v>
      </c>
      <c r="C64" s="12">
        <v>21</v>
      </c>
      <c r="D64" s="8">
        <v>1.38</v>
      </c>
      <c r="E64" s="12">
        <v>16</v>
      </c>
      <c r="F64" s="8">
        <v>1.6</v>
      </c>
      <c r="G64" s="12">
        <v>5</v>
      </c>
      <c r="H64" s="8">
        <v>1.01</v>
      </c>
      <c r="I64" s="12">
        <v>0</v>
      </c>
    </row>
    <row r="65" spans="2:9" ht="15" customHeight="1" x14ac:dyDescent="0.2">
      <c r="B65" t="s">
        <v>115</v>
      </c>
      <c r="C65" s="12">
        <v>21</v>
      </c>
      <c r="D65" s="8">
        <v>1.38</v>
      </c>
      <c r="E65" s="12">
        <v>18</v>
      </c>
      <c r="F65" s="8">
        <v>1.8</v>
      </c>
      <c r="G65" s="12">
        <v>3</v>
      </c>
      <c r="H65" s="8">
        <v>0.6</v>
      </c>
      <c r="I65" s="12">
        <v>0</v>
      </c>
    </row>
    <row r="66" spans="2:9" ht="15" customHeight="1" x14ac:dyDescent="0.2">
      <c r="B66" t="s">
        <v>89</v>
      </c>
      <c r="C66" s="12">
        <v>19</v>
      </c>
      <c r="D66" s="8">
        <v>1.25</v>
      </c>
      <c r="E66" s="12">
        <v>11</v>
      </c>
      <c r="F66" s="8">
        <v>1.1000000000000001</v>
      </c>
      <c r="G66" s="12">
        <v>8</v>
      </c>
      <c r="H66" s="8">
        <v>1.61</v>
      </c>
      <c r="I66" s="12">
        <v>0</v>
      </c>
    </row>
    <row r="68" spans="2:9" ht="15" customHeight="1" x14ac:dyDescent="0.2">
      <c r="B68" t="s">
        <v>164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144CE-520D-46F8-B1E2-A80950A74E71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168</v>
      </c>
    </row>
    <row r="4" spans="2:9" ht="33" customHeight="1" x14ac:dyDescent="0.2">
      <c r="B4" t="s">
        <v>160</v>
      </c>
      <c r="C4" s="10" t="s">
        <v>38</v>
      </c>
      <c r="D4" s="10" t="s">
        <v>39</v>
      </c>
      <c r="E4" s="10" t="s">
        <v>40</v>
      </c>
      <c r="F4" s="10" t="s">
        <v>41</v>
      </c>
      <c r="G4" s="10" t="s">
        <v>42</v>
      </c>
      <c r="H4" s="10" t="s">
        <v>43</v>
      </c>
      <c r="I4" s="10" t="s">
        <v>44</v>
      </c>
    </row>
    <row r="5" spans="2:9" ht="15" customHeight="1" x14ac:dyDescent="0.2">
      <c r="B5" t="s">
        <v>22</v>
      </c>
      <c r="C5" s="12">
        <v>3</v>
      </c>
      <c r="D5" s="8">
        <v>0.09</v>
      </c>
      <c r="E5" s="12">
        <v>1</v>
      </c>
      <c r="F5" s="8">
        <v>0.05</v>
      </c>
      <c r="G5" s="12">
        <v>2</v>
      </c>
      <c r="H5" s="8">
        <v>0.14000000000000001</v>
      </c>
      <c r="I5" s="12">
        <v>0</v>
      </c>
    </row>
    <row r="6" spans="2:9" ht="15" customHeight="1" x14ac:dyDescent="0.2">
      <c r="B6" t="s">
        <v>23</v>
      </c>
      <c r="C6" s="12">
        <v>524</v>
      </c>
      <c r="D6" s="8">
        <v>15.31</v>
      </c>
      <c r="E6" s="12">
        <v>235</v>
      </c>
      <c r="F6" s="8">
        <v>11.84</v>
      </c>
      <c r="G6" s="12">
        <v>289</v>
      </c>
      <c r="H6" s="8">
        <v>20.66</v>
      </c>
      <c r="I6" s="12">
        <v>0</v>
      </c>
    </row>
    <row r="7" spans="2:9" ht="15" customHeight="1" x14ac:dyDescent="0.2">
      <c r="B7" t="s">
        <v>24</v>
      </c>
      <c r="C7" s="12">
        <v>158</v>
      </c>
      <c r="D7" s="8">
        <v>4.62</v>
      </c>
      <c r="E7" s="12">
        <v>78</v>
      </c>
      <c r="F7" s="8">
        <v>3.93</v>
      </c>
      <c r="G7" s="12">
        <v>79</v>
      </c>
      <c r="H7" s="8">
        <v>5.65</v>
      </c>
      <c r="I7" s="12">
        <v>1</v>
      </c>
    </row>
    <row r="8" spans="2:9" ht="15" customHeight="1" x14ac:dyDescent="0.2">
      <c r="B8" t="s">
        <v>25</v>
      </c>
      <c r="C8" s="12">
        <v>5</v>
      </c>
      <c r="D8" s="8">
        <v>0.15</v>
      </c>
      <c r="E8" s="12">
        <v>0</v>
      </c>
      <c r="F8" s="8">
        <v>0</v>
      </c>
      <c r="G8" s="12">
        <v>5</v>
      </c>
      <c r="H8" s="8">
        <v>0.36</v>
      </c>
      <c r="I8" s="12">
        <v>0</v>
      </c>
    </row>
    <row r="9" spans="2:9" ht="15" customHeight="1" x14ac:dyDescent="0.2">
      <c r="B9" t="s">
        <v>26</v>
      </c>
      <c r="C9" s="12">
        <v>18</v>
      </c>
      <c r="D9" s="8">
        <v>0.53</v>
      </c>
      <c r="E9" s="12">
        <v>3</v>
      </c>
      <c r="F9" s="8">
        <v>0.15</v>
      </c>
      <c r="G9" s="12">
        <v>15</v>
      </c>
      <c r="H9" s="8">
        <v>1.07</v>
      </c>
      <c r="I9" s="12">
        <v>0</v>
      </c>
    </row>
    <row r="10" spans="2:9" ht="15" customHeight="1" x14ac:dyDescent="0.2">
      <c r="B10" t="s">
        <v>27</v>
      </c>
      <c r="C10" s="12">
        <v>30</v>
      </c>
      <c r="D10" s="8">
        <v>0.88</v>
      </c>
      <c r="E10" s="12">
        <v>6</v>
      </c>
      <c r="F10" s="8">
        <v>0.3</v>
      </c>
      <c r="G10" s="12">
        <v>24</v>
      </c>
      <c r="H10" s="8">
        <v>1.72</v>
      </c>
      <c r="I10" s="12">
        <v>0</v>
      </c>
    </row>
    <row r="11" spans="2:9" ht="15" customHeight="1" x14ac:dyDescent="0.2">
      <c r="B11" t="s">
        <v>28</v>
      </c>
      <c r="C11" s="12">
        <v>880</v>
      </c>
      <c r="D11" s="8">
        <v>25.72</v>
      </c>
      <c r="E11" s="12">
        <v>460</v>
      </c>
      <c r="F11" s="8">
        <v>23.17</v>
      </c>
      <c r="G11" s="12">
        <v>415</v>
      </c>
      <c r="H11" s="8">
        <v>29.66</v>
      </c>
      <c r="I11" s="12">
        <v>5</v>
      </c>
    </row>
    <row r="12" spans="2:9" ht="15" customHeight="1" x14ac:dyDescent="0.2">
      <c r="B12" t="s">
        <v>29</v>
      </c>
      <c r="C12" s="12">
        <v>26</v>
      </c>
      <c r="D12" s="8">
        <v>0.76</v>
      </c>
      <c r="E12" s="12">
        <v>7</v>
      </c>
      <c r="F12" s="8">
        <v>0.35</v>
      </c>
      <c r="G12" s="12">
        <v>18</v>
      </c>
      <c r="H12" s="8">
        <v>1.29</v>
      </c>
      <c r="I12" s="12">
        <v>1</v>
      </c>
    </row>
    <row r="13" spans="2:9" ht="15" customHeight="1" x14ac:dyDescent="0.2">
      <c r="B13" t="s">
        <v>30</v>
      </c>
      <c r="C13" s="12">
        <v>235</v>
      </c>
      <c r="D13" s="8">
        <v>6.87</v>
      </c>
      <c r="E13" s="12">
        <v>74</v>
      </c>
      <c r="F13" s="8">
        <v>3.73</v>
      </c>
      <c r="G13" s="12">
        <v>161</v>
      </c>
      <c r="H13" s="8">
        <v>11.51</v>
      </c>
      <c r="I13" s="12">
        <v>0</v>
      </c>
    </row>
    <row r="14" spans="2:9" ht="15" customHeight="1" x14ac:dyDescent="0.2">
      <c r="B14" t="s">
        <v>31</v>
      </c>
      <c r="C14" s="12">
        <v>173</v>
      </c>
      <c r="D14" s="8">
        <v>5.0599999999999996</v>
      </c>
      <c r="E14" s="12">
        <v>68</v>
      </c>
      <c r="F14" s="8">
        <v>3.43</v>
      </c>
      <c r="G14" s="12">
        <v>104</v>
      </c>
      <c r="H14" s="8">
        <v>7.43</v>
      </c>
      <c r="I14" s="12">
        <v>0</v>
      </c>
    </row>
    <row r="15" spans="2:9" ht="15" customHeight="1" x14ac:dyDescent="0.2">
      <c r="B15" t="s">
        <v>32</v>
      </c>
      <c r="C15" s="12">
        <v>433</v>
      </c>
      <c r="D15" s="8">
        <v>12.65</v>
      </c>
      <c r="E15" s="12">
        <v>376</v>
      </c>
      <c r="F15" s="8">
        <v>18.940000000000001</v>
      </c>
      <c r="G15" s="12">
        <v>55</v>
      </c>
      <c r="H15" s="8">
        <v>3.93</v>
      </c>
      <c r="I15" s="12">
        <v>0</v>
      </c>
    </row>
    <row r="16" spans="2:9" ht="15" customHeight="1" x14ac:dyDescent="0.2">
      <c r="B16" t="s">
        <v>33</v>
      </c>
      <c r="C16" s="12">
        <v>447</v>
      </c>
      <c r="D16" s="8">
        <v>13.06</v>
      </c>
      <c r="E16" s="12">
        <v>365</v>
      </c>
      <c r="F16" s="8">
        <v>18.39</v>
      </c>
      <c r="G16" s="12">
        <v>80</v>
      </c>
      <c r="H16" s="8">
        <v>5.72</v>
      </c>
      <c r="I16" s="12">
        <v>1</v>
      </c>
    </row>
    <row r="17" spans="2:9" ht="15" customHeight="1" x14ac:dyDescent="0.2">
      <c r="B17" t="s">
        <v>34</v>
      </c>
      <c r="C17" s="12">
        <v>150</v>
      </c>
      <c r="D17" s="8">
        <v>4.38</v>
      </c>
      <c r="E17" s="12">
        <v>116</v>
      </c>
      <c r="F17" s="8">
        <v>5.84</v>
      </c>
      <c r="G17" s="12">
        <v>16</v>
      </c>
      <c r="H17" s="8">
        <v>1.1399999999999999</v>
      </c>
      <c r="I17" s="12">
        <v>0</v>
      </c>
    </row>
    <row r="18" spans="2:9" ht="15" customHeight="1" x14ac:dyDescent="0.2">
      <c r="B18" t="s">
        <v>35</v>
      </c>
      <c r="C18" s="12">
        <v>189</v>
      </c>
      <c r="D18" s="8">
        <v>5.52</v>
      </c>
      <c r="E18" s="12">
        <v>115</v>
      </c>
      <c r="F18" s="8">
        <v>5.79</v>
      </c>
      <c r="G18" s="12">
        <v>71</v>
      </c>
      <c r="H18" s="8">
        <v>5.08</v>
      </c>
      <c r="I18" s="12">
        <v>2</v>
      </c>
    </row>
    <row r="19" spans="2:9" ht="15" customHeight="1" x14ac:dyDescent="0.2">
      <c r="B19" t="s">
        <v>36</v>
      </c>
      <c r="C19" s="12">
        <v>151</v>
      </c>
      <c r="D19" s="8">
        <v>4.41</v>
      </c>
      <c r="E19" s="12">
        <v>81</v>
      </c>
      <c r="F19" s="8">
        <v>4.08</v>
      </c>
      <c r="G19" s="12">
        <v>65</v>
      </c>
      <c r="H19" s="8">
        <v>4.6500000000000004</v>
      </c>
      <c r="I19" s="12">
        <v>3</v>
      </c>
    </row>
    <row r="20" spans="2:9" ht="15" customHeight="1" x14ac:dyDescent="0.2">
      <c r="B20" s="9" t="s">
        <v>161</v>
      </c>
      <c r="C20" s="12">
        <f>SUM(LTBL_42204[総数／事業所数])</f>
        <v>3422</v>
      </c>
      <c r="E20" s="12">
        <f>SUBTOTAL(109,LTBL_42204[個人／事業所数])</f>
        <v>1985</v>
      </c>
      <c r="G20" s="12">
        <f>SUBTOTAL(109,LTBL_42204[法人／事業所数])</f>
        <v>1399</v>
      </c>
      <c r="I20" s="12">
        <f>SUBTOTAL(109,LTBL_42204[法人以外の団体／事業所数])</f>
        <v>13</v>
      </c>
    </row>
    <row r="21" spans="2:9" ht="15" customHeight="1" x14ac:dyDescent="0.2">
      <c r="E21" s="11">
        <f>LTBL_42204[[#Totals],[個人／事業所数]]/LTBL_42204[[#Totals],[総数／事業所数]]</f>
        <v>0.58007013442431332</v>
      </c>
      <c r="G21" s="11">
        <f>LTBL_42204[[#Totals],[法人／事業所数]]/LTBL_42204[[#Totals],[総数／事業所数]]</f>
        <v>0.40882524839275275</v>
      </c>
      <c r="I21" s="11">
        <f>LTBL_42204[[#Totals],[法人以外の団体／事業所数]]/LTBL_42204[[#Totals],[総数／事業所数]]</f>
        <v>3.7989479836353008E-3</v>
      </c>
    </row>
    <row r="23" spans="2:9" ht="33" customHeight="1" x14ac:dyDescent="0.2">
      <c r="B23" t="s">
        <v>162</v>
      </c>
      <c r="C23" s="10" t="s">
        <v>38</v>
      </c>
      <c r="D23" s="10" t="s">
        <v>39</v>
      </c>
      <c r="E23" s="10" t="s">
        <v>40</v>
      </c>
      <c r="F23" s="10" t="s">
        <v>41</v>
      </c>
      <c r="G23" s="10" t="s">
        <v>42</v>
      </c>
      <c r="H23" s="10" t="s">
        <v>43</v>
      </c>
      <c r="I23" s="10" t="s">
        <v>44</v>
      </c>
    </row>
    <row r="24" spans="2:9" ht="15" customHeight="1" x14ac:dyDescent="0.2">
      <c r="B24" t="s">
        <v>59</v>
      </c>
      <c r="C24" s="12">
        <v>389</v>
      </c>
      <c r="D24" s="8">
        <v>11.37</v>
      </c>
      <c r="E24" s="12">
        <v>362</v>
      </c>
      <c r="F24" s="8">
        <v>18.239999999999998</v>
      </c>
      <c r="G24" s="12">
        <v>27</v>
      </c>
      <c r="H24" s="8">
        <v>1.93</v>
      </c>
      <c r="I24" s="12">
        <v>0</v>
      </c>
    </row>
    <row r="25" spans="2:9" ht="15" customHeight="1" x14ac:dyDescent="0.2">
      <c r="B25" t="s">
        <v>60</v>
      </c>
      <c r="C25" s="12">
        <v>380</v>
      </c>
      <c r="D25" s="8">
        <v>11.1</v>
      </c>
      <c r="E25" s="12">
        <v>337</v>
      </c>
      <c r="F25" s="8">
        <v>16.98</v>
      </c>
      <c r="G25" s="12">
        <v>43</v>
      </c>
      <c r="H25" s="8">
        <v>3.07</v>
      </c>
      <c r="I25" s="12">
        <v>0</v>
      </c>
    </row>
    <row r="26" spans="2:9" ht="15" customHeight="1" x14ac:dyDescent="0.2">
      <c r="B26" t="s">
        <v>45</v>
      </c>
      <c r="C26" s="12">
        <v>256</v>
      </c>
      <c r="D26" s="8">
        <v>7.48</v>
      </c>
      <c r="E26" s="12">
        <v>96</v>
      </c>
      <c r="F26" s="8">
        <v>4.84</v>
      </c>
      <c r="G26" s="12">
        <v>160</v>
      </c>
      <c r="H26" s="8">
        <v>11.44</v>
      </c>
      <c r="I26" s="12">
        <v>0</v>
      </c>
    </row>
    <row r="27" spans="2:9" ht="15" customHeight="1" x14ac:dyDescent="0.2">
      <c r="B27" t="s">
        <v>54</v>
      </c>
      <c r="C27" s="12">
        <v>251</v>
      </c>
      <c r="D27" s="8">
        <v>7.33</v>
      </c>
      <c r="E27" s="12">
        <v>142</v>
      </c>
      <c r="F27" s="8">
        <v>7.15</v>
      </c>
      <c r="G27" s="12">
        <v>109</v>
      </c>
      <c r="H27" s="8">
        <v>7.79</v>
      </c>
      <c r="I27" s="12">
        <v>0</v>
      </c>
    </row>
    <row r="28" spans="2:9" ht="15" customHeight="1" x14ac:dyDescent="0.2">
      <c r="B28" t="s">
        <v>52</v>
      </c>
      <c r="C28" s="12">
        <v>184</v>
      </c>
      <c r="D28" s="8">
        <v>5.38</v>
      </c>
      <c r="E28" s="12">
        <v>132</v>
      </c>
      <c r="F28" s="8">
        <v>6.65</v>
      </c>
      <c r="G28" s="12">
        <v>47</v>
      </c>
      <c r="H28" s="8">
        <v>3.36</v>
      </c>
      <c r="I28" s="12">
        <v>5</v>
      </c>
    </row>
    <row r="29" spans="2:9" ht="15" customHeight="1" x14ac:dyDescent="0.2">
      <c r="B29" t="s">
        <v>56</v>
      </c>
      <c r="C29" s="12">
        <v>159</v>
      </c>
      <c r="D29" s="8">
        <v>4.6500000000000004</v>
      </c>
      <c r="E29" s="12">
        <v>54</v>
      </c>
      <c r="F29" s="8">
        <v>2.72</v>
      </c>
      <c r="G29" s="12">
        <v>105</v>
      </c>
      <c r="H29" s="8">
        <v>7.51</v>
      </c>
      <c r="I29" s="12">
        <v>0</v>
      </c>
    </row>
    <row r="30" spans="2:9" ht="15" customHeight="1" x14ac:dyDescent="0.2">
      <c r="B30" t="s">
        <v>61</v>
      </c>
      <c r="C30" s="12">
        <v>150</v>
      </c>
      <c r="D30" s="8">
        <v>4.38</v>
      </c>
      <c r="E30" s="12">
        <v>116</v>
      </c>
      <c r="F30" s="8">
        <v>5.84</v>
      </c>
      <c r="G30" s="12">
        <v>16</v>
      </c>
      <c r="H30" s="8">
        <v>1.1399999999999999</v>
      </c>
      <c r="I30" s="12">
        <v>0</v>
      </c>
    </row>
    <row r="31" spans="2:9" ht="15" customHeight="1" x14ac:dyDescent="0.2">
      <c r="B31" t="s">
        <v>46</v>
      </c>
      <c r="C31" s="12">
        <v>146</v>
      </c>
      <c r="D31" s="8">
        <v>4.2699999999999996</v>
      </c>
      <c r="E31" s="12">
        <v>89</v>
      </c>
      <c r="F31" s="8">
        <v>4.4800000000000004</v>
      </c>
      <c r="G31" s="12">
        <v>57</v>
      </c>
      <c r="H31" s="8">
        <v>4.07</v>
      </c>
      <c r="I31" s="12">
        <v>0</v>
      </c>
    </row>
    <row r="32" spans="2:9" ht="15" customHeight="1" x14ac:dyDescent="0.2">
      <c r="B32" t="s">
        <v>62</v>
      </c>
      <c r="C32" s="12">
        <v>136</v>
      </c>
      <c r="D32" s="8">
        <v>3.97</v>
      </c>
      <c r="E32" s="12">
        <v>114</v>
      </c>
      <c r="F32" s="8">
        <v>5.74</v>
      </c>
      <c r="G32" s="12">
        <v>22</v>
      </c>
      <c r="H32" s="8">
        <v>1.57</v>
      </c>
      <c r="I32" s="12">
        <v>0</v>
      </c>
    </row>
    <row r="33" spans="2:9" ht="15" customHeight="1" x14ac:dyDescent="0.2">
      <c r="B33" t="s">
        <v>53</v>
      </c>
      <c r="C33" s="12">
        <v>124</v>
      </c>
      <c r="D33" s="8">
        <v>3.62</v>
      </c>
      <c r="E33" s="12">
        <v>73</v>
      </c>
      <c r="F33" s="8">
        <v>3.68</v>
      </c>
      <c r="G33" s="12">
        <v>51</v>
      </c>
      <c r="H33" s="8">
        <v>3.65</v>
      </c>
      <c r="I33" s="12">
        <v>0</v>
      </c>
    </row>
    <row r="34" spans="2:9" ht="15" customHeight="1" x14ac:dyDescent="0.2">
      <c r="B34" t="s">
        <v>47</v>
      </c>
      <c r="C34" s="12">
        <v>122</v>
      </c>
      <c r="D34" s="8">
        <v>3.57</v>
      </c>
      <c r="E34" s="12">
        <v>50</v>
      </c>
      <c r="F34" s="8">
        <v>2.52</v>
      </c>
      <c r="G34" s="12">
        <v>72</v>
      </c>
      <c r="H34" s="8">
        <v>5.15</v>
      </c>
      <c r="I34" s="12">
        <v>0</v>
      </c>
    </row>
    <row r="35" spans="2:9" ht="15" customHeight="1" x14ac:dyDescent="0.2">
      <c r="B35" t="s">
        <v>58</v>
      </c>
      <c r="C35" s="12">
        <v>107</v>
      </c>
      <c r="D35" s="8">
        <v>3.13</v>
      </c>
      <c r="E35" s="12">
        <v>25</v>
      </c>
      <c r="F35" s="8">
        <v>1.26</v>
      </c>
      <c r="G35" s="12">
        <v>81</v>
      </c>
      <c r="H35" s="8">
        <v>5.79</v>
      </c>
      <c r="I35" s="12">
        <v>0</v>
      </c>
    </row>
    <row r="36" spans="2:9" ht="15" customHeight="1" x14ac:dyDescent="0.2">
      <c r="B36" t="s">
        <v>51</v>
      </c>
      <c r="C36" s="12">
        <v>85</v>
      </c>
      <c r="D36" s="8">
        <v>2.48</v>
      </c>
      <c r="E36" s="12">
        <v>54</v>
      </c>
      <c r="F36" s="8">
        <v>2.72</v>
      </c>
      <c r="G36" s="12">
        <v>31</v>
      </c>
      <c r="H36" s="8">
        <v>2.2200000000000002</v>
      </c>
      <c r="I36" s="12">
        <v>0</v>
      </c>
    </row>
    <row r="37" spans="2:9" ht="15" customHeight="1" x14ac:dyDescent="0.2">
      <c r="B37" t="s">
        <v>64</v>
      </c>
      <c r="C37" s="12">
        <v>74</v>
      </c>
      <c r="D37" s="8">
        <v>2.16</v>
      </c>
      <c r="E37" s="12">
        <v>57</v>
      </c>
      <c r="F37" s="8">
        <v>2.87</v>
      </c>
      <c r="G37" s="12">
        <v>17</v>
      </c>
      <c r="H37" s="8">
        <v>1.22</v>
      </c>
      <c r="I37" s="12">
        <v>0</v>
      </c>
    </row>
    <row r="38" spans="2:9" ht="15" customHeight="1" x14ac:dyDescent="0.2">
      <c r="B38" t="s">
        <v>57</v>
      </c>
      <c r="C38" s="12">
        <v>59</v>
      </c>
      <c r="D38" s="8">
        <v>1.72</v>
      </c>
      <c r="E38" s="12">
        <v>42</v>
      </c>
      <c r="F38" s="8">
        <v>2.12</v>
      </c>
      <c r="G38" s="12">
        <v>17</v>
      </c>
      <c r="H38" s="8">
        <v>1.22</v>
      </c>
      <c r="I38" s="12">
        <v>0</v>
      </c>
    </row>
    <row r="39" spans="2:9" ht="15" customHeight="1" x14ac:dyDescent="0.2">
      <c r="B39" t="s">
        <v>65</v>
      </c>
      <c r="C39" s="12">
        <v>56</v>
      </c>
      <c r="D39" s="8">
        <v>1.64</v>
      </c>
      <c r="E39" s="12">
        <v>6</v>
      </c>
      <c r="F39" s="8">
        <v>0.3</v>
      </c>
      <c r="G39" s="12">
        <v>50</v>
      </c>
      <c r="H39" s="8">
        <v>3.57</v>
      </c>
      <c r="I39" s="12">
        <v>0</v>
      </c>
    </row>
    <row r="40" spans="2:9" ht="15" customHeight="1" x14ac:dyDescent="0.2">
      <c r="B40" t="s">
        <v>63</v>
      </c>
      <c r="C40" s="12">
        <v>53</v>
      </c>
      <c r="D40" s="8">
        <v>1.55</v>
      </c>
      <c r="E40" s="12">
        <v>1</v>
      </c>
      <c r="F40" s="8">
        <v>0.05</v>
      </c>
      <c r="G40" s="12">
        <v>49</v>
      </c>
      <c r="H40" s="8">
        <v>3.5</v>
      </c>
      <c r="I40" s="12">
        <v>2</v>
      </c>
    </row>
    <row r="41" spans="2:9" ht="15" customHeight="1" x14ac:dyDescent="0.2">
      <c r="B41" t="s">
        <v>66</v>
      </c>
      <c r="C41" s="12">
        <v>51</v>
      </c>
      <c r="D41" s="8">
        <v>1.49</v>
      </c>
      <c r="E41" s="12">
        <v>15</v>
      </c>
      <c r="F41" s="8">
        <v>0.76</v>
      </c>
      <c r="G41" s="12">
        <v>36</v>
      </c>
      <c r="H41" s="8">
        <v>2.57</v>
      </c>
      <c r="I41" s="12">
        <v>0</v>
      </c>
    </row>
    <row r="42" spans="2:9" ht="15" customHeight="1" x14ac:dyDescent="0.2">
      <c r="B42" t="s">
        <v>55</v>
      </c>
      <c r="C42" s="12">
        <v>51</v>
      </c>
      <c r="D42" s="8">
        <v>1.49</v>
      </c>
      <c r="E42" s="12">
        <v>18</v>
      </c>
      <c r="F42" s="8">
        <v>0.91</v>
      </c>
      <c r="G42" s="12">
        <v>33</v>
      </c>
      <c r="H42" s="8">
        <v>2.36</v>
      </c>
      <c r="I42" s="12">
        <v>0</v>
      </c>
    </row>
    <row r="43" spans="2:9" ht="15" customHeight="1" x14ac:dyDescent="0.2">
      <c r="B43" t="s">
        <v>50</v>
      </c>
      <c r="C43" s="12">
        <v>45</v>
      </c>
      <c r="D43" s="8">
        <v>1.32</v>
      </c>
      <c r="E43" s="12">
        <v>7</v>
      </c>
      <c r="F43" s="8">
        <v>0.35</v>
      </c>
      <c r="G43" s="12">
        <v>38</v>
      </c>
      <c r="H43" s="8">
        <v>2.72</v>
      </c>
      <c r="I43" s="12">
        <v>0</v>
      </c>
    </row>
    <row r="46" spans="2:9" ht="33" customHeight="1" x14ac:dyDescent="0.2">
      <c r="B46" t="s">
        <v>163</v>
      </c>
      <c r="C46" s="10" t="s">
        <v>38</v>
      </c>
      <c r="D46" s="10" t="s">
        <v>39</v>
      </c>
      <c r="E46" s="10" t="s">
        <v>40</v>
      </c>
      <c r="F46" s="10" t="s">
        <v>41</v>
      </c>
      <c r="G46" s="10" t="s">
        <v>42</v>
      </c>
      <c r="H46" s="10" t="s">
        <v>43</v>
      </c>
      <c r="I46" s="10" t="s">
        <v>44</v>
      </c>
    </row>
    <row r="47" spans="2:9" ht="15" customHeight="1" x14ac:dyDescent="0.2">
      <c r="B47" t="s">
        <v>104</v>
      </c>
      <c r="C47" s="12">
        <v>191</v>
      </c>
      <c r="D47" s="8">
        <v>5.58</v>
      </c>
      <c r="E47" s="12">
        <v>180</v>
      </c>
      <c r="F47" s="8">
        <v>9.07</v>
      </c>
      <c r="G47" s="12">
        <v>11</v>
      </c>
      <c r="H47" s="8">
        <v>0.79</v>
      </c>
      <c r="I47" s="12">
        <v>0</v>
      </c>
    </row>
    <row r="48" spans="2:9" ht="15" customHeight="1" x14ac:dyDescent="0.2">
      <c r="B48" t="s">
        <v>101</v>
      </c>
      <c r="C48" s="12">
        <v>132</v>
      </c>
      <c r="D48" s="8">
        <v>3.86</v>
      </c>
      <c r="E48" s="12">
        <v>132</v>
      </c>
      <c r="F48" s="8">
        <v>6.65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106</v>
      </c>
      <c r="C49" s="12">
        <v>111</v>
      </c>
      <c r="D49" s="8">
        <v>3.24</v>
      </c>
      <c r="E49" s="12">
        <v>96</v>
      </c>
      <c r="F49" s="8">
        <v>4.84</v>
      </c>
      <c r="G49" s="12">
        <v>15</v>
      </c>
      <c r="H49" s="8">
        <v>1.07</v>
      </c>
      <c r="I49" s="12">
        <v>0</v>
      </c>
    </row>
    <row r="50" spans="2:9" ht="15" customHeight="1" x14ac:dyDescent="0.2">
      <c r="B50" t="s">
        <v>103</v>
      </c>
      <c r="C50" s="12">
        <v>109</v>
      </c>
      <c r="D50" s="8">
        <v>3.19</v>
      </c>
      <c r="E50" s="12">
        <v>106</v>
      </c>
      <c r="F50" s="8">
        <v>5.34</v>
      </c>
      <c r="G50" s="12">
        <v>3</v>
      </c>
      <c r="H50" s="8">
        <v>0.21</v>
      </c>
      <c r="I50" s="12">
        <v>0</v>
      </c>
    </row>
    <row r="51" spans="2:9" ht="15" customHeight="1" x14ac:dyDescent="0.2">
      <c r="B51" t="s">
        <v>88</v>
      </c>
      <c r="C51" s="12">
        <v>100</v>
      </c>
      <c r="D51" s="8">
        <v>2.92</v>
      </c>
      <c r="E51" s="12">
        <v>30</v>
      </c>
      <c r="F51" s="8">
        <v>1.51</v>
      </c>
      <c r="G51" s="12">
        <v>70</v>
      </c>
      <c r="H51" s="8">
        <v>5</v>
      </c>
      <c r="I51" s="12">
        <v>0</v>
      </c>
    </row>
    <row r="52" spans="2:9" ht="15" customHeight="1" x14ac:dyDescent="0.2">
      <c r="B52" t="s">
        <v>100</v>
      </c>
      <c r="C52" s="12">
        <v>90</v>
      </c>
      <c r="D52" s="8">
        <v>2.63</v>
      </c>
      <c r="E52" s="12">
        <v>81</v>
      </c>
      <c r="F52" s="8">
        <v>4.08</v>
      </c>
      <c r="G52" s="12">
        <v>9</v>
      </c>
      <c r="H52" s="8">
        <v>0.64</v>
      </c>
      <c r="I52" s="12">
        <v>0</v>
      </c>
    </row>
    <row r="53" spans="2:9" ht="15" customHeight="1" x14ac:dyDescent="0.2">
      <c r="B53" t="s">
        <v>96</v>
      </c>
      <c r="C53" s="12">
        <v>88</v>
      </c>
      <c r="D53" s="8">
        <v>2.57</v>
      </c>
      <c r="E53" s="12">
        <v>37</v>
      </c>
      <c r="F53" s="8">
        <v>1.86</v>
      </c>
      <c r="G53" s="12">
        <v>51</v>
      </c>
      <c r="H53" s="8">
        <v>3.65</v>
      </c>
      <c r="I53" s="12">
        <v>0</v>
      </c>
    </row>
    <row r="54" spans="2:9" ht="15" customHeight="1" x14ac:dyDescent="0.2">
      <c r="B54" t="s">
        <v>105</v>
      </c>
      <c r="C54" s="12">
        <v>83</v>
      </c>
      <c r="D54" s="8">
        <v>2.4300000000000002</v>
      </c>
      <c r="E54" s="12">
        <v>72</v>
      </c>
      <c r="F54" s="8">
        <v>3.63</v>
      </c>
      <c r="G54" s="12">
        <v>11</v>
      </c>
      <c r="H54" s="8">
        <v>0.79</v>
      </c>
      <c r="I54" s="12">
        <v>0</v>
      </c>
    </row>
    <row r="55" spans="2:9" ht="15" customHeight="1" x14ac:dyDescent="0.2">
      <c r="B55" t="s">
        <v>93</v>
      </c>
      <c r="C55" s="12">
        <v>81</v>
      </c>
      <c r="D55" s="8">
        <v>2.37</v>
      </c>
      <c r="E55" s="12">
        <v>48</v>
      </c>
      <c r="F55" s="8">
        <v>2.42</v>
      </c>
      <c r="G55" s="12">
        <v>33</v>
      </c>
      <c r="H55" s="8">
        <v>2.36</v>
      </c>
      <c r="I55" s="12">
        <v>0</v>
      </c>
    </row>
    <row r="56" spans="2:9" ht="15" customHeight="1" x14ac:dyDescent="0.2">
      <c r="B56" t="s">
        <v>98</v>
      </c>
      <c r="C56" s="12">
        <v>81</v>
      </c>
      <c r="D56" s="8">
        <v>2.37</v>
      </c>
      <c r="E56" s="12">
        <v>15</v>
      </c>
      <c r="F56" s="8">
        <v>0.76</v>
      </c>
      <c r="G56" s="12">
        <v>65</v>
      </c>
      <c r="H56" s="8">
        <v>4.6500000000000004</v>
      </c>
      <c r="I56" s="12">
        <v>0</v>
      </c>
    </row>
    <row r="57" spans="2:9" ht="15" customHeight="1" x14ac:dyDescent="0.2">
      <c r="B57" t="s">
        <v>95</v>
      </c>
      <c r="C57" s="12">
        <v>79</v>
      </c>
      <c r="D57" s="8">
        <v>2.31</v>
      </c>
      <c r="E57" s="12">
        <v>57</v>
      </c>
      <c r="F57" s="8">
        <v>2.87</v>
      </c>
      <c r="G57" s="12">
        <v>22</v>
      </c>
      <c r="H57" s="8">
        <v>1.57</v>
      </c>
      <c r="I57" s="12">
        <v>0</v>
      </c>
    </row>
    <row r="58" spans="2:9" ht="15" customHeight="1" x14ac:dyDescent="0.2">
      <c r="B58" t="s">
        <v>107</v>
      </c>
      <c r="C58" s="12">
        <v>74</v>
      </c>
      <c r="D58" s="8">
        <v>2.16</v>
      </c>
      <c r="E58" s="12">
        <v>57</v>
      </c>
      <c r="F58" s="8">
        <v>2.87</v>
      </c>
      <c r="G58" s="12">
        <v>17</v>
      </c>
      <c r="H58" s="8">
        <v>1.22</v>
      </c>
      <c r="I58" s="12">
        <v>0</v>
      </c>
    </row>
    <row r="59" spans="2:9" ht="15" customHeight="1" x14ac:dyDescent="0.2">
      <c r="B59" t="s">
        <v>99</v>
      </c>
      <c r="C59" s="12">
        <v>69</v>
      </c>
      <c r="D59" s="8">
        <v>2.02</v>
      </c>
      <c r="E59" s="12">
        <v>62</v>
      </c>
      <c r="F59" s="8">
        <v>3.12</v>
      </c>
      <c r="G59" s="12">
        <v>7</v>
      </c>
      <c r="H59" s="8">
        <v>0.5</v>
      </c>
      <c r="I59" s="12">
        <v>0</v>
      </c>
    </row>
    <row r="60" spans="2:9" ht="15" customHeight="1" x14ac:dyDescent="0.2">
      <c r="B60" t="s">
        <v>89</v>
      </c>
      <c r="C60" s="12">
        <v>67</v>
      </c>
      <c r="D60" s="8">
        <v>1.96</v>
      </c>
      <c r="E60" s="12">
        <v>39</v>
      </c>
      <c r="F60" s="8">
        <v>1.96</v>
      </c>
      <c r="G60" s="12">
        <v>28</v>
      </c>
      <c r="H60" s="8">
        <v>2</v>
      </c>
      <c r="I60" s="12">
        <v>0</v>
      </c>
    </row>
    <row r="61" spans="2:9" ht="15" customHeight="1" x14ac:dyDescent="0.2">
      <c r="B61" t="s">
        <v>91</v>
      </c>
      <c r="C61" s="12">
        <v>56</v>
      </c>
      <c r="D61" s="8">
        <v>1.64</v>
      </c>
      <c r="E61" s="12">
        <v>44</v>
      </c>
      <c r="F61" s="8">
        <v>2.2200000000000002</v>
      </c>
      <c r="G61" s="12">
        <v>12</v>
      </c>
      <c r="H61" s="8">
        <v>0.86</v>
      </c>
      <c r="I61" s="12">
        <v>0</v>
      </c>
    </row>
    <row r="62" spans="2:9" ht="15" customHeight="1" x14ac:dyDescent="0.2">
      <c r="B62" t="s">
        <v>94</v>
      </c>
      <c r="C62" s="12">
        <v>56</v>
      </c>
      <c r="D62" s="8">
        <v>1.64</v>
      </c>
      <c r="E62" s="12">
        <v>20</v>
      </c>
      <c r="F62" s="8">
        <v>1.01</v>
      </c>
      <c r="G62" s="12">
        <v>36</v>
      </c>
      <c r="H62" s="8">
        <v>2.57</v>
      </c>
      <c r="I62" s="12">
        <v>0</v>
      </c>
    </row>
    <row r="63" spans="2:9" ht="15" customHeight="1" x14ac:dyDescent="0.2">
      <c r="B63" t="s">
        <v>92</v>
      </c>
      <c r="C63" s="12">
        <v>54</v>
      </c>
      <c r="D63" s="8">
        <v>1.58</v>
      </c>
      <c r="E63" s="12">
        <v>31</v>
      </c>
      <c r="F63" s="8">
        <v>1.56</v>
      </c>
      <c r="G63" s="12">
        <v>18</v>
      </c>
      <c r="H63" s="8">
        <v>1.29</v>
      </c>
      <c r="I63" s="12">
        <v>5</v>
      </c>
    </row>
    <row r="64" spans="2:9" ht="15" customHeight="1" x14ac:dyDescent="0.2">
      <c r="B64" t="s">
        <v>102</v>
      </c>
      <c r="C64" s="12">
        <v>54</v>
      </c>
      <c r="D64" s="8">
        <v>1.58</v>
      </c>
      <c r="E64" s="12">
        <v>29</v>
      </c>
      <c r="F64" s="8">
        <v>1.46</v>
      </c>
      <c r="G64" s="12">
        <v>25</v>
      </c>
      <c r="H64" s="8">
        <v>1.79</v>
      </c>
      <c r="I64" s="12">
        <v>0</v>
      </c>
    </row>
    <row r="65" spans="2:9" ht="15" customHeight="1" x14ac:dyDescent="0.2">
      <c r="B65" t="s">
        <v>112</v>
      </c>
      <c r="C65" s="12">
        <v>51</v>
      </c>
      <c r="D65" s="8">
        <v>1.49</v>
      </c>
      <c r="E65" s="12">
        <v>27</v>
      </c>
      <c r="F65" s="8">
        <v>1.36</v>
      </c>
      <c r="G65" s="12">
        <v>24</v>
      </c>
      <c r="H65" s="8">
        <v>1.72</v>
      </c>
      <c r="I65" s="12">
        <v>0</v>
      </c>
    </row>
    <row r="66" spans="2:9" ht="15" customHeight="1" x14ac:dyDescent="0.2">
      <c r="B66" t="s">
        <v>115</v>
      </c>
      <c r="C66" s="12">
        <v>48</v>
      </c>
      <c r="D66" s="8">
        <v>1.4</v>
      </c>
      <c r="E66" s="12">
        <v>44</v>
      </c>
      <c r="F66" s="8">
        <v>2.2200000000000002</v>
      </c>
      <c r="G66" s="12">
        <v>4</v>
      </c>
      <c r="H66" s="8">
        <v>0.28999999999999998</v>
      </c>
      <c r="I66" s="12">
        <v>0</v>
      </c>
    </row>
    <row r="68" spans="2:9" ht="15" customHeight="1" x14ac:dyDescent="0.2">
      <c r="B68" t="s">
        <v>164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26</vt:i4>
      </vt:variant>
      <vt:variant>
        <vt:lpstr>名前付き一覧</vt:lpstr>
      </vt:variant>
      <vt:variant>
        <vt:i4>3</vt:i4>
      </vt:variant>
    </vt:vector>
  </HeadingPairs>
  <TitlesOfParts>
    <vt:vector size="29" baseType="lpstr">
      <vt:lpstr>目次</vt:lpstr>
      <vt:lpstr>産業大分類</vt:lpstr>
      <vt:lpstr>産業中分類</vt:lpstr>
      <vt:lpstr>産業小分類</vt:lpstr>
      <vt:lpstr>長崎県</vt:lpstr>
      <vt:lpstr>長崎市</vt:lpstr>
      <vt:lpstr>佐世保市</vt:lpstr>
      <vt:lpstr>島原市</vt:lpstr>
      <vt:lpstr>諫早市</vt:lpstr>
      <vt:lpstr>大村市</vt:lpstr>
      <vt:lpstr>平戸市</vt:lpstr>
      <vt:lpstr>松浦市</vt:lpstr>
      <vt:lpstr>対馬市</vt:lpstr>
      <vt:lpstr>壱岐市</vt:lpstr>
      <vt:lpstr>五島市</vt:lpstr>
      <vt:lpstr>西海市</vt:lpstr>
      <vt:lpstr>雲仙市</vt:lpstr>
      <vt:lpstr>南島原市</vt:lpstr>
      <vt:lpstr>西彼杵郡長与町</vt:lpstr>
      <vt:lpstr>西彼杵郡時津町</vt:lpstr>
      <vt:lpstr>東彼杵郡東彼杵町</vt:lpstr>
      <vt:lpstr>東彼杵郡川棚町</vt:lpstr>
      <vt:lpstr>東彼杵郡波佐見町</vt:lpstr>
      <vt:lpstr>北松浦郡小値賀町</vt:lpstr>
      <vt:lpstr>北松浦郡佐々町</vt:lpstr>
      <vt:lpstr>南松浦郡新上五島町</vt:lpstr>
      <vt:lpstr>産業小分類!Print_Titles</vt:lpstr>
      <vt:lpstr>産業大分類!Print_Titles</vt:lpstr>
      <vt:lpstr>産業中分類!Print_Titles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2023-08-17T02:22:58Z</dcterms:created>
  <dcterms:modified xsi:type="dcterms:W3CDTF">2023-08-17T02:22:58Z</dcterms:modified>
</cp:coreProperties>
</file>