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B19F0F4C-0CFD-4375-AA6C-49C8D6E56FEA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9" r:id="rId1"/>
    <sheet name="産業大分類" sheetId="5" r:id="rId2"/>
    <sheet name="産業中分類" sheetId="6" r:id="rId3"/>
    <sheet name="産業小分類" sheetId="7" r:id="rId4"/>
    <sheet name="佐賀県" sheetId="8" r:id="rId5"/>
    <sheet name="佐賀市" sheetId="9" r:id="rId6"/>
    <sheet name="唐津市" sheetId="10" r:id="rId7"/>
    <sheet name="鳥栖市" sheetId="11" r:id="rId8"/>
    <sheet name="多久市" sheetId="12" r:id="rId9"/>
    <sheet name="伊万里市" sheetId="13" r:id="rId10"/>
    <sheet name="武雄市" sheetId="14" r:id="rId11"/>
    <sheet name="鹿島市" sheetId="15" r:id="rId12"/>
    <sheet name="小城市" sheetId="16" r:id="rId13"/>
    <sheet name="嬉野市" sheetId="17" r:id="rId14"/>
    <sheet name="神埼市" sheetId="18" r:id="rId15"/>
    <sheet name="神埼郡吉野ヶ里町" sheetId="19" r:id="rId16"/>
    <sheet name="三養基郡基山町" sheetId="20" r:id="rId17"/>
    <sheet name="三養基郡上峰町" sheetId="21" r:id="rId18"/>
    <sheet name="三養基郡みやき町" sheetId="22" r:id="rId19"/>
    <sheet name="東松浦郡玄海町" sheetId="23" r:id="rId20"/>
    <sheet name="西松浦郡有田町" sheetId="24" r:id="rId21"/>
    <sheet name="杵島郡大町町" sheetId="25" r:id="rId22"/>
    <sheet name="杵島郡江北町" sheetId="26" r:id="rId23"/>
    <sheet name="杵島郡白石町" sheetId="27" r:id="rId24"/>
    <sheet name="藤津郡太良町" sheetId="28" r:id="rId2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48" r:id="rId26"/>
    <pivotCache cacheId="2249" r:id="rId27"/>
    <pivotCache cacheId="2250" r:id="rId2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8" l="1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<sst xmlns="http://schemas.openxmlformats.org/spreadsheetml/2006/main" count="3209" uniqueCount="223">
  <si>
    <t>41000 佐賀県</t>
  </si>
  <si>
    <t>41201 佐賀市</t>
  </si>
  <si>
    <t>41202 唐津市</t>
  </si>
  <si>
    <t>41203 鳥栖市</t>
  </si>
  <si>
    <t>41204 多久市</t>
  </si>
  <si>
    <t>41205 伊万里市</t>
  </si>
  <si>
    <t>41206 武雄市</t>
  </si>
  <si>
    <t>41207 鹿島市</t>
  </si>
  <si>
    <t>41208 小城市</t>
  </si>
  <si>
    <t>41209 嬉野市</t>
  </si>
  <si>
    <t>41210 神埼市</t>
  </si>
  <si>
    <t>41327 神埼郡吉野ヶ里町</t>
  </si>
  <si>
    <t>41341 三養基郡基山町</t>
  </si>
  <si>
    <t>41345 三養基郡上峰町</t>
  </si>
  <si>
    <t>41346 三養基郡みやき町</t>
  </si>
  <si>
    <t>41387 東松浦郡玄海町</t>
  </si>
  <si>
    <t>41401 西松浦郡有田町</t>
  </si>
  <si>
    <t>41423 杵島郡大町町</t>
  </si>
  <si>
    <t>41424 杵島郡江北町</t>
  </si>
  <si>
    <t>41425 杵島郡白石町</t>
  </si>
  <si>
    <t>41441 藤津郡太良町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</si>
  <si>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</si>
  <si>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</si>
  <si>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</si>
  <si>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</si>
  <si>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</si>
  <si>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</si>
  <si>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</si>
  <si>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</si>
  <si>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</si>
  <si>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</si>
  <si>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</si>
  <si>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</si>
  <si>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</si>
  <si>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</si>
  <si>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</si>
  <si>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</si>
  <si>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</si>
  <si>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</si>
  <si>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</si>
  <si>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</si>
  <si>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</si>
  <si>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</si>
  <si>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</si>
  <si>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</si>
  <si>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</si>
  <si>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</si>
  <si>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</si>
  <si>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21 窯業・土石製品製造業</t>
  </si>
  <si>
    <t>52 飲食料品卸売業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</si>
  <si>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</si>
  <si>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</si>
  <si>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</si>
  <si>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</si>
  <si>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</si>
  <si>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</si>
  <si>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</si>
  <si>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</si>
  <si>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</si>
  <si>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</si>
  <si>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</si>
  <si>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</si>
  <si>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</si>
  <si>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</si>
  <si>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54 機械器具卸売業</t>
  </si>
  <si>
    <t>68 不動産取引業</t>
  </si>
  <si>
    <t>53 建築材料，鉱物・金属材料等卸売業</t>
  </si>
  <si>
    <t>24 金属製品製造業</t>
  </si>
  <si>
    <t>77 持ち帰り・配達飲食サービス業</t>
  </si>
  <si>
    <t>79 その他の生活関連サービス業</t>
  </si>
  <si>
    <t>10 飲料・たばこ・飼料製造業</t>
  </si>
  <si>
    <t>13 家具・装備品製造業</t>
  </si>
  <si>
    <t>75 宿泊業</t>
  </si>
  <si>
    <t>80 娯楽業</t>
  </si>
  <si>
    <t>14 パルプ・紙・紙加工品製造業</t>
  </si>
  <si>
    <t>18 プラスチック製品製造業（別掲を除く）</t>
  </si>
  <si>
    <t>47 倉庫業</t>
  </si>
  <si>
    <t>67 保険業（保険媒介代理業，保険サービス業を含む）</t>
  </si>
  <si>
    <t>26 生産用機械器具製造業</t>
  </si>
  <si>
    <t>32 その他の製造業</t>
  </si>
  <si>
    <t>61 無店舗小売業</t>
  </si>
  <si>
    <t>88 廃棄物処理業</t>
  </si>
  <si>
    <t>92 その他の事業サービス業</t>
  </si>
  <si>
    <t>11 繊維工業</t>
  </si>
  <si>
    <t>36 水道業</t>
  </si>
  <si>
    <t>90 機械等修理業（別掲を除く）</t>
  </si>
  <si>
    <t>15 印刷・同関連業</t>
  </si>
  <si>
    <t>28 電子部品・デバイス・電子回路製造業</t>
  </si>
  <si>
    <t>33 電気業</t>
  </si>
  <si>
    <t>70 物品賃貸業</t>
  </si>
  <si>
    <t>91 職業紹介・労働者派遣業</t>
  </si>
  <si>
    <t>51 繊維・衣服等卸売業</t>
  </si>
  <si>
    <t>12 木材・木製品製造業（家具を除く）</t>
  </si>
  <si>
    <t>自治体</t>
  </si>
  <si>
    <t>産業中分類</t>
  </si>
  <si>
    <t>062 土木工事業（舗装工事業を除く）</t>
  </si>
  <si>
    <t>065 木造建築工事業</t>
  </si>
  <si>
    <t>081 電気工事業</t>
  </si>
  <si>
    <t>214 陶磁器・同関連製品製造業</t>
  </si>
  <si>
    <t>573 婦人・子供服小売業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</si>
  <si>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</si>
  <si>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</si>
  <si>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</si>
  <si>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</si>
  <si>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</si>
  <si>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</si>
  <si>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</si>
  <si>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</si>
  <si>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</si>
  <si>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</si>
  <si>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</si>
  <si>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</si>
  <si>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</si>
  <si>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</si>
  <si>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</si>
  <si>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593 機械器具小売業（自動車，自転車を除く）</t>
  </si>
  <si>
    <t>781 洗濯業</t>
  </si>
  <si>
    <t>823 学習塾</t>
  </si>
  <si>
    <t>521 農畜産物・水産物卸売業</t>
  </si>
  <si>
    <t>761 食堂，レストラン（専門料理店を除く）</t>
  </si>
  <si>
    <t>083 管工事業（さく井工事業を除く）</t>
  </si>
  <si>
    <t>541 産業機械器具卸売業</t>
  </si>
  <si>
    <t>559 他に分類されない卸売業</t>
  </si>
  <si>
    <t>682 不動産代理業・仲介業</t>
  </si>
  <si>
    <t>066 建築リフォーム工事業</t>
  </si>
  <si>
    <t>077 塗装工事業</t>
  </si>
  <si>
    <t>079 その他の職別工事業</t>
  </si>
  <si>
    <t>244 建設用・建築用金属製品製造業（製缶板金業を含む）</t>
  </si>
  <si>
    <t>767 喫茶店</t>
  </si>
  <si>
    <t>821 社会教育</t>
  </si>
  <si>
    <t>064 建築工事業（木造建築工事業を除く）</t>
  </si>
  <si>
    <t>602 じゅう器小売業</t>
  </si>
  <si>
    <t>605 燃料小売業</t>
  </si>
  <si>
    <t>071 大工工事業</t>
  </si>
  <si>
    <t>097 パン・菓子製造業</t>
  </si>
  <si>
    <t>799 他に分類されない生活関連サービス業</t>
  </si>
  <si>
    <t>103 茶・コーヒー製造業（清涼飲料を除く）</t>
  </si>
  <si>
    <t>099 その他の食料品製造業</t>
  </si>
  <si>
    <t>772 配達飲食サービス業</t>
  </si>
  <si>
    <t>531 建築材料卸売業</t>
  </si>
  <si>
    <t>789 その他の洗濯・理容・美容・浴場業</t>
  </si>
  <si>
    <t>584 鮮魚小売業</t>
  </si>
  <si>
    <t>585 酒小売業</t>
  </si>
  <si>
    <t>611 通信販売・訪問販売小売業</t>
  </si>
  <si>
    <t>072 とび・土工・コンクリート工事業</t>
  </si>
  <si>
    <t>133 建具製造業</t>
  </si>
  <si>
    <t>262 建設機械・鉱山機械製造業</t>
  </si>
  <si>
    <t>266 金属加工機械製造業</t>
  </si>
  <si>
    <t>471 倉庫業（冷蔵倉庫業を除く）</t>
  </si>
  <si>
    <t>608 写真機・時計・眼鏡小売業</t>
  </si>
  <si>
    <t>674 保険媒介代理業</t>
  </si>
  <si>
    <t>724 公認会計士事務所，税理士事務所</t>
  </si>
  <si>
    <t>729 その他の専門サービス業</t>
  </si>
  <si>
    <t>804 スポーツ施設提供業</t>
  </si>
  <si>
    <t>854 老人福祉・介護事業</t>
  </si>
  <si>
    <t>882 産業廃棄物処理業</t>
  </si>
  <si>
    <t>929 他に分類されない事業サービス業</t>
  </si>
  <si>
    <t>833 歯科診療所</t>
  </si>
  <si>
    <t>075 左官工事業</t>
  </si>
  <si>
    <t>092 水産食料品製造業</t>
  </si>
  <si>
    <t>360 管理，補助的経済活動を行う事業所</t>
  </si>
  <si>
    <t>749 その他の技術サービス業</t>
  </si>
  <si>
    <t>751 旅館，ホテル</t>
  </si>
  <si>
    <t>853 児童福祉事業</t>
  </si>
  <si>
    <t>902 電気機械器具修理業</t>
  </si>
  <si>
    <t>551 家具・建具・じゅう器等卸売業</t>
  </si>
  <si>
    <t>076 板金・金物工事業</t>
  </si>
  <si>
    <t>522 食料・飲料卸売業</t>
  </si>
  <si>
    <t>583 食肉小売業</t>
  </si>
  <si>
    <t>746 写真業</t>
  </si>
  <si>
    <t>769 その他の飲食店</t>
  </si>
  <si>
    <t>855 障害者福祉事業</t>
  </si>
  <si>
    <t>601 家具・建具・畳小売業</t>
  </si>
  <si>
    <t>771 持ち帰り飲食サービス業</t>
  </si>
  <si>
    <t>産業小分類</t>
  </si>
  <si>
    <t>41000　佐賀県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</si>
  <si>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</si>
  <si>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</si>
  <si>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</si>
  <si>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</si>
  <si>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</si>
  <si>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41201　佐賀市</t>
  </si>
  <si>
    <t>41202　唐津市</t>
  </si>
  <si>
    <t>41203　鳥栖市</t>
  </si>
  <si>
    <t>41204　多久市</t>
  </si>
  <si>
    <t>41205　伊万里市</t>
  </si>
  <si>
    <t>41206　武雄市</t>
  </si>
  <si>
    <t>41207　鹿島市</t>
  </si>
  <si>
    <t>41208　小城市</t>
  </si>
  <si>
    <t>41209　嬉野市</t>
  </si>
  <si>
    <t>41210　神埼市</t>
  </si>
  <si>
    <t>41327　神埼郡吉野ヶ里町</t>
  </si>
  <si>
    <t>41341　三養基郡基山町</t>
  </si>
  <si>
    <t>41345　三養基郡上峰町</t>
  </si>
  <si>
    <t>41346　三養基郡みやき町</t>
  </si>
  <si>
    <t>41387　東松浦郡玄海町</t>
  </si>
  <si>
    <t>41401　西松浦郡有田町</t>
  </si>
  <si>
    <t>41423　杵島郡大町町</t>
  </si>
  <si>
    <t>41424　杵島郡江北町</t>
  </si>
  <si>
    <t>41425　杵島郡白石町</t>
  </si>
  <si>
    <t>41441　藤津郡太良町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</si>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</sst>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4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7407523145" createdVersion="5" refreshedVersion="8" minRefreshableVersion="3" recordCount="315" xr:uid="{3BBC89C7-442E-4226-9AAB-5A94E862EFF7}">
  <cacheSource type="external" connectionId="1"/>
  <cacheFields count="11">
    <cacheField name="都道府県" numFmtId="0" sqlType="-9">
      <sharedItems count="1">
        <s v="41 佐賀県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5384"/>
    </cacheField>
    <cacheField name="構成比" numFmtId="0" sqlType="3">
      <sharedItems containsSemiMixedTypes="0" containsString="0" containsNumber="1" minValue="0" maxValue="37.950000000000003"/>
    </cacheField>
    <cacheField name="総数（個人）" numFmtId="0" sqlType="4">
      <sharedItems containsSemiMixedTypes="0" containsString="0" containsNumber="1" containsInteger="1" minValue="0" maxValue="2922"/>
    </cacheField>
    <cacheField name="構成比（個人）" numFmtId="0" sqlType="3">
      <sharedItems containsSemiMixedTypes="0" containsString="0" containsNumber="1" minValue="0" maxValue="33.82"/>
    </cacheField>
    <cacheField name="総数（法人）" numFmtId="0" sqlType="4">
      <sharedItems containsSemiMixedTypes="0" containsString="0" containsNumber="1" containsInteger="1" minValue="0" maxValue="2453"/>
    </cacheField>
    <cacheField name="構成比（法人）" numFmtId="0" sqlType="3">
      <sharedItems containsSemiMixedTypes="0" containsString="0" containsNumber="1" minValue="0" maxValue="45.35"/>
    </cacheField>
    <cacheField name="総数（法人以外の団体）" numFmtId="0" sqlType="4">
      <sharedItems containsSemiMixedTypes="0" containsString="0" containsNumber="1" containsInteger="1" minValue="0" maxValue="9" count="7">
        <n v="0"/>
        <n v="3"/>
        <n v="1"/>
        <n v="2"/>
        <n v="9"/>
        <n v="6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7529861111" createdVersion="5" refreshedVersion="8" minRefreshableVersion="3" recordCount="460" xr:uid="{B4873B2C-37E9-4612-95BB-12B96056AA9E}">
  <cacheSource type="external" connectionId="2"/>
  <cacheFields count="14">
    <cacheField name="都道府県" numFmtId="0" sqlType="-9">
      <sharedItems count="1">
        <s v="41 佐賀県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産業分類コード" numFmtId="0" sqlType="-8">
      <sharedItems count="49">
        <s v="76"/>
        <s v="78"/>
        <s v="60"/>
        <s v="06"/>
        <s v="58"/>
        <s v="69"/>
        <s v="07"/>
        <s v="82"/>
        <s v="59"/>
        <s v="83"/>
        <s v="08"/>
        <s v="57"/>
        <s v="72"/>
        <s v="74"/>
        <s v="21"/>
        <s v="89"/>
        <s v="55"/>
        <s v="85"/>
        <s v="52"/>
        <s v="09"/>
        <s v="54"/>
        <s v="68"/>
        <s v="53"/>
        <s v="24"/>
        <s v="77"/>
        <s v="79"/>
        <s v="10"/>
        <s v="13"/>
        <s v="75"/>
        <s v="80"/>
        <s v="14"/>
        <s v="18"/>
        <s v="47"/>
        <s v="67"/>
        <s v="26"/>
        <s v="61"/>
        <s v="32"/>
        <s v="92"/>
        <s v="88"/>
        <s v="90"/>
        <s v="11"/>
        <s v="36"/>
        <s v="15"/>
        <s v="28"/>
        <s v="33"/>
        <s v="70"/>
        <s v="91"/>
        <s v="51"/>
        <s v="12"/>
      </sharedItems>
    </cacheField>
    <cacheField name="産業分類" numFmtId="0" sqlType="-9">
      <sharedItems count="49">
        <s v="飲食店"/>
        <s v="洗濯・理容・美容・浴場業"/>
        <s v="その他の小売業"/>
        <s v="総合工事業"/>
        <s v="飲食料品小売業"/>
        <s v="不動産賃貸業・管理業"/>
        <s v="職別工事業（設備工事業を除く）"/>
        <s v="その他の教育，学習支援業"/>
        <s v="機械器具小売業"/>
        <s v="医療業"/>
        <s v="設備工事業"/>
        <s v="織物・衣服・身の回り品小売業"/>
        <s v="専門サービス業（他に分類されないもの）"/>
        <s v="技術サービス業（他に分類されないもの）"/>
        <s v="窯業・土石製品製造業"/>
        <s v="自動車整備業"/>
        <s v="その他の卸売業"/>
        <s v="社会保険・社会福祉・介護事業"/>
        <s v="飲食料品卸売業"/>
        <s v="食料品製造業"/>
        <s v="機械器具卸売業"/>
        <s v="不動産取引業"/>
        <s v="建築材料，鉱物・金属材料等卸売業"/>
        <s v="金属製品製造業"/>
        <s v="持ち帰り・配達飲食サービス業"/>
        <s v="その他の生活関連サービス業"/>
        <s v="飲料・たばこ・飼料製造業"/>
        <s v="家具・装備品製造業"/>
        <s v="宿泊業"/>
        <s v="娯楽業"/>
        <s v="パルプ・紙・紙加工品製造業"/>
        <s v="プラスチック製品製造業（別掲を除く）"/>
        <s v="倉庫業"/>
        <s v="保険業（保険媒介代理業，保険サービス業を含む）"/>
        <s v="生産用機械器具製造業"/>
        <s v="無店舗小売業"/>
        <s v="その他の製造業"/>
        <s v="その他の事業サービス業"/>
        <s v="廃棄物処理業"/>
        <s v="機械等修理業（別掲を除く）"/>
        <s v="繊維工業"/>
        <s v="水道業"/>
        <s v="印刷・同関連業"/>
        <s v="電子部品・デバイス・電子回路製造業"/>
        <s v="電気業"/>
        <s v="物品賃貸業"/>
        <s v="職業紹介・労働者派遣業"/>
        <s v="繊維・衣服等卸売業"/>
        <s v="木材・木製品製造業（家具を除く）"/>
      </sharedItems>
    </cacheField>
    <cacheField name="産業中分類" numFmtId="0" sqlType="-9">
      <sharedItems count="49">
        <s v="76 飲食店"/>
        <s v="78 洗濯・理容・美容・浴場業"/>
        <s v="60 その他の小売業"/>
        <s v="06 総合工事業"/>
        <s v="58 飲食料品小売業"/>
        <s v="69 不動産賃貸業・管理業"/>
        <s v="07 職別工事業（設備工事業を除く）"/>
        <s v="82 その他の教育，学習支援業"/>
        <s v="59 機械器具小売業"/>
        <s v="83 医療業"/>
        <s v="08 設備工事業"/>
        <s v="57 織物・衣服・身の回り品小売業"/>
        <s v="72 専門サービス業（他に分類されないもの）"/>
        <s v="74 技術サービス業（他に分類されないもの）"/>
        <s v="21 窯業・土石製品製造業"/>
        <s v="89 自動車整備業"/>
        <s v="55 その他の卸売業"/>
        <s v="85 社会保険・社会福祉・介護事業"/>
        <s v="52 飲食料品卸売業"/>
        <s v="09 食料品製造業"/>
        <s v="54 機械器具卸売業"/>
        <s v="68 不動産取引業"/>
        <s v="53 建築材料，鉱物・金属材料等卸売業"/>
        <s v="24 金属製品製造業"/>
        <s v="77 持ち帰り・配達飲食サービス業"/>
        <s v="79 その他の生活関連サービス業"/>
        <s v="10 飲料・たばこ・飼料製造業"/>
        <s v="13 家具・装備品製造業"/>
        <s v="75 宿泊業"/>
        <s v="80 娯楽業"/>
        <s v="14 パルプ・紙・紙加工品製造業"/>
        <s v="18 プラスチック製品製造業（別掲を除く）"/>
        <s v="47 倉庫業"/>
        <s v="67 保険業（保険媒介代理業，保険サービス業を含む）"/>
        <s v="26 生産用機械器具製造業"/>
        <s v="61 無店舗小売業"/>
        <s v="32 その他の製造業"/>
        <s v="92 その他の事業サービス業"/>
        <s v="88 廃棄物処理業"/>
        <s v="90 機械等修理業（別掲を除く）"/>
        <s v="11 繊維工業"/>
        <s v="36 水道業"/>
        <s v="15 印刷・同関連業"/>
        <s v="28 電子部品・デバイス・電子回路製造業"/>
        <s v="33 電気業"/>
        <s v="70 物品賃貸業"/>
        <s v="91 職業紹介・労働者派遣業"/>
        <s v="51 繊維・衣服等卸売業"/>
        <s v="12 木材・木製品製造業（家具を除く）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225" count="132">
        <n v="2225"/>
        <n v="2185"/>
        <n v="1652"/>
        <n v="1166"/>
        <n v="1123"/>
        <n v="1008"/>
        <n v="852"/>
        <n v="812"/>
        <n v="727"/>
        <n v="654"/>
        <n v="598"/>
        <n v="540"/>
        <n v="464"/>
        <n v="450"/>
        <n v="388"/>
        <n v="340"/>
        <n v="339"/>
        <n v="275"/>
        <n v="272"/>
        <n v="267"/>
        <n v="687"/>
        <n v="680"/>
        <n v="472"/>
        <n v="392"/>
        <n v="323"/>
        <n v="297"/>
        <n v="277"/>
        <n v="215"/>
        <n v="206"/>
        <n v="204"/>
        <n v="194"/>
        <n v="193"/>
        <n v="185"/>
        <n v="170"/>
        <n v="111"/>
        <n v="97"/>
        <n v="96"/>
        <n v="94"/>
        <n v="83"/>
        <n v="439"/>
        <n v="322"/>
        <n v="268"/>
        <n v="222"/>
        <n v="175"/>
        <n v="144"/>
        <n v="126"/>
        <n v="101"/>
        <n v="95"/>
        <n v="88"/>
        <n v="64"/>
        <n v="61"/>
        <n v="59"/>
        <n v="44"/>
        <n v="42"/>
        <n v="40"/>
        <n v="37"/>
        <n v="133"/>
        <n v="128"/>
        <n v="98"/>
        <n v="79"/>
        <n v="63"/>
        <n v="57"/>
        <n v="56"/>
        <n v="51"/>
        <n v="49"/>
        <n v="41"/>
        <n v="38"/>
        <n v="36"/>
        <n v="33"/>
        <n v="30"/>
        <n v="25"/>
        <n v="45"/>
        <n v="28"/>
        <n v="24"/>
        <n v="21"/>
        <n v="14"/>
        <n v="11"/>
        <n v="9"/>
        <n v="8"/>
        <n v="7"/>
        <n v="6"/>
        <n v="182"/>
        <n v="165"/>
        <n v="134"/>
        <n v="82"/>
        <n v="70"/>
        <n v="62"/>
        <n v="47"/>
        <n v="39"/>
        <n v="27"/>
        <n v="26"/>
        <n v="23"/>
        <n v="19"/>
        <n v="18"/>
        <n v="150"/>
        <n v="142"/>
        <n v="107"/>
        <n v="86"/>
        <n v="80"/>
        <n v="67"/>
        <n v="55"/>
        <n v="35"/>
        <n v="22"/>
        <n v="20"/>
        <n v="17"/>
        <n v="106"/>
        <n v="105"/>
        <n v="72"/>
        <n v="71"/>
        <n v="16"/>
        <n v="15"/>
        <n v="12"/>
        <n v="10"/>
        <n v="54"/>
        <n v="29"/>
        <n v="13"/>
        <n v="122"/>
        <n v="77"/>
        <n v="43"/>
        <n v="46"/>
        <n v="34"/>
        <n v="5"/>
        <n v="4"/>
        <n v="3"/>
        <n v="2"/>
        <n v="158"/>
        <n v="116"/>
        <n v="31"/>
        <n v="1"/>
        <n v="73"/>
        <n v="53"/>
        <n v="52"/>
      </sharedItems>
    </cacheField>
    <cacheField name="構成比" numFmtId="0" sqlType="3">
      <sharedItems containsSemiMixedTypes="0" containsString="0" containsNumber="1" minValue="0.65" maxValue="19.7" count="247">
        <n v="11.11"/>
        <n v="10.91"/>
        <n v="8.25"/>
        <n v="5.82"/>
        <n v="5.61"/>
        <n v="5.03"/>
        <n v="4.25"/>
        <n v="4.05"/>
        <n v="3.63"/>
        <n v="3.26"/>
        <n v="2.98"/>
        <n v="2.7"/>
        <n v="2.3199999999999998"/>
        <n v="2.25"/>
        <n v="1.94"/>
        <n v="1.7"/>
        <n v="1.69"/>
        <n v="1.37"/>
        <n v="1.36"/>
        <n v="1.33"/>
        <n v="11.22"/>
        <n v="7.71"/>
        <n v="6.4"/>
        <n v="5.28"/>
        <n v="4.8499999999999996"/>
        <n v="4.5199999999999996"/>
        <n v="3.51"/>
        <n v="3.36"/>
        <n v="3.33"/>
        <n v="3.17"/>
        <n v="3.15"/>
        <n v="3.02"/>
        <n v="2.78"/>
        <n v="1.81"/>
        <n v="1.58"/>
        <n v="1.57"/>
        <n v="1.54"/>
        <n v="14.46"/>
        <n v="10.61"/>
        <n v="8.83"/>
        <n v="7.31"/>
        <n v="5.77"/>
        <n v="4.74"/>
        <n v="4.1500000000000004"/>
        <n v="3.13"/>
        <n v="2.9"/>
        <n v="2.73"/>
        <n v="2.11"/>
        <n v="2.0099999999999998"/>
        <n v="1.45"/>
        <n v="1.38"/>
        <n v="1.32"/>
        <n v="1.22"/>
        <n v="9.33"/>
        <n v="8.98"/>
        <n v="6.87"/>
        <n v="5.54"/>
        <n v="4.42"/>
        <n v="4.1399999999999997"/>
        <n v="4"/>
        <n v="3.93"/>
        <n v="3.58"/>
        <n v="3.44"/>
        <n v="2.88"/>
        <n v="2.81"/>
        <n v="2.66"/>
        <n v="2.52"/>
        <n v="2.31"/>
        <n v="2.1"/>
        <n v="1.75"/>
        <n v="14.45"/>
        <n v="10.16"/>
        <n v="9.48"/>
        <n v="6.77"/>
        <n v="6.32"/>
        <n v="5.42"/>
        <n v="3.16"/>
        <n v="2.48"/>
        <n v="2.0299999999999998"/>
        <n v="1.35"/>
        <n v="12.68"/>
        <n v="11.5"/>
        <n v="9.34"/>
        <n v="5.71"/>
        <n v="4.88"/>
        <n v="4.46"/>
        <n v="4.32"/>
        <n v="3.55"/>
        <n v="3.28"/>
        <n v="2.72"/>
        <n v="1.88"/>
        <n v="1.74"/>
        <n v="1.6"/>
        <n v="1.46"/>
        <n v="1.25"/>
        <n v="10.76"/>
        <n v="10.19"/>
        <n v="7.68"/>
        <n v="6.17"/>
        <n v="5.74"/>
        <n v="4.8099999999999996"/>
        <n v="4.38"/>
        <n v="3.95"/>
        <n v="3.52"/>
        <n v="2.94"/>
        <n v="2.5099999999999998"/>
        <n v="1.87"/>
        <n v="1.43"/>
        <n v="12.06"/>
        <n v="11.95"/>
        <n v="8.19"/>
        <n v="8.08"/>
        <n v="6.48"/>
        <n v="6.37"/>
        <n v="5.01"/>
        <n v="4.66"/>
        <n v="3.19"/>
        <n v="3.07"/>
        <n v="2.96"/>
        <n v="2.62"/>
        <n v="1.93"/>
        <n v="1.82"/>
        <n v="1.71"/>
        <n v="1.1399999999999999"/>
        <n v="12.5"/>
        <n v="7.5"/>
        <n v="7.37"/>
        <n v="7.11"/>
        <n v="3.82"/>
        <n v="3.42"/>
        <n v="3.29"/>
        <n v="2.5"/>
        <n v="1.97"/>
        <n v="1.84"/>
        <n v="16.14"/>
        <n v="7.8"/>
        <n v="7.28"/>
        <n v="6.22"/>
        <n v="5.69"/>
        <n v="3.04"/>
        <n v="2.91"/>
        <n v="2.12"/>
        <n v="1.85"/>
        <n v="1.59"/>
        <n v="1.06"/>
        <n v="8.11"/>
        <n v="7.58"/>
        <n v="7.23"/>
        <n v="6.7"/>
        <n v="6"/>
        <n v="4.76"/>
        <n v="3"/>
        <n v="2.29"/>
        <n v="1.76"/>
        <n v="1.41"/>
        <n v="13.53"/>
        <n v="10.9"/>
        <n v="9.02"/>
        <n v="6.02"/>
        <n v="4.8899999999999997"/>
        <n v="3.76"/>
        <n v="3.38"/>
        <n v="2.63"/>
        <n v="2.2599999999999998"/>
        <n v="1.5"/>
        <n v="1.1299999999999999"/>
        <n v="9.32"/>
        <n v="8.6"/>
        <n v="6.09"/>
        <n v="4.3"/>
        <n v="3.94"/>
        <n v="2.15"/>
        <n v="1.79"/>
        <n v="10.3"/>
        <n v="9.6999999999999993"/>
        <n v="8.48"/>
        <n v="6.06"/>
        <n v="4.24"/>
        <n v="3.03"/>
        <n v="2.42"/>
        <n v="10.49"/>
        <n v="10.26"/>
        <n v="6.29"/>
        <n v="5.83"/>
        <n v="4.9000000000000004"/>
        <n v="3.96"/>
        <n v="2.8"/>
        <n v="2.33"/>
        <n v="1.86"/>
        <n v="1.63"/>
        <n v="1.4"/>
        <n v="13.97"/>
        <n v="10.29"/>
        <n v="8.09"/>
        <n v="7.35"/>
        <n v="5.88"/>
        <n v="4.41"/>
        <n v="3.68"/>
        <n v="2.21"/>
        <n v="1.47"/>
        <n v="19.7"/>
        <n v="7.98"/>
        <n v="7.86"/>
        <n v="7.61"/>
        <n v="3.87"/>
        <n v="2.99"/>
        <n v="2.74"/>
        <n v="2.2400000000000002"/>
        <n v="1.62"/>
        <n v="1"/>
        <n v="15.58"/>
        <n v="11.69"/>
        <n v="10.39"/>
        <n v="8.44"/>
        <n v="5.84"/>
        <n v="4.55"/>
        <n v="3.25"/>
        <n v="2.6"/>
        <n v="1.95"/>
        <n v="1.3"/>
        <n v="0.65"/>
        <n v="11.16"/>
        <n v="9.3800000000000008"/>
        <n v="5.8"/>
        <n v="5.36"/>
        <n v="4.0199999999999996"/>
        <n v="1.34"/>
        <n v="0.89"/>
        <n v="13.27"/>
        <n v="9.64"/>
        <n v="9.4499999999999993"/>
        <n v="7.82"/>
        <n v="6.91"/>
        <n v="6.55"/>
        <n v="3.27"/>
        <n v="3.09"/>
        <n v="2.5499999999999998"/>
        <n v="2.1800000000000002"/>
        <n v="2"/>
        <n v="0.91"/>
        <n v="0.73"/>
        <n v="12.32"/>
        <n v="6.16"/>
        <n v="5.21"/>
        <n v="2.37"/>
        <n v="1.42"/>
        <n v="0.95"/>
      </sharedItems>
    </cacheField>
    <cacheField name="総数（個人）" numFmtId="0" sqlType="4">
      <sharedItems containsSemiMixedTypes="0" containsString="0" containsNumber="1" containsInteger="1" minValue="0" maxValue="1985" count="107">
        <n v="1985"/>
        <n v="1871"/>
        <n v="890"/>
        <n v="489"/>
        <n v="831"/>
        <n v="607"/>
        <n v="504"/>
        <n v="507"/>
        <n v="535"/>
        <n v="573"/>
        <n v="249"/>
        <n v="264"/>
        <n v="323"/>
        <n v="187"/>
        <n v="237"/>
        <n v="280"/>
        <n v="94"/>
        <n v="3"/>
        <n v="110"/>
        <n v="146"/>
        <n v="608"/>
        <n v="555"/>
        <n v="227"/>
        <n v="223"/>
        <n v="126"/>
        <n v="175"/>
        <n v="189"/>
        <n v="147"/>
        <n v="177"/>
        <n v="115"/>
        <n v="132"/>
        <n v="85"/>
        <n v="65"/>
        <n v="62"/>
        <n v="91"/>
        <n v="22"/>
        <n v="1"/>
        <n v="20"/>
        <n v="31"/>
        <n v="400"/>
        <n v="284"/>
        <n v="142"/>
        <n v="178"/>
        <n v="118"/>
        <n v="78"/>
        <n v="57"/>
        <n v="46"/>
        <n v="75"/>
        <n v="71"/>
        <n v="55"/>
        <n v="25"/>
        <n v="29"/>
        <n v="33"/>
        <n v="32"/>
        <n v="10"/>
        <n v="111"/>
        <n v="106"/>
        <n v="42"/>
        <n v="37"/>
        <n v="53"/>
        <n v="35"/>
        <n v="13"/>
        <n v="39"/>
        <n v="17"/>
        <n v="2"/>
        <n v="23"/>
        <n v="19"/>
        <n v="5"/>
        <n v="7"/>
        <n v="0"/>
        <n v="40"/>
        <n v="26"/>
        <n v="18"/>
        <n v="11"/>
        <n v="4"/>
        <n v="8"/>
        <n v="6"/>
        <n v="160"/>
        <n v="155"/>
        <n v="70"/>
        <n v="38"/>
        <n v="50"/>
        <n v="47"/>
        <n v="16"/>
        <n v="9"/>
        <n v="129"/>
        <n v="121"/>
        <n v="64"/>
        <n v="66"/>
        <n v="36"/>
        <n v="12"/>
        <n v="15"/>
        <n v="101"/>
        <n v="92"/>
        <n v="44"/>
        <n v="28"/>
        <n v="27"/>
        <n v="80"/>
        <n v="41"/>
        <n v="14"/>
        <n v="113"/>
        <n v="63"/>
        <n v="51"/>
        <n v="24"/>
        <n v="21"/>
        <n v="105"/>
        <n v="68"/>
      </sharedItems>
    </cacheField>
    <cacheField name="構成比（個人）" numFmtId="0" sqlType="3">
      <sharedItems containsSemiMixedTypes="0" containsString="0" containsNumber="1" minValue="0" maxValue="22.2" count="267">
        <n v="16.66"/>
        <n v="15.7"/>
        <n v="7.47"/>
        <n v="4.0999999999999996"/>
        <n v="6.97"/>
        <n v="5.09"/>
        <n v="4.2300000000000004"/>
        <n v="4.25"/>
        <n v="4.49"/>
        <n v="4.8099999999999996"/>
        <n v="2.09"/>
        <n v="2.2200000000000002"/>
        <n v="2.71"/>
        <n v="1.57"/>
        <n v="1.99"/>
        <n v="2.35"/>
        <n v="0.79"/>
        <n v="0.03"/>
        <n v="0.92"/>
        <n v="1.23"/>
        <n v="17.760000000000002"/>
        <n v="16.21"/>
        <n v="6.63"/>
        <n v="6.51"/>
        <n v="3.68"/>
        <n v="5.1100000000000003"/>
        <n v="5.52"/>
        <n v="4.29"/>
        <n v="5.17"/>
        <n v="3.36"/>
        <n v="3.86"/>
        <n v="2.48"/>
        <n v="1.9"/>
        <n v="1.81"/>
        <n v="2.66"/>
        <n v="0.64"/>
        <n v="0.57999999999999996"/>
        <n v="0.91"/>
        <n v="20.23"/>
        <n v="14.37"/>
        <n v="7.18"/>
        <n v="9"/>
        <n v="5.97"/>
        <n v="3.29"/>
        <n v="3.95"/>
        <n v="2.88"/>
        <n v="2.33"/>
        <n v="3.79"/>
        <n v="3.59"/>
        <n v="2.78"/>
        <n v="1.26"/>
        <n v="1.47"/>
        <n v="1.67"/>
        <n v="1.62"/>
        <n v="0.05"/>
        <n v="0.51"/>
        <n v="17.100000000000001"/>
        <n v="16.329999999999998"/>
        <n v="6.47"/>
        <n v="5.7"/>
        <n v="8.17"/>
        <n v="5.39"/>
        <n v="2"/>
        <n v="6.01"/>
        <n v="1.54"/>
        <n v="2.62"/>
        <n v="0.31"/>
        <n v="3.54"/>
        <n v="2.93"/>
        <n v="0.77"/>
        <n v="0.15"/>
        <n v="1.08"/>
        <n v="0"/>
        <n v="21.02"/>
        <n v="13.56"/>
        <n v="8.81"/>
        <n v="4.41"/>
        <n v="6.44"/>
        <n v="5.76"/>
        <n v="6.1"/>
        <n v="3.39"/>
        <n v="3.73"/>
        <n v="1.36"/>
        <n v="2.0299999999999998"/>
        <n v="1.02"/>
        <n v="1.69"/>
        <n v="19.37"/>
        <n v="18.77"/>
        <n v="8.4700000000000006"/>
        <n v="4.5999999999999996"/>
        <n v="6.05"/>
        <n v="5.69"/>
        <n v="4"/>
        <n v="4.24"/>
        <n v="3.51"/>
        <n v="1.94"/>
        <n v="1.0900000000000001"/>
        <n v="1.21"/>
        <n v="0.36"/>
        <n v="2.06"/>
        <n v="0.61"/>
        <n v="15.36"/>
        <n v="14.4"/>
        <n v="7.62"/>
        <n v="7.86"/>
        <n v="3.69"/>
        <n v="5.6"/>
        <n v="4.6399999999999997"/>
        <n v="5"/>
        <n v="4.4000000000000004"/>
        <n v="3.81"/>
        <n v="2.14"/>
        <n v="1.43"/>
        <n v="1.79"/>
        <n v="0.95"/>
        <n v="0.24"/>
        <n v="1.19"/>
        <n v="0.48"/>
        <n v="16.829999999999998"/>
        <n v="15.33"/>
        <n v="6.33"/>
        <n v="9.5"/>
        <n v="7.33"/>
        <n v="4.17"/>
        <n v="4.67"/>
        <n v="4.5"/>
        <n v="3.33"/>
        <n v="2.5"/>
        <n v="2.17"/>
        <n v="1.17"/>
        <n v="0.5"/>
        <n v="0.33"/>
        <n v="1.33"/>
        <n v="17.09"/>
        <n v="8.76"/>
        <n v="4.2699999999999996"/>
        <n v="11.32"/>
        <n v="6.84"/>
        <n v="6.62"/>
        <n v="5.56"/>
        <n v="4.91"/>
        <n v="4.7"/>
        <n v="2.56"/>
        <n v="2.99"/>
        <n v="1.28"/>
        <n v="1.5"/>
        <n v="1.71"/>
        <n v="0.21"/>
        <n v="22.2"/>
        <n v="12.38"/>
        <n v="8.64"/>
        <n v="6.09"/>
        <n v="3.14"/>
        <n v="1.18"/>
        <n v="2.16"/>
        <n v="4.32"/>
        <n v="2.36"/>
        <n v="1.77"/>
        <n v="1.96"/>
        <n v="15.04"/>
        <n v="6.49"/>
        <n v="7.08"/>
        <n v="10.91"/>
        <n v="8.26"/>
        <n v="5.31"/>
        <n v="4.42"/>
        <n v="3.24"/>
        <n v="4.72"/>
        <n v="2.95"/>
        <n v="2.65"/>
        <n v="0.28999999999999998"/>
        <n v="0.88"/>
        <n v="19.46"/>
        <n v="16.78"/>
        <n v="10.74"/>
        <n v="5.37"/>
        <n v="7.38"/>
        <n v="2.68"/>
        <n v="0.67"/>
        <n v="2.0099999999999998"/>
        <n v="4.03"/>
        <n v="1.34"/>
        <n v="5.44"/>
        <n v="14.97"/>
        <n v="10.199999999999999"/>
        <n v="7.48"/>
        <n v="4.08"/>
        <n v="3.4"/>
        <n v="0.68"/>
        <n v="2.04"/>
        <n v="14.13"/>
        <n v="8.6999999999999993"/>
        <n v="6.52"/>
        <n v="5.43"/>
        <n v="3.26"/>
        <n v="4.3499999999999996"/>
        <n v="17.899999999999999"/>
        <n v="3.93"/>
        <n v="9.17"/>
        <n v="5.24"/>
        <n v="6.11"/>
        <n v="8.73"/>
        <n v="6.55"/>
        <n v="1.31"/>
        <n v="5.68"/>
        <n v="0.44"/>
        <n v="3.49"/>
        <n v="1.75"/>
        <n v="0.87"/>
        <n v="12.22"/>
        <n v="15.56"/>
        <n v="7.78"/>
        <n v="10"/>
        <n v="11.11"/>
        <n v="1.1100000000000001"/>
        <n v="21.47"/>
        <n v="13.91"/>
        <n v="2.86"/>
        <n v="11.66"/>
        <n v="10.84"/>
        <n v="4.09"/>
        <n v="3.48"/>
        <n v="2.4500000000000002"/>
        <n v="3.07"/>
        <n v="2.25"/>
        <n v="0.82"/>
        <n v="21.3"/>
        <n v="12.96"/>
        <n v="8.33"/>
        <n v="4.63"/>
        <n v="1.85"/>
        <n v="3.7"/>
        <n v="0.93"/>
        <n v="16.18"/>
        <n v="8.82"/>
        <n v="5.15"/>
        <n v="12.5"/>
        <n v="8.09"/>
        <n v="7.35"/>
        <n v="5.88"/>
        <n v="2.94"/>
        <n v="0.74"/>
        <n v="2.21"/>
        <n v="15.65"/>
        <n v="11.49"/>
        <n v="8.8000000000000007"/>
        <n v="9.2899999999999991"/>
        <n v="6.85"/>
        <n v="8.07"/>
        <n v="6.36"/>
        <n v="4.8899999999999997"/>
        <n v="3.91"/>
        <n v="3.18"/>
        <n v="0.73"/>
        <n v="0.98"/>
        <n v="0.49"/>
        <n v="5.63"/>
        <n v="16.899999999999999"/>
        <n v="10.56"/>
        <n v="9.15"/>
        <n v="4.93"/>
        <n v="6.34"/>
        <n v="3.52"/>
        <n v="1.41"/>
        <n v="2.82"/>
        <n v="0.7"/>
        <n v="2.11"/>
      </sharedItems>
    </cacheField>
    <cacheField name="総数（法人）" numFmtId="0" sqlType="4">
      <sharedItems containsSemiMixedTypes="0" containsString="0" containsNumber="1" containsInteger="1" minValue="0" maxValue="762" count="85">
        <n v="239"/>
        <n v="314"/>
        <n v="762"/>
        <n v="677"/>
        <n v="283"/>
        <n v="396"/>
        <n v="348"/>
        <n v="154"/>
        <n v="192"/>
        <n v="81"/>
        <n v="349"/>
        <n v="276"/>
        <n v="141"/>
        <n v="252"/>
        <n v="151"/>
        <n v="60"/>
        <n v="245"/>
        <n v="243"/>
        <n v="162"/>
        <n v="118"/>
        <n v="79"/>
        <n v="125"/>
        <n v="169"/>
        <n v="197"/>
        <n v="75"/>
        <n v="88"/>
        <n v="68"/>
        <n v="29"/>
        <n v="89"/>
        <n v="62"/>
        <n v="108"/>
        <n v="120"/>
        <n v="105"/>
        <n v="20"/>
        <n v="84"/>
        <n v="74"/>
        <n v="52"/>
        <n v="38"/>
        <n v="126"/>
        <n v="44"/>
        <n v="57"/>
        <n v="48"/>
        <n v="12"/>
        <n v="49"/>
        <n v="42"/>
        <n v="9"/>
        <n v="33"/>
        <n v="30"/>
        <n v="13"/>
        <n v="11"/>
        <n v="10"/>
        <n v="37"/>
        <n v="27"/>
        <n v="22"/>
        <n v="56"/>
        <n v="17"/>
        <n v="41"/>
        <n v="32"/>
        <n v="15"/>
        <n v="31"/>
        <n v="28"/>
        <n v="18"/>
        <n v="24"/>
        <n v="2"/>
        <n v="5"/>
        <n v="16"/>
        <n v="3"/>
        <n v="4"/>
        <n v="0"/>
        <n v="1"/>
        <n v="64"/>
        <n v="19"/>
        <n v="8"/>
        <n v="26"/>
        <n v="21"/>
        <n v="43"/>
        <n v="14"/>
        <n v="34"/>
        <n v="6"/>
        <n v="36"/>
        <n v="23"/>
        <n v="7"/>
        <n v="35"/>
        <n v="53"/>
        <n v="50"/>
      </sharedItems>
    </cacheField>
    <cacheField name="構成比（法人）" numFmtId="0" sqlType="3">
      <sharedItems containsSemiMixedTypes="0" containsString="0" containsNumber="1" minValue="0" maxValue="28.13" count="216">
        <n v="3.06"/>
        <n v="4.0199999999999996"/>
        <n v="9.76"/>
        <n v="8.67"/>
        <n v="3.63"/>
        <n v="5.07"/>
        <n v="4.46"/>
        <n v="1.97"/>
        <n v="2.46"/>
        <n v="1.04"/>
        <n v="4.47"/>
        <n v="3.54"/>
        <n v="1.81"/>
        <n v="3.23"/>
        <n v="1.93"/>
        <n v="0.77"/>
        <n v="3.14"/>
        <n v="3.11"/>
        <n v="2.08"/>
        <n v="1.51"/>
        <n v="3.01"/>
        <n v="4.7699999999999996"/>
        <n v="9.35"/>
        <n v="6.45"/>
        <n v="7.52"/>
        <n v="2.86"/>
        <n v="3.36"/>
        <n v="2.59"/>
        <n v="1.1100000000000001"/>
        <n v="3.4"/>
        <n v="2.37"/>
        <n v="4.12"/>
        <n v="4.58"/>
        <n v="4.01"/>
        <n v="0.76"/>
        <n v="3.2"/>
        <n v="2.82"/>
        <n v="1.98"/>
        <n v="3.74"/>
        <n v="12.4"/>
        <n v="4.33"/>
        <n v="5.61"/>
        <n v="7.78"/>
        <n v="4.72"/>
        <n v="1.18"/>
        <n v="4.82"/>
        <n v="4.13"/>
        <n v="0.89"/>
        <n v="3.25"/>
        <n v="2.95"/>
        <n v="1.28"/>
        <n v="1.08"/>
        <n v="0.98"/>
        <n v="3.64"/>
        <n v="2.66"/>
        <n v="2.91"/>
        <n v="7.42"/>
        <n v="5.56"/>
        <n v="1.32"/>
        <n v="2.25"/>
        <n v="1.72"/>
        <n v="5.83"/>
        <n v="5.43"/>
        <n v="4.24"/>
        <n v="5.03"/>
        <n v="1.99"/>
        <n v="4.1100000000000003"/>
        <n v="3.71"/>
        <n v="3.84"/>
        <n v="2.38"/>
        <n v="3.18"/>
        <n v="1.52"/>
        <n v="3.79"/>
        <n v="12.12"/>
        <n v="12.88"/>
        <n v="7.58"/>
        <n v="8.33"/>
        <n v="2.27"/>
        <n v="3.03"/>
        <n v="0"/>
        <n v="1.75"/>
        <n v="11.17"/>
        <n v="7.68"/>
        <n v="3.32"/>
        <n v="1.4"/>
        <n v="5.41"/>
        <n v="4.54"/>
        <n v="0.17"/>
        <n v="1.92"/>
        <n v="2.97"/>
        <n v="2.79"/>
        <n v="2.09"/>
        <n v="0.7"/>
        <n v="3.94"/>
        <n v="8.07"/>
        <n v="3.56"/>
        <n v="9.19"/>
        <n v="4.5"/>
        <n v="2.06"/>
        <n v="3.19"/>
        <n v="4.88"/>
        <n v="1.5"/>
        <n v="5.44"/>
        <n v="3.38"/>
        <n v="2.63"/>
        <n v="2.44"/>
        <n v="4.9800000000000004"/>
        <n v="13.03"/>
        <n v="5.36"/>
        <n v="4.21"/>
        <n v="11.88"/>
        <n v="6.13"/>
        <n v="3.45"/>
        <n v="5.75"/>
        <n v="2.2999999999999998"/>
        <n v="3.07"/>
        <n v="1.53"/>
        <n v="5.38"/>
        <n v="5.0199999999999996"/>
        <n v="12.9"/>
        <n v="7.89"/>
        <n v="8.24"/>
        <n v="1.43"/>
        <n v="2.5099999999999998"/>
        <n v="4.66"/>
        <n v="3.58"/>
        <n v="2.15"/>
        <n v="3.8"/>
        <n v="5.91"/>
        <n v="6.33"/>
        <n v="6.75"/>
        <n v="7.17"/>
        <n v="9.2799999999999994"/>
        <n v="7.59"/>
        <n v="5.49"/>
        <n v="0.84"/>
        <n v="1.69"/>
        <n v="0.42"/>
        <n v="2.11"/>
        <n v="2.5299999999999998"/>
        <n v="1.27"/>
        <n v="11.32"/>
        <n v="8.9600000000000009"/>
        <n v="1.89"/>
        <n v="4.25"/>
        <n v="7.55"/>
        <n v="5.66"/>
        <n v="2.36"/>
        <n v="3.3"/>
        <n v="5.19"/>
        <n v="0.47"/>
        <n v="1.42"/>
        <n v="0.94"/>
        <n v="2.83"/>
        <n v="6.14"/>
        <n v="3.51"/>
        <n v="7.02"/>
        <n v="5.26"/>
        <n v="0.88"/>
        <n v="13.85"/>
        <n v="1.54"/>
        <n v="4.62"/>
        <n v="3.08"/>
        <n v="3.85"/>
        <n v="2.31"/>
        <n v="2.78"/>
        <n v="4.17"/>
        <n v="1.39"/>
        <n v="2.04"/>
        <n v="17.86"/>
        <n v="7.14"/>
        <n v="0.51"/>
        <n v="2.5499999999999998"/>
        <n v="1.02"/>
        <n v="4.08"/>
        <n v="3.57"/>
        <n v="19.510000000000002"/>
        <n v="12.2"/>
        <n v="14.63"/>
        <n v="7.32"/>
        <n v="17.100000000000001"/>
        <n v="15.48"/>
        <n v="16.13"/>
        <n v="1.94"/>
        <n v="2.58"/>
        <n v="3.55"/>
        <n v="2.2599999999999998"/>
        <n v="3.87"/>
        <n v="0.32"/>
        <n v="0.97"/>
        <n v="1.61"/>
        <n v="2.9"/>
        <n v="9.09"/>
        <n v="13.64"/>
        <n v="4.55"/>
        <n v="6.82"/>
        <n v="6.98"/>
        <n v="15.12"/>
        <n v="16.28"/>
        <n v="4.6500000000000004"/>
        <n v="10.47"/>
        <n v="2.33"/>
        <n v="3.49"/>
        <n v="1.1599999999999999"/>
        <n v="3.88"/>
        <n v="11.63"/>
        <n v="7.75"/>
        <n v="0.78"/>
        <n v="1.55"/>
        <n v="3.1"/>
        <n v="28.13"/>
        <n v="3.13"/>
        <n v="12.5"/>
        <n v="1.56"/>
        <n v="9.3800000000000008"/>
        <n v="4.6900000000000004"/>
      </sharedItems>
    </cacheField>
    <cacheField name="総数（法人以外の団体）" numFmtId="0" sqlType="4">
      <sharedItems containsSemiMixedTypes="0" containsString="0" containsNumber="1" containsInteger="1" minValue="0" maxValue="9" count="7">
        <n v="1"/>
        <n v="0"/>
        <n v="9"/>
        <n v="6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7660069444" createdVersion="5" refreshedVersion="8" minRefreshableVersion="3" recordCount="489" xr:uid="{6064AD05-626C-4741-8D07-31F278874919}">
  <cacheSource type="external" connectionId="3"/>
  <cacheFields count="14">
    <cacheField name="都道府県" numFmtId="0" sqlType="-9">
      <sharedItems count="1">
        <s v="41 佐賀県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産業分類コード" numFmtId="0" sqlType="-8">
      <sharedItems count="79">
        <s v="783"/>
        <s v="692"/>
        <s v="782"/>
        <s v="766"/>
        <s v="762"/>
        <s v="835"/>
        <s v="765"/>
        <s v="591"/>
        <s v="603"/>
        <s v="609"/>
        <s v="062"/>
        <s v="824"/>
        <s v="065"/>
        <s v="589"/>
        <s v="891"/>
        <s v="586"/>
        <s v="214"/>
        <s v="742"/>
        <s v="081"/>
        <s v="573"/>
        <s v="781"/>
        <s v="593"/>
        <s v="823"/>
        <s v="761"/>
        <s v="521"/>
        <s v="559"/>
        <s v="083"/>
        <s v="541"/>
        <s v="682"/>
        <s v="821"/>
        <s v="767"/>
        <s v="244"/>
        <s v="066"/>
        <s v="077"/>
        <s v="079"/>
        <s v="602"/>
        <s v="605"/>
        <s v="064"/>
        <s v="799"/>
        <s v="071"/>
        <s v="097"/>
        <s v="103"/>
        <s v="099"/>
        <s v="772"/>
        <s v="531"/>
        <s v="789"/>
        <s v="584"/>
        <s v="585"/>
        <s v="611"/>
        <s v="929"/>
        <s v="882"/>
        <s v="072"/>
        <s v="133"/>
        <s v="262"/>
        <s v="266"/>
        <s v="471"/>
        <s v="608"/>
        <s v="674"/>
        <s v="724"/>
        <s v="729"/>
        <s v="804"/>
        <s v="854"/>
        <s v="833"/>
        <s v="751"/>
        <s v="075"/>
        <s v="092"/>
        <s v="360"/>
        <s v="749"/>
        <s v="853"/>
        <s v="902"/>
        <s v="551"/>
        <s v="076"/>
        <s v="522"/>
        <s v="583"/>
        <s v="746"/>
        <s v="769"/>
        <s v="855"/>
        <s v="601"/>
        <s v="771"/>
      </sharedItems>
    </cacheField>
    <cacheField name="産業分類" numFmtId="0" sqlType="-9">
      <sharedItems count="79">
        <s v="美容業"/>
        <s v="貸家業，貸間業"/>
        <s v="理容業"/>
        <s v="バー，キャバレー，ナイトクラブ"/>
        <s v="専門料理店"/>
        <s v="療術業"/>
        <s v="酒場，ビヤホール"/>
        <s v="自動車小売業"/>
        <s v="医薬品・化粧品小売業"/>
        <s v="他に分類されない小売業"/>
        <s v="土木工事業（舗装工事業を除く）"/>
        <s v="教養・技能教授業"/>
        <s v="木造建築工事業"/>
        <s v="その他の飲食料品小売業"/>
        <s v="自動車整備業"/>
        <s v="菓子・パン小売業"/>
        <s v="陶磁器・同関連製品製造業"/>
        <s v="土木建築サービス業"/>
        <s v="電気工事業"/>
        <s v="婦人・子供服小売業"/>
        <s v="洗濯業"/>
        <s v="機械器具小売業（自動車，自転車を除く）"/>
        <s v="学習塾"/>
        <s v="食堂，レストラン（専門料理店を除く）"/>
        <s v="農畜産物・水産物卸売業"/>
        <s v="他に分類されない卸売業"/>
        <s v="管工事業（さく井工事業を除く）"/>
        <s v="産業機械器具卸売業"/>
        <s v="不動産代理業・仲介業"/>
        <s v="社会教育"/>
        <s v="喫茶店"/>
        <s v="建設用・建築用金属製品製造業（製缶板金業を含む）"/>
        <s v="建築リフォーム工事業"/>
        <s v="塗装工事業"/>
        <s v="その他の職別工事業"/>
        <s v="じゅう器小売業"/>
        <s v="燃料小売業"/>
        <s v="建築工事業（木造建築工事業を除く）"/>
        <s v="他に分類されない生活関連サービス業"/>
        <s v="大工工事業"/>
        <s v="パン・菓子製造業"/>
        <s v="茶・コーヒー製造業（清涼飲料を除く）"/>
        <s v="その他の食料品製造業"/>
        <s v="配達飲食サービス業"/>
        <s v="建築材料卸売業"/>
        <s v="その他の洗濯・理容・美容・浴場業"/>
        <s v="鮮魚小売業"/>
        <s v="酒小売業"/>
        <s v="通信販売・訪問販売小売業"/>
        <s v="他に分類されない事業サービス業"/>
        <s v="産業廃棄物処理業"/>
        <s v="とび・土工・コンクリート工事業"/>
        <s v="建具製造業"/>
        <s v="建設機械・鉱山機械製造業"/>
        <s v="金属加工機械製造業"/>
        <s v="倉庫業（冷蔵倉庫業を除く）"/>
        <s v="写真機・時計・眼鏡小売業"/>
        <s v="保険媒介代理業"/>
        <s v="公認会計士事務所，税理士事務所"/>
        <s v="その他の専門サービス業"/>
        <s v="スポーツ施設提供業"/>
        <s v="老人福祉・介護事業"/>
        <s v="歯科診療所"/>
        <s v="旅館，ホテル"/>
        <s v="左官工事業"/>
        <s v="水産食料品製造業"/>
        <s v="管理，補助的経済活動を行う事業所"/>
        <s v="その他の技術サービス業"/>
        <s v="児童福祉事業"/>
        <s v="電気機械器具修理業"/>
        <s v="家具・建具・じゅう器等卸売業"/>
        <s v="板金・金物工事業"/>
        <s v="食料・飲料卸売業"/>
        <s v="食肉小売業"/>
        <s v="写真業"/>
        <s v="その他の飲食店"/>
        <s v="障害者福祉事業"/>
        <s v="家具・建具・畳小売業"/>
        <s v="持ち帰り飲食サービス業"/>
      </sharedItems>
    </cacheField>
    <cacheField name="産業小分類" numFmtId="0" sqlType="-9">
      <sharedItems count="79">
        <s v="783 美容業"/>
        <s v="692 貸家業，貸間業"/>
        <s v="782 理容業"/>
        <s v="766 バー，キャバレー，ナイトクラブ"/>
        <s v="762 専門料理店"/>
        <s v="835 療術業"/>
        <s v="765 酒場，ビヤホール"/>
        <s v="591 自動車小売業"/>
        <s v="603 医薬品・化粧品小売業"/>
        <s v="609 他に分類されない小売業"/>
        <s v="062 土木工事業（舗装工事業を除く）"/>
        <s v="824 教養・技能教授業"/>
        <s v="065 木造建築工事業"/>
        <s v="589 その他の飲食料品小売業"/>
        <s v="891 自動車整備業"/>
        <s v="586 菓子・パン小売業"/>
        <s v="214 陶磁器・同関連製品製造業"/>
        <s v="742 土木建築サービス業"/>
        <s v="081 電気工事業"/>
        <s v="573 婦人・子供服小売業"/>
        <s v="781 洗濯業"/>
        <s v="593 機械器具小売業（自動車，自転車を除く）"/>
        <s v="823 学習塾"/>
        <s v="761 食堂，レストラン（専門料理店を除く）"/>
        <s v="521 農畜産物・水産物卸売業"/>
        <s v="559 他に分類されない卸売業"/>
        <s v="083 管工事業（さく井工事業を除く）"/>
        <s v="541 産業機械器具卸売業"/>
        <s v="682 不動産代理業・仲介業"/>
        <s v="821 社会教育"/>
        <s v="767 喫茶店"/>
        <s v="244 建設用・建築用金属製品製造業（製缶板金業を含む）"/>
        <s v="066 建築リフォーム工事業"/>
        <s v="077 塗装工事業"/>
        <s v="079 その他の職別工事業"/>
        <s v="602 じゅう器小売業"/>
        <s v="605 燃料小売業"/>
        <s v="064 建築工事業（木造建築工事業を除く）"/>
        <s v="799 他に分類されない生活関連サービス業"/>
        <s v="071 大工工事業"/>
        <s v="097 パン・菓子製造業"/>
        <s v="103 茶・コーヒー製造業（清涼飲料を除く）"/>
        <s v="099 その他の食料品製造業"/>
        <s v="772 配達飲食サービス業"/>
        <s v="531 建築材料卸売業"/>
        <s v="789 その他の洗濯・理容・美容・浴場業"/>
        <s v="584 鮮魚小売業"/>
        <s v="585 酒小売業"/>
        <s v="611 通信販売・訪問販売小売業"/>
        <s v="929 他に分類されない事業サービス業"/>
        <s v="882 産業廃棄物処理業"/>
        <s v="072 とび・土工・コンクリート工事業"/>
        <s v="133 建具製造業"/>
        <s v="262 建設機械・鉱山機械製造業"/>
        <s v="266 金属加工機械製造業"/>
        <s v="471 倉庫業（冷蔵倉庫業を除く）"/>
        <s v="608 写真機・時計・眼鏡小売業"/>
        <s v="674 保険媒介代理業"/>
        <s v="724 公認会計士事務所，税理士事務所"/>
        <s v="729 その他の専門サービス業"/>
        <s v="804 スポーツ施設提供業"/>
        <s v="854 老人福祉・介護事業"/>
        <s v="833 歯科診療所"/>
        <s v="751 旅館，ホテル"/>
        <s v="075 左官工事業"/>
        <s v="092 水産食料品製造業"/>
        <s v="360 管理，補助的経済活動を行う事業所"/>
        <s v="749 その他の技術サービス業"/>
        <s v="853 児童福祉事業"/>
        <s v="902 電気機械器具修理業"/>
        <s v="551 家具・建具・じゅう器等卸売業"/>
        <s v="076 板金・金物工事業"/>
        <s v="522 食料・飲料卸売業"/>
        <s v="583 食肉小売業"/>
        <s v="746 写真業"/>
        <s v="769 その他の飲食店"/>
        <s v="855 障害者福祉事業"/>
        <s v="601 家具・建具・畳小売業"/>
        <s v="771 持ち帰り飲食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7"/>
        <n v="8"/>
        <n v="9"/>
        <n v="11"/>
        <n v="12"/>
        <n v="13"/>
        <n v="14"/>
        <n v="15"/>
        <n v="16"/>
        <n v="17"/>
        <n v="18"/>
        <n v="19"/>
        <n v="20"/>
        <n v="6"/>
        <n v="10"/>
      </sharedItems>
    </cacheField>
    <cacheField name="総数" numFmtId="0" sqlType="4">
      <sharedItems containsSemiMixedTypes="0" containsString="0" containsNumber="1" containsInteger="1" minValue="2" maxValue="1132" count="102">
        <n v="1132"/>
        <n v="665"/>
        <n v="635"/>
        <n v="623"/>
        <n v="507"/>
        <n v="477"/>
        <n v="426"/>
        <n v="419"/>
        <n v="395"/>
        <n v="390"/>
        <n v="377"/>
        <n v="375"/>
        <n v="339"/>
        <n v="331"/>
        <n v="312"/>
        <n v="305"/>
        <n v="287"/>
        <n v="276"/>
        <n v="348"/>
        <n v="241"/>
        <n v="198"/>
        <n v="184"/>
        <n v="166"/>
        <n v="153"/>
        <n v="149"/>
        <n v="146"/>
        <n v="141"/>
        <n v="136"/>
        <n v="120"/>
        <n v="114"/>
        <n v="111"/>
        <n v="107"/>
        <n v="97"/>
        <n v="91"/>
        <n v="86"/>
        <n v="85"/>
        <n v="81"/>
        <n v="182"/>
        <n v="144"/>
        <n v="115"/>
        <n v="95"/>
        <n v="93"/>
        <n v="80"/>
        <n v="72"/>
        <n v="71"/>
        <n v="69"/>
        <n v="66"/>
        <n v="63"/>
        <n v="62"/>
        <n v="54"/>
        <n v="49"/>
        <n v="44"/>
        <n v="43"/>
        <n v="42"/>
        <n v="41"/>
        <n v="39"/>
        <n v="84"/>
        <n v="48"/>
        <n v="46"/>
        <n v="37"/>
        <n v="35"/>
        <n v="33"/>
        <n v="32"/>
        <n v="29"/>
        <n v="28"/>
        <n v="27"/>
        <n v="25"/>
        <n v="23"/>
        <n v="22"/>
        <n v="21"/>
        <n v="20"/>
        <n v="19"/>
        <n v="17"/>
        <n v="13"/>
        <n v="12"/>
        <n v="11"/>
        <n v="10"/>
        <n v="9"/>
        <n v="8"/>
        <n v="7"/>
        <n v="6"/>
        <n v="70"/>
        <n v="36"/>
        <n v="26"/>
        <n v="24"/>
        <n v="74"/>
        <n v="73"/>
        <n v="50"/>
        <n v="34"/>
        <n v="31"/>
        <n v="53"/>
        <n v="51"/>
        <n v="18"/>
        <n v="16"/>
        <n v="15"/>
        <n v="14"/>
        <n v="5"/>
        <n v="4"/>
        <n v="3"/>
        <n v="2"/>
        <n v="147"/>
        <n v="57"/>
      </sharedItems>
    </cacheField>
    <cacheField name="構成比" numFmtId="0" sqlType="3">
      <sharedItems containsSemiMixedTypes="0" containsString="0" containsNumber="1" minValue="1.1200000000000001" maxValue="18.329999999999998" count="187">
        <n v="5.65"/>
        <n v="3.32"/>
        <n v="3.17"/>
        <n v="3.11"/>
        <n v="2.5299999999999998"/>
        <n v="2.38"/>
        <n v="2.13"/>
        <n v="2.09"/>
        <n v="1.97"/>
        <n v="1.95"/>
        <n v="1.88"/>
        <n v="1.87"/>
        <n v="1.69"/>
        <n v="1.65"/>
        <n v="1.56"/>
        <n v="1.52"/>
        <n v="1.43"/>
        <n v="1.38"/>
        <n v="5.68"/>
        <n v="3.94"/>
        <n v="3.23"/>
        <n v="3.01"/>
        <n v="2.71"/>
        <n v="2.5"/>
        <n v="2.4300000000000002"/>
        <n v="2.2999999999999998"/>
        <n v="2.2200000000000002"/>
        <n v="1.96"/>
        <n v="1.86"/>
        <n v="1.81"/>
        <n v="1.75"/>
        <n v="1.58"/>
        <n v="1.49"/>
        <n v="1.4"/>
        <n v="1.39"/>
        <n v="1.32"/>
        <n v="6"/>
        <n v="4.74"/>
        <n v="3.79"/>
        <n v="3.13"/>
        <n v="3.06"/>
        <n v="2.64"/>
        <n v="2.37"/>
        <n v="2.34"/>
        <n v="2.27"/>
        <n v="2.17"/>
        <n v="2.08"/>
        <n v="2.04"/>
        <n v="1.78"/>
        <n v="1.61"/>
        <n v="1.45"/>
        <n v="1.42"/>
        <n v="1.35"/>
        <n v="1.29"/>
        <n v="5.89"/>
        <n v="3.37"/>
        <n v="2.88"/>
        <n v="2.59"/>
        <n v="2.4500000000000002"/>
        <n v="2.31"/>
        <n v="2.2400000000000002"/>
        <n v="2.0299999999999998"/>
        <n v="1.89"/>
        <n v="1.54"/>
        <n v="1.47"/>
        <n v="4.97"/>
        <n v="4.29"/>
        <n v="3.84"/>
        <n v="2.93"/>
        <n v="2.48"/>
        <n v="2.2599999999999998"/>
        <n v="6.34"/>
        <n v="4.88"/>
        <n v="3"/>
        <n v="2.72"/>
        <n v="2.58"/>
        <n v="2.5099999999999998"/>
        <n v="2.44"/>
        <n v="2.02"/>
        <n v="1.74"/>
        <n v="1.67"/>
        <n v="1.6"/>
        <n v="1.53"/>
        <n v="1.46"/>
        <n v="5.31"/>
        <n v="5.24"/>
        <n v="3.87"/>
        <n v="3.59"/>
        <n v="2.0099999999999998"/>
        <n v="1.79"/>
        <n v="1.72"/>
        <n v="1.51"/>
        <n v="6.03"/>
        <n v="5.8"/>
        <n v="5.01"/>
        <n v="3.64"/>
        <n v="2.84"/>
        <n v="2.39"/>
        <n v="2.2799999999999998"/>
        <n v="2.0499999999999998"/>
        <n v="1.93"/>
        <n v="1.82"/>
        <n v="1.71"/>
        <n v="1.59"/>
        <n v="1.37"/>
        <n v="5.79"/>
        <n v="4.47"/>
        <n v="3.42"/>
        <n v="2.89"/>
        <n v="2.63"/>
        <n v="2.11"/>
        <n v="1.84"/>
        <n v="6.08"/>
        <n v="5.16"/>
        <n v="4.63"/>
        <n v="3.44"/>
        <n v="3.31"/>
        <n v="2.91"/>
        <n v="2.78"/>
        <n v="2.25"/>
        <n v="1.85"/>
        <n v="4.9400000000000004"/>
        <n v="3.53"/>
        <n v="3.35"/>
        <n v="2.65"/>
        <n v="2.4700000000000002"/>
        <n v="2.29"/>
        <n v="2.12"/>
        <n v="1.76"/>
        <n v="1.41"/>
        <n v="1.23"/>
        <n v="6.02"/>
        <n v="4.51"/>
        <n v="3.76"/>
        <n v="3.38"/>
        <n v="1.5"/>
        <n v="4.66"/>
        <n v="3.58"/>
        <n v="2.87"/>
        <n v="2.15"/>
        <n v="4.8499999999999996"/>
        <n v="4.24"/>
        <n v="3.03"/>
        <n v="2.42"/>
        <n v="1.21"/>
        <n v="4.9000000000000004"/>
        <n v="4.2"/>
        <n v="3.96"/>
        <n v="3.26"/>
        <n v="2.1"/>
        <n v="1.63"/>
        <n v="1.17"/>
        <n v="7.35"/>
        <n v="5.15"/>
        <n v="4.41"/>
        <n v="3.68"/>
        <n v="2.94"/>
        <n v="2.21"/>
        <n v="18.329999999999998"/>
        <n v="8.98"/>
        <n v="7.11"/>
        <n v="3.49"/>
        <n v="2"/>
        <n v="1.25"/>
        <n v="1.1200000000000001"/>
        <n v="9.09"/>
        <n v="3.9"/>
        <n v="3.25"/>
        <n v="2.6"/>
        <n v="1.3"/>
        <n v="6.25"/>
        <n v="4.0199999999999996"/>
        <n v="3.57"/>
        <n v="2.68"/>
        <n v="2.23"/>
        <n v="6.55"/>
        <n v="4.7300000000000004"/>
        <n v="4.55"/>
        <n v="3.27"/>
        <n v="3.09"/>
        <n v="2.36"/>
        <n v="2.1800000000000002"/>
        <n v="1.64"/>
        <n v="8.06"/>
        <n v="6.64"/>
        <n v="4.2699999999999996"/>
        <n v="1.9"/>
      </sharedItems>
    </cacheField>
    <cacheField name="総数（個人）" numFmtId="0" sqlType="4">
      <sharedItems containsSemiMixedTypes="0" containsString="0" containsNumber="1" containsInteger="1" minValue="0" maxValue="1036" count="92">
        <n v="1036"/>
        <n v="469"/>
        <n v="619"/>
        <n v="599"/>
        <n v="421"/>
        <n v="452"/>
        <n v="445"/>
        <n v="308"/>
        <n v="154"/>
        <n v="299"/>
        <n v="95"/>
        <n v="327"/>
        <n v="254"/>
        <n v="260"/>
        <n v="280"/>
        <n v="242"/>
        <n v="212"/>
        <n v="102"/>
        <n v="141"/>
        <n v="133"/>
        <n v="306"/>
        <n v="170"/>
        <n v="192"/>
        <n v="178"/>
        <n v="146"/>
        <n v="119"/>
        <n v="136"/>
        <n v="96"/>
        <n v="46"/>
        <n v="34"/>
        <n v="77"/>
        <n v="91"/>
        <n v="23"/>
        <n v="69"/>
        <n v="63"/>
        <n v="39"/>
        <n v="30"/>
        <n v="54"/>
        <n v="52"/>
        <n v="53"/>
        <n v="138"/>
        <n v="90"/>
        <n v="92"/>
        <n v="61"/>
        <n v="28"/>
        <n v="44"/>
        <n v="51"/>
        <n v="56"/>
        <n v="40"/>
        <n v="26"/>
        <n v="14"/>
        <n v="41"/>
        <n v="22"/>
        <n v="32"/>
        <n v="73"/>
        <n v="42"/>
        <n v="29"/>
        <n v="27"/>
        <n v="12"/>
        <n v="25"/>
        <n v="9"/>
        <n v="2"/>
        <n v="6"/>
        <n v="1"/>
        <n v="15"/>
        <n v="11"/>
        <n v="7"/>
        <n v="3"/>
        <n v="20"/>
        <n v="19"/>
        <n v="17"/>
        <n v="13"/>
        <n v="10"/>
        <n v="0"/>
        <n v="8"/>
        <n v="4"/>
        <n v="5"/>
        <n v="64"/>
        <n v="43"/>
        <n v="33"/>
        <n v="21"/>
        <n v="18"/>
        <n v="68"/>
        <n v="57"/>
        <n v="38"/>
        <n v="50"/>
        <n v="49"/>
        <n v="45"/>
        <n v="16"/>
        <n v="37"/>
        <n v="24"/>
        <n v="99"/>
      </sharedItems>
    </cacheField>
    <cacheField name="構成比（個人）" numFmtId="0" sqlType="3">
      <sharedItems containsSemiMixedTypes="0" containsString="0" containsNumber="1" minValue="0" maxValue="20.25" count="234">
        <n v="8.69"/>
        <n v="3.94"/>
        <n v="5.19"/>
        <n v="5.03"/>
        <n v="3.53"/>
        <n v="3.79"/>
        <n v="3.73"/>
        <n v="2.58"/>
        <n v="1.29"/>
        <n v="2.5099999999999998"/>
        <n v="0.8"/>
        <n v="2.74"/>
        <n v="2.13"/>
        <n v="2.1800000000000002"/>
        <n v="2.35"/>
        <n v="2.0299999999999998"/>
        <n v="1.78"/>
        <n v="0.86"/>
        <n v="1.18"/>
        <n v="1.1200000000000001"/>
        <n v="8.94"/>
        <n v="4.96"/>
        <n v="5.61"/>
        <n v="5.2"/>
        <n v="4.26"/>
        <n v="3.88"/>
        <n v="3.48"/>
        <n v="3.97"/>
        <n v="2.8"/>
        <n v="1.34"/>
        <n v="0.99"/>
        <n v="2.25"/>
        <n v="2.66"/>
        <n v="0.67"/>
        <n v="2.02"/>
        <n v="1.84"/>
        <n v="1.1399999999999999"/>
        <n v="0.88"/>
        <n v="1.58"/>
        <n v="1.52"/>
        <n v="1.55"/>
        <n v="8.6"/>
        <n v="6.98"/>
        <n v="4.55"/>
        <n v="4.6500000000000004"/>
        <n v="3.09"/>
        <n v="1.42"/>
        <n v="2.63"/>
        <n v="2.68"/>
        <n v="2.23"/>
        <n v="2.83"/>
        <n v="1.32"/>
        <n v="0.71"/>
        <n v="2.0699999999999998"/>
        <n v="1.1100000000000001"/>
        <n v="1.62"/>
        <n v="11.25"/>
        <n v="6.47"/>
        <n v="3.54"/>
        <n v="4.47"/>
        <n v="4.93"/>
        <n v="4.16"/>
        <n v="1.85"/>
        <n v="3.85"/>
        <n v="1.39"/>
        <n v="4.3099999999999996"/>
        <n v="0.31"/>
        <n v="0.92"/>
        <n v="0.15"/>
        <n v="2.31"/>
        <n v="1.69"/>
        <n v="1.08"/>
        <n v="0.46"/>
        <n v="6.78"/>
        <n v="6.44"/>
        <n v="5.76"/>
        <n v="4.41"/>
        <n v="2.37"/>
        <n v="3.39"/>
        <n v="1.02"/>
        <n v="3.05"/>
        <n v="0.68"/>
        <n v="0"/>
        <n v="2.71"/>
        <n v="1.36"/>
        <n v="10.9"/>
        <n v="7.75"/>
        <n v="5.21"/>
        <n v="3.27"/>
        <n v="4"/>
        <n v="3.15"/>
        <n v="3.87"/>
        <n v="3.63"/>
        <n v="2.54"/>
        <n v="1.45"/>
        <n v="2.42"/>
        <n v="0.85"/>
        <n v="2.06"/>
        <n v="0.73"/>
        <n v="8.1"/>
        <n v="6.79"/>
        <n v="4.5199999999999996"/>
        <n v="5.95"/>
        <n v="4.6399999999999997"/>
        <n v="3.33"/>
        <n v="3.45"/>
        <n v="1.19"/>
        <n v="2.14"/>
        <n v="2.98"/>
        <n v="2.2599999999999998"/>
        <n v="0.83"/>
        <n v="1.31"/>
        <n v="0.95"/>
        <n v="0.6"/>
        <n v="8.17"/>
        <n v="7.5"/>
        <n v="7.17"/>
        <n v="5"/>
        <n v="3"/>
        <n v="1"/>
        <n v="2.67"/>
        <n v="2.17"/>
        <n v="1.83"/>
        <n v="1.17"/>
        <n v="2"/>
        <n v="2.33"/>
        <n v="1.33"/>
        <n v="1.67"/>
        <n v="8.1199999999999992"/>
        <n v="6.84"/>
        <n v="4.0599999999999996"/>
        <n v="4.7"/>
        <n v="1.28"/>
        <n v="2.78"/>
        <n v="1.71"/>
        <n v="2.99"/>
        <n v="1.92"/>
        <n v="0.43"/>
        <n v="1.5"/>
        <n v="9.0399999999999991"/>
        <n v="7.27"/>
        <n v="3.14"/>
        <n v="4.32"/>
        <n v="4.72"/>
        <n v="4.13"/>
        <n v="3.34"/>
        <n v="1.57"/>
        <n v="2.5499999999999998"/>
        <n v="1.77"/>
        <n v="2.36"/>
        <n v="1.38"/>
        <n v="0.79"/>
        <n v="1.96"/>
        <n v="7.67"/>
        <n v="4.42"/>
        <n v="5.6"/>
        <n v="3.83"/>
        <n v="1.47"/>
        <n v="3.24"/>
        <n v="2.65"/>
        <n v="2.95"/>
        <n v="0.59"/>
        <n v="9.4"/>
        <n v="6.71"/>
        <n v="3.36"/>
        <n v="6.04"/>
        <n v="4.03"/>
        <n v="2.0099999999999998"/>
        <n v="2.72"/>
        <n v="8.84"/>
        <n v="4.08"/>
        <n v="4.76"/>
        <n v="3.4"/>
        <n v="2.04"/>
        <n v="6.52"/>
        <n v="8.6999999999999993"/>
        <n v="7.61"/>
        <n v="5.43"/>
        <n v="4.3499999999999996"/>
        <n v="3.26"/>
        <n v="1.0900000000000001"/>
        <n v="7.42"/>
        <n v="6.99"/>
        <n v="0.44"/>
        <n v="5.68"/>
        <n v="1.75"/>
        <n v="3.06"/>
        <n v="0.87"/>
        <n v="10"/>
        <n v="7.78"/>
        <n v="6.67"/>
        <n v="4.4400000000000004"/>
        <n v="2.2200000000000002"/>
        <n v="20.25"/>
        <n v="9"/>
        <n v="2.86"/>
        <n v="5.52"/>
        <n v="3.89"/>
        <n v="3.68"/>
        <n v="2.4500000000000002"/>
        <n v="1.43"/>
        <n v="0.82"/>
        <n v="1.23"/>
        <n v="1.64"/>
        <n v="12.96"/>
        <n v="4.63"/>
        <n v="5.56"/>
        <n v="3.7"/>
        <n v="0.93"/>
        <n v="8.82"/>
        <n v="2.94"/>
        <n v="5.88"/>
        <n v="6.62"/>
        <n v="2.21"/>
        <n v="0.74"/>
        <n v="8.31"/>
        <n v="6.11"/>
        <n v="5.62"/>
        <n v="4.4000000000000004"/>
        <n v="3.91"/>
        <n v="2.93"/>
        <n v="2.2000000000000002"/>
        <n v="2.69"/>
        <n v="0.98"/>
        <n v="1.22"/>
        <n v="2.11"/>
        <n v="9.86"/>
        <n v="6.34"/>
        <n v="5.63"/>
        <n v="4.2300000000000004"/>
        <n v="3.52"/>
        <n v="2.82"/>
        <n v="0.7"/>
        <n v="1.41"/>
      </sharedItems>
    </cacheField>
    <cacheField name="総数（法人）" numFmtId="0" sqlType="4">
      <sharedItems containsSemiMixedTypes="0" containsString="0" containsNumber="1" containsInteger="1" minValue="0" maxValue="300" count="63">
        <n v="96"/>
        <n v="191"/>
        <n v="16"/>
        <n v="24"/>
        <n v="86"/>
        <n v="55"/>
        <n v="32"/>
        <n v="118"/>
        <n v="265"/>
        <n v="120"/>
        <n v="300"/>
        <n v="62"/>
        <n v="123"/>
        <n v="111"/>
        <n v="59"/>
        <n v="88"/>
        <n v="100"/>
        <n v="192"/>
        <n v="146"/>
        <n v="143"/>
        <n v="42"/>
        <n v="71"/>
        <n v="6"/>
        <n v="20"/>
        <n v="30"/>
        <n v="10"/>
        <n v="45"/>
        <n v="90"/>
        <n v="83"/>
        <n v="37"/>
        <n v="84"/>
        <n v="38"/>
        <n v="34"/>
        <n v="52"/>
        <n v="56"/>
        <n v="31"/>
        <n v="29"/>
        <n v="28"/>
        <n v="12"/>
        <n v="25"/>
        <n v="3"/>
        <n v="19"/>
        <n v="44"/>
        <n v="22"/>
        <n v="14"/>
        <n v="23"/>
        <n v="27"/>
        <n v="2"/>
        <n v="9"/>
        <n v="17"/>
        <n v="11"/>
        <n v="5"/>
        <n v="8"/>
        <n v="21"/>
        <n v="7"/>
        <n v="18"/>
        <n v="0"/>
        <n v="1"/>
        <n v="4"/>
        <n v="15"/>
        <n v="13"/>
        <n v="48"/>
        <n v="43"/>
      </sharedItems>
    </cacheField>
    <cacheField name="構成比（法人）" numFmtId="0" sqlType="3">
      <sharedItems containsSemiMixedTypes="0" containsString="0" containsNumber="1" minValue="0" maxValue="21.88" count="168">
        <n v="1.23"/>
        <n v="2.4500000000000002"/>
        <n v="0.2"/>
        <n v="0.31"/>
        <n v="1.1000000000000001"/>
        <n v="0.7"/>
        <n v="0.41"/>
        <n v="1.51"/>
        <n v="3.4"/>
        <n v="1.54"/>
        <n v="3.84"/>
        <n v="0.79"/>
        <n v="1.58"/>
        <n v="1.42"/>
        <n v="0.76"/>
        <n v="1.1299999999999999"/>
        <n v="1.28"/>
        <n v="2.46"/>
        <n v="1.87"/>
        <n v="1.83"/>
        <n v="1.6"/>
        <n v="2.71"/>
        <n v="0.23"/>
        <n v="1.1399999999999999"/>
        <n v="0.38"/>
        <n v="1.72"/>
        <n v="3.43"/>
        <n v="3.17"/>
        <n v="1.41"/>
        <n v="3.2"/>
        <n v="1.45"/>
        <n v="1.3"/>
        <n v="1.98"/>
        <n v="2.14"/>
        <n v="1.18"/>
        <n v="1.1100000000000001"/>
        <n v="1.07"/>
        <n v="0.59"/>
        <n v="0.3"/>
        <n v="4.33"/>
        <n v="1.57"/>
        <n v="2.17"/>
        <n v="1.38"/>
        <n v="2.2599999999999998"/>
        <n v="2.66"/>
        <n v="1.97"/>
        <n v="0.98"/>
        <n v="0.89"/>
        <n v="1.67"/>
        <n v="1.46"/>
        <n v="3.05"/>
        <n v="1.59"/>
        <n v="0.66"/>
        <n v="1.06"/>
        <n v="2.78"/>
        <n v="0.93"/>
        <n v="2.38"/>
        <n v="0"/>
        <n v="3.31"/>
        <n v="2.52"/>
        <n v="3.18"/>
        <n v="1.32"/>
        <n v="1.85"/>
        <n v="2.25"/>
        <n v="1.52"/>
        <n v="3.03"/>
        <n v="5.3"/>
        <n v="2.27"/>
        <n v="0.17"/>
        <n v="1.05"/>
        <n v="2.62"/>
        <n v="1.75"/>
        <n v="0.87"/>
        <n v="1.4"/>
        <n v="2.44"/>
        <n v="1.22"/>
        <n v="2.79"/>
        <n v="0.35"/>
        <n v="2.81"/>
        <n v="3"/>
        <n v="0.56000000000000005"/>
        <n v="0.94"/>
        <n v="3.38"/>
        <n v="1.88"/>
        <n v="0.19"/>
        <n v="3.19"/>
        <n v="1.53"/>
        <n v="2.2999999999999998"/>
        <n v="0.77"/>
        <n v="7.66"/>
        <n v="1.1499999999999999"/>
        <n v="5.36"/>
        <n v="3.45"/>
        <n v="2.68"/>
        <n v="2.15"/>
        <n v="0.72"/>
        <n v="2.5099999999999998"/>
        <n v="1.43"/>
        <n v="1.08"/>
        <n v="5.0199999999999996"/>
        <n v="1.79"/>
        <n v="2.87"/>
        <n v="3.94"/>
        <n v="0.36"/>
        <n v="0.84"/>
        <n v="8.02"/>
        <n v="1.69"/>
        <n v="0.42"/>
        <n v="2.5299999999999998"/>
        <n v="6.75"/>
        <n v="4.6399999999999997"/>
        <n v="2.11"/>
        <n v="2.36"/>
        <n v="0.47"/>
        <n v="6.13"/>
        <n v="1.89"/>
        <n v="4.72"/>
        <n v="3.3"/>
        <n v="2.83"/>
        <n v="3.51"/>
        <n v="2.63"/>
        <n v="0.88"/>
        <n v="6.92"/>
        <n v="3.08"/>
        <n v="5.38"/>
        <n v="4.62"/>
        <n v="2.31"/>
        <n v="3.85"/>
        <n v="5.56"/>
        <n v="1.39"/>
        <n v="4.17"/>
        <n v="9.18"/>
        <n v="0.51"/>
        <n v="6.63"/>
        <n v="4.59"/>
        <n v="2.5499999999999998"/>
        <n v="1.02"/>
        <n v="2.04"/>
        <n v="12.2"/>
        <n v="4.88"/>
        <n v="7.32"/>
        <n v="15.48"/>
        <n v="9.0299999999999994"/>
        <n v="13.87"/>
        <n v="0.32"/>
        <n v="1.94"/>
        <n v="1.61"/>
        <n v="0.97"/>
        <n v="2.58"/>
        <n v="0.65"/>
        <n v="11.36"/>
        <n v="4.55"/>
        <n v="2.33"/>
        <n v="5.81"/>
        <n v="1.1599999999999999"/>
        <n v="6.98"/>
        <n v="3.49"/>
        <n v="4.6500000000000004"/>
        <n v="1.55"/>
        <n v="0.78"/>
        <n v="5.43"/>
        <n v="3.1"/>
        <n v="3.88"/>
        <n v="21.88"/>
        <n v="6.25"/>
        <n v="1.56"/>
        <n v="3.13"/>
        <n v="7.81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1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x v="0"/>
    <x v="0"/>
    <x v="0"/>
    <x v="0"/>
    <n v="6"/>
    <n v="0.03"/>
    <n v="1"/>
    <n v="0.01"/>
    <n v="5"/>
    <n v="0.06"/>
    <x v="0"/>
  </r>
  <r>
    <x v="0"/>
    <x v="0"/>
    <x v="0"/>
    <x v="1"/>
    <n v="2616"/>
    <n v="13.06"/>
    <n v="1242"/>
    <n v="10.42"/>
    <n v="1374"/>
    <n v="17.600000000000001"/>
    <x v="0"/>
  </r>
  <r>
    <x v="0"/>
    <x v="0"/>
    <x v="0"/>
    <x v="2"/>
    <n v="1674"/>
    <n v="8.36"/>
    <n v="869"/>
    <n v="7.29"/>
    <n v="802"/>
    <n v="10.28"/>
    <x v="1"/>
  </r>
  <r>
    <x v="0"/>
    <x v="0"/>
    <x v="0"/>
    <x v="3"/>
    <n v="66"/>
    <n v="0.33"/>
    <n v="2"/>
    <n v="0.02"/>
    <n v="51"/>
    <n v="0.65"/>
    <x v="1"/>
  </r>
  <r>
    <x v="0"/>
    <x v="0"/>
    <x v="0"/>
    <x v="4"/>
    <n v="117"/>
    <n v="0.57999999999999996"/>
    <n v="9"/>
    <n v="0.08"/>
    <n v="107"/>
    <n v="1.37"/>
    <x v="2"/>
  </r>
  <r>
    <x v="0"/>
    <x v="0"/>
    <x v="0"/>
    <x v="5"/>
    <n v="183"/>
    <n v="0.91"/>
    <n v="46"/>
    <n v="0.39"/>
    <n v="135"/>
    <n v="1.73"/>
    <x v="3"/>
  </r>
  <r>
    <x v="0"/>
    <x v="0"/>
    <x v="0"/>
    <x v="6"/>
    <n v="5384"/>
    <n v="26.87"/>
    <n v="2922"/>
    <n v="24.52"/>
    <n v="2453"/>
    <n v="31.43"/>
    <x v="4"/>
  </r>
  <r>
    <x v="0"/>
    <x v="0"/>
    <x v="0"/>
    <x v="7"/>
    <n v="164"/>
    <n v="0.82"/>
    <n v="25"/>
    <n v="0.21"/>
    <n v="139"/>
    <n v="1.78"/>
    <x v="0"/>
  </r>
  <r>
    <x v="0"/>
    <x v="0"/>
    <x v="0"/>
    <x v="8"/>
    <n v="1333"/>
    <n v="6.65"/>
    <n v="683"/>
    <n v="5.73"/>
    <n v="645"/>
    <n v="8.26"/>
    <x v="2"/>
  </r>
  <r>
    <x v="0"/>
    <x v="0"/>
    <x v="0"/>
    <x v="9"/>
    <n v="945"/>
    <n v="4.72"/>
    <n v="513"/>
    <n v="4.3"/>
    <n v="417"/>
    <n v="5.34"/>
    <x v="0"/>
  </r>
  <r>
    <x v="0"/>
    <x v="0"/>
    <x v="0"/>
    <x v="10"/>
    <n v="2536"/>
    <n v="12.66"/>
    <n v="2112"/>
    <n v="17.72"/>
    <n v="416"/>
    <n v="5.33"/>
    <x v="3"/>
  </r>
  <r>
    <x v="0"/>
    <x v="0"/>
    <x v="0"/>
    <x v="11"/>
    <n v="2559"/>
    <n v="12.77"/>
    <n v="2040"/>
    <n v="17.12"/>
    <n v="481"/>
    <n v="6.16"/>
    <x v="5"/>
  </r>
  <r>
    <x v="0"/>
    <x v="0"/>
    <x v="0"/>
    <x v="12"/>
    <n v="812"/>
    <n v="4.05"/>
    <n v="507"/>
    <n v="4.25"/>
    <n v="154"/>
    <n v="1.97"/>
    <x v="5"/>
  </r>
  <r>
    <x v="0"/>
    <x v="0"/>
    <x v="0"/>
    <x v="13"/>
    <n v="929"/>
    <n v="4.6399999999999997"/>
    <n v="576"/>
    <n v="4.83"/>
    <n v="324"/>
    <n v="4.1500000000000004"/>
    <x v="3"/>
  </r>
  <r>
    <x v="0"/>
    <x v="0"/>
    <x v="0"/>
    <x v="14"/>
    <n v="710"/>
    <n v="3.54"/>
    <n v="371"/>
    <n v="3.11"/>
    <n v="302"/>
    <n v="3.87"/>
    <x v="4"/>
  </r>
  <r>
    <x v="0"/>
    <x v="1"/>
    <x v="1"/>
    <x v="0"/>
    <n v="0"/>
    <n v="0"/>
    <n v="0"/>
    <n v="0"/>
    <n v="0"/>
    <n v="0"/>
    <x v="0"/>
  </r>
  <r>
    <x v="0"/>
    <x v="1"/>
    <x v="1"/>
    <x v="1"/>
    <n v="712"/>
    <n v="11.63"/>
    <n v="306"/>
    <n v="8.94"/>
    <n v="406"/>
    <n v="15.49"/>
    <x v="0"/>
  </r>
  <r>
    <x v="0"/>
    <x v="1"/>
    <x v="1"/>
    <x v="2"/>
    <n v="356"/>
    <n v="5.81"/>
    <n v="175"/>
    <n v="5.1100000000000003"/>
    <n v="181"/>
    <n v="6.91"/>
    <x v="0"/>
  </r>
  <r>
    <x v="0"/>
    <x v="1"/>
    <x v="1"/>
    <x v="3"/>
    <n v="32"/>
    <n v="0.52"/>
    <n v="0"/>
    <n v="0"/>
    <n v="32"/>
    <n v="1.22"/>
    <x v="0"/>
  </r>
  <r>
    <x v="0"/>
    <x v="1"/>
    <x v="1"/>
    <x v="4"/>
    <n v="55"/>
    <n v="0.9"/>
    <n v="1"/>
    <n v="0.03"/>
    <n v="53"/>
    <n v="2.02"/>
    <x v="2"/>
  </r>
  <r>
    <x v="0"/>
    <x v="1"/>
    <x v="1"/>
    <x v="5"/>
    <n v="46"/>
    <n v="0.75"/>
    <n v="19"/>
    <n v="0.55000000000000004"/>
    <n v="27"/>
    <n v="1.03"/>
    <x v="0"/>
  </r>
  <r>
    <x v="0"/>
    <x v="1"/>
    <x v="1"/>
    <x v="6"/>
    <n v="1562"/>
    <n v="25.51"/>
    <n v="760"/>
    <n v="22.2"/>
    <n v="802"/>
    <n v="30.6"/>
    <x v="0"/>
  </r>
  <r>
    <x v="0"/>
    <x v="1"/>
    <x v="1"/>
    <x v="7"/>
    <n v="66"/>
    <n v="1.08"/>
    <n v="5"/>
    <n v="0.15"/>
    <n v="61"/>
    <n v="2.33"/>
    <x v="0"/>
  </r>
  <r>
    <x v="0"/>
    <x v="1"/>
    <x v="1"/>
    <x v="8"/>
    <n v="512"/>
    <n v="8.36"/>
    <n v="248"/>
    <n v="7.24"/>
    <n v="264"/>
    <n v="10.07"/>
    <x v="0"/>
  </r>
  <r>
    <x v="0"/>
    <x v="1"/>
    <x v="1"/>
    <x v="9"/>
    <n v="382"/>
    <n v="6.24"/>
    <n v="196"/>
    <n v="5.72"/>
    <n v="182"/>
    <n v="6.94"/>
    <x v="0"/>
  </r>
  <r>
    <x v="0"/>
    <x v="1"/>
    <x v="1"/>
    <x v="10"/>
    <n v="770"/>
    <n v="12.58"/>
    <n v="629"/>
    <n v="18.37"/>
    <n v="138"/>
    <n v="5.27"/>
    <x v="0"/>
  </r>
  <r>
    <x v="0"/>
    <x v="1"/>
    <x v="1"/>
    <x v="11"/>
    <n v="806"/>
    <n v="13.16"/>
    <n v="612"/>
    <n v="17.87"/>
    <n v="186"/>
    <n v="7.1"/>
    <x v="3"/>
  </r>
  <r>
    <x v="0"/>
    <x v="1"/>
    <x v="1"/>
    <x v="12"/>
    <n v="297"/>
    <n v="4.8499999999999996"/>
    <n v="175"/>
    <n v="5.1100000000000003"/>
    <n v="75"/>
    <n v="2.86"/>
    <x v="2"/>
  </r>
  <r>
    <x v="0"/>
    <x v="1"/>
    <x v="1"/>
    <x v="13"/>
    <n v="302"/>
    <n v="4.93"/>
    <n v="178"/>
    <n v="5.2"/>
    <n v="113"/>
    <n v="4.3099999999999996"/>
    <x v="3"/>
  </r>
  <r>
    <x v="0"/>
    <x v="1"/>
    <x v="1"/>
    <x v="14"/>
    <n v="225"/>
    <n v="3.67"/>
    <n v="120"/>
    <n v="3.5"/>
    <n v="101"/>
    <n v="3.85"/>
    <x v="3"/>
  </r>
  <r>
    <x v="0"/>
    <x v="2"/>
    <x v="2"/>
    <x v="0"/>
    <n v="4"/>
    <n v="0.13"/>
    <n v="1"/>
    <n v="0.05"/>
    <n v="3"/>
    <n v="0.3"/>
    <x v="0"/>
  </r>
  <r>
    <x v="0"/>
    <x v="2"/>
    <x v="2"/>
    <x v="1"/>
    <n v="365"/>
    <n v="12.03"/>
    <n v="189"/>
    <n v="9.56"/>
    <n v="176"/>
    <n v="17.32"/>
    <x v="0"/>
  </r>
  <r>
    <x v="0"/>
    <x v="2"/>
    <x v="2"/>
    <x v="2"/>
    <n v="204"/>
    <n v="6.72"/>
    <n v="123"/>
    <n v="6.22"/>
    <n v="81"/>
    <n v="7.97"/>
    <x v="0"/>
  </r>
  <r>
    <x v="0"/>
    <x v="2"/>
    <x v="2"/>
    <x v="3"/>
    <n v="4"/>
    <n v="0.13"/>
    <n v="0"/>
    <n v="0"/>
    <n v="4"/>
    <n v="0.39"/>
    <x v="0"/>
  </r>
  <r>
    <x v="0"/>
    <x v="2"/>
    <x v="2"/>
    <x v="4"/>
    <n v="13"/>
    <n v="0.43"/>
    <n v="3"/>
    <n v="0.15"/>
    <n v="10"/>
    <n v="0.98"/>
    <x v="0"/>
  </r>
  <r>
    <x v="0"/>
    <x v="2"/>
    <x v="2"/>
    <x v="5"/>
    <n v="39"/>
    <n v="1.29"/>
    <n v="10"/>
    <n v="0.51"/>
    <n v="29"/>
    <n v="2.85"/>
    <x v="0"/>
  </r>
  <r>
    <x v="0"/>
    <x v="2"/>
    <x v="2"/>
    <x v="6"/>
    <n v="862"/>
    <n v="28.4"/>
    <n v="513"/>
    <n v="25.95"/>
    <n v="349"/>
    <n v="34.35"/>
    <x v="0"/>
  </r>
  <r>
    <x v="0"/>
    <x v="2"/>
    <x v="2"/>
    <x v="7"/>
    <n v="24"/>
    <n v="0.79"/>
    <n v="5"/>
    <n v="0.25"/>
    <n v="19"/>
    <n v="1.87"/>
    <x v="0"/>
  </r>
  <r>
    <x v="0"/>
    <x v="2"/>
    <x v="2"/>
    <x v="8"/>
    <n v="222"/>
    <n v="7.31"/>
    <n v="134"/>
    <n v="6.78"/>
    <n v="88"/>
    <n v="8.66"/>
    <x v="0"/>
  </r>
  <r>
    <x v="0"/>
    <x v="2"/>
    <x v="2"/>
    <x v="9"/>
    <n v="129"/>
    <n v="4.25"/>
    <n v="80"/>
    <n v="4.05"/>
    <n v="45"/>
    <n v="4.43"/>
    <x v="0"/>
  </r>
  <r>
    <x v="0"/>
    <x v="2"/>
    <x v="2"/>
    <x v="10"/>
    <n v="491"/>
    <n v="16.18"/>
    <n v="433"/>
    <n v="21.9"/>
    <n v="57"/>
    <n v="5.61"/>
    <x v="2"/>
  </r>
  <r>
    <x v="0"/>
    <x v="2"/>
    <x v="2"/>
    <x v="11"/>
    <n v="369"/>
    <n v="12.16"/>
    <n v="310"/>
    <n v="15.68"/>
    <n v="57"/>
    <n v="5.61"/>
    <x v="0"/>
  </r>
  <r>
    <x v="0"/>
    <x v="2"/>
    <x v="2"/>
    <x v="12"/>
    <n v="101"/>
    <n v="3.33"/>
    <n v="57"/>
    <n v="2.88"/>
    <n v="12"/>
    <n v="1.18"/>
    <x v="0"/>
  </r>
  <r>
    <x v="0"/>
    <x v="2"/>
    <x v="2"/>
    <x v="13"/>
    <n v="123"/>
    <n v="4.05"/>
    <n v="72"/>
    <n v="3.64"/>
    <n v="49"/>
    <n v="4.82"/>
    <x v="0"/>
  </r>
  <r>
    <x v="0"/>
    <x v="2"/>
    <x v="2"/>
    <x v="14"/>
    <n v="85"/>
    <n v="2.8"/>
    <n v="47"/>
    <n v="2.38"/>
    <n v="37"/>
    <n v="3.64"/>
    <x v="0"/>
  </r>
  <r>
    <x v="0"/>
    <x v="3"/>
    <x v="3"/>
    <x v="0"/>
    <n v="0"/>
    <n v="0"/>
    <n v="0"/>
    <n v="0"/>
    <n v="0"/>
    <n v="0"/>
    <x v="0"/>
  </r>
  <r>
    <x v="0"/>
    <x v="3"/>
    <x v="3"/>
    <x v="1"/>
    <n v="144"/>
    <n v="10.1"/>
    <n v="42"/>
    <n v="6.47"/>
    <n v="102"/>
    <n v="13.51"/>
    <x v="0"/>
  </r>
  <r>
    <x v="0"/>
    <x v="3"/>
    <x v="3"/>
    <x v="2"/>
    <n v="82"/>
    <n v="5.75"/>
    <n v="20"/>
    <n v="3.08"/>
    <n v="62"/>
    <n v="8.2100000000000009"/>
    <x v="0"/>
  </r>
  <r>
    <x v="0"/>
    <x v="3"/>
    <x v="3"/>
    <x v="3"/>
    <n v="2"/>
    <n v="0.14000000000000001"/>
    <n v="0"/>
    <n v="0"/>
    <n v="2"/>
    <n v="0.26"/>
    <x v="0"/>
  </r>
  <r>
    <x v="0"/>
    <x v="3"/>
    <x v="3"/>
    <x v="4"/>
    <n v="11"/>
    <n v="0.77"/>
    <n v="0"/>
    <n v="0"/>
    <n v="11"/>
    <n v="1.46"/>
    <x v="0"/>
  </r>
  <r>
    <x v="0"/>
    <x v="3"/>
    <x v="3"/>
    <x v="5"/>
    <n v="30"/>
    <n v="2.1"/>
    <n v="1"/>
    <n v="0.15"/>
    <n v="29"/>
    <n v="3.84"/>
    <x v="0"/>
  </r>
  <r>
    <x v="0"/>
    <x v="3"/>
    <x v="3"/>
    <x v="6"/>
    <n v="421"/>
    <n v="29.52"/>
    <n v="156"/>
    <n v="24.04"/>
    <n v="265"/>
    <n v="35.1"/>
    <x v="0"/>
  </r>
  <r>
    <x v="0"/>
    <x v="3"/>
    <x v="3"/>
    <x v="7"/>
    <n v="10"/>
    <n v="0.7"/>
    <n v="2"/>
    <n v="0.31"/>
    <n v="8"/>
    <n v="1.06"/>
    <x v="0"/>
  </r>
  <r>
    <x v="0"/>
    <x v="3"/>
    <x v="3"/>
    <x v="8"/>
    <n v="113"/>
    <n v="7.92"/>
    <n v="44"/>
    <n v="6.78"/>
    <n v="69"/>
    <n v="9.14"/>
    <x v="0"/>
  </r>
  <r>
    <x v="0"/>
    <x v="3"/>
    <x v="3"/>
    <x v="9"/>
    <n v="82"/>
    <n v="5.75"/>
    <n v="40"/>
    <n v="6.16"/>
    <n v="40"/>
    <n v="5.3"/>
    <x v="0"/>
  </r>
  <r>
    <x v="0"/>
    <x v="3"/>
    <x v="3"/>
    <x v="10"/>
    <n v="149"/>
    <n v="10.45"/>
    <n v="112"/>
    <n v="17.260000000000002"/>
    <n v="37"/>
    <n v="4.9000000000000004"/>
    <x v="0"/>
  </r>
  <r>
    <x v="0"/>
    <x v="3"/>
    <x v="3"/>
    <x v="11"/>
    <n v="168"/>
    <n v="11.78"/>
    <n v="124"/>
    <n v="19.11"/>
    <n v="39"/>
    <n v="5.17"/>
    <x v="0"/>
  </r>
  <r>
    <x v="0"/>
    <x v="3"/>
    <x v="3"/>
    <x v="12"/>
    <n v="59"/>
    <n v="4.1399999999999997"/>
    <n v="35"/>
    <n v="5.39"/>
    <n v="13"/>
    <n v="1.72"/>
    <x v="0"/>
  </r>
  <r>
    <x v="0"/>
    <x v="3"/>
    <x v="3"/>
    <x v="13"/>
    <n v="88"/>
    <n v="6.17"/>
    <n v="53"/>
    <n v="8.17"/>
    <n v="34"/>
    <n v="4.5"/>
    <x v="0"/>
  </r>
  <r>
    <x v="0"/>
    <x v="3"/>
    <x v="3"/>
    <x v="14"/>
    <n v="67"/>
    <n v="4.7"/>
    <n v="20"/>
    <n v="3.08"/>
    <n v="44"/>
    <n v="5.83"/>
    <x v="3"/>
  </r>
  <r>
    <x v="0"/>
    <x v="4"/>
    <x v="4"/>
    <x v="0"/>
    <n v="0"/>
    <n v="0"/>
    <n v="0"/>
    <n v="0"/>
    <n v="0"/>
    <n v="0"/>
    <x v="0"/>
  </r>
  <r>
    <x v="0"/>
    <x v="4"/>
    <x v="4"/>
    <x v="1"/>
    <n v="72"/>
    <n v="16.25"/>
    <n v="40"/>
    <n v="13.56"/>
    <n v="32"/>
    <n v="24.24"/>
    <x v="0"/>
  </r>
  <r>
    <x v="0"/>
    <x v="4"/>
    <x v="4"/>
    <x v="2"/>
    <n v="38"/>
    <n v="8.58"/>
    <n v="16"/>
    <n v="5.42"/>
    <n v="22"/>
    <n v="16.670000000000002"/>
    <x v="0"/>
  </r>
  <r>
    <x v="0"/>
    <x v="4"/>
    <x v="4"/>
    <x v="3"/>
    <n v="1"/>
    <n v="0.23"/>
    <n v="0"/>
    <n v="0"/>
    <n v="0"/>
    <n v="0"/>
    <x v="0"/>
  </r>
  <r>
    <x v="0"/>
    <x v="4"/>
    <x v="4"/>
    <x v="4"/>
    <n v="3"/>
    <n v="0.68"/>
    <n v="0"/>
    <n v="0"/>
    <n v="3"/>
    <n v="2.27"/>
    <x v="0"/>
  </r>
  <r>
    <x v="0"/>
    <x v="4"/>
    <x v="4"/>
    <x v="5"/>
    <n v="2"/>
    <n v="0.45"/>
    <n v="0"/>
    <n v="0"/>
    <n v="2"/>
    <n v="1.52"/>
    <x v="0"/>
  </r>
  <r>
    <x v="0"/>
    <x v="4"/>
    <x v="4"/>
    <x v="6"/>
    <n v="122"/>
    <n v="27.54"/>
    <n v="77"/>
    <n v="26.1"/>
    <n v="44"/>
    <n v="33.33"/>
    <x v="2"/>
  </r>
  <r>
    <x v="0"/>
    <x v="4"/>
    <x v="4"/>
    <x v="7"/>
    <n v="0"/>
    <n v="0"/>
    <n v="0"/>
    <n v="0"/>
    <n v="0"/>
    <n v="0"/>
    <x v="0"/>
  </r>
  <r>
    <x v="0"/>
    <x v="4"/>
    <x v="4"/>
    <x v="8"/>
    <n v="10"/>
    <n v="2.2599999999999998"/>
    <n v="4"/>
    <n v="1.36"/>
    <n v="6"/>
    <n v="4.55"/>
    <x v="0"/>
  </r>
  <r>
    <x v="0"/>
    <x v="4"/>
    <x v="4"/>
    <x v="9"/>
    <n v="17"/>
    <n v="3.84"/>
    <n v="14"/>
    <n v="4.75"/>
    <n v="3"/>
    <n v="2.27"/>
    <x v="0"/>
  </r>
  <r>
    <x v="0"/>
    <x v="4"/>
    <x v="4"/>
    <x v="10"/>
    <n v="74"/>
    <n v="16.7"/>
    <n v="69"/>
    <n v="23.39"/>
    <n v="5"/>
    <n v="3.79"/>
    <x v="0"/>
  </r>
  <r>
    <x v="0"/>
    <x v="4"/>
    <x v="4"/>
    <x v="11"/>
    <n v="50"/>
    <n v="11.29"/>
    <n v="41"/>
    <n v="13.9"/>
    <n v="7"/>
    <n v="5.3"/>
    <x v="2"/>
  </r>
  <r>
    <x v="0"/>
    <x v="4"/>
    <x v="4"/>
    <x v="12"/>
    <n v="24"/>
    <n v="5.42"/>
    <n v="13"/>
    <n v="4.41"/>
    <n v="2"/>
    <n v="1.52"/>
    <x v="0"/>
  </r>
  <r>
    <x v="0"/>
    <x v="4"/>
    <x v="4"/>
    <x v="13"/>
    <n v="14"/>
    <n v="3.16"/>
    <n v="11"/>
    <n v="3.73"/>
    <n v="3"/>
    <n v="2.27"/>
    <x v="0"/>
  </r>
  <r>
    <x v="0"/>
    <x v="4"/>
    <x v="4"/>
    <x v="14"/>
    <n v="16"/>
    <n v="3.61"/>
    <n v="10"/>
    <n v="3.39"/>
    <n v="3"/>
    <n v="2.27"/>
    <x v="2"/>
  </r>
  <r>
    <x v="0"/>
    <x v="5"/>
    <x v="5"/>
    <x v="0"/>
    <n v="1"/>
    <n v="7.0000000000000007E-2"/>
    <n v="0"/>
    <n v="0"/>
    <n v="1"/>
    <n v="0.17"/>
    <x v="0"/>
  </r>
  <r>
    <x v="0"/>
    <x v="5"/>
    <x v="5"/>
    <x v="1"/>
    <n v="172"/>
    <n v="11.99"/>
    <n v="80"/>
    <n v="9.69"/>
    <n v="92"/>
    <n v="16.059999999999999"/>
    <x v="0"/>
  </r>
  <r>
    <x v="0"/>
    <x v="5"/>
    <x v="5"/>
    <x v="2"/>
    <n v="145"/>
    <n v="10.1"/>
    <n v="58"/>
    <n v="7.02"/>
    <n v="87"/>
    <n v="15.18"/>
    <x v="0"/>
  </r>
  <r>
    <x v="0"/>
    <x v="5"/>
    <x v="5"/>
    <x v="3"/>
    <n v="6"/>
    <n v="0.42"/>
    <n v="0"/>
    <n v="0"/>
    <n v="2"/>
    <n v="0.35"/>
    <x v="1"/>
  </r>
  <r>
    <x v="0"/>
    <x v="5"/>
    <x v="5"/>
    <x v="4"/>
    <n v="6"/>
    <n v="0.42"/>
    <n v="3"/>
    <n v="0.36"/>
    <n v="3"/>
    <n v="0.52"/>
    <x v="0"/>
  </r>
  <r>
    <x v="0"/>
    <x v="5"/>
    <x v="5"/>
    <x v="5"/>
    <n v="13"/>
    <n v="0.91"/>
    <n v="0"/>
    <n v="0"/>
    <n v="12"/>
    <n v="2.09"/>
    <x v="2"/>
  </r>
  <r>
    <x v="0"/>
    <x v="5"/>
    <x v="5"/>
    <x v="6"/>
    <n v="363"/>
    <n v="25.3"/>
    <n v="181"/>
    <n v="21.91"/>
    <n v="181"/>
    <n v="31.59"/>
    <x v="2"/>
  </r>
  <r>
    <x v="0"/>
    <x v="5"/>
    <x v="5"/>
    <x v="7"/>
    <n v="11"/>
    <n v="0.77"/>
    <n v="1"/>
    <n v="0.12"/>
    <n v="10"/>
    <n v="1.75"/>
    <x v="0"/>
  </r>
  <r>
    <x v="0"/>
    <x v="5"/>
    <x v="5"/>
    <x v="8"/>
    <n v="86"/>
    <n v="5.99"/>
    <n v="41"/>
    <n v="4.96"/>
    <n v="44"/>
    <n v="7.68"/>
    <x v="0"/>
  </r>
  <r>
    <x v="0"/>
    <x v="5"/>
    <x v="5"/>
    <x v="9"/>
    <n v="51"/>
    <n v="3.55"/>
    <n v="23"/>
    <n v="2.78"/>
    <n v="28"/>
    <n v="4.8899999999999997"/>
    <x v="0"/>
  </r>
  <r>
    <x v="0"/>
    <x v="5"/>
    <x v="5"/>
    <x v="10"/>
    <n v="203"/>
    <n v="14.15"/>
    <n v="166"/>
    <n v="20.100000000000001"/>
    <n v="37"/>
    <n v="6.46"/>
    <x v="0"/>
  </r>
  <r>
    <x v="0"/>
    <x v="5"/>
    <x v="5"/>
    <x v="11"/>
    <n v="197"/>
    <n v="13.73"/>
    <n v="168"/>
    <n v="20.34"/>
    <n v="25"/>
    <n v="4.3600000000000003"/>
    <x v="3"/>
  </r>
  <r>
    <x v="0"/>
    <x v="5"/>
    <x v="5"/>
    <x v="12"/>
    <n v="70"/>
    <n v="4.88"/>
    <n v="47"/>
    <n v="5.69"/>
    <n v="8"/>
    <n v="1.4"/>
    <x v="0"/>
  </r>
  <r>
    <x v="0"/>
    <x v="5"/>
    <x v="5"/>
    <x v="13"/>
    <n v="62"/>
    <n v="4.32"/>
    <n v="38"/>
    <n v="4.5999999999999996"/>
    <n v="20"/>
    <n v="3.49"/>
    <x v="0"/>
  </r>
  <r>
    <x v="0"/>
    <x v="5"/>
    <x v="5"/>
    <x v="14"/>
    <n v="49"/>
    <n v="3.41"/>
    <n v="20"/>
    <n v="2.42"/>
    <n v="23"/>
    <n v="4.01"/>
    <x v="2"/>
  </r>
  <r>
    <x v="0"/>
    <x v="6"/>
    <x v="6"/>
    <x v="0"/>
    <n v="0"/>
    <n v="0"/>
    <n v="0"/>
    <n v="0"/>
    <n v="0"/>
    <n v="0"/>
    <x v="0"/>
  </r>
  <r>
    <x v="0"/>
    <x v="6"/>
    <x v="6"/>
    <x v="1"/>
    <n v="184"/>
    <n v="13.2"/>
    <n v="82"/>
    <n v="9.76"/>
    <n v="102"/>
    <n v="19.14"/>
    <x v="0"/>
  </r>
  <r>
    <x v="0"/>
    <x v="6"/>
    <x v="6"/>
    <x v="2"/>
    <n v="154"/>
    <n v="11.05"/>
    <n v="96"/>
    <n v="11.43"/>
    <n v="57"/>
    <n v="10.69"/>
    <x v="2"/>
  </r>
  <r>
    <x v="0"/>
    <x v="6"/>
    <x v="6"/>
    <x v="3"/>
    <n v="3"/>
    <n v="0.22"/>
    <n v="0"/>
    <n v="0"/>
    <n v="2"/>
    <n v="0.38"/>
    <x v="0"/>
  </r>
  <r>
    <x v="0"/>
    <x v="6"/>
    <x v="6"/>
    <x v="4"/>
    <n v="14"/>
    <n v="1"/>
    <n v="0"/>
    <n v="0"/>
    <n v="14"/>
    <n v="2.63"/>
    <x v="0"/>
  </r>
  <r>
    <x v="0"/>
    <x v="6"/>
    <x v="6"/>
    <x v="5"/>
    <n v="5"/>
    <n v="0.36"/>
    <n v="2"/>
    <n v="0.24"/>
    <n v="3"/>
    <n v="0.56000000000000005"/>
    <x v="0"/>
  </r>
  <r>
    <x v="0"/>
    <x v="6"/>
    <x v="6"/>
    <x v="6"/>
    <n v="352"/>
    <n v="25.25"/>
    <n v="194"/>
    <n v="23.1"/>
    <n v="157"/>
    <n v="29.46"/>
    <x v="2"/>
  </r>
  <r>
    <x v="0"/>
    <x v="6"/>
    <x v="6"/>
    <x v="7"/>
    <n v="14"/>
    <n v="1"/>
    <n v="3"/>
    <n v="0.36"/>
    <n v="11"/>
    <n v="2.06"/>
    <x v="0"/>
  </r>
  <r>
    <x v="0"/>
    <x v="6"/>
    <x v="6"/>
    <x v="8"/>
    <n v="105"/>
    <n v="7.53"/>
    <n v="71"/>
    <n v="8.4499999999999993"/>
    <n v="33"/>
    <n v="6.19"/>
    <x v="0"/>
  </r>
  <r>
    <x v="0"/>
    <x v="6"/>
    <x v="6"/>
    <x v="9"/>
    <n v="63"/>
    <n v="4.5199999999999996"/>
    <n v="30"/>
    <n v="3.57"/>
    <n v="31"/>
    <n v="5.82"/>
    <x v="0"/>
  </r>
  <r>
    <x v="0"/>
    <x v="6"/>
    <x v="6"/>
    <x v="10"/>
    <n v="170"/>
    <n v="12.2"/>
    <n v="128"/>
    <n v="15.24"/>
    <n v="41"/>
    <n v="7.69"/>
    <x v="0"/>
  </r>
  <r>
    <x v="0"/>
    <x v="6"/>
    <x v="6"/>
    <x v="11"/>
    <n v="170"/>
    <n v="12.2"/>
    <n v="140"/>
    <n v="16.670000000000002"/>
    <n v="28"/>
    <n v="5.25"/>
    <x v="2"/>
  </r>
  <r>
    <x v="0"/>
    <x v="6"/>
    <x v="6"/>
    <x v="12"/>
    <n v="55"/>
    <n v="3.95"/>
    <n v="37"/>
    <n v="4.4000000000000004"/>
    <n v="11"/>
    <n v="2.06"/>
    <x v="2"/>
  </r>
  <r>
    <x v="0"/>
    <x v="6"/>
    <x v="6"/>
    <x v="13"/>
    <n v="61"/>
    <n v="4.38"/>
    <n v="36"/>
    <n v="4.29"/>
    <n v="25"/>
    <n v="4.6900000000000004"/>
    <x v="0"/>
  </r>
  <r>
    <x v="0"/>
    <x v="6"/>
    <x v="6"/>
    <x v="14"/>
    <n v="44"/>
    <n v="3.16"/>
    <n v="21"/>
    <n v="2.5"/>
    <n v="18"/>
    <n v="3.38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123"/>
    <n v="13.99"/>
    <n v="68"/>
    <n v="11.33"/>
    <n v="55"/>
    <n v="21.07"/>
    <x v="0"/>
  </r>
  <r>
    <x v="0"/>
    <x v="7"/>
    <x v="7"/>
    <x v="2"/>
    <n v="64"/>
    <n v="7.28"/>
    <n v="37"/>
    <n v="6.17"/>
    <n v="27"/>
    <n v="10.34"/>
    <x v="0"/>
  </r>
  <r>
    <x v="0"/>
    <x v="7"/>
    <x v="7"/>
    <x v="3"/>
    <n v="2"/>
    <n v="0.23"/>
    <n v="2"/>
    <n v="0.33"/>
    <n v="0"/>
    <n v="0"/>
    <x v="0"/>
  </r>
  <r>
    <x v="0"/>
    <x v="7"/>
    <x v="7"/>
    <x v="4"/>
    <n v="3"/>
    <n v="0.34"/>
    <n v="1"/>
    <n v="0.17"/>
    <n v="2"/>
    <n v="0.77"/>
    <x v="0"/>
  </r>
  <r>
    <x v="0"/>
    <x v="7"/>
    <x v="7"/>
    <x v="5"/>
    <n v="6"/>
    <n v="0.68"/>
    <n v="2"/>
    <n v="0.33"/>
    <n v="4"/>
    <n v="1.53"/>
    <x v="0"/>
  </r>
  <r>
    <x v="0"/>
    <x v="7"/>
    <x v="7"/>
    <x v="6"/>
    <n v="221"/>
    <n v="25.14"/>
    <n v="138"/>
    <n v="23"/>
    <n v="81"/>
    <n v="31.03"/>
    <x v="3"/>
  </r>
  <r>
    <x v="0"/>
    <x v="7"/>
    <x v="7"/>
    <x v="7"/>
    <n v="9"/>
    <n v="1.02"/>
    <n v="2"/>
    <n v="0.33"/>
    <n v="7"/>
    <n v="2.68"/>
    <x v="0"/>
  </r>
  <r>
    <x v="0"/>
    <x v="7"/>
    <x v="7"/>
    <x v="8"/>
    <n v="83"/>
    <n v="9.44"/>
    <n v="60"/>
    <n v="10"/>
    <n v="23"/>
    <n v="8.81"/>
    <x v="0"/>
  </r>
  <r>
    <x v="0"/>
    <x v="7"/>
    <x v="7"/>
    <x v="9"/>
    <n v="31"/>
    <n v="3.53"/>
    <n v="20"/>
    <n v="3.33"/>
    <n v="11"/>
    <n v="4.21"/>
    <x v="0"/>
  </r>
  <r>
    <x v="0"/>
    <x v="7"/>
    <x v="7"/>
    <x v="10"/>
    <n v="118"/>
    <n v="13.42"/>
    <n v="108"/>
    <n v="18"/>
    <n v="8"/>
    <n v="3.07"/>
    <x v="2"/>
  </r>
  <r>
    <x v="0"/>
    <x v="7"/>
    <x v="7"/>
    <x v="11"/>
    <n v="119"/>
    <n v="13.54"/>
    <n v="94"/>
    <n v="15.67"/>
    <n v="24"/>
    <n v="9.1999999999999993"/>
    <x v="0"/>
  </r>
  <r>
    <x v="0"/>
    <x v="7"/>
    <x v="7"/>
    <x v="12"/>
    <n v="41"/>
    <n v="4.66"/>
    <n v="27"/>
    <n v="4.5"/>
    <n v="9"/>
    <n v="3.45"/>
    <x v="6"/>
  </r>
  <r>
    <x v="0"/>
    <x v="7"/>
    <x v="7"/>
    <x v="13"/>
    <n v="39"/>
    <n v="4.4400000000000004"/>
    <n v="28"/>
    <n v="4.67"/>
    <n v="6"/>
    <n v="2.2999999999999998"/>
    <x v="0"/>
  </r>
  <r>
    <x v="0"/>
    <x v="7"/>
    <x v="7"/>
    <x v="14"/>
    <n v="20"/>
    <n v="2.2799999999999998"/>
    <n v="13"/>
    <n v="2.17"/>
    <n v="4"/>
    <n v="1.53"/>
    <x v="2"/>
  </r>
  <r>
    <x v="0"/>
    <x v="8"/>
    <x v="8"/>
    <x v="0"/>
    <n v="0"/>
    <n v="0"/>
    <n v="0"/>
    <n v="0"/>
    <n v="0"/>
    <n v="0"/>
    <x v="0"/>
  </r>
  <r>
    <x v="0"/>
    <x v="8"/>
    <x v="8"/>
    <x v="1"/>
    <n v="134"/>
    <n v="17.63"/>
    <n v="63"/>
    <n v="13.46"/>
    <n v="71"/>
    <n v="25.45"/>
    <x v="0"/>
  </r>
  <r>
    <x v="0"/>
    <x v="8"/>
    <x v="8"/>
    <x v="2"/>
    <n v="57"/>
    <n v="7.5"/>
    <n v="36"/>
    <n v="7.69"/>
    <n v="21"/>
    <n v="7.53"/>
    <x v="0"/>
  </r>
  <r>
    <x v="0"/>
    <x v="8"/>
    <x v="8"/>
    <x v="3"/>
    <n v="1"/>
    <n v="0.13"/>
    <n v="0"/>
    <n v="0"/>
    <n v="1"/>
    <n v="0.36"/>
    <x v="0"/>
  </r>
  <r>
    <x v="0"/>
    <x v="8"/>
    <x v="8"/>
    <x v="4"/>
    <n v="1"/>
    <n v="0.13"/>
    <n v="0"/>
    <n v="0"/>
    <n v="1"/>
    <n v="0.36"/>
    <x v="0"/>
  </r>
  <r>
    <x v="0"/>
    <x v="8"/>
    <x v="8"/>
    <x v="5"/>
    <n v="6"/>
    <n v="0.79"/>
    <n v="1"/>
    <n v="0.21"/>
    <n v="5"/>
    <n v="1.79"/>
    <x v="0"/>
  </r>
  <r>
    <x v="0"/>
    <x v="8"/>
    <x v="8"/>
    <x v="6"/>
    <n v="210"/>
    <n v="27.63"/>
    <n v="128"/>
    <n v="27.35"/>
    <n v="80"/>
    <n v="28.67"/>
    <x v="3"/>
  </r>
  <r>
    <x v="0"/>
    <x v="8"/>
    <x v="8"/>
    <x v="7"/>
    <n v="6"/>
    <n v="0.79"/>
    <n v="2"/>
    <n v="0.43"/>
    <n v="4"/>
    <n v="1.43"/>
    <x v="0"/>
  </r>
  <r>
    <x v="0"/>
    <x v="8"/>
    <x v="8"/>
    <x v="8"/>
    <n v="37"/>
    <n v="4.87"/>
    <n v="16"/>
    <n v="3.42"/>
    <n v="21"/>
    <n v="7.53"/>
    <x v="0"/>
  </r>
  <r>
    <x v="0"/>
    <x v="8"/>
    <x v="8"/>
    <x v="9"/>
    <n v="31"/>
    <n v="4.08"/>
    <n v="19"/>
    <n v="4.0599999999999996"/>
    <n v="11"/>
    <n v="3.94"/>
    <x v="0"/>
  </r>
  <r>
    <x v="0"/>
    <x v="8"/>
    <x v="8"/>
    <x v="10"/>
    <n v="63"/>
    <n v="8.2899999999999991"/>
    <n v="55"/>
    <n v="11.75"/>
    <n v="8"/>
    <n v="2.87"/>
    <x v="0"/>
  </r>
  <r>
    <x v="0"/>
    <x v="8"/>
    <x v="8"/>
    <x v="11"/>
    <n v="111"/>
    <n v="14.61"/>
    <n v="88"/>
    <n v="18.8"/>
    <n v="22"/>
    <n v="7.89"/>
    <x v="0"/>
  </r>
  <r>
    <x v="0"/>
    <x v="8"/>
    <x v="8"/>
    <x v="12"/>
    <n v="25"/>
    <n v="3.29"/>
    <n v="12"/>
    <n v="2.56"/>
    <n v="7"/>
    <n v="2.5099999999999998"/>
    <x v="0"/>
  </r>
  <r>
    <x v="0"/>
    <x v="8"/>
    <x v="8"/>
    <x v="13"/>
    <n v="37"/>
    <n v="4.87"/>
    <n v="23"/>
    <n v="4.91"/>
    <n v="14"/>
    <n v="5.0199999999999996"/>
    <x v="0"/>
  </r>
  <r>
    <x v="0"/>
    <x v="8"/>
    <x v="8"/>
    <x v="14"/>
    <n v="41"/>
    <n v="5.39"/>
    <n v="25"/>
    <n v="5.34"/>
    <n v="13"/>
    <n v="4.66"/>
    <x v="2"/>
  </r>
  <r>
    <x v="0"/>
    <x v="9"/>
    <x v="9"/>
    <x v="0"/>
    <n v="0"/>
    <n v="0"/>
    <n v="0"/>
    <n v="0"/>
    <n v="0"/>
    <n v="0"/>
    <x v="0"/>
  </r>
  <r>
    <x v="0"/>
    <x v="9"/>
    <x v="9"/>
    <x v="1"/>
    <n v="106"/>
    <n v="14.02"/>
    <n v="65"/>
    <n v="12.77"/>
    <n v="41"/>
    <n v="17.3"/>
    <x v="0"/>
  </r>
  <r>
    <x v="0"/>
    <x v="9"/>
    <x v="9"/>
    <x v="2"/>
    <n v="103"/>
    <n v="13.62"/>
    <n v="43"/>
    <n v="8.4499999999999993"/>
    <n v="60"/>
    <n v="25.32"/>
    <x v="0"/>
  </r>
  <r>
    <x v="0"/>
    <x v="9"/>
    <x v="9"/>
    <x v="3"/>
    <n v="1"/>
    <n v="0.13"/>
    <n v="0"/>
    <n v="0"/>
    <n v="0"/>
    <n v="0"/>
    <x v="0"/>
  </r>
  <r>
    <x v="0"/>
    <x v="9"/>
    <x v="9"/>
    <x v="4"/>
    <n v="1"/>
    <n v="0.13"/>
    <n v="0"/>
    <n v="0"/>
    <n v="1"/>
    <n v="0.42"/>
    <x v="0"/>
  </r>
  <r>
    <x v="0"/>
    <x v="9"/>
    <x v="9"/>
    <x v="5"/>
    <n v="6"/>
    <n v="0.79"/>
    <n v="2"/>
    <n v="0.39"/>
    <n v="4"/>
    <n v="1.69"/>
    <x v="0"/>
  </r>
  <r>
    <x v="0"/>
    <x v="9"/>
    <x v="9"/>
    <x v="6"/>
    <n v="183"/>
    <n v="24.21"/>
    <n v="130"/>
    <n v="25.54"/>
    <n v="53"/>
    <n v="22.36"/>
    <x v="0"/>
  </r>
  <r>
    <x v="0"/>
    <x v="9"/>
    <x v="9"/>
    <x v="7"/>
    <n v="1"/>
    <n v="0.13"/>
    <n v="0"/>
    <n v="0"/>
    <n v="1"/>
    <n v="0.42"/>
    <x v="0"/>
  </r>
  <r>
    <x v="0"/>
    <x v="9"/>
    <x v="9"/>
    <x v="8"/>
    <n v="31"/>
    <n v="4.0999999999999996"/>
    <n v="12"/>
    <n v="2.36"/>
    <n v="19"/>
    <n v="8.02"/>
    <x v="0"/>
  </r>
  <r>
    <x v="0"/>
    <x v="9"/>
    <x v="9"/>
    <x v="9"/>
    <n v="26"/>
    <n v="3.44"/>
    <n v="17"/>
    <n v="3.34"/>
    <n v="9"/>
    <n v="3.8"/>
    <x v="0"/>
  </r>
  <r>
    <x v="0"/>
    <x v="9"/>
    <x v="9"/>
    <x v="10"/>
    <n v="135"/>
    <n v="17.86"/>
    <n v="123"/>
    <n v="24.17"/>
    <n v="12"/>
    <n v="5.0599999999999996"/>
    <x v="0"/>
  </r>
  <r>
    <x v="0"/>
    <x v="9"/>
    <x v="9"/>
    <x v="11"/>
    <n v="84"/>
    <n v="11.11"/>
    <n v="66"/>
    <n v="12.97"/>
    <n v="18"/>
    <n v="7.59"/>
    <x v="0"/>
  </r>
  <r>
    <x v="0"/>
    <x v="9"/>
    <x v="9"/>
    <x v="12"/>
    <n v="22"/>
    <n v="2.91"/>
    <n v="16"/>
    <n v="3.14"/>
    <n v="1"/>
    <n v="0.42"/>
    <x v="0"/>
  </r>
  <r>
    <x v="0"/>
    <x v="9"/>
    <x v="9"/>
    <x v="13"/>
    <n v="32"/>
    <n v="4.2300000000000004"/>
    <n v="22"/>
    <n v="4.32"/>
    <n v="9"/>
    <n v="3.8"/>
    <x v="0"/>
  </r>
  <r>
    <x v="0"/>
    <x v="9"/>
    <x v="9"/>
    <x v="14"/>
    <n v="25"/>
    <n v="3.31"/>
    <n v="13"/>
    <n v="2.5499999999999998"/>
    <n v="9"/>
    <n v="3.8"/>
    <x v="2"/>
  </r>
  <r>
    <x v="0"/>
    <x v="10"/>
    <x v="10"/>
    <x v="0"/>
    <n v="0"/>
    <n v="0"/>
    <n v="0"/>
    <n v="0"/>
    <n v="0"/>
    <n v="0"/>
    <x v="0"/>
  </r>
  <r>
    <x v="0"/>
    <x v="10"/>
    <x v="10"/>
    <x v="1"/>
    <n v="107"/>
    <n v="18.87"/>
    <n v="55"/>
    <n v="16.22"/>
    <n v="52"/>
    <n v="24.53"/>
    <x v="0"/>
  </r>
  <r>
    <x v="0"/>
    <x v="10"/>
    <x v="10"/>
    <x v="2"/>
    <n v="80"/>
    <n v="14.11"/>
    <n v="41"/>
    <n v="12.09"/>
    <n v="39"/>
    <n v="18.399999999999999"/>
    <x v="0"/>
  </r>
  <r>
    <x v="0"/>
    <x v="10"/>
    <x v="10"/>
    <x v="3"/>
    <n v="1"/>
    <n v="0.18"/>
    <n v="0"/>
    <n v="0"/>
    <n v="1"/>
    <n v="0.47"/>
    <x v="0"/>
  </r>
  <r>
    <x v="0"/>
    <x v="10"/>
    <x v="10"/>
    <x v="4"/>
    <n v="2"/>
    <n v="0.35"/>
    <n v="0"/>
    <n v="0"/>
    <n v="2"/>
    <n v="0.94"/>
    <x v="0"/>
  </r>
  <r>
    <x v="0"/>
    <x v="10"/>
    <x v="10"/>
    <x v="5"/>
    <n v="2"/>
    <n v="0.35"/>
    <n v="1"/>
    <n v="0.28999999999999998"/>
    <n v="1"/>
    <n v="0.47"/>
    <x v="0"/>
  </r>
  <r>
    <x v="0"/>
    <x v="10"/>
    <x v="10"/>
    <x v="6"/>
    <n v="150"/>
    <n v="26.46"/>
    <n v="90"/>
    <n v="26.55"/>
    <n v="59"/>
    <n v="27.83"/>
    <x v="2"/>
  </r>
  <r>
    <x v="0"/>
    <x v="10"/>
    <x v="10"/>
    <x v="7"/>
    <n v="2"/>
    <n v="0.35"/>
    <n v="1"/>
    <n v="0.28999999999999998"/>
    <n v="1"/>
    <n v="0.47"/>
    <x v="0"/>
  </r>
  <r>
    <x v="0"/>
    <x v="10"/>
    <x v="10"/>
    <x v="8"/>
    <n v="19"/>
    <n v="3.35"/>
    <n v="6"/>
    <n v="1.77"/>
    <n v="13"/>
    <n v="6.13"/>
    <x v="0"/>
  </r>
  <r>
    <x v="0"/>
    <x v="10"/>
    <x v="10"/>
    <x v="9"/>
    <n v="21"/>
    <n v="3.7"/>
    <n v="15"/>
    <n v="4.42"/>
    <n v="6"/>
    <n v="2.83"/>
    <x v="0"/>
  </r>
  <r>
    <x v="0"/>
    <x v="10"/>
    <x v="10"/>
    <x v="10"/>
    <n v="56"/>
    <n v="9.8800000000000008"/>
    <n v="43"/>
    <n v="12.68"/>
    <n v="13"/>
    <n v="6.13"/>
    <x v="0"/>
  </r>
  <r>
    <x v="0"/>
    <x v="10"/>
    <x v="10"/>
    <x v="11"/>
    <n v="75"/>
    <n v="13.23"/>
    <n v="54"/>
    <n v="15.93"/>
    <n v="13"/>
    <n v="6.13"/>
    <x v="0"/>
  </r>
  <r>
    <x v="0"/>
    <x v="10"/>
    <x v="10"/>
    <x v="12"/>
    <n v="13"/>
    <n v="2.29"/>
    <n v="6"/>
    <n v="1.77"/>
    <n v="2"/>
    <n v="0.94"/>
    <x v="0"/>
  </r>
  <r>
    <x v="0"/>
    <x v="10"/>
    <x v="10"/>
    <x v="13"/>
    <n v="19"/>
    <n v="3.35"/>
    <n v="16"/>
    <n v="4.72"/>
    <n v="3"/>
    <n v="1.42"/>
    <x v="0"/>
  </r>
  <r>
    <x v="0"/>
    <x v="10"/>
    <x v="10"/>
    <x v="14"/>
    <n v="20"/>
    <n v="3.53"/>
    <n v="11"/>
    <n v="3.24"/>
    <n v="7"/>
    <n v="3.3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27"/>
    <n v="10.15"/>
    <n v="11"/>
    <n v="7.38"/>
    <n v="16"/>
    <n v="14.04"/>
    <x v="0"/>
  </r>
  <r>
    <x v="0"/>
    <x v="11"/>
    <x v="11"/>
    <x v="2"/>
    <n v="23"/>
    <n v="8.65"/>
    <n v="8"/>
    <n v="5.37"/>
    <n v="15"/>
    <n v="13.16"/>
    <x v="0"/>
  </r>
  <r>
    <x v="0"/>
    <x v="11"/>
    <x v="11"/>
    <x v="3"/>
    <n v="1"/>
    <n v="0.38"/>
    <n v="0"/>
    <n v="0"/>
    <n v="1"/>
    <n v="0.88"/>
    <x v="0"/>
  </r>
  <r>
    <x v="0"/>
    <x v="11"/>
    <x v="11"/>
    <x v="4"/>
    <n v="1"/>
    <n v="0.38"/>
    <n v="0"/>
    <n v="0"/>
    <n v="1"/>
    <n v="0.88"/>
    <x v="0"/>
  </r>
  <r>
    <x v="0"/>
    <x v="11"/>
    <x v="11"/>
    <x v="5"/>
    <n v="4"/>
    <n v="1.5"/>
    <n v="0"/>
    <n v="0"/>
    <n v="4"/>
    <n v="3.51"/>
    <x v="0"/>
  </r>
  <r>
    <x v="0"/>
    <x v="11"/>
    <x v="11"/>
    <x v="6"/>
    <n v="70"/>
    <n v="26.32"/>
    <n v="38"/>
    <n v="25.5"/>
    <n v="32"/>
    <n v="28.07"/>
    <x v="0"/>
  </r>
  <r>
    <x v="0"/>
    <x v="11"/>
    <x v="11"/>
    <x v="7"/>
    <n v="3"/>
    <n v="1.1299999999999999"/>
    <n v="0"/>
    <n v="0"/>
    <n v="3"/>
    <n v="2.63"/>
    <x v="0"/>
  </r>
  <r>
    <x v="0"/>
    <x v="11"/>
    <x v="11"/>
    <x v="8"/>
    <n v="16"/>
    <n v="6.02"/>
    <n v="7"/>
    <n v="4.7"/>
    <n v="8"/>
    <n v="7.02"/>
    <x v="0"/>
  </r>
  <r>
    <x v="0"/>
    <x v="11"/>
    <x v="11"/>
    <x v="9"/>
    <n v="11"/>
    <n v="4.1399999999999997"/>
    <n v="3"/>
    <n v="2.0099999999999998"/>
    <n v="7"/>
    <n v="6.14"/>
    <x v="0"/>
  </r>
  <r>
    <x v="0"/>
    <x v="11"/>
    <x v="11"/>
    <x v="10"/>
    <n v="35"/>
    <n v="13.16"/>
    <n v="27"/>
    <n v="18.12"/>
    <n v="8"/>
    <n v="7.02"/>
    <x v="0"/>
  </r>
  <r>
    <x v="0"/>
    <x v="11"/>
    <x v="11"/>
    <x v="11"/>
    <n v="43"/>
    <n v="16.170000000000002"/>
    <n v="32"/>
    <n v="21.48"/>
    <n v="10"/>
    <n v="8.77"/>
    <x v="0"/>
  </r>
  <r>
    <x v="0"/>
    <x v="11"/>
    <x v="11"/>
    <x v="12"/>
    <n v="7"/>
    <n v="2.63"/>
    <n v="5"/>
    <n v="3.36"/>
    <n v="2"/>
    <n v="1.75"/>
    <x v="0"/>
  </r>
  <r>
    <x v="0"/>
    <x v="11"/>
    <x v="11"/>
    <x v="13"/>
    <n v="15"/>
    <n v="5.64"/>
    <n v="11"/>
    <n v="7.38"/>
    <n v="4"/>
    <n v="3.51"/>
    <x v="0"/>
  </r>
  <r>
    <x v="0"/>
    <x v="11"/>
    <x v="11"/>
    <x v="14"/>
    <n v="10"/>
    <n v="3.76"/>
    <n v="7"/>
    <n v="4.7"/>
    <n v="3"/>
    <n v="2.63"/>
    <x v="0"/>
  </r>
  <r>
    <x v="0"/>
    <x v="12"/>
    <x v="12"/>
    <x v="0"/>
    <n v="0"/>
    <n v="0"/>
    <n v="0"/>
    <n v="0"/>
    <n v="0"/>
    <n v="0"/>
    <x v="0"/>
  </r>
  <r>
    <x v="0"/>
    <x v="12"/>
    <x v="12"/>
    <x v="1"/>
    <n v="50"/>
    <n v="17.920000000000002"/>
    <n v="20"/>
    <n v="13.61"/>
    <n v="30"/>
    <n v="23.08"/>
    <x v="0"/>
  </r>
  <r>
    <x v="0"/>
    <x v="12"/>
    <x v="12"/>
    <x v="2"/>
    <n v="21"/>
    <n v="7.53"/>
    <n v="8"/>
    <n v="5.44"/>
    <n v="13"/>
    <n v="10"/>
    <x v="0"/>
  </r>
  <r>
    <x v="0"/>
    <x v="12"/>
    <x v="12"/>
    <x v="3"/>
    <n v="2"/>
    <n v="0.72"/>
    <n v="0"/>
    <n v="0"/>
    <n v="0"/>
    <n v="0"/>
    <x v="0"/>
  </r>
  <r>
    <x v="0"/>
    <x v="12"/>
    <x v="12"/>
    <x v="4"/>
    <n v="1"/>
    <n v="0.36"/>
    <n v="0"/>
    <n v="0"/>
    <n v="1"/>
    <n v="0.77"/>
    <x v="0"/>
  </r>
  <r>
    <x v="0"/>
    <x v="12"/>
    <x v="12"/>
    <x v="5"/>
    <n v="4"/>
    <n v="1.43"/>
    <n v="1"/>
    <n v="0.68"/>
    <n v="3"/>
    <n v="2.31"/>
    <x v="0"/>
  </r>
  <r>
    <x v="0"/>
    <x v="12"/>
    <x v="12"/>
    <x v="6"/>
    <n v="72"/>
    <n v="25.81"/>
    <n v="38"/>
    <n v="25.85"/>
    <n v="34"/>
    <n v="26.15"/>
    <x v="0"/>
  </r>
  <r>
    <x v="0"/>
    <x v="12"/>
    <x v="12"/>
    <x v="7"/>
    <n v="2"/>
    <n v="0.72"/>
    <n v="1"/>
    <n v="0.68"/>
    <n v="1"/>
    <n v="0.77"/>
    <x v="0"/>
  </r>
  <r>
    <x v="0"/>
    <x v="12"/>
    <x v="12"/>
    <x v="8"/>
    <n v="18"/>
    <n v="6.45"/>
    <n v="5"/>
    <n v="3.4"/>
    <n v="13"/>
    <n v="10"/>
    <x v="0"/>
  </r>
  <r>
    <x v="0"/>
    <x v="12"/>
    <x v="12"/>
    <x v="9"/>
    <n v="16"/>
    <n v="5.73"/>
    <n v="8"/>
    <n v="5.44"/>
    <n v="8"/>
    <n v="6.15"/>
    <x v="0"/>
  </r>
  <r>
    <x v="0"/>
    <x v="12"/>
    <x v="12"/>
    <x v="10"/>
    <n v="28"/>
    <n v="10.039999999999999"/>
    <n v="22"/>
    <n v="14.97"/>
    <n v="6"/>
    <n v="4.62"/>
    <x v="0"/>
  </r>
  <r>
    <x v="0"/>
    <x v="12"/>
    <x v="12"/>
    <x v="11"/>
    <n v="33"/>
    <n v="11.83"/>
    <n v="28"/>
    <n v="19.05"/>
    <n v="5"/>
    <n v="3.85"/>
    <x v="0"/>
  </r>
  <r>
    <x v="0"/>
    <x v="12"/>
    <x v="12"/>
    <x v="12"/>
    <n v="7"/>
    <n v="2.5099999999999998"/>
    <n v="5"/>
    <n v="3.4"/>
    <n v="2"/>
    <n v="1.54"/>
    <x v="0"/>
  </r>
  <r>
    <x v="0"/>
    <x v="12"/>
    <x v="12"/>
    <x v="13"/>
    <n v="15"/>
    <n v="5.38"/>
    <n v="8"/>
    <n v="5.44"/>
    <n v="7"/>
    <n v="5.38"/>
    <x v="0"/>
  </r>
  <r>
    <x v="0"/>
    <x v="12"/>
    <x v="12"/>
    <x v="14"/>
    <n v="10"/>
    <n v="3.58"/>
    <n v="3"/>
    <n v="2.04"/>
    <n v="7"/>
    <n v="5.38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23"/>
    <n v="13.94"/>
    <n v="13"/>
    <n v="14.13"/>
    <n v="10"/>
    <n v="13.89"/>
    <x v="0"/>
  </r>
  <r>
    <x v="0"/>
    <x v="13"/>
    <x v="13"/>
    <x v="2"/>
    <n v="21"/>
    <n v="12.73"/>
    <n v="5"/>
    <n v="5.43"/>
    <n v="16"/>
    <n v="22.22"/>
    <x v="0"/>
  </r>
  <r>
    <x v="0"/>
    <x v="13"/>
    <x v="13"/>
    <x v="3"/>
    <n v="1"/>
    <n v="0.61"/>
    <n v="0"/>
    <n v="0"/>
    <n v="1"/>
    <n v="1.39"/>
    <x v="0"/>
  </r>
  <r>
    <x v="0"/>
    <x v="13"/>
    <x v="13"/>
    <x v="4"/>
    <n v="0"/>
    <n v="0"/>
    <n v="0"/>
    <n v="0"/>
    <n v="0"/>
    <n v="0"/>
    <x v="0"/>
  </r>
  <r>
    <x v="0"/>
    <x v="13"/>
    <x v="13"/>
    <x v="5"/>
    <n v="3"/>
    <n v="1.82"/>
    <n v="1"/>
    <n v="1.0900000000000001"/>
    <n v="2"/>
    <n v="2.78"/>
    <x v="0"/>
  </r>
  <r>
    <x v="0"/>
    <x v="13"/>
    <x v="13"/>
    <x v="6"/>
    <n v="30"/>
    <n v="18.18"/>
    <n v="18"/>
    <n v="19.57"/>
    <n v="12"/>
    <n v="16.670000000000002"/>
    <x v="0"/>
  </r>
  <r>
    <x v="0"/>
    <x v="13"/>
    <x v="13"/>
    <x v="7"/>
    <n v="2"/>
    <n v="1.21"/>
    <n v="0"/>
    <n v="0"/>
    <n v="2"/>
    <n v="2.78"/>
    <x v="0"/>
  </r>
  <r>
    <x v="0"/>
    <x v="13"/>
    <x v="13"/>
    <x v="8"/>
    <n v="7"/>
    <n v="4.24"/>
    <n v="4"/>
    <n v="4.3499999999999996"/>
    <n v="3"/>
    <n v="4.17"/>
    <x v="0"/>
  </r>
  <r>
    <x v="0"/>
    <x v="13"/>
    <x v="13"/>
    <x v="9"/>
    <n v="5"/>
    <n v="3.03"/>
    <n v="3"/>
    <n v="3.26"/>
    <n v="2"/>
    <n v="2.78"/>
    <x v="0"/>
  </r>
  <r>
    <x v="0"/>
    <x v="13"/>
    <x v="13"/>
    <x v="10"/>
    <n v="10"/>
    <n v="6.06"/>
    <n v="6"/>
    <n v="6.52"/>
    <n v="4"/>
    <n v="5.56"/>
    <x v="0"/>
  </r>
  <r>
    <x v="0"/>
    <x v="13"/>
    <x v="13"/>
    <x v="11"/>
    <n v="26"/>
    <n v="15.76"/>
    <n v="19"/>
    <n v="20.65"/>
    <n v="7"/>
    <n v="9.7200000000000006"/>
    <x v="0"/>
  </r>
  <r>
    <x v="0"/>
    <x v="13"/>
    <x v="13"/>
    <x v="12"/>
    <n v="16"/>
    <n v="9.6999999999999993"/>
    <n v="13"/>
    <n v="14.13"/>
    <n v="2"/>
    <n v="2.78"/>
    <x v="0"/>
  </r>
  <r>
    <x v="0"/>
    <x v="13"/>
    <x v="13"/>
    <x v="13"/>
    <n v="9"/>
    <n v="5.45"/>
    <n v="4"/>
    <n v="4.3499999999999996"/>
    <n v="5"/>
    <n v="6.94"/>
    <x v="0"/>
  </r>
  <r>
    <x v="0"/>
    <x v="13"/>
    <x v="13"/>
    <x v="14"/>
    <n v="12"/>
    <n v="7.27"/>
    <n v="6"/>
    <n v="6.52"/>
    <n v="6"/>
    <n v="8.33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82"/>
    <n v="19.11"/>
    <n v="27"/>
    <n v="11.79"/>
    <n v="55"/>
    <n v="28.06"/>
    <x v="0"/>
  </r>
  <r>
    <x v="0"/>
    <x v="14"/>
    <x v="14"/>
    <x v="2"/>
    <n v="49"/>
    <n v="11.42"/>
    <n v="26"/>
    <n v="11.35"/>
    <n v="23"/>
    <n v="11.73"/>
    <x v="0"/>
  </r>
  <r>
    <x v="0"/>
    <x v="14"/>
    <x v="14"/>
    <x v="3"/>
    <n v="0"/>
    <n v="0"/>
    <n v="0"/>
    <n v="0"/>
    <n v="0"/>
    <n v="0"/>
    <x v="0"/>
  </r>
  <r>
    <x v="0"/>
    <x v="14"/>
    <x v="14"/>
    <x v="4"/>
    <n v="1"/>
    <n v="0.23"/>
    <n v="0"/>
    <n v="0"/>
    <n v="1"/>
    <n v="0.51"/>
    <x v="0"/>
  </r>
  <r>
    <x v="0"/>
    <x v="14"/>
    <x v="14"/>
    <x v="5"/>
    <n v="5"/>
    <n v="1.17"/>
    <n v="1"/>
    <n v="0.44"/>
    <n v="4"/>
    <n v="2.04"/>
    <x v="0"/>
  </r>
  <r>
    <x v="0"/>
    <x v="14"/>
    <x v="14"/>
    <x v="6"/>
    <n v="98"/>
    <n v="22.84"/>
    <n v="52"/>
    <n v="22.71"/>
    <n v="46"/>
    <n v="23.47"/>
    <x v="0"/>
  </r>
  <r>
    <x v="0"/>
    <x v="14"/>
    <x v="14"/>
    <x v="7"/>
    <n v="1"/>
    <n v="0.23"/>
    <n v="0"/>
    <n v="0"/>
    <n v="1"/>
    <n v="0.51"/>
    <x v="0"/>
  </r>
  <r>
    <x v="0"/>
    <x v="14"/>
    <x v="14"/>
    <x v="8"/>
    <n v="14"/>
    <n v="3.26"/>
    <n v="2"/>
    <n v="0.87"/>
    <n v="12"/>
    <n v="6.12"/>
    <x v="0"/>
  </r>
  <r>
    <x v="0"/>
    <x v="14"/>
    <x v="14"/>
    <x v="9"/>
    <n v="28"/>
    <n v="6.53"/>
    <n v="10"/>
    <n v="4.37"/>
    <n v="18"/>
    <n v="9.18"/>
    <x v="0"/>
  </r>
  <r>
    <x v="0"/>
    <x v="14"/>
    <x v="14"/>
    <x v="10"/>
    <n v="36"/>
    <n v="8.39"/>
    <n v="23"/>
    <n v="10.039999999999999"/>
    <n v="13"/>
    <n v="6.63"/>
    <x v="0"/>
  </r>
  <r>
    <x v="0"/>
    <x v="14"/>
    <x v="14"/>
    <x v="11"/>
    <n v="58"/>
    <n v="13.52"/>
    <n v="47"/>
    <n v="20.52"/>
    <n v="9"/>
    <n v="4.59"/>
    <x v="0"/>
  </r>
  <r>
    <x v="0"/>
    <x v="14"/>
    <x v="14"/>
    <x v="12"/>
    <n v="9"/>
    <n v="2.1"/>
    <n v="8"/>
    <n v="3.49"/>
    <n v="1"/>
    <n v="0.51"/>
    <x v="0"/>
  </r>
  <r>
    <x v="0"/>
    <x v="14"/>
    <x v="14"/>
    <x v="13"/>
    <n v="25"/>
    <n v="5.83"/>
    <n v="20"/>
    <n v="8.73"/>
    <n v="5"/>
    <n v="2.5499999999999998"/>
    <x v="0"/>
  </r>
  <r>
    <x v="0"/>
    <x v="14"/>
    <x v="14"/>
    <x v="14"/>
    <n v="23"/>
    <n v="5.36"/>
    <n v="13"/>
    <n v="5.68"/>
    <n v="8"/>
    <n v="4.08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35"/>
    <n v="25.74"/>
    <n v="21"/>
    <n v="23.33"/>
    <n v="14"/>
    <n v="34.15"/>
    <x v="0"/>
  </r>
  <r>
    <x v="0"/>
    <x v="15"/>
    <x v="15"/>
    <x v="2"/>
    <n v="12"/>
    <n v="8.82"/>
    <n v="11"/>
    <n v="12.22"/>
    <n v="1"/>
    <n v="2.44"/>
    <x v="0"/>
  </r>
  <r>
    <x v="0"/>
    <x v="15"/>
    <x v="15"/>
    <x v="3"/>
    <n v="2"/>
    <n v="1.47"/>
    <n v="0"/>
    <n v="0"/>
    <n v="0"/>
    <n v="0"/>
    <x v="0"/>
  </r>
  <r>
    <x v="0"/>
    <x v="15"/>
    <x v="15"/>
    <x v="4"/>
    <n v="0"/>
    <n v="0"/>
    <n v="0"/>
    <n v="0"/>
    <n v="0"/>
    <n v="0"/>
    <x v="0"/>
  </r>
  <r>
    <x v="0"/>
    <x v="15"/>
    <x v="15"/>
    <x v="5"/>
    <n v="1"/>
    <n v="0.74"/>
    <n v="0"/>
    <n v="0"/>
    <n v="1"/>
    <n v="2.44"/>
    <x v="0"/>
  </r>
  <r>
    <x v="0"/>
    <x v="15"/>
    <x v="15"/>
    <x v="6"/>
    <n v="32"/>
    <n v="23.53"/>
    <n v="22"/>
    <n v="24.44"/>
    <n v="9"/>
    <n v="21.95"/>
    <x v="2"/>
  </r>
  <r>
    <x v="0"/>
    <x v="15"/>
    <x v="15"/>
    <x v="7"/>
    <n v="1"/>
    <n v="0.74"/>
    <n v="1"/>
    <n v="1.1100000000000001"/>
    <n v="0"/>
    <n v="0"/>
    <x v="0"/>
  </r>
  <r>
    <x v="0"/>
    <x v="15"/>
    <x v="15"/>
    <x v="8"/>
    <n v="1"/>
    <n v="0.74"/>
    <n v="0"/>
    <n v="0"/>
    <n v="1"/>
    <n v="2.44"/>
    <x v="0"/>
  </r>
  <r>
    <x v="0"/>
    <x v="15"/>
    <x v="15"/>
    <x v="9"/>
    <n v="4"/>
    <n v="2.94"/>
    <n v="0"/>
    <n v="0"/>
    <n v="3"/>
    <n v="7.32"/>
    <x v="0"/>
  </r>
  <r>
    <x v="0"/>
    <x v="15"/>
    <x v="15"/>
    <x v="10"/>
    <n v="15"/>
    <n v="11.03"/>
    <n v="13"/>
    <n v="14.44"/>
    <n v="2"/>
    <n v="4.88"/>
    <x v="0"/>
  </r>
  <r>
    <x v="0"/>
    <x v="15"/>
    <x v="15"/>
    <x v="11"/>
    <n v="15"/>
    <n v="11.03"/>
    <n v="15"/>
    <n v="16.670000000000002"/>
    <n v="0"/>
    <n v="0"/>
    <x v="0"/>
  </r>
  <r>
    <x v="0"/>
    <x v="15"/>
    <x v="15"/>
    <x v="12"/>
    <n v="4"/>
    <n v="2.94"/>
    <n v="2"/>
    <n v="2.2200000000000002"/>
    <n v="1"/>
    <n v="2.44"/>
    <x v="0"/>
  </r>
  <r>
    <x v="0"/>
    <x v="15"/>
    <x v="15"/>
    <x v="13"/>
    <n v="7"/>
    <n v="5.15"/>
    <n v="1"/>
    <n v="1.1100000000000001"/>
    <n v="6"/>
    <n v="14.63"/>
    <x v="0"/>
  </r>
  <r>
    <x v="0"/>
    <x v="15"/>
    <x v="15"/>
    <x v="14"/>
    <n v="7"/>
    <n v="5.15"/>
    <n v="4"/>
    <n v="4.4400000000000004"/>
    <n v="3"/>
    <n v="7.32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58"/>
    <n v="7.23"/>
    <n v="25"/>
    <n v="5.1100000000000003"/>
    <n v="33"/>
    <n v="10.65"/>
    <x v="0"/>
  </r>
  <r>
    <x v="0"/>
    <x v="16"/>
    <x v="16"/>
    <x v="2"/>
    <n v="207"/>
    <n v="25.81"/>
    <n v="128"/>
    <n v="26.18"/>
    <n v="79"/>
    <n v="25.48"/>
    <x v="0"/>
  </r>
  <r>
    <x v="0"/>
    <x v="16"/>
    <x v="16"/>
    <x v="3"/>
    <n v="1"/>
    <n v="0.12"/>
    <n v="0"/>
    <n v="0"/>
    <n v="1"/>
    <n v="0.32"/>
    <x v="0"/>
  </r>
  <r>
    <x v="0"/>
    <x v="16"/>
    <x v="16"/>
    <x v="4"/>
    <n v="3"/>
    <n v="0.37"/>
    <n v="0"/>
    <n v="0"/>
    <n v="3"/>
    <n v="0.97"/>
    <x v="0"/>
  </r>
  <r>
    <x v="0"/>
    <x v="16"/>
    <x v="16"/>
    <x v="5"/>
    <n v="5"/>
    <n v="0.62"/>
    <n v="3"/>
    <n v="0.61"/>
    <n v="2"/>
    <n v="0.65"/>
    <x v="0"/>
  </r>
  <r>
    <x v="0"/>
    <x v="16"/>
    <x v="16"/>
    <x v="6"/>
    <n v="280"/>
    <n v="34.909999999999997"/>
    <n v="142"/>
    <n v="29.04"/>
    <n v="138"/>
    <n v="44.52"/>
    <x v="0"/>
  </r>
  <r>
    <x v="0"/>
    <x v="16"/>
    <x v="16"/>
    <x v="7"/>
    <n v="5"/>
    <n v="0.62"/>
    <n v="0"/>
    <n v="0"/>
    <n v="5"/>
    <n v="1.61"/>
    <x v="0"/>
  </r>
  <r>
    <x v="0"/>
    <x v="16"/>
    <x v="16"/>
    <x v="8"/>
    <n v="20"/>
    <n v="2.4900000000000002"/>
    <n v="7"/>
    <n v="1.43"/>
    <n v="13"/>
    <n v="4.1900000000000004"/>
    <x v="0"/>
  </r>
  <r>
    <x v="0"/>
    <x v="16"/>
    <x v="16"/>
    <x v="9"/>
    <n v="22"/>
    <n v="2.74"/>
    <n v="16"/>
    <n v="3.27"/>
    <n v="6"/>
    <n v="1.94"/>
    <x v="0"/>
  </r>
  <r>
    <x v="0"/>
    <x v="16"/>
    <x v="16"/>
    <x v="10"/>
    <n v="70"/>
    <n v="8.73"/>
    <n v="61"/>
    <n v="12.47"/>
    <n v="9"/>
    <n v="2.9"/>
    <x v="0"/>
  </r>
  <r>
    <x v="0"/>
    <x v="16"/>
    <x v="16"/>
    <x v="11"/>
    <n v="68"/>
    <n v="8.48"/>
    <n v="59"/>
    <n v="12.07"/>
    <n v="9"/>
    <n v="2.9"/>
    <x v="0"/>
  </r>
  <r>
    <x v="0"/>
    <x v="16"/>
    <x v="16"/>
    <x v="12"/>
    <n v="21"/>
    <n v="2.62"/>
    <n v="15"/>
    <n v="3.07"/>
    <n v="3"/>
    <n v="0.97"/>
    <x v="0"/>
  </r>
  <r>
    <x v="0"/>
    <x v="16"/>
    <x v="16"/>
    <x v="13"/>
    <n v="24"/>
    <n v="2.99"/>
    <n v="21"/>
    <n v="4.29"/>
    <n v="3"/>
    <n v="0.97"/>
    <x v="0"/>
  </r>
  <r>
    <x v="0"/>
    <x v="16"/>
    <x v="16"/>
    <x v="14"/>
    <n v="18"/>
    <n v="2.2400000000000002"/>
    <n v="12"/>
    <n v="2.4500000000000002"/>
    <n v="6"/>
    <n v="1.94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27"/>
    <n v="17.53"/>
    <n v="15"/>
    <n v="13.89"/>
    <n v="12"/>
    <n v="27.27"/>
    <x v="0"/>
  </r>
  <r>
    <x v="0"/>
    <x v="17"/>
    <x v="17"/>
    <x v="2"/>
    <n v="8"/>
    <n v="5.19"/>
    <n v="3"/>
    <n v="2.78"/>
    <n v="5"/>
    <n v="11.36"/>
    <x v="0"/>
  </r>
  <r>
    <x v="0"/>
    <x v="17"/>
    <x v="17"/>
    <x v="3"/>
    <n v="1"/>
    <n v="0.65"/>
    <n v="0"/>
    <n v="0"/>
    <n v="1"/>
    <n v="2.27"/>
    <x v="0"/>
  </r>
  <r>
    <x v="0"/>
    <x v="17"/>
    <x v="17"/>
    <x v="4"/>
    <n v="0"/>
    <n v="0"/>
    <n v="0"/>
    <n v="0"/>
    <n v="0"/>
    <n v="0"/>
    <x v="0"/>
  </r>
  <r>
    <x v="0"/>
    <x v="17"/>
    <x v="17"/>
    <x v="5"/>
    <n v="0"/>
    <n v="0"/>
    <n v="0"/>
    <n v="0"/>
    <n v="0"/>
    <n v="0"/>
    <x v="0"/>
  </r>
  <r>
    <x v="0"/>
    <x v="17"/>
    <x v="17"/>
    <x v="6"/>
    <n v="47"/>
    <n v="30.52"/>
    <n v="34"/>
    <n v="31.48"/>
    <n v="13"/>
    <n v="29.55"/>
    <x v="0"/>
  </r>
  <r>
    <x v="0"/>
    <x v="17"/>
    <x v="17"/>
    <x v="7"/>
    <n v="2"/>
    <n v="1.3"/>
    <n v="0"/>
    <n v="0"/>
    <n v="2"/>
    <n v="4.55"/>
    <x v="0"/>
  </r>
  <r>
    <x v="0"/>
    <x v="17"/>
    <x v="17"/>
    <x v="8"/>
    <n v="5"/>
    <n v="3.25"/>
    <n v="3"/>
    <n v="2.78"/>
    <n v="1"/>
    <n v="2.27"/>
    <x v="0"/>
  </r>
  <r>
    <x v="0"/>
    <x v="17"/>
    <x v="17"/>
    <x v="9"/>
    <n v="3"/>
    <n v="1.95"/>
    <n v="3"/>
    <n v="2.78"/>
    <n v="0"/>
    <n v="0"/>
    <x v="0"/>
  </r>
  <r>
    <x v="0"/>
    <x v="17"/>
    <x v="17"/>
    <x v="10"/>
    <n v="20"/>
    <n v="12.99"/>
    <n v="15"/>
    <n v="13.89"/>
    <n v="5"/>
    <n v="11.36"/>
    <x v="0"/>
  </r>
  <r>
    <x v="0"/>
    <x v="17"/>
    <x v="17"/>
    <x v="11"/>
    <n v="26"/>
    <n v="16.88"/>
    <n v="24"/>
    <n v="22.22"/>
    <n v="1"/>
    <n v="2.27"/>
    <x v="0"/>
  </r>
  <r>
    <x v="0"/>
    <x v="17"/>
    <x v="17"/>
    <x v="12"/>
    <n v="4"/>
    <n v="2.6"/>
    <n v="4"/>
    <n v="3.7"/>
    <n v="0"/>
    <n v="0"/>
    <x v="0"/>
  </r>
  <r>
    <x v="0"/>
    <x v="17"/>
    <x v="17"/>
    <x v="13"/>
    <n v="9"/>
    <n v="5.84"/>
    <n v="6"/>
    <n v="5.56"/>
    <n v="3"/>
    <n v="6.82"/>
    <x v="0"/>
  </r>
  <r>
    <x v="0"/>
    <x v="17"/>
    <x v="17"/>
    <x v="14"/>
    <n v="2"/>
    <n v="1.3"/>
    <n v="1"/>
    <n v="0.93"/>
    <n v="1"/>
    <n v="2.27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41"/>
    <n v="18.3"/>
    <n v="22"/>
    <n v="16.18"/>
    <n v="19"/>
    <n v="22.09"/>
    <x v="0"/>
  </r>
  <r>
    <x v="0"/>
    <x v="18"/>
    <x v="18"/>
    <x v="2"/>
    <n v="4"/>
    <n v="1.79"/>
    <n v="3"/>
    <n v="2.21"/>
    <n v="1"/>
    <n v="1.1599999999999999"/>
    <x v="0"/>
  </r>
  <r>
    <x v="0"/>
    <x v="18"/>
    <x v="18"/>
    <x v="3"/>
    <n v="1"/>
    <n v="0.45"/>
    <n v="0"/>
    <n v="0"/>
    <n v="0"/>
    <n v="0"/>
    <x v="0"/>
  </r>
  <r>
    <x v="0"/>
    <x v="18"/>
    <x v="18"/>
    <x v="4"/>
    <n v="0"/>
    <n v="0"/>
    <n v="0"/>
    <n v="0"/>
    <n v="0"/>
    <n v="0"/>
    <x v="0"/>
  </r>
  <r>
    <x v="0"/>
    <x v="18"/>
    <x v="18"/>
    <x v="5"/>
    <n v="1"/>
    <n v="0.45"/>
    <n v="1"/>
    <n v="0.74"/>
    <n v="0"/>
    <n v="0"/>
    <x v="0"/>
  </r>
  <r>
    <x v="0"/>
    <x v="18"/>
    <x v="18"/>
    <x v="6"/>
    <n v="85"/>
    <n v="37.950000000000003"/>
    <n v="46"/>
    <n v="33.82"/>
    <n v="39"/>
    <n v="45.35"/>
    <x v="0"/>
  </r>
  <r>
    <x v="0"/>
    <x v="18"/>
    <x v="18"/>
    <x v="7"/>
    <n v="1"/>
    <n v="0.45"/>
    <n v="0"/>
    <n v="0"/>
    <n v="1"/>
    <n v="1.1599999999999999"/>
    <x v="0"/>
  </r>
  <r>
    <x v="0"/>
    <x v="18"/>
    <x v="18"/>
    <x v="8"/>
    <n v="15"/>
    <n v="6.7"/>
    <n v="10"/>
    <n v="7.35"/>
    <n v="5"/>
    <n v="5.81"/>
    <x v="0"/>
  </r>
  <r>
    <x v="0"/>
    <x v="18"/>
    <x v="18"/>
    <x v="9"/>
    <n v="5"/>
    <n v="2.23"/>
    <n v="4"/>
    <n v="2.94"/>
    <n v="1"/>
    <n v="1.1599999999999999"/>
    <x v="0"/>
  </r>
  <r>
    <x v="0"/>
    <x v="18"/>
    <x v="18"/>
    <x v="10"/>
    <n v="15"/>
    <n v="6.7"/>
    <n v="12"/>
    <n v="8.82"/>
    <n v="2"/>
    <n v="2.33"/>
    <x v="0"/>
  </r>
  <r>
    <x v="0"/>
    <x v="18"/>
    <x v="18"/>
    <x v="11"/>
    <n v="32"/>
    <n v="14.29"/>
    <n v="23"/>
    <n v="16.91"/>
    <n v="9"/>
    <n v="10.47"/>
    <x v="0"/>
  </r>
  <r>
    <x v="0"/>
    <x v="18"/>
    <x v="18"/>
    <x v="12"/>
    <n v="9"/>
    <n v="4.0199999999999996"/>
    <n v="8"/>
    <n v="5.88"/>
    <n v="1"/>
    <n v="1.1599999999999999"/>
    <x v="0"/>
  </r>
  <r>
    <x v="0"/>
    <x v="18"/>
    <x v="18"/>
    <x v="13"/>
    <n v="8"/>
    <n v="3.57"/>
    <n v="4"/>
    <n v="2.94"/>
    <n v="4"/>
    <n v="4.6500000000000004"/>
    <x v="0"/>
  </r>
  <r>
    <x v="0"/>
    <x v="18"/>
    <x v="18"/>
    <x v="14"/>
    <n v="7"/>
    <n v="3.13"/>
    <n v="3"/>
    <n v="2.21"/>
    <n v="4"/>
    <n v="4.6500000000000004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105"/>
    <n v="19.09"/>
    <n v="74"/>
    <n v="18.09"/>
    <n v="31"/>
    <n v="24.03"/>
    <x v="0"/>
  </r>
  <r>
    <x v="0"/>
    <x v="19"/>
    <x v="19"/>
    <x v="2"/>
    <n v="31"/>
    <n v="5.64"/>
    <n v="22"/>
    <n v="5.38"/>
    <n v="8"/>
    <n v="6.2"/>
    <x v="2"/>
  </r>
  <r>
    <x v="0"/>
    <x v="19"/>
    <x v="19"/>
    <x v="3"/>
    <n v="3"/>
    <n v="0.55000000000000004"/>
    <n v="0"/>
    <n v="0"/>
    <n v="2"/>
    <n v="1.55"/>
    <x v="0"/>
  </r>
  <r>
    <x v="0"/>
    <x v="19"/>
    <x v="19"/>
    <x v="4"/>
    <n v="2"/>
    <n v="0.36"/>
    <n v="1"/>
    <n v="0.24"/>
    <n v="1"/>
    <n v="0.78"/>
    <x v="0"/>
  </r>
  <r>
    <x v="0"/>
    <x v="19"/>
    <x v="19"/>
    <x v="5"/>
    <n v="1"/>
    <n v="0.18"/>
    <n v="0"/>
    <n v="0"/>
    <n v="1"/>
    <n v="0.78"/>
    <x v="0"/>
  </r>
  <r>
    <x v="0"/>
    <x v="19"/>
    <x v="19"/>
    <x v="6"/>
    <n v="158"/>
    <n v="28.73"/>
    <n v="118"/>
    <n v="28.85"/>
    <n v="40"/>
    <n v="31.01"/>
    <x v="0"/>
  </r>
  <r>
    <x v="0"/>
    <x v="19"/>
    <x v="19"/>
    <x v="7"/>
    <n v="3"/>
    <n v="0.55000000000000004"/>
    <n v="1"/>
    <n v="0.24"/>
    <n v="2"/>
    <n v="1.55"/>
    <x v="0"/>
  </r>
  <r>
    <x v="0"/>
    <x v="19"/>
    <x v="19"/>
    <x v="8"/>
    <n v="19"/>
    <n v="3.45"/>
    <n v="9"/>
    <n v="2.2000000000000002"/>
    <n v="9"/>
    <n v="6.98"/>
    <x v="2"/>
  </r>
  <r>
    <x v="0"/>
    <x v="19"/>
    <x v="19"/>
    <x v="9"/>
    <n v="15"/>
    <n v="2.73"/>
    <n v="11"/>
    <n v="2.69"/>
    <n v="4"/>
    <n v="3.1"/>
    <x v="0"/>
  </r>
  <r>
    <x v="0"/>
    <x v="19"/>
    <x v="19"/>
    <x v="10"/>
    <n v="57"/>
    <n v="10.36"/>
    <n v="49"/>
    <n v="11.98"/>
    <n v="8"/>
    <n v="6.2"/>
    <x v="0"/>
  </r>
  <r>
    <x v="0"/>
    <x v="19"/>
    <x v="19"/>
    <x v="11"/>
    <n v="82"/>
    <n v="14.91"/>
    <n v="71"/>
    <n v="17.36"/>
    <n v="10"/>
    <n v="7.75"/>
    <x v="0"/>
  </r>
  <r>
    <x v="0"/>
    <x v="19"/>
    <x v="19"/>
    <x v="12"/>
    <n v="17"/>
    <n v="3.09"/>
    <n v="13"/>
    <n v="3.18"/>
    <n v="2"/>
    <n v="1.55"/>
    <x v="0"/>
  </r>
  <r>
    <x v="0"/>
    <x v="19"/>
    <x v="19"/>
    <x v="13"/>
    <n v="32"/>
    <n v="5.82"/>
    <n v="20"/>
    <n v="4.8899999999999997"/>
    <n v="7"/>
    <n v="5.43"/>
    <x v="0"/>
  </r>
  <r>
    <x v="0"/>
    <x v="19"/>
    <x v="19"/>
    <x v="14"/>
    <n v="25"/>
    <n v="4.55"/>
    <n v="20"/>
    <n v="4.8899999999999997"/>
    <n v="4"/>
    <n v="3.1"/>
    <x v="0"/>
  </r>
  <r>
    <x v="0"/>
    <x v="20"/>
    <x v="20"/>
    <x v="0"/>
    <n v="1"/>
    <n v="0.47"/>
    <n v="0"/>
    <n v="0"/>
    <n v="1"/>
    <n v="1.56"/>
    <x v="0"/>
  </r>
  <r>
    <x v="0"/>
    <x v="20"/>
    <x v="20"/>
    <x v="1"/>
    <n v="49"/>
    <n v="23.22"/>
    <n v="24"/>
    <n v="16.899999999999999"/>
    <n v="25"/>
    <n v="39.06"/>
    <x v="0"/>
  </r>
  <r>
    <x v="0"/>
    <x v="20"/>
    <x v="20"/>
    <x v="2"/>
    <n v="15"/>
    <n v="7.11"/>
    <n v="10"/>
    <n v="7.04"/>
    <n v="4"/>
    <n v="6.25"/>
    <x v="2"/>
  </r>
  <r>
    <x v="0"/>
    <x v="20"/>
    <x v="20"/>
    <x v="3"/>
    <n v="1"/>
    <n v="0.47"/>
    <n v="0"/>
    <n v="0"/>
    <n v="1"/>
    <n v="1.56"/>
    <x v="0"/>
  </r>
  <r>
    <x v="0"/>
    <x v="20"/>
    <x v="20"/>
    <x v="4"/>
    <n v="0"/>
    <n v="0"/>
    <n v="0"/>
    <n v="0"/>
    <n v="0"/>
    <n v="0"/>
    <x v="0"/>
  </r>
  <r>
    <x v="0"/>
    <x v="20"/>
    <x v="20"/>
    <x v="5"/>
    <n v="4"/>
    <n v="1.9"/>
    <n v="1"/>
    <n v="0.7"/>
    <n v="2"/>
    <n v="3.13"/>
    <x v="2"/>
  </r>
  <r>
    <x v="0"/>
    <x v="20"/>
    <x v="20"/>
    <x v="6"/>
    <n v="66"/>
    <n v="31.28"/>
    <n v="47"/>
    <n v="33.1"/>
    <n v="19"/>
    <n v="29.69"/>
    <x v="0"/>
  </r>
  <r>
    <x v="0"/>
    <x v="20"/>
    <x v="20"/>
    <x v="7"/>
    <n v="1"/>
    <n v="0.47"/>
    <n v="1"/>
    <n v="0.7"/>
    <n v="0"/>
    <n v="0"/>
    <x v="0"/>
  </r>
  <r>
    <x v="0"/>
    <x v="20"/>
    <x v="20"/>
    <x v="8"/>
    <n v="0"/>
    <n v="0"/>
    <n v="0"/>
    <n v="0"/>
    <n v="0"/>
    <n v="0"/>
    <x v="0"/>
  </r>
  <r>
    <x v="0"/>
    <x v="20"/>
    <x v="20"/>
    <x v="9"/>
    <n v="3"/>
    <n v="1.42"/>
    <n v="1"/>
    <n v="0.7"/>
    <n v="2"/>
    <n v="3.13"/>
    <x v="0"/>
  </r>
  <r>
    <x v="0"/>
    <x v="20"/>
    <x v="20"/>
    <x v="10"/>
    <n v="21"/>
    <n v="9.9499999999999993"/>
    <n v="18"/>
    <n v="12.68"/>
    <n v="3"/>
    <n v="4.6900000000000004"/>
    <x v="0"/>
  </r>
  <r>
    <x v="0"/>
    <x v="20"/>
    <x v="20"/>
    <x v="11"/>
    <n v="27"/>
    <n v="12.8"/>
    <n v="25"/>
    <n v="17.61"/>
    <n v="2"/>
    <n v="3.13"/>
    <x v="0"/>
  </r>
  <r>
    <x v="0"/>
    <x v="20"/>
    <x v="20"/>
    <x v="12"/>
    <n v="11"/>
    <n v="5.21"/>
    <n v="9"/>
    <n v="6.34"/>
    <n v="0"/>
    <n v="0"/>
    <x v="0"/>
  </r>
  <r>
    <x v="0"/>
    <x v="20"/>
    <x v="20"/>
    <x v="13"/>
    <n v="8"/>
    <n v="3.79"/>
    <n v="4"/>
    <n v="2.82"/>
    <n v="4"/>
    <n v="6.25"/>
    <x v="0"/>
  </r>
  <r>
    <x v="0"/>
    <x v="20"/>
    <x v="20"/>
    <x v="14"/>
    <n v="4"/>
    <n v="1.9"/>
    <n v="2"/>
    <n v="1.41"/>
    <n v="1"/>
    <n v="1.5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6"/>
    <x v="16"/>
    <x v="1"/>
  </r>
  <r>
    <x v="0"/>
    <x v="0"/>
    <x v="0"/>
    <x v="17"/>
    <x v="17"/>
    <x v="17"/>
    <x v="17"/>
    <x v="17"/>
    <x v="17"/>
    <x v="17"/>
    <x v="17"/>
    <x v="17"/>
    <x v="17"/>
    <x v="4"/>
  </r>
  <r>
    <x v="0"/>
    <x v="0"/>
    <x v="0"/>
    <x v="18"/>
    <x v="18"/>
    <x v="18"/>
    <x v="18"/>
    <x v="18"/>
    <x v="18"/>
    <x v="18"/>
    <x v="18"/>
    <x v="18"/>
    <x v="18"/>
    <x v="1"/>
  </r>
  <r>
    <x v="0"/>
    <x v="0"/>
    <x v="0"/>
    <x v="19"/>
    <x v="19"/>
    <x v="19"/>
    <x v="19"/>
    <x v="19"/>
    <x v="19"/>
    <x v="19"/>
    <x v="19"/>
    <x v="19"/>
    <x v="19"/>
    <x v="5"/>
  </r>
  <r>
    <x v="0"/>
    <x v="1"/>
    <x v="1"/>
    <x v="0"/>
    <x v="0"/>
    <x v="0"/>
    <x v="0"/>
    <x v="20"/>
    <x v="20"/>
    <x v="20"/>
    <x v="20"/>
    <x v="20"/>
    <x v="20"/>
    <x v="1"/>
  </r>
  <r>
    <x v="0"/>
    <x v="1"/>
    <x v="1"/>
    <x v="1"/>
    <x v="1"/>
    <x v="1"/>
    <x v="1"/>
    <x v="21"/>
    <x v="0"/>
    <x v="21"/>
    <x v="21"/>
    <x v="21"/>
    <x v="21"/>
    <x v="1"/>
  </r>
  <r>
    <x v="0"/>
    <x v="1"/>
    <x v="1"/>
    <x v="2"/>
    <x v="2"/>
    <x v="2"/>
    <x v="2"/>
    <x v="22"/>
    <x v="21"/>
    <x v="22"/>
    <x v="22"/>
    <x v="16"/>
    <x v="22"/>
    <x v="1"/>
  </r>
  <r>
    <x v="0"/>
    <x v="1"/>
    <x v="1"/>
    <x v="5"/>
    <x v="5"/>
    <x v="5"/>
    <x v="3"/>
    <x v="23"/>
    <x v="22"/>
    <x v="23"/>
    <x v="23"/>
    <x v="22"/>
    <x v="23"/>
    <x v="1"/>
  </r>
  <r>
    <x v="0"/>
    <x v="1"/>
    <x v="1"/>
    <x v="3"/>
    <x v="3"/>
    <x v="3"/>
    <x v="4"/>
    <x v="24"/>
    <x v="23"/>
    <x v="24"/>
    <x v="24"/>
    <x v="23"/>
    <x v="24"/>
    <x v="1"/>
  </r>
  <r>
    <x v="0"/>
    <x v="1"/>
    <x v="1"/>
    <x v="7"/>
    <x v="7"/>
    <x v="7"/>
    <x v="5"/>
    <x v="25"/>
    <x v="24"/>
    <x v="25"/>
    <x v="25"/>
    <x v="24"/>
    <x v="25"/>
    <x v="0"/>
  </r>
  <r>
    <x v="0"/>
    <x v="1"/>
    <x v="1"/>
    <x v="4"/>
    <x v="4"/>
    <x v="4"/>
    <x v="6"/>
    <x v="26"/>
    <x v="25"/>
    <x v="26"/>
    <x v="26"/>
    <x v="25"/>
    <x v="26"/>
    <x v="1"/>
  </r>
  <r>
    <x v="0"/>
    <x v="1"/>
    <x v="1"/>
    <x v="8"/>
    <x v="8"/>
    <x v="8"/>
    <x v="7"/>
    <x v="27"/>
    <x v="26"/>
    <x v="27"/>
    <x v="27"/>
    <x v="26"/>
    <x v="27"/>
    <x v="1"/>
  </r>
  <r>
    <x v="0"/>
    <x v="1"/>
    <x v="1"/>
    <x v="9"/>
    <x v="9"/>
    <x v="9"/>
    <x v="8"/>
    <x v="28"/>
    <x v="27"/>
    <x v="28"/>
    <x v="28"/>
    <x v="27"/>
    <x v="28"/>
    <x v="1"/>
  </r>
  <r>
    <x v="0"/>
    <x v="1"/>
    <x v="1"/>
    <x v="6"/>
    <x v="6"/>
    <x v="6"/>
    <x v="9"/>
    <x v="29"/>
    <x v="28"/>
    <x v="29"/>
    <x v="29"/>
    <x v="28"/>
    <x v="29"/>
    <x v="1"/>
  </r>
  <r>
    <x v="0"/>
    <x v="1"/>
    <x v="1"/>
    <x v="12"/>
    <x v="12"/>
    <x v="12"/>
    <x v="10"/>
    <x v="30"/>
    <x v="29"/>
    <x v="30"/>
    <x v="30"/>
    <x v="29"/>
    <x v="30"/>
    <x v="1"/>
  </r>
  <r>
    <x v="0"/>
    <x v="1"/>
    <x v="1"/>
    <x v="11"/>
    <x v="11"/>
    <x v="11"/>
    <x v="11"/>
    <x v="31"/>
    <x v="30"/>
    <x v="31"/>
    <x v="31"/>
    <x v="30"/>
    <x v="31"/>
    <x v="1"/>
  </r>
  <r>
    <x v="0"/>
    <x v="1"/>
    <x v="1"/>
    <x v="10"/>
    <x v="10"/>
    <x v="10"/>
    <x v="12"/>
    <x v="32"/>
    <x v="31"/>
    <x v="32"/>
    <x v="32"/>
    <x v="31"/>
    <x v="32"/>
    <x v="1"/>
  </r>
  <r>
    <x v="0"/>
    <x v="1"/>
    <x v="1"/>
    <x v="13"/>
    <x v="13"/>
    <x v="13"/>
    <x v="13"/>
    <x v="33"/>
    <x v="32"/>
    <x v="33"/>
    <x v="33"/>
    <x v="32"/>
    <x v="33"/>
    <x v="1"/>
  </r>
  <r>
    <x v="0"/>
    <x v="1"/>
    <x v="1"/>
    <x v="15"/>
    <x v="15"/>
    <x v="15"/>
    <x v="14"/>
    <x v="34"/>
    <x v="33"/>
    <x v="34"/>
    <x v="34"/>
    <x v="33"/>
    <x v="34"/>
    <x v="1"/>
  </r>
  <r>
    <x v="0"/>
    <x v="1"/>
    <x v="1"/>
    <x v="20"/>
    <x v="20"/>
    <x v="20"/>
    <x v="15"/>
    <x v="35"/>
    <x v="34"/>
    <x v="35"/>
    <x v="35"/>
    <x v="24"/>
    <x v="25"/>
    <x v="1"/>
  </r>
  <r>
    <x v="0"/>
    <x v="1"/>
    <x v="1"/>
    <x v="17"/>
    <x v="17"/>
    <x v="17"/>
    <x v="16"/>
    <x v="36"/>
    <x v="35"/>
    <x v="36"/>
    <x v="17"/>
    <x v="34"/>
    <x v="35"/>
    <x v="4"/>
  </r>
  <r>
    <x v="0"/>
    <x v="1"/>
    <x v="1"/>
    <x v="16"/>
    <x v="16"/>
    <x v="16"/>
    <x v="17"/>
    <x v="37"/>
    <x v="36"/>
    <x v="37"/>
    <x v="36"/>
    <x v="35"/>
    <x v="36"/>
    <x v="1"/>
  </r>
  <r>
    <x v="0"/>
    <x v="1"/>
    <x v="1"/>
    <x v="21"/>
    <x v="21"/>
    <x v="21"/>
    <x v="17"/>
    <x v="37"/>
    <x v="36"/>
    <x v="37"/>
    <x v="36"/>
    <x v="35"/>
    <x v="36"/>
    <x v="1"/>
  </r>
  <r>
    <x v="0"/>
    <x v="1"/>
    <x v="1"/>
    <x v="18"/>
    <x v="18"/>
    <x v="18"/>
    <x v="19"/>
    <x v="38"/>
    <x v="18"/>
    <x v="38"/>
    <x v="37"/>
    <x v="36"/>
    <x v="37"/>
    <x v="1"/>
  </r>
  <r>
    <x v="0"/>
    <x v="2"/>
    <x v="2"/>
    <x v="0"/>
    <x v="0"/>
    <x v="0"/>
    <x v="0"/>
    <x v="39"/>
    <x v="37"/>
    <x v="39"/>
    <x v="38"/>
    <x v="37"/>
    <x v="38"/>
    <x v="0"/>
  </r>
  <r>
    <x v="0"/>
    <x v="2"/>
    <x v="2"/>
    <x v="1"/>
    <x v="1"/>
    <x v="1"/>
    <x v="1"/>
    <x v="40"/>
    <x v="38"/>
    <x v="40"/>
    <x v="39"/>
    <x v="37"/>
    <x v="38"/>
    <x v="1"/>
  </r>
  <r>
    <x v="0"/>
    <x v="2"/>
    <x v="2"/>
    <x v="2"/>
    <x v="2"/>
    <x v="2"/>
    <x v="2"/>
    <x v="41"/>
    <x v="39"/>
    <x v="41"/>
    <x v="40"/>
    <x v="38"/>
    <x v="39"/>
    <x v="1"/>
  </r>
  <r>
    <x v="0"/>
    <x v="2"/>
    <x v="2"/>
    <x v="4"/>
    <x v="4"/>
    <x v="4"/>
    <x v="3"/>
    <x v="42"/>
    <x v="40"/>
    <x v="42"/>
    <x v="41"/>
    <x v="39"/>
    <x v="40"/>
    <x v="1"/>
  </r>
  <r>
    <x v="0"/>
    <x v="2"/>
    <x v="2"/>
    <x v="5"/>
    <x v="5"/>
    <x v="5"/>
    <x v="4"/>
    <x v="43"/>
    <x v="41"/>
    <x v="43"/>
    <x v="42"/>
    <x v="40"/>
    <x v="41"/>
    <x v="1"/>
  </r>
  <r>
    <x v="0"/>
    <x v="2"/>
    <x v="2"/>
    <x v="3"/>
    <x v="3"/>
    <x v="3"/>
    <x v="5"/>
    <x v="44"/>
    <x v="42"/>
    <x v="32"/>
    <x v="43"/>
    <x v="20"/>
    <x v="42"/>
    <x v="1"/>
  </r>
  <r>
    <x v="0"/>
    <x v="2"/>
    <x v="2"/>
    <x v="6"/>
    <x v="6"/>
    <x v="6"/>
    <x v="6"/>
    <x v="45"/>
    <x v="43"/>
    <x v="44"/>
    <x v="44"/>
    <x v="41"/>
    <x v="43"/>
    <x v="1"/>
  </r>
  <r>
    <x v="0"/>
    <x v="2"/>
    <x v="2"/>
    <x v="7"/>
    <x v="7"/>
    <x v="7"/>
    <x v="7"/>
    <x v="46"/>
    <x v="28"/>
    <x v="45"/>
    <x v="45"/>
    <x v="42"/>
    <x v="44"/>
    <x v="1"/>
  </r>
  <r>
    <x v="0"/>
    <x v="2"/>
    <x v="2"/>
    <x v="10"/>
    <x v="10"/>
    <x v="10"/>
    <x v="8"/>
    <x v="47"/>
    <x v="44"/>
    <x v="46"/>
    <x v="46"/>
    <x v="43"/>
    <x v="45"/>
    <x v="1"/>
  </r>
  <r>
    <x v="0"/>
    <x v="2"/>
    <x v="2"/>
    <x v="8"/>
    <x v="8"/>
    <x v="8"/>
    <x v="8"/>
    <x v="47"/>
    <x v="44"/>
    <x v="47"/>
    <x v="47"/>
    <x v="33"/>
    <x v="7"/>
    <x v="1"/>
  </r>
  <r>
    <x v="0"/>
    <x v="2"/>
    <x v="2"/>
    <x v="11"/>
    <x v="11"/>
    <x v="11"/>
    <x v="10"/>
    <x v="48"/>
    <x v="45"/>
    <x v="46"/>
    <x v="46"/>
    <x v="44"/>
    <x v="46"/>
    <x v="1"/>
  </r>
  <r>
    <x v="0"/>
    <x v="2"/>
    <x v="2"/>
    <x v="9"/>
    <x v="9"/>
    <x v="9"/>
    <x v="11"/>
    <x v="38"/>
    <x v="46"/>
    <x v="48"/>
    <x v="48"/>
    <x v="42"/>
    <x v="44"/>
    <x v="1"/>
  </r>
  <r>
    <x v="0"/>
    <x v="2"/>
    <x v="2"/>
    <x v="12"/>
    <x v="12"/>
    <x v="12"/>
    <x v="12"/>
    <x v="49"/>
    <x v="47"/>
    <x v="49"/>
    <x v="49"/>
    <x v="45"/>
    <x v="47"/>
    <x v="1"/>
  </r>
  <r>
    <x v="0"/>
    <x v="2"/>
    <x v="2"/>
    <x v="13"/>
    <x v="13"/>
    <x v="13"/>
    <x v="13"/>
    <x v="50"/>
    <x v="48"/>
    <x v="50"/>
    <x v="50"/>
    <x v="46"/>
    <x v="48"/>
    <x v="1"/>
  </r>
  <r>
    <x v="0"/>
    <x v="2"/>
    <x v="2"/>
    <x v="18"/>
    <x v="18"/>
    <x v="18"/>
    <x v="14"/>
    <x v="51"/>
    <x v="14"/>
    <x v="51"/>
    <x v="51"/>
    <x v="47"/>
    <x v="49"/>
    <x v="1"/>
  </r>
  <r>
    <x v="0"/>
    <x v="2"/>
    <x v="2"/>
    <x v="19"/>
    <x v="19"/>
    <x v="19"/>
    <x v="15"/>
    <x v="52"/>
    <x v="49"/>
    <x v="38"/>
    <x v="13"/>
    <x v="48"/>
    <x v="50"/>
    <x v="1"/>
  </r>
  <r>
    <x v="0"/>
    <x v="2"/>
    <x v="2"/>
    <x v="14"/>
    <x v="14"/>
    <x v="14"/>
    <x v="15"/>
    <x v="52"/>
    <x v="49"/>
    <x v="52"/>
    <x v="52"/>
    <x v="49"/>
    <x v="51"/>
    <x v="1"/>
  </r>
  <r>
    <x v="0"/>
    <x v="2"/>
    <x v="2"/>
    <x v="15"/>
    <x v="15"/>
    <x v="15"/>
    <x v="17"/>
    <x v="53"/>
    <x v="50"/>
    <x v="53"/>
    <x v="53"/>
    <x v="50"/>
    <x v="52"/>
    <x v="1"/>
  </r>
  <r>
    <x v="0"/>
    <x v="2"/>
    <x v="2"/>
    <x v="17"/>
    <x v="17"/>
    <x v="17"/>
    <x v="18"/>
    <x v="54"/>
    <x v="51"/>
    <x v="36"/>
    <x v="54"/>
    <x v="51"/>
    <x v="53"/>
    <x v="1"/>
  </r>
  <r>
    <x v="0"/>
    <x v="2"/>
    <x v="2"/>
    <x v="22"/>
    <x v="22"/>
    <x v="22"/>
    <x v="19"/>
    <x v="55"/>
    <x v="52"/>
    <x v="54"/>
    <x v="55"/>
    <x v="52"/>
    <x v="54"/>
    <x v="1"/>
  </r>
  <r>
    <x v="0"/>
    <x v="3"/>
    <x v="3"/>
    <x v="1"/>
    <x v="1"/>
    <x v="1"/>
    <x v="0"/>
    <x v="56"/>
    <x v="53"/>
    <x v="55"/>
    <x v="56"/>
    <x v="53"/>
    <x v="55"/>
    <x v="1"/>
  </r>
  <r>
    <x v="0"/>
    <x v="3"/>
    <x v="3"/>
    <x v="0"/>
    <x v="0"/>
    <x v="0"/>
    <x v="1"/>
    <x v="57"/>
    <x v="54"/>
    <x v="56"/>
    <x v="57"/>
    <x v="53"/>
    <x v="55"/>
    <x v="1"/>
  </r>
  <r>
    <x v="0"/>
    <x v="3"/>
    <x v="3"/>
    <x v="2"/>
    <x v="2"/>
    <x v="2"/>
    <x v="2"/>
    <x v="58"/>
    <x v="55"/>
    <x v="57"/>
    <x v="58"/>
    <x v="54"/>
    <x v="56"/>
    <x v="1"/>
  </r>
  <r>
    <x v="0"/>
    <x v="3"/>
    <x v="3"/>
    <x v="5"/>
    <x v="5"/>
    <x v="5"/>
    <x v="3"/>
    <x v="59"/>
    <x v="56"/>
    <x v="58"/>
    <x v="59"/>
    <x v="44"/>
    <x v="57"/>
    <x v="1"/>
  </r>
  <r>
    <x v="0"/>
    <x v="3"/>
    <x v="3"/>
    <x v="9"/>
    <x v="9"/>
    <x v="9"/>
    <x v="4"/>
    <x v="60"/>
    <x v="57"/>
    <x v="59"/>
    <x v="60"/>
    <x v="50"/>
    <x v="58"/>
    <x v="1"/>
  </r>
  <r>
    <x v="0"/>
    <x v="3"/>
    <x v="3"/>
    <x v="4"/>
    <x v="4"/>
    <x v="4"/>
    <x v="5"/>
    <x v="51"/>
    <x v="58"/>
    <x v="57"/>
    <x v="58"/>
    <x v="55"/>
    <x v="59"/>
    <x v="1"/>
  </r>
  <r>
    <x v="0"/>
    <x v="3"/>
    <x v="3"/>
    <x v="7"/>
    <x v="7"/>
    <x v="7"/>
    <x v="5"/>
    <x v="51"/>
    <x v="58"/>
    <x v="60"/>
    <x v="61"/>
    <x v="48"/>
    <x v="60"/>
    <x v="1"/>
  </r>
  <r>
    <x v="0"/>
    <x v="3"/>
    <x v="3"/>
    <x v="3"/>
    <x v="3"/>
    <x v="3"/>
    <x v="7"/>
    <x v="61"/>
    <x v="59"/>
    <x v="61"/>
    <x v="62"/>
    <x v="39"/>
    <x v="61"/>
    <x v="1"/>
  </r>
  <r>
    <x v="0"/>
    <x v="3"/>
    <x v="3"/>
    <x v="8"/>
    <x v="8"/>
    <x v="8"/>
    <x v="8"/>
    <x v="62"/>
    <x v="60"/>
    <x v="62"/>
    <x v="63"/>
    <x v="55"/>
    <x v="59"/>
    <x v="1"/>
  </r>
  <r>
    <x v="0"/>
    <x v="3"/>
    <x v="3"/>
    <x v="10"/>
    <x v="10"/>
    <x v="10"/>
    <x v="9"/>
    <x v="63"/>
    <x v="61"/>
    <x v="54"/>
    <x v="64"/>
    <x v="56"/>
    <x v="62"/>
    <x v="1"/>
  </r>
  <r>
    <x v="0"/>
    <x v="3"/>
    <x v="3"/>
    <x v="11"/>
    <x v="11"/>
    <x v="11"/>
    <x v="10"/>
    <x v="64"/>
    <x v="62"/>
    <x v="63"/>
    <x v="65"/>
    <x v="57"/>
    <x v="63"/>
    <x v="1"/>
  </r>
  <r>
    <x v="0"/>
    <x v="3"/>
    <x v="3"/>
    <x v="13"/>
    <x v="13"/>
    <x v="13"/>
    <x v="11"/>
    <x v="65"/>
    <x v="63"/>
    <x v="63"/>
    <x v="65"/>
    <x v="53"/>
    <x v="55"/>
    <x v="1"/>
  </r>
  <r>
    <x v="0"/>
    <x v="3"/>
    <x v="3"/>
    <x v="20"/>
    <x v="20"/>
    <x v="20"/>
    <x v="12"/>
    <x v="54"/>
    <x v="64"/>
    <x v="64"/>
    <x v="66"/>
    <x v="37"/>
    <x v="64"/>
    <x v="1"/>
  </r>
  <r>
    <x v="0"/>
    <x v="3"/>
    <x v="3"/>
    <x v="12"/>
    <x v="12"/>
    <x v="12"/>
    <x v="13"/>
    <x v="66"/>
    <x v="65"/>
    <x v="65"/>
    <x v="67"/>
    <x v="58"/>
    <x v="65"/>
    <x v="1"/>
  </r>
  <r>
    <x v="0"/>
    <x v="3"/>
    <x v="3"/>
    <x v="6"/>
    <x v="6"/>
    <x v="6"/>
    <x v="14"/>
    <x v="67"/>
    <x v="66"/>
    <x v="66"/>
    <x v="68"/>
    <x v="55"/>
    <x v="59"/>
    <x v="1"/>
  </r>
  <r>
    <x v="0"/>
    <x v="3"/>
    <x v="3"/>
    <x v="16"/>
    <x v="16"/>
    <x v="16"/>
    <x v="14"/>
    <x v="67"/>
    <x v="66"/>
    <x v="67"/>
    <x v="69"/>
    <x v="59"/>
    <x v="66"/>
    <x v="1"/>
  </r>
  <r>
    <x v="0"/>
    <x v="3"/>
    <x v="3"/>
    <x v="22"/>
    <x v="22"/>
    <x v="22"/>
    <x v="16"/>
    <x v="68"/>
    <x v="67"/>
    <x v="67"/>
    <x v="69"/>
    <x v="60"/>
    <x v="67"/>
    <x v="1"/>
  </r>
  <r>
    <x v="0"/>
    <x v="3"/>
    <x v="3"/>
    <x v="18"/>
    <x v="18"/>
    <x v="18"/>
    <x v="17"/>
    <x v="69"/>
    <x v="68"/>
    <x v="36"/>
    <x v="70"/>
    <x v="27"/>
    <x v="68"/>
    <x v="1"/>
  </r>
  <r>
    <x v="0"/>
    <x v="3"/>
    <x v="3"/>
    <x v="21"/>
    <x v="21"/>
    <x v="21"/>
    <x v="18"/>
    <x v="70"/>
    <x v="69"/>
    <x v="68"/>
    <x v="71"/>
    <x v="61"/>
    <x v="69"/>
    <x v="1"/>
  </r>
  <r>
    <x v="0"/>
    <x v="3"/>
    <x v="3"/>
    <x v="17"/>
    <x v="17"/>
    <x v="17"/>
    <x v="18"/>
    <x v="70"/>
    <x v="69"/>
    <x v="69"/>
    <x v="72"/>
    <x v="62"/>
    <x v="70"/>
    <x v="1"/>
  </r>
  <r>
    <x v="0"/>
    <x v="4"/>
    <x v="4"/>
    <x v="0"/>
    <x v="0"/>
    <x v="0"/>
    <x v="0"/>
    <x v="49"/>
    <x v="70"/>
    <x v="33"/>
    <x v="73"/>
    <x v="63"/>
    <x v="71"/>
    <x v="1"/>
  </r>
  <r>
    <x v="0"/>
    <x v="4"/>
    <x v="4"/>
    <x v="1"/>
    <x v="1"/>
    <x v="1"/>
    <x v="1"/>
    <x v="71"/>
    <x v="71"/>
    <x v="70"/>
    <x v="74"/>
    <x v="64"/>
    <x v="72"/>
    <x v="1"/>
  </r>
  <r>
    <x v="0"/>
    <x v="4"/>
    <x v="4"/>
    <x v="2"/>
    <x v="2"/>
    <x v="2"/>
    <x v="2"/>
    <x v="53"/>
    <x v="72"/>
    <x v="71"/>
    <x v="75"/>
    <x v="65"/>
    <x v="73"/>
    <x v="1"/>
  </r>
  <r>
    <x v="0"/>
    <x v="4"/>
    <x v="4"/>
    <x v="3"/>
    <x v="3"/>
    <x v="3"/>
    <x v="3"/>
    <x v="69"/>
    <x v="73"/>
    <x v="61"/>
    <x v="76"/>
    <x v="55"/>
    <x v="74"/>
    <x v="1"/>
  </r>
  <r>
    <x v="0"/>
    <x v="4"/>
    <x v="4"/>
    <x v="4"/>
    <x v="4"/>
    <x v="4"/>
    <x v="3"/>
    <x v="69"/>
    <x v="73"/>
    <x v="66"/>
    <x v="77"/>
    <x v="50"/>
    <x v="75"/>
    <x v="0"/>
  </r>
  <r>
    <x v="0"/>
    <x v="4"/>
    <x v="4"/>
    <x v="6"/>
    <x v="6"/>
    <x v="6"/>
    <x v="5"/>
    <x v="72"/>
    <x v="74"/>
    <x v="63"/>
    <x v="78"/>
    <x v="49"/>
    <x v="76"/>
    <x v="1"/>
  </r>
  <r>
    <x v="0"/>
    <x v="4"/>
    <x v="4"/>
    <x v="7"/>
    <x v="7"/>
    <x v="7"/>
    <x v="6"/>
    <x v="73"/>
    <x v="75"/>
    <x v="61"/>
    <x v="76"/>
    <x v="63"/>
    <x v="71"/>
    <x v="1"/>
  </r>
  <r>
    <x v="0"/>
    <x v="4"/>
    <x v="4"/>
    <x v="8"/>
    <x v="8"/>
    <x v="8"/>
    <x v="7"/>
    <x v="74"/>
    <x v="42"/>
    <x v="72"/>
    <x v="79"/>
    <x v="66"/>
    <x v="77"/>
    <x v="1"/>
  </r>
  <r>
    <x v="0"/>
    <x v="4"/>
    <x v="4"/>
    <x v="10"/>
    <x v="10"/>
    <x v="10"/>
    <x v="8"/>
    <x v="75"/>
    <x v="76"/>
    <x v="54"/>
    <x v="80"/>
    <x v="67"/>
    <x v="78"/>
    <x v="1"/>
  </r>
  <r>
    <x v="0"/>
    <x v="4"/>
    <x v="4"/>
    <x v="9"/>
    <x v="9"/>
    <x v="9"/>
    <x v="9"/>
    <x v="76"/>
    <x v="77"/>
    <x v="73"/>
    <x v="81"/>
    <x v="68"/>
    <x v="79"/>
    <x v="1"/>
  </r>
  <r>
    <x v="0"/>
    <x v="4"/>
    <x v="4"/>
    <x v="15"/>
    <x v="15"/>
    <x v="15"/>
    <x v="9"/>
    <x v="76"/>
    <x v="77"/>
    <x v="54"/>
    <x v="80"/>
    <x v="69"/>
    <x v="34"/>
    <x v="1"/>
  </r>
  <r>
    <x v="0"/>
    <x v="4"/>
    <x v="4"/>
    <x v="23"/>
    <x v="23"/>
    <x v="23"/>
    <x v="11"/>
    <x v="77"/>
    <x v="78"/>
    <x v="74"/>
    <x v="82"/>
    <x v="64"/>
    <x v="72"/>
    <x v="1"/>
  </r>
  <r>
    <x v="0"/>
    <x v="4"/>
    <x v="4"/>
    <x v="11"/>
    <x v="11"/>
    <x v="11"/>
    <x v="11"/>
    <x v="77"/>
    <x v="78"/>
    <x v="74"/>
    <x v="82"/>
    <x v="64"/>
    <x v="72"/>
    <x v="1"/>
  </r>
  <r>
    <x v="0"/>
    <x v="4"/>
    <x v="4"/>
    <x v="12"/>
    <x v="12"/>
    <x v="12"/>
    <x v="11"/>
    <x v="77"/>
    <x v="78"/>
    <x v="75"/>
    <x v="12"/>
    <x v="69"/>
    <x v="34"/>
    <x v="1"/>
  </r>
  <r>
    <x v="0"/>
    <x v="4"/>
    <x v="4"/>
    <x v="19"/>
    <x v="19"/>
    <x v="19"/>
    <x v="14"/>
    <x v="78"/>
    <x v="33"/>
    <x v="74"/>
    <x v="82"/>
    <x v="67"/>
    <x v="78"/>
    <x v="1"/>
  </r>
  <r>
    <x v="0"/>
    <x v="4"/>
    <x v="4"/>
    <x v="13"/>
    <x v="13"/>
    <x v="13"/>
    <x v="14"/>
    <x v="78"/>
    <x v="33"/>
    <x v="76"/>
    <x v="83"/>
    <x v="63"/>
    <x v="71"/>
    <x v="1"/>
  </r>
  <r>
    <x v="0"/>
    <x v="4"/>
    <x v="4"/>
    <x v="22"/>
    <x v="22"/>
    <x v="22"/>
    <x v="16"/>
    <x v="79"/>
    <x v="34"/>
    <x v="74"/>
    <x v="82"/>
    <x v="66"/>
    <x v="77"/>
    <x v="1"/>
  </r>
  <r>
    <x v="0"/>
    <x v="4"/>
    <x v="4"/>
    <x v="20"/>
    <x v="20"/>
    <x v="20"/>
    <x v="16"/>
    <x v="79"/>
    <x v="34"/>
    <x v="17"/>
    <x v="84"/>
    <x v="67"/>
    <x v="78"/>
    <x v="1"/>
  </r>
  <r>
    <x v="0"/>
    <x v="4"/>
    <x v="4"/>
    <x v="24"/>
    <x v="24"/>
    <x v="24"/>
    <x v="16"/>
    <x v="79"/>
    <x v="34"/>
    <x v="67"/>
    <x v="85"/>
    <x v="63"/>
    <x v="71"/>
    <x v="1"/>
  </r>
  <r>
    <x v="0"/>
    <x v="4"/>
    <x v="4"/>
    <x v="5"/>
    <x v="5"/>
    <x v="5"/>
    <x v="19"/>
    <x v="80"/>
    <x v="79"/>
    <x v="74"/>
    <x v="82"/>
    <x v="63"/>
    <x v="71"/>
    <x v="1"/>
  </r>
  <r>
    <x v="0"/>
    <x v="5"/>
    <x v="5"/>
    <x v="0"/>
    <x v="0"/>
    <x v="0"/>
    <x v="0"/>
    <x v="81"/>
    <x v="80"/>
    <x v="77"/>
    <x v="86"/>
    <x v="53"/>
    <x v="68"/>
    <x v="1"/>
  </r>
  <r>
    <x v="0"/>
    <x v="5"/>
    <x v="5"/>
    <x v="1"/>
    <x v="1"/>
    <x v="1"/>
    <x v="1"/>
    <x v="82"/>
    <x v="81"/>
    <x v="78"/>
    <x v="87"/>
    <x v="50"/>
    <x v="80"/>
    <x v="1"/>
  </r>
  <r>
    <x v="0"/>
    <x v="5"/>
    <x v="5"/>
    <x v="2"/>
    <x v="2"/>
    <x v="2"/>
    <x v="2"/>
    <x v="83"/>
    <x v="82"/>
    <x v="79"/>
    <x v="88"/>
    <x v="70"/>
    <x v="81"/>
    <x v="1"/>
  </r>
  <r>
    <x v="0"/>
    <x v="5"/>
    <x v="5"/>
    <x v="3"/>
    <x v="3"/>
    <x v="3"/>
    <x v="3"/>
    <x v="84"/>
    <x v="83"/>
    <x v="80"/>
    <x v="89"/>
    <x v="39"/>
    <x v="82"/>
    <x v="1"/>
  </r>
  <r>
    <x v="0"/>
    <x v="5"/>
    <x v="5"/>
    <x v="4"/>
    <x v="4"/>
    <x v="4"/>
    <x v="4"/>
    <x v="85"/>
    <x v="84"/>
    <x v="81"/>
    <x v="90"/>
    <x v="71"/>
    <x v="83"/>
    <x v="0"/>
  </r>
  <r>
    <x v="0"/>
    <x v="5"/>
    <x v="5"/>
    <x v="7"/>
    <x v="7"/>
    <x v="7"/>
    <x v="4"/>
    <x v="85"/>
    <x v="84"/>
    <x v="82"/>
    <x v="91"/>
    <x v="72"/>
    <x v="84"/>
    <x v="1"/>
  </r>
  <r>
    <x v="0"/>
    <x v="5"/>
    <x v="5"/>
    <x v="6"/>
    <x v="6"/>
    <x v="6"/>
    <x v="6"/>
    <x v="49"/>
    <x v="85"/>
    <x v="52"/>
    <x v="92"/>
    <x v="59"/>
    <x v="85"/>
    <x v="1"/>
  </r>
  <r>
    <x v="0"/>
    <x v="5"/>
    <x v="5"/>
    <x v="5"/>
    <x v="5"/>
    <x v="5"/>
    <x v="7"/>
    <x v="86"/>
    <x v="86"/>
    <x v="60"/>
    <x v="93"/>
    <x v="73"/>
    <x v="86"/>
    <x v="1"/>
  </r>
  <r>
    <x v="0"/>
    <x v="5"/>
    <x v="5"/>
    <x v="14"/>
    <x v="14"/>
    <x v="14"/>
    <x v="8"/>
    <x v="63"/>
    <x v="87"/>
    <x v="51"/>
    <x v="94"/>
    <x v="53"/>
    <x v="68"/>
    <x v="1"/>
  </r>
  <r>
    <x v="0"/>
    <x v="5"/>
    <x v="5"/>
    <x v="8"/>
    <x v="8"/>
    <x v="8"/>
    <x v="9"/>
    <x v="87"/>
    <x v="88"/>
    <x v="51"/>
    <x v="94"/>
    <x v="61"/>
    <x v="16"/>
    <x v="1"/>
  </r>
  <r>
    <x v="0"/>
    <x v="5"/>
    <x v="5"/>
    <x v="9"/>
    <x v="9"/>
    <x v="9"/>
    <x v="10"/>
    <x v="88"/>
    <x v="89"/>
    <x v="80"/>
    <x v="89"/>
    <x v="69"/>
    <x v="87"/>
    <x v="1"/>
  </r>
  <r>
    <x v="0"/>
    <x v="5"/>
    <x v="5"/>
    <x v="11"/>
    <x v="11"/>
    <x v="11"/>
    <x v="11"/>
    <x v="89"/>
    <x v="90"/>
    <x v="83"/>
    <x v="95"/>
    <x v="49"/>
    <x v="88"/>
    <x v="1"/>
  </r>
  <r>
    <x v="0"/>
    <x v="5"/>
    <x v="5"/>
    <x v="10"/>
    <x v="10"/>
    <x v="10"/>
    <x v="12"/>
    <x v="90"/>
    <x v="33"/>
    <x v="84"/>
    <x v="96"/>
    <x v="55"/>
    <x v="89"/>
    <x v="1"/>
  </r>
  <r>
    <x v="0"/>
    <x v="5"/>
    <x v="5"/>
    <x v="13"/>
    <x v="13"/>
    <x v="13"/>
    <x v="12"/>
    <x v="90"/>
    <x v="33"/>
    <x v="54"/>
    <x v="97"/>
    <x v="65"/>
    <x v="90"/>
    <x v="1"/>
  </r>
  <r>
    <x v="0"/>
    <x v="5"/>
    <x v="5"/>
    <x v="12"/>
    <x v="12"/>
    <x v="12"/>
    <x v="14"/>
    <x v="70"/>
    <x v="91"/>
    <x v="61"/>
    <x v="13"/>
    <x v="42"/>
    <x v="91"/>
    <x v="1"/>
  </r>
  <r>
    <x v="0"/>
    <x v="5"/>
    <x v="5"/>
    <x v="17"/>
    <x v="17"/>
    <x v="17"/>
    <x v="15"/>
    <x v="91"/>
    <x v="92"/>
    <x v="69"/>
    <x v="72"/>
    <x v="71"/>
    <x v="83"/>
    <x v="1"/>
  </r>
  <r>
    <x v="0"/>
    <x v="5"/>
    <x v="5"/>
    <x v="20"/>
    <x v="20"/>
    <x v="20"/>
    <x v="16"/>
    <x v="74"/>
    <x v="93"/>
    <x v="17"/>
    <x v="98"/>
    <x v="61"/>
    <x v="16"/>
    <x v="1"/>
  </r>
  <r>
    <x v="0"/>
    <x v="5"/>
    <x v="5"/>
    <x v="15"/>
    <x v="15"/>
    <x v="15"/>
    <x v="16"/>
    <x v="74"/>
    <x v="93"/>
    <x v="63"/>
    <x v="99"/>
    <x v="67"/>
    <x v="92"/>
    <x v="1"/>
  </r>
  <r>
    <x v="0"/>
    <x v="5"/>
    <x v="5"/>
    <x v="22"/>
    <x v="22"/>
    <x v="22"/>
    <x v="18"/>
    <x v="92"/>
    <x v="51"/>
    <x v="17"/>
    <x v="98"/>
    <x v="65"/>
    <x v="90"/>
    <x v="1"/>
  </r>
  <r>
    <x v="0"/>
    <x v="5"/>
    <x v="5"/>
    <x v="25"/>
    <x v="25"/>
    <x v="25"/>
    <x v="19"/>
    <x v="93"/>
    <x v="94"/>
    <x v="67"/>
    <x v="100"/>
    <x v="49"/>
    <x v="88"/>
    <x v="0"/>
  </r>
  <r>
    <x v="0"/>
    <x v="6"/>
    <x v="6"/>
    <x v="1"/>
    <x v="1"/>
    <x v="1"/>
    <x v="0"/>
    <x v="94"/>
    <x v="95"/>
    <x v="85"/>
    <x v="101"/>
    <x v="74"/>
    <x v="93"/>
    <x v="1"/>
  </r>
  <r>
    <x v="0"/>
    <x v="6"/>
    <x v="6"/>
    <x v="0"/>
    <x v="0"/>
    <x v="0"/>
    <x v="1"/>
    <x v="95"/>
    <x v="96"/>
    <x v="86"/>
    <x v="102"/>
    <x v="74"/>
    <x v="93"/>
    <x v="1"/>
  </r>
  <r>
    <x v="0"/>
    <x v="6"/>
    <x v="6"/>
    <x v="2"/>
    <x v="2"/>
    <x v="2"/>
    <x v="2"/>
    <x v="96"/>
    <x v="97"/>
    <x v="87"/>
    <x v="103"/>
    <x v="75"/>
    <x v="94"/>
    <x v="1"/>
  </r>
  <r>
    <x v="0"/>
    <x v="6"/>
    <x v="6"/>
    <x v="5"/>
    <x v="5"/>
    <x v="5"/>
    <x v="3"/>
    <x v="97"/>
    <x v="98"/>
    <x v="88"/>
    <x v="104"/>
    <x v="71"/>
    <x v="95"/>
    <x v="1"/>
  </r>
  <r>
    <x v="0"/>
    <x v="6"/>
    <x v="6"/>
    <x v="3"/>
    <x v="3"/>
    <x v="3"/>
    <x v="4"/>
    <x v="98"/>
    <x v="99"/>
    <x v="38"/>
    <x v="105"/>
    <x v="43"/>
    <x v="96"/>
    <x v="1"/>
  </r>
  <r>
    <x v="0"/>
    <x v="6"/>
    <x v="6"/>
    <x v="4"/>
    <x v="4"/>
    <x v="4"/>
    <x v="5"/>
    <x v="99"/>
    <x v="100"/>
    <x v="82"/>
    <x v="106"/>
    <x v="71"/>
    <x v="95"/>
    <x v="0"/>
  </r>
  <r>
    <x v="0"/>
    <x v="6"/>
    <x v="6"/>
    <x v="6"/>
    <x v="6"/>
    <x v="6"/>
    <x v="6"/>
    <x v="60"/>
    <x v="25"/>
    <x v="62"/>
    <x v="107"/>
    <x v="62"/>
    <x v="97"/>
    <x v="1"/>
  </r>
  <r>
    <x v="0"/>
    <x v="6"/>
    <x v="6"/>
    <x v="14"/>
    <x v="14"/>
    <x v="14"/>
    <x v="7"/>
    <x v="50"/>
    <x v="101"/>
    <x v="57"/>
    <x v="108"/>
    <x v="71"/>
    <x v="95"/>
    <x v="1"/>
  </r>
  <r>
    <x v="0"/>
    <x v="6"/>
    <x v="6"/>
    <x v="7"/>
    <x v="7"/>
    <x v="7"/>
    <x v="8"/>
    <x v="100"/>
    <x v="102"/>
    <x v="58"/>
    <x v="109"/>
    <x v="49"/>
    <x v="98"/>
    <x v="0"/>
  </r>
  <r>
    <x v="0"/>
    <x v="6"/>
    <x v="6"/>
    <x v="8"/>
    <x v="8"/>
    <x v="8"/>
    <x v="9"/>
    <x v="64"/>
    <x v="103"/>
    <x v="53"/>
    <x v="110"/>
    <x v="55"/>
    <x v="99"/>
    <x v="1"/>
  </r>
  <r>
    <x v="0"/>
    <x v="6"/>
    <x v="6"/>
    <x v="11"/>
    <x v="11"/>
    <x v="11"/>
    <x v="10"/>
    <x v="52"/>
    <x v="76"/>
    <x v="72"/>
    <x v="111"/>
    <x v="73"/>
    <x v="100"/>
    <x v="1"/>
  </r>
  <r>
    <x v="0"/>
    <x v="6"/>
    <x v="6"/>
    <x v="9"/>
    <x v="9"/>
    <x v="9"/>
    <x v="10"/>
    <x v="52"/>
    <x v="76"/>
    <x v="89"/>
    <x v="27"/>
    <x v="72"/>
    <x v="101"/>
    <x v="1"/>
  </r>
  <r>
    <x v="0"/>
    <x v="6"/>
    <x v="6"/>
    <x v="10"/>
    <x v="10"/>
    <x v="10"/>
    <x v="12"/>
    <x v="65"/>
    <x v="104"/>
    <x v="90"/>
    <x v="112"/>
    <x v="27"/>
    <x v="102"/>
    <x v="1"/>
  </r>
  <r>
    <x v="0"/>
    <x v="6"/>
    <x v="6"/>
    <x v="13"/>
    <x v="13"/>
    <x v="13"/>
    <x v="13"/>
    <x v="101"/>
    <x v="105"/>
    <x v="91"/>
    <x v="113"/>
    <x v="61"/>
    <x v="103"/>
    <x v="1"/>
  </r>
  <r>
    <x v="0"/>
    <x v="6"/>
    <x v="6"/>
    <x v="12"/>
    <x v="12"/>
    <x v="12"/>
    <x v="14"/>
    <x v="89"/>
    <x v="14"/>
    <x v="91"/>
    <x v="113"/>
    <x v="42"/>
    <x v="59"/>
    <x v="1"/>
  </r>
  <r>
    <x v="0"/>
    <x v="6"/>
    <x v="6"/>
    <x v="16"/>
    <x v="16"/>
    <x v="16"/>
    <x v="15"/>
    <x v="90"/>
    <x v="106"/>
    <x v="90"/>
    <x v="112"/>
    <x v="76"/>
    <x v="104"/>
    <x v="1"/>
  </r>
  <r>
    <x v="0"/>
    <x v="6"/>
    <x v="6"/>
    <x v="22"/>
    <x v="22"/>
    <x v="22"/>
    <x v="16"/>
    <x v="102"/>
    <x v="34"/>
    <x v="75"/>
    <x v="114"/>
    <x v="76"/>
    <x v="104"/>
    <x v="1"/>
  </r>
  <r>
    <x v="0"/>
    <x v="6"/>
    <x v="6"/>
    <x v="24"/>
    <x v="24"/>
    <x v="24"/>
    <x v="17"/>
    <x v="103"/>
    <x v="107"/>
    <x v="64"/>
    <x v="115"/>
    <x v="55"/>
    <x v="99"/>
    <x v="1"/>
  </r>
  <r>
    <x v="0"/>
    <x v="6"/>
    <x v="6"/>
    <x v="19"/>
    <x v="19"/>
    <x v="19"/>
    <x v="18"/>
    <x v="92"/>
    <x v="18"/>
    <x v="54"/>
    <x v="116"/>
    <x v="72"/>
    <x v="101"/>
    <x v="0"/>
  </r>
  <r>
    <x v="0"/>
    <x v="6"/>
    <x v="6"/>
    <x v="21"/>
    <x v="21"/>
    <x v="21"/>
    <x v="19"/>
    <x v="104"/>
    <x v="52"/>
    <x v="74"/>
    <x v="117"/>
    <x v="48"/>
    <x v="105"/>
    <x v="1"/>
  </r>
  <r>
    <x v="0"/>
    <x v="6"/>
    <x v="6"/>
    <x v="17"/>
    <x v="17"/>
    <x v="17"/>
    <x v="19"/>
    <x v="104"/>
    <x v="52"/>
    <x v="69"/>
    <x v="72"/>
    <x v="55"/>
    <x v="99"/>
    <x v="1"/>
  </r>
  <r>
    <x v="0"/>
    <x v="7"/>
    <x v="7"/>
    <x v="0"/>
    <x v="0"/>
    <x v="0"/>
    <x v="0"/>
    <x v="105"/>
    <x v="108"/>
    <x v="92"/>
    <x v="118"/>
    <x v="64"/>
    <x v="88"/>
    <x v="1"/>
  </r>
  <r>
    <x v="0"/>
    <x v="7"/>
    <x v="7"/>
    <x v="1"/>
    <x v="1"/>
    <x v="1"/>
    <x v="1"/>
    <x v="106"/>
    <x v="109"/>
    <x v="93"/>
    <x v="119"/>
    <x v="48"/>
    <x v="106"/>
    <x v="1"/>
  </r>
  <r>
    <x v="0"/>
    <x v="7"/>
    <x v="7"/>
    <x v="2"/>
    <x v="2"/>
    <x v="2"/>
    <x v="2"/>
    <x v="107"/>
    <x v="110"/>
    <x v="80"/>
    <x v="120"/>
    <x v="77"/>
    <x v="107"/>
    <x v="1"/>
  </r>
  <r>
    <x v="0"/>
    <x v="7"/>
    <x v="7"/>
    <x v="5"/>
    <x v="5"/>
    <x v="5"/>
    <x v="3"/>
    <x v="108"/>
    <x v="111"/>
    <x v="45"/>
    <x v="121"/>
    <x v="76"/>
    <x v="108"/>
    <x v="1"/>
  </r>
  <r>
    <x v="0"/>
    <x v="7"/>
    <x v="7"/>
    <x v="4"/>
    <x v="4"/>
    <x v="4"/>
    <x v="4"/>
    <x v="61"/>
    <x v="112"/>
    <x v="94"/>
    <x v="122"/>
    <x v="49"/>
    <x v="109"/>
    <x v="4"/>
  </r>
  <r>
    <x v="0"/>
    <x v="7"/>
    <x v="7"/>
    <x v="3"/>
    <x v="3"/>
    <x v="3"/>
    <x v="5"/>
    <x v="62"/>
    <x v="113"/>
    <x v="50"/>
    <x v="123"/>
    <x v="59"/>
    <x v="110"/>
    <x v="1"/>
  </r>
  <r>
    <x v="0"/>
    <x v="7"/>
    <x v="7"/>
    <x v="6"/>
    <x v="6"/>
    <x v="6"/>
    <x v="6"/>
    <x v="52"/>
    <x v="114"/>
    <x v="95"/>
    <x v="124"/>
    <x v="65"/>
    <x v="111"/>
    <x v="1"/>
  </r>
  <r>
    <x v="0"/>
    <x v="7"/>
    <x v="7"/>
    <x v="7"/>
    <x v="7"/>
    <x v="7"/>
    <x v="7"/>
    <x v="65"/>
    <x v="115"/>
    <x v="96"/>
    <x v="125"/>
    <x v="45"/>
    <x v="112"/>
    <x v="6"/>
  </r>
  <r>
    <x v="0"/>
    <x v="7"/>
    <x v="7"/>
    <x v="9"/>
    <x v="9"/>
    <x v="9"/>
    <x v="8"/>
    <x v="72"/>
    <x v="116"/>
    <x v="95"/>
    <x v="124"/>
    <x v="68"/>
    <x v="79"/>
    <x v="1"/>
  </r>
  <r>
    <x v="0"/>
    <x v="7"/>
    <x v="7"/>
    <x v="11"/>
    <x v="11"/>
    <x v="11"/>
    <x v="9"/>
    <x v="89"/>
    <x v="117"/>
    <x v="90"/>
    <x v="62"/>
    <x v="58"/>
    <x v="113"/>
    <x v="1"/>
  </r>
  <r>
    <x v="0"/>
    <x v="7"/>
    <x v="7"/>
    <x v="8"/>
    <x v="8"/>
    <x v="8"/>
    <x v="10"/>
    <x v="90"/>
    <x v="118"/>
    <x v="37"/>
    <x v="126"/>
    <x v="78"/>
    <x v="114"/>
    <x v="1"/>
  </r>
  <r>
    <x v="0"/>
    <x v="7"/>
    <x v="7"/>
    <x v="10"/>
    <x v="10"/>
    <x v="10"/>
    <x v="11"/>
    <x v="91"/>
    <x v="119"/>
    <x v="91"/>
    <x v="127"/>
    <x v="72"/>
    <x v="115"/>
    <x v="1"/>
  </r>
  <r>
    <x v="0"/>
    <x v="7"/>
    <x v="7"/>
    <x v="19"/>
    <x v="19"/>
    <x v="19"/>
    <x v="12"/>
    <x v="104"/>
    <x v="120"/>
    <x v="61"/>
    <x v="128"/>
    <x v="67"/>
    <x v="116"/>
    <x v="1"/>
  </r>
  <r>
    <x v="0"/>
    <x v="7"/>
    <x v="7"/>
    <x v="13"/>
    <x v="13"/>
    <x v="13"/>
    <x v="13"/>
    <x v="109"/>
    <x v="121"/>
    <x v="68"/>
    <x v="129"/>
    <x v="45"/>
    <x v="112"/>
    <x v="1"/>
  </r>
  <r>
    <x v="0"/>
    <x v="7"/>
    <x v="7"/>
    <x v="12"/>
    <x v="12"/>
    <x v="12"/>
    <x v="14"/>
    <x v="110"/>
    <x v="122"/>
    <x v="61"/>
    <x v="128"/>
    <x v="63"/>
    <x v="15"/>
    <x v="1"/>
  </r>
  <r>
    <x v="0"/>
    <x v="7"/>
    <x v="7"/>
    <x v="18"/>
    <x v="18"/>
    <x v="18"/>
    <x v="15"/>
    <x v="111"/>
    <x v="17"/>
    <x v="68"/>
    <x v="129"/>
    <x v="64"/>
    <x v="88"/>
    <x v="1"/>
  </r>
  <r>
    <x v="0"/>
    <x v="7"/>
    <x v="7"/>
    <x v="21"/>
    <x v="21"/>
    <x v="21"/>
    <x v="15"/>
    <x v="111"/>
    <x v="17"/>
    <x v="17"/>
    <x v="130"/>
    <x v="45"/>
    <x v="112"/>
    <x v="1"/>
  </r>
  <r>
    <x v="0"/>
    <x v="7"/>
    <x v="7"/>
    <x v="17"/>
    <x v="17"/>
    <x v="17"/>
    <x v="17"/>
    <x v="76"/>
    <x v="94"/>
    <x v="69"/>
    <x v="72"/>
    <x v="78"/>
    <x v="114"/>
    <x v="1"/>
  </r>
  <r>
    <x v="0"/>
    <x v="7"/>
    <x v="7"/>
    <x v="25"/>
    <x v="25"/>
    <x v="25"/>
    <x v="18"/>
    <x v="112"/>
    <x v="123"/>
    <x v="64"/>
    <x v="131"/>
    <x v="72"/>
    <x v="115"/>
    <x v="1"/>
  </r>
  <r>
    <x v="0"/>
    <x v="7"/>
    <x v="7"/>
    <x v="15"/>
    <x v="15"/>
    <x v="15"/>
    <x v="18"/>
    <x v="112"/>
    <x v="123"/>
    <x v="75"/>
    <x v="132"/>
    <x v="63"/>
    <x v="15"/>
    <x v="1"/>
  </r>
  <r>
    <x v="0"/>
    <x v="8"/>
    <x v="8"/>
    <x v="1"/>
    <x v="1"/>
    <x v="1"/>
    <x v="0"/>
    <x v="47"/>
    <x v="124"/>
    <x v="97"/>
    <x v="133"/>
    <x v="58"/>
    <x v="117"/>
    <x v="1"/>
  </r>
  <r>
    <x v="0"/>
    <x v="8"/>
    <x v="8"/>
    <x v="4"/>
    <x v="4"/>
    <x v="4"/>
    <x v="1"/>
    <x v="61"/>
    <x v="125"/>
    <x v="98"/>
    <x v="134"/>
    <x v="76"/>
    <x v="118"/>
    <x v="4"/>
  </r>
  <r>
    <x v="0"/>
    <x v="8"/>
    <x v="8"/>
    <x v="3"/>
    <x v="3"/>
    <x v="3"/>
    <x v="2"/>
    <x v="62"/>
    <x v="126"/>
    <x v="37"/>
    <x v="135"/>
    <x v="79"/>
    <x v="119"/>
    <x v="1"/>
  </r>
  <r>
    <x v="0"/>
    <x v="8"/>
    <x v="8"/>
    <x v="0"/>
    <x v="0"/>
    <x v="0"/>
    <x v="2"/>
    <x v="62"/>
    <x v="126"/>
    <x v="59"/>
    <x v="136"/>
    <x v="66"/>
    <x v="51"/>
    <x v="1"/>
  </r>
  <r>
    <x v="0"/>
    <x v="8"/>
    <x v="8"/>
    <x v="6"/>
    <x v="6"/>
    <x v="6"/>
    <x v="4"/>
    <x v="113"/>
    <x v="127"/>
    <x v="53"/>
    <x v="137"/>
    <x v="53"/>
    <x v="120"/>
    <x v="1"/>
  </r>
  <r>
    <x v="0"/>
    <x v="8"/>
    <x v="8"/>
    <x v="2"/>
    <x v="2"/>
    <x v="2"/>
    <x v="4"/>
    <x v="113"/>
    <x v="127"/>
    <x v="38"/>
    <x v="138"/>
    <x v="80"/>
    <x v="121"/>
    <x v="1"/>
  </r>
  <r>
    <x v="0"/>
    <x v="8"/>
    <x v="8"/>
    <x v="8"/>
    <x v="8"/>
    <x v="8"/>
    <x v="6"/>
    <x v="114"/>
    <x v="128"/>
    <x v="71"/>
    <x v="139"/>
    <x v="66"/>
    <x v="51"/>
    <x v="1"/>
  </r>
  <r>
    <x v="0"/>
    <x v="8"/>
    <x v="8"/>
    <x v="9"/>
    <x v="9"/>
    <x v="9"/>
    <x v="7"/>
    <x v="89"/>
    <x v="87"/>
    <x v="65"/>
    <x v="140"/>
    <x v="67"/>
    <x v="122"/>
    <x v="1"/>
  </r>
  <r>
    <x v="0"/>
    <x v="8"/>
    <x v="8"/>
    <x v="15"/>
    <x v="15"/>
    <x v="15"/>
    <x v="8"/>
    <x v="90"/>
    <x v="129"/>
    <x v="35"/>
    <x v="141"/>
    <x v="67"/>
    <x v="122"/>
    <x v="1"/>
  </r>
  <r>
    <x v="0"/>
    <x v="8"/>
    <x v="8"/>
    <x v="7"/>
    <x v="7"/>
    <x v="7"/>
    <x v="9"/>
    <x v="70"/>
    <x v="130"/>
    <x v="90"/>
    <x v="142"/>
    <x v="81"/>
    <x v="123"/>
    <x v="1"/>
  </r>
  <r>
    <x v="0"/>
    <x v="8"/>
    <x v="8"/>
    <x v="10"/>
    <x v="10"/>
    <x v="10"/>
    <x v="10"/>
    <x v="73"/>
    <x v="76"/>
    <x v="73"/>
    <x v="15"/>
    <x v="48"/>
    <x v="124"/>
    <x v="1"/>
  </r>
  <r>
    <x v="0"/>
    <x v="8"/>
    <x v="8"/>
    <x v="5"/>
    <x v="5"/>
    <x v="5"/>
    <x v="10"/>
    <x v="73"/>
    <x v="76"/>
    <x v="99"/>
    <x v="143"/>
    <x v="50"/>
    <x v="125"/>
    <x v="1"/>
  </r>
  <r>
    <x v="0"/>
    <x v="8"/>
    <x v="8"/>
    <x v="19"/>
    <x v="19"/>
    <x v="19"/>
    <x v="12"/>
    <x v="92"/>
    <x v="131"/>
    <x v="61"/>
    <x v="49"/>
    <x v="78"/>
    <x v="126"/>
    <x v="1"/>
  </r>
  <r>
    <x v="0"/>
    <x v="8"/>
    <x v="8"/>
    <x v="22"/>
    <x v="22"/>
    <x v="22"/>
    <x v="13"/>
    <x v="109"/>
    <x v="47"/>
    <x v="76"/>
    <x v="144"/>
    <x v="50"/>
    <x v="125"/>
    <x v="1"/>
  </r>
  <r>
    <x v="0"/>
    <x v="8"/>
    <x v="8"/>
    <x v="12"/>
    <x v="12"/>
    <x v="12"/>
    <x v="14"/>
    <x v="110"/>
    <x v="132"/>
    <x v="90"/>
    <x v="142"/>
    <x v="66"/>
    <x v="51"/>
    <x v="1"/>
  </r>
  <r>
    <x v="0"/>
    <x v="8"/>
    <x v="8"/>
    <x v="13"/>
    <x v="13"/>
    <x v="13"/>
    <x v="14"/>
    <x v="110"/>
    <x v="132"/>
    <x v="68"/>
    <x v="145"/>
    <x v="81"/>
    <x v="123"/>
    <x v="1"/>
  </r>
  <r>
    <x v="0"/>
    <x v="8"/>
    <x v="8"/>
    <x v="18"/>
    <x v="18"/>
    <x v="18"/>
    <x v="16"/>
    <x v="75"/>
    <x v="133"/>
    <x v="75"/>
    <x v="146"/>
    <x v="78"/>
    <x v="126"/>
    <x v="1"/>
  </r>
  <r>
    <x v="0"/>
    <x v="8"/>
    <x v="8"/>
    <x v="11"/>
    <x v="11"/>
    <x v="11"/>
    <x v="17"/>
    <x v="115"/>
    <x v="122"/>
    <x v="68"/>
    <x v="145"/>
    <x v="78"/>
    <x v="126"/>
    <x v="1"/>
  </r>
  <r>
    <x v="0"/>
    <x v="8"/>
    <x v="8"/>
    <x v="25"/>
    <x v="25"/>
    <x v="25"/>
    <x v="17"/>
    <x v="115"/>
    <x v="122"/>
    <x v="68"/>
    <x v="145"/>
    <x v="78"/>
    <x v="126"/>
    <x v="1"/>
  </r>
  <r>
    <x v="0"/>
    <x v="8"/>
    <x v="8"/>
    <x v="21"/>
    <x v="21"/>
    <x v="21"/>
    <x v="19"/>
    <x v="76"/>
    <x v="49"/>
    <x v="36"/>
    <x v="147"/>
    <x v="50"/>
    <x v="125"/>
    <x v="1"/>
  </r>
  <r>
    <x v="0"/>
    <x v="9"/>
    <x v="9"/>
    <x v="0"/>
    <x v="0"/>
    <x v="0"/>
    <x v="0"/>
    <x v="116"/>
    <x v="134"/>
    <x v="100"/>
    <x v="148"/>
    <x v="45"/>
    <x v="127"/>
    <x v="1"/>
  </r>
  <r>
    <x v="0"/>
    <x v="9"/>
    <x v="9"/>
    <x v="1"/>
    <x v="1"/>
    <x v="1"/>
    <x v="1"/>
    <x v="117"/>
    <x v="96"/>
    <x v="101"/>
    <x v="149"/>
    <x v="76"/>
    <x v="128"/>
    <x v="1"/>
  </r>
  <r>
    <x v="0"/>
    <x v="9"/>
    <x v="9"/>
    <x v="4"/>
    <x v="4"/>
    <x v="4"/>
    <x v="2"/>
    <x v="51"/>
    <x v="135"/>
    <x v="94"/>
    <x v="150"/>
    <x v="58"/>
    <x v="129"/>
    <x v="1"/>
  </r>
  <r>
    <x v="0"/>
    <x v="9"/>
    <x v="9"/>
    <x v="2"/>
    <x v="2"/>
    <x v="2"/>
    <x v="3"/>
    <x v="100"/>
    <x v="136"/>
    <x v="70"/>
    <x v="104"/>
    <x v="58"/>
    <x v="129"/>
    <x v="1"/>
  </r>
  <r>
    <x v="0"/>
    <x v="9"/>
    <x v="9"/>
    <x v="6"/>
    <x v="6"/>
    <x v="6"/>
    <x v="4"/>
    <x v="87"/>
    <x v="137"/>
    <x v="38"/>
    <x v="151"/>
    <x v="65"/>
    <x v="130"/>
    <x v="1"/>
  </r>
  <r>
    <x v="0"/>
    <x v="9"/>
    <x v="9"/>
    <x v="3"/>
    <x v="3"/>
    <x v="3"/>
    <x v="5"/>
    <x v="118"/>
    <x v="138"/>
    <x v="71"/>
    <x v="25"/>
    <x v="55"/>
    <x v="131"/>
    <x v="1"/>
  </r>
  <r>
    <x v="0"/>
    <x v="9"/>
    <x v="9"/>
    <x v="14"/>
    <x v="14"/>
    <x v="14"/>
    <x v="6"/>
    <x v="66"/>
    <x v="5"/>
    <x v="83"/>
    <x v="152"/>
    <x v="53"/>
    <x v="132"/>
    <x v="1"/>
  </r>
  <r>
    <x v="0"/>
    <x v="9"/>
    <x v="9"/>
    <x v="26"/>
    <x v="26"/>
    <x v="26"/>
    <x v="7"/>
    <x v="73"/>
    <x v="29"/>
    <x v="76"/>
    <x v="153"/>
    <x v="61"/>
    <x v="133"/>
    <x v="1"/>
  </r>
  <r>
    <x v="0"/>
    <x v="9"/>
    <x v="9"/>
    <x v="5"/>
    <x v="5"/>
    <x v="5"/>
    <x v="7"/>
    <x v="73"/>
    <x v="29"/>
    <x v="73"/>
    <x v="154"/>
    <x v="48"/>
    <x v="134"/>
    <x v="1"/>
  </r>
  <r>
    <x v="0"/>
    <x v="9"/>
    <x v="9"/>
    <x v="9"/>
    <x v="9"/>
    <x v="9"/>
    <x v="7"/>
    <x v="73"/>
    <x v="29"/>
    <x v="35"/>
    <x v="155"/>
    <x v="63"/>
    <x v="135"/>
    <x v="1"/>
  </r>
  <r>
    <x v="0"/>
    <x v="9"/>
    <x v="9"/>
    <x v="8"/>
    <x v="8"/>
    <x v="8"/>
    <x v="10"/>
    <x v="91"/>
    <x v="139"/>
    <x v="66"/>
    <x v="81"/>
    <x v="67"/>
    <x v="136"/>
    <x v="1"/>
  </r>
  <r>
    <x v="0"/>
    <x v="9"/>
    <x v="9"/>
    <x v="7"/>
    <x v="7"/>
    <x v="7"/>
    <x v="11"/>
    <x v="102"/>
    <x v="140"/>
    <x v="83"/>
    <x v="152"/>
    <x v="69"/>
    <x v="137"/>
    <x v="1"/>
  </r>
  <r>
    <x v="0"/>
    <x v="9"/>
    <x v="9"/>
    <x v="10"/>
    <x v="10"/>
    <x v="10"/>
    <x v="12"/>
    <x v="109"/>
    <x v="141"/>
    <x v="75"/>
    <x v="13"/>
    <x v="72"/>
    <x v="103"/>
    <x v="1"/>
  </r>
  <r>
    <x v="0"/>
    <x v="9"/>
    <x v="9"/>
    <x v="11"/>
    <x v="11"/>
    <x v="11"/>
    <x v="12"/>
    <x v="109"/>
    <x v="141"/>
    <x v="90"/>
    <x v="156"/>
    <x v="67"/>
    <x v="136"/>
    <x v="1"/>
  </r>
  <r>
    <x v="0"/>
    <x v="9"/>
    <x v="9"/>
    <x v="13"/>
    <x v="13"/>
    <x v="13"/>
    <x v="14"/>
    <x v="75"/>
    <x v="142"/>
    <x v="84"/>
    <x v="157"/>
    <x v="64"/>
    <x v="138"/>
    <x v="1"/>
  </r>
  <r>
    <x v="0"/>
    <x v="9"/>
    <x v="9"/>
    <x v="19"/>
    <x v="19"/>
    <x v="19"/>
    <x v="15"/>
    <x v="111"/>
    <x v="143"/>
    <x v="76"/>
    <x v="153"/>
    <x v="78"/>
    <x v="139"/>
    <x v="1"/>
  </r>
  <r>
    <x v="0"/>
    <x v="9"/>
    <x v="9"/>
    <x v="12"/>
    <x v="12"/>
    <x v="12"/>
    <x v="16"/>
    <x v="76"/>
    <x v="93"/>
    <x v="75"/>
    <x v="13"/>
    <x v="66"/>
    <x v="140"/>
    <x v="1"/>
  </r>
  <r>
    <x v="0"/>
    <x v="9"/>
    <x v="9"/>
    <x v="15"/>
    <x v="15"/>
    <x v="15"/>
    <x v="17"/>
    <x v="112"/>
    <x v="51"/>
    <x v="54"/>
    <x v="158"/>
    <x v="68"/>
    <x v="79"/>
    <x v="1"/>
  </r>
  <r>
    <x v="0"/>
    <x v="9"/>
    <x v="9"/>
    <x v="27"/>
    <x v="27"/>
    <x v="27"/>
    <x v="18"/>
    <x v="78"/>
    <x v="144"/>
    <x v="75"/>
    <x v="13"/>
    <x v="68"/>
    <x v="79"/>
    <x v="1"/>
  </r>
  <r>
    <x v="0"/>
    <x v="9"/>
    <x v="9"/>
    <x v="28"/>
    <x v="28"/>
    <x v="28"/>
    <x v="18"/>
    <x v="78"/>
    <x v="144"/>
    <x v="76"/>
    <x v="153"/>
    <x v="63"/>
    <x v="135"/>
    <x v="1"/>
  </r>
  <r>
    <x v="0"/>
    <x v="9"/>
    <x v="9"/>
    <x v="17"/>
    <x v="17"/>
    <x v="17"/>
    <x v="18"/>
    <x v="78"/>
    <x v="144"/>
    <x v="69"/>
    <x v="72"/>
    <x v="81"/>
    <x v="49"/>
    <x v="1"/>
  </r>
  <r>
    <x v="0"/>
    <x v="10"/>
    <x v="10"/>
    <x v="1"/>
    <x v="1"/>
    <x v="1"/>
    <x v="0"/>
    <x v="50"/>
    <x v="95"/>
    <x v="102"/>
    <x v="159"/>
    <x v="50"/>
    <x v="43"/>
    <x v="1"/>
  </r>
  <r>
    <x v="0"/>
    <x v="10"/>
    <x v="10"/>
    <x v="3"/>
    <x v="3"/>
    <x v="3"/>
    <x v="1"/>
    <x v="119"/>
    <x v="145"/>
    <x v="35"/>
    <x v="160"/>
    <x v="62"/>
    <x v="141"/>
    <x v="1"/>
  </r>
  <r>
    <x v="0"/>
    <x v="10"/>
    <x v="10"/>
    <x v="2"/>
    <x v="2"/>
    <x v="2"/>
    <x v="2"/>
    <x v="118"/>
    <x v="146"/>
    <x v="103"/>
    <x v="161"/>
    <x v="71"/>
    <x v="142"/>
    <x v="1"/>
  </r>
  <r>
    <x v="0"/>
    <x v="10"/>
    <x v="10"/>
    <x v="0"/>
    <x v="0"/>
    <x v="0"/>
    <x v="3"/>
    <x v="65"/>
    <x v="147"/>
    <x v="58"/>
    <x v="162"/>
    <x v="67"/>
    <x v="143"/>
    <x v="1"/>
  </r>
  <r>
    <x v="0"/>
    <x v="10"/>
    <x v="10"/>
    <x v="4"/>
    <x v="4"/>
    <x v="4"/>
    <x v="4"/>
    <x v="66"/>
    <x v="148"/>
    <x v="95"/>
    <x v="163"/>
    <x v="45"/>
    <x v="144"/>
    <x v="0"/>
  </r>
  <r>
    <x v="0"/>
    <x v="10"/>
    <x v="10"/>
    <x v="6"/>
    <x v="6"/>
    <x v="6"/>
    <x v="5"/>
    <x v="120"/>
    <x v="149"/>
    <x v="72"/>
    <x v="164"/>
    <x v="65"/>
    <x v="145"/>
    <x v="1"/>
  </r>
  <r>
    <x v="0"/>
    <x v="10"/>
    <x v="10"/>
    <x v="10"/>
    <x v="10"/>
    <x v="10"/>
    <x v="6"/>
    <x v="89"/>
    <x v="150"/>
    <x v="91"/>
    <x v="165"/>
    <x v="42"/>
    <x v="146"/>
    <x v="1"/>
  </r>
  <r>
    <x v="0"/>
    <x v="10"/>
    <x v="10"/>
    <x v="8"/>
    <x v="8"/>
    <x v="8"/>
    <x v="6"/>
    <x v="89"/>
    <x v="150"/>
    <x v="35"/>
    <x v="160"/>
    <x v="64"/>
    <x v="147"/>
    <x v="1"/>
  </r>
  <r>
    <x v="0"/>
    <x v="10"/>
    <x v="10"/>
    <x v="23"/>
    <x v="23"/>
    <x v="23"/>
    <x v="8"/>
    <x v="93"/>
    <x v="29"/>
    <x v="73"/>
    <x v="166"/>
    <x v="81"/>
    <x v="148"/>
    <x v="1"/>
  </r>
  <r>
    <x v="0"/>
    <x v="10"/>
    <x v="10"/>
    <x v="19"/>
    <x v="19"/>
    <x v="19"/>
    <x v="9"/>
    <x v="104"/>
    <x v="151"/>
    <x v="76"/>
    <x v="157"/>
    <x v="49"/>
    <x v="149"/>
    <x v="1"/>
  </r>
  <r>
    <x v="0"/>
    <x v="10"/>
    <x v="10"/>
    <x v="9"/>
    <x v="9"/>
    <x v="9"/>
    <x v="9"/>
    <x v="104"/>
    <x v="151"/>
    <x v="83"/>
    <x v="167"/>
    <x v="69"/>
    <x v="150"/>
    <x v="1"/>
  </r>
  <r>
    <x v="0"/>
    <x v="10"/>
    <x v="10"/>
    <x v="12"/>
    <x v="12"/>
    <x v="12"/>
    <x v="11"/>
    <x v="115"/>
    <x v="152"/>
    <x v="54"/>
    <x v="168"/>
    <x v="66"/>
    <x v="151"/>
    <x v="1"/>
  </r>
  <r>
    <x v="0"/>
    <x v="10"/>
    <x v="10"/>
    <x v="7"/>
    <x v="7"/>
    <x v="7"/>
    <x v="11"/>
    <x v="115"/>
    <x v="152"/>
    <x v="76"/>
    <x v="157"/>
    <x v="63"/>
    <x v="152"/>
    <x v="1"/>
  </r>
  <r>
    <x v="0"/>
    <x v="10"/>
    <x v="10"/>
    <x v="11"/>
    <x v="11"/>
    <x v="11"/>
    <x v="13"/>
    <x v="111"/>
    <x v="141"/>
    <x v="68"/>
    <x v="99"/>
    <x v="64"/>
    <x v="147"/>
    <x v="1"/>
  </r>
  <r>
    <x v="0"/>
    <x v="10"/>
    <x v="10"/>
    <x v="24"/>
    <x v="24"/>
    <x v="24"/>
    <x v="14"/>
    <x v="76"/>
    <x v="14"/>
    <x v="74"/>
    <x v="153"/>
    <x v="81"/>
    <x v="148"/>
    <x v="1"/>
  </r>
  <r>
    <x v="0"/>
    <x v="10"/>
    <x v="10"/>
    <x v="15"/>
    <x v="15"/>
    <x v="15"/>
    <x v="14"/>
    <x v="76"/>
    <x v="14"/>
    <x v="84"/>
    <x v="169"/>
    <x v="63"/>
    <x v="152"/>
    <x v="1"/>
  </r>
  <r>
    <x v="0"/>
    <x v="10"/>
    <x v="10"/>
    <x v="16"/>
    <x v="16"/>
    <x v="16"/>
    <x v="16"/>
    <x v="112"/>
    <x v="153"/>
    <x v="74"/>
    <x v="153"/>
    <x v="78"/>
    <x v="153"/>
    <x v="1"/>
  </r>
  <r>
    <x v="0"/>
    <x v="10"/>
    <x v="10"/>
    <x v="5"/>
    <x v="5"/>
    <x v="5"/>
    <x v="16"/>
    <x v="112"/>
    <x v="153"/>
    <x v="67"/>
    <x v="51"/>
    <x v="64"/>
    <x v="147"/>
    <x v="1"/>
  </r>
  <r>
    <x v="0"/>
    <x v="10"/>
    <x v="10"/>
    <x v="29"/>
    <x v="29"/>
    <x v="29"/>
    <x v="16"/>
    <x v="112"/>
    <x v="153"/>
    <x v="36"/>
    <x v="170"/>
    <x v="69"/>
    <x v="150"/>
    <x v="1"/>
  </r>
  <r>
    <x v="0"/>
    <x v="10"/>
    <x v="10"/>
    <x v="22"/>
    <x v="22"/>
    <x v="22"/>
    <x v="19"/>
    <x v="78"/>
    <x v="154"/>
    <x v="17"/>
    <x v="171"/>
    <x v="64"/>
    <x v="147"/>
    <x v="1"/>
  </r>
  <r>
    <x v="0"/>
    <x v="10"/>
    <x v="10"/>
    <x v="20"/>
    <x v="20"/>
    <x v="20"/>
    <x v="19"/>
    <x v="78"/>
    <x v="154"/>
    <x v="36"/>
    <x v="170"/>
    <x v="81"/>
    <x v="148"/>
    <x v="1"/>
  </r>
  <r>
    <x v="0"/>
    <x v="10"/>
    <x v="10"/>
    <x v="13"/>
    <x v="13"/>
    <x v="13"/>
    <x v="19"/>
    <x v="78"/>
    <x v="154"/>
    <x v="67"/>
    <x v="51"/>
    <x v="66"/>
    <x v="151"/>
    <x v="1"/>
  </r>
  <r>
    <x v="0"/>
    <x v="11"/>
    <x v="11"/>
    <x v="1"/>
    <x v="1"/>
    <x v="1"/>
    <x v="0"/>
    <x v="67"/>
    <x v="155"/>
    <x v="51"/>
    <x v="172"/>
    <x v="81"/>
    <x v="154"/>
    <x v="1"/>
  </r>
  <r>
    <x v="0"/>
    <x v="11"/>
    <x v="11"/>
    <x v="0"/>
    <x v="0"/>
    <x v="0"/>
    <x v="1"/>
    <x v="114"/>
    <x v="156"/>
    <x v="50"/>
    <x v="173"/>
    <x v="67"/>
    <x v="155"/>
    <x v="1"/>
  </r>
  <r>
    <x v="0"/>
    <x v="11"/>
    <x v="11"/>
    <x v="2"/>
    <x v="2"/>
    <x v="2"/>
    <x v="2"/>
    <x v="73"/>
    <x v="157"/>
    <x v="83"/>
    <x v="174"/>
    <x v="72"/>
    <x v="156"/>
    <x v="1"/>
  </r>
  <r>
    <x v="0"/>
    <x v="11"/>
    <x v="11"/>
    <x v="3"/>
    <x v="3"/>
    <x v="3"/>
    <x v="3"/>
    <x v="109"/>
    <x v="158"/>
    <x v="75"/>
    <x v="175"/>
    <x v="72"/>
    <x v="156"/>
    <x v="1"/>
  </r>
  <r>
    <x v="0"/>
    <x v="11"/>
    <x v="11"/>
    <x v="9"/>
    <x v="9"/>
    <x v="9"/>
    <x v="4"/>
    <x v="115"/>
    <x v="159"/>
    <x v="73"/>
    <x v="176"/>
    <x v="63"/>
    <x v="80"/>
    <x v="1"/>
  </r>
  <r>
    <x v="0"/>
    <x v="11"/>
    <x v="11"/>
    <x v="8"/>
    <x v="8"/>
    <x v="8"/>
    <x v="5"/>
    <x v="76"/>
    <x v="58"/>
    <x v="74"/>
    <x v="177"/>
    <x v="81"/>
    <x v="154"/>
    <x v="1"/>
  </r>
  <r>
    <x v="0"/>
    <x v="11"/>
    <x v="11"/>
    <x v="5"/>
    <x v="5"/>
    <x v="5"/>
    <x v="6"/>
    <x v="112"/>
    <x v="160"/>
    <x v="67"/>
    <x v="29"/>
    <x v="67"/>
    <x v="155"/>
    <x v="1"/>
  </r>
  <r>
    <x v="0"/>
    <x v="11"/>
    <x v="11"/>
    <x v="4"/>
    <x v="4"/>
    <x v="4"/>
    <x v="7"/>
    <x v="77"/>
    <x v="161"/>
    <x v="68"/>
    <x v="141"/>
    <x v="63"/>
    <x v="80"/>
    <x v="1"/>
  </r>
  <r>
    <x v="0"/>
    <x v="11"/>
    <x v="11"/>
    <x v="10"/>
    <x v="10"/>
    <x v="10"/>
    <x v="8"/>
    <x v="79"/>
    <x v="162"/>
    <x v="36"/>
    <x v="178"/>
    <x v="78"/>
    <x v="157"/>
    <x v="1"/>
  </r>
  <r>
    <x v="0"/>
    <x v="11"/>
    <x v="11"/>
    <x v="22"/>
    <x v="22"/>
    <x v="22"/>
    <x v="8"/>
    <x v="79"/>
    <x v="162"/>
    <x v="17"/>
    <x v="179"/>
    <x v="67"/>
    <x v="155"/>
    <x v="1"/>
  </r>
  <r>
    <x v="0"/>
    <x v="11"/>
    <x v="11"/>
    <x v="20"/>
    <x v="20"/>
    <x v="20"/>
    <x v="8"/>
    <x v="79"/>
    <x v="162"/>
    <x v="17"/>
    <x v="179"/>
    <x v="67"/>
    <x v="155"/>
    <x v="1"/>
  </r>
  <r>
    <x v="0"/>
    <x v="11"/>
    <x v="11"/>
    <x v="12"/>
    <x v="12"/>
    <x v="12"/>
    <x v="8"/>
    <x v="79"/>
    <x v="162"/>
    <x v="17"/>
    <x v="179"/>
    <x v="67"/>
    <x v="155"/>
    <x v="1"/>
  </r>
  <r>
    <x v="0"/>
    <x v="11"/>
    <x v="11"/>
    <x v="7"/>
    <x v="7"/>
    <x v="7"/>
    <x v="8"/>
    <x v="79"/>
    <x v="162"/>
    <x v="67"/>
    <x v="29"/>
    <x v="63"/>
    <x v="80"/>
    <x v="1"/>
  </r>
  <r>
    <x v="0"/>
    <x v="11"/>
    <x v="11"/>
    <x v="11"/>
    <x v="11"/>
    <x v="11"/>
    <x v="13"/>
    <x v="80"/>
    <x v="163"/>
    <x v="67"/>
    <x v="29"/>
    <x v="69"/>
    <x v="158"/>
    <x v="1"/>
  </r>
  <r>
    <x v="0"/>
    <x v="11"/>
    <x v="11"/>
    <x v="15"/>
    <x v="15"/>
    <x v="15"/>
    <x v="13"/>
    <x v="80"/>
    <x v="163"/>
    <x v="76"/>
    <x v="180"/>
    <x v="68"/>
    <x v="79"/>
    <x v="1"/>
  </r>
  <r>
    <x v="0"/>
    <x v="11"/>
    <x v="11"/>
    <x v="24"/>
    <x v="24"/>
    <x v="24"/>
    <x v="15"/>
    <x v="121"/>
    <x v="90"/>
    <x v="36"/>
    <x v="178"/>
    <x v="67"/>
    <x v="155"/>
    <x v="1"/>
  </r>
  <r>
    <x v="0"/>
    <x v="11"/>
    <x v="11"/>
    <x v="6"/>
    <x v="6"/>
    <x v="6"/>
    <x v="16"/>
    <x v="122"/>
    <x v="164"/>
    <x v="64"/>
    <x v="181"/>
    <x v="63"/>
    <x v="80"/>
    <x v="1"/>
  </r>
  <r>
    <x v="0"/>
    <x v="11"/>
    <x v="11"/>
    <x v="21"/>
    <x v="21"/>
    <x v="21"/>
    <x v="16"/>
    <x v="122"/>
    <x v="164"/>
    <x v="64"/>
    <x v="181"/>
    <x v="63"/>
    <x v="80"/>
    <x v="1"/>
  </r>
  <r>
    <x v="0"/>
    <x v="11"/>
    <x v="11"/>
    <x v="29"/>
    <x v="29"/>
    <x v="29"/>
    <x v="16"/>
    <x v="122"/>
    <x v="164"/>
    <x v="36"/>
    <x v="178"/>
    <x v="63"/>
    <x v="80"/>
    <x v="1"/>
  </r>
  <r>
    <x v="0"/>
    <x v="11"/>
    <x v="11"/>
    <x v="19"/>
    <x v="19"/>
    <x v="19"/>
    <x v="19"/>
    <x v="123"/>
    <x v="165"/>
    <x v="36"/>
    <x v="178"/>
    <x v="63"/>
    <x v="80"/>
    <x v="1"/>
  </r>
  <r>
    <x v="0"/>
    <x v="11"/>
    <x v="11"/>
    <x v="30"/>
    <x v="30"/>
    <x v="30"/>
    <x v="19"/>
    <x v="123"/>
    <x v="165"/>
    <x v="69"/>
    <x v="72"/>
    <x v="66"/>
    <x v="104"/>
    <x v="1"/>
  </r>
  <r>
    <x v="0"/>
    <x v="11"/>
    <x v="11"/>
    <x v="31"/>
    <x v="31"/>
    <x v="31"/>
    <x v="19"/>
    <x v="123"/>
    <x v="165"/>
    <x v="36"/>
    <x v="178"/>
    <x v="63"/>
    <x v="80"/>
    <x v="1"/>
  </r>
  <r>
    <x v="0"/>
    <x v="11"/>
    <x v="11"/>
    <x v="32"/>
    <x v="32"/>
    <x v="32"/>
    <x v="19"/>
    <x v="123"/>
    <x v="165"/>
    <x v="69"/>
    <x v="72"/>
    <x v="66"/>
    <x v="104"/>
    <x v="1"/>
  </r>
  <r>
    <x v="0"/>
    <x v="11"/>
    <x v="11"/>
    <x v="18"/>
    <x v="18"/>
    <x v="18"/>
    <x v="19"/>
    <x v="123"/>
    <x v="165"/>
    <x v="69"/>
    <x v="72"/>
    <x v="66"/>
    <x v="104"/>
    <x v="1"/>
  </r>
  <r>
    <x v="0"/>
    <x v="11"/>
    <x v="11"/>
    <x v="33"/>
    <x v="33"/>
    <x v="33"/>
    <x v="19"/>
    <x v="123"/>
    <x v="165"/>
    <x v="69"/>
    <x v="72"/>
    <x v="66"/>
    <x v="104"/>
    <x v="1"/>
  </r>
  <r>
    <x v="0"/>
    <x v="11"/>
    <x v="11"/>
    <x v="13"/>
    <x v="13"/>
    <x v="13"/>
    <x v="19"/>
    <x v="123"/>
    <x v="165"/>
    <x v="69"/>
    <x v="72"/>
    <x v="66"/>
    <x v="104"/>
    <x v="1"/>
  </r>
  <r>
    <x v="0"/>
    <x v="11"/>
    <x v="11"/>
    <x v="25"/>
    <x v="25"/>
    <x v="25"/>
    <x v="19"/>
    <x v="123"/>
    <x v="165"/>
    <x v="64"/>
    <x v="181"/>
    <x v="69"/>
    <x v="158"/>
    <x v="1"/>
  </r>
  <r>
    <x v="0"/>
    <x v="12"/>
    <x v="12"/>
    <x v="3"/>
    <x v="3"/>
    <x v="3"/>
    <x v="0"/>
    <x v="90"/>
    <x v="166"/>
    <x v="75"/>
    <x v="182"/>
    <x v="61"/>
    <x v="159"/>
    <x v="1"/>
  </r>
  <r>
    <x v="0"/>
    <x v="12"/>
    <x v="12"/>
    <x v="1"/>
    <x v="1"/>
    <x v="1"/>
    <x v="0"/>
    <x v="90"/>
    <x v="166"/>
    <x v="103"/>
    <x v="57"/>
    <x v="63"/>
    <x v="160"/>
    <x v="1"/>
  </r>
  <r>
    <x v="0"/>
    <x v="12"/>
    <x v="12"/>
    <x v="0"/>
    <x v="0"/>
    <x v="0"/>
    <x v="2"/>
    <x v="73"/>
    <x v="167"/>
    <x v="35"/>
    <x v="183"/>
    <x v="63"/>
    <x v="160"/>
    <x v="1"/>
  </r>
  <r>
    <x v="0"/>
    <x v="12"/>
    <x v="12"/>
    <x v="4"/>
    <x v="4"/>
    <x v="4"/>
    <x v="3"/>
    <x v="104"/>
    <x v="168"/>
    <x v="91"/>
    <x v="184"/>
    <x v="63"/>
    <x v="160"/>
    <x v="1"/>
  </r>
  <r>
    <x v="0"/>
    <x v="12"/>
    <x v="12"/>
    <x v="2"/>
    <x v="2"/>
    <x v="2"/>
    <x v="3"/>
    <x v="104"/>
    <x v="168"/>
    <x v="73"/>
    <x v="185"/>
    <x v="78"/>
    <x v="161"/>
    <x v="1"/>
  </r>
  <r>
    <x v="0"/>
    <x v="12"/>
    <x v="12"/>
    <x v="10"/>
    <x v="10"/>
    <x v="10"/>
    <x v="5"/>
    <x v="115"/>
    <x v="115"/>
    <x v="76"/>
    <x v="186"/>
    <x v="81"/>
    <x v="117"/>
    <x v="1"/>
  </r>
  <r>
    <x v="0"/>
    <x v="12"/>
    <x v="12"/>
    <x v="9"/>
    <x v="9"/>
    <x v="9"/>
    <x v="6"/>
    <x v="111"/>
    <x v="169"/>
    <x v="75"/>
    <x v="182"/>
    <x v="67"/>
    <x v="162"/>
    <x v="1"/>
  </r>
  <r>
    <x v="0"/>
    <x v="12"/>
    <x v="12"/>
    <x v="6"/>
    <x v="6"/>
    <x v="6"/>
    <x v="7"/>
    <x v="76"/>
    <x v="170"/>
    <x v="76"/>
    <x v="186"/>
    <x v="64"/>
    <x v="163"/>
    <x v="1"/>
  </r>
  <r>
    <x v="0"/>
    <x v="12"/>
    <x v="12"/>
    <x v="8"/>
    <x v="8"/>
    <x v="8"/>
    <x v="7"/>
    <x v="76"/>
    <x v="170"/>
    <x v="75"/>
    <x v="182"/>
    <x v="66"/>
    <x v="164"/>
    <x v="1"/>
  </r>
  <r>
    <x v="0"/>
    <x v="12"/>
    <x v="12"/>
    <x v="5"/>
    <x v="5"/>
    <x v="5"/>
    <x v="7"/>
    <x v="76"/>
    <x v="170"/>
    <x v="67"/>
    <x v="187"/>
    <x v="78"/>
    <x v="161"/>
    <x v="1"/>
  </r>
  <r>
    <x v="0"/>
    <x v="12"/>
    <x v="12"/>
    <x v="12"/>
    <x v="12"/>
    <x v="12"/>
    <x v="10"/>
    <x v="112"/>
    <x v="61"/>
    <x v="76"/>
    <x v="186"/>
    <x v="67"/>
    <x v="162"/>
    <x v="1"/>
  </r>
  <r>
    <x v="0"/>
    <x v="12"/>
    <x v="12"/>
    <x v="7"/>
    <x v="7"/>
    <x v="7"/>
    <x v="11"/>
    <x v="79"/>
    <x v="105"/>
    <x v="67"/>
    <x v="187"/>
    <x v="63"/>
    <x v="160"/>
    <x v="1"/>
  </r>
  <r>
    <x v="0"/>
    <x v="12"/>
    <x v="12"/>
    <x v="18"/>
    <x v="18"/>
    <x v="18"/>
    <x v="12"/>
    <x v="80"/>
    <x v="171"/>
    <x v="69"/>
    <x v="72"/>
    <x v="78"/>
    <x v="161"/>
    <x v="1"/>
  </r>
  <r>
    <x v="0"/>
    <x v="12"/>
    <x v="12"/>
    <x v="20"/>
    <x v="20"/>
    <x v="20"/>
    <x v="12"/>
    <x v="80"/>
    <x v="171"/>
    <x v="69"/>
    <x v="72"/>
    <x v="78"/>
    <x v="161"/>
    <x v="1"/>
  </r>
  <r>
    <x v="0"/>
    <x v="12"/>
    <x v="12"/>
    <x v="13"/>
    <x v="13"/>
    <x v="13"/>
    <x v="12"/>
    <x v="80"/>
    <x v="171"/>
    <x v="64"/>
    <x v="82"/>
    <x v="67"/>
    <x v="162"/>
    <x v="1"/>
  </r>
  <r>
    <x v="0"/>
    <x v="12"/>
    <x v="12"/>
    <x v="34"/>
    <x v="34"/>
    <x v="34"/>
    <x v="15"/>
    <x v="121"/>
    <x v="172"/>
    <x v="36"/>
    <x v="188"/>
    <x v="67"/>
    <x v="162"/>
    <x v="1"/>
  </r>
  <r>
    <x v="0"/>
    <x v="12"/>
    <x v="12"/>
    <x v="22"/>
    <x v="22"/>
    <x v="22"/>
    <x v="15"/>
    <x v="121"/>
    <x v="172"/>
    <x v="69"/>
    <x v="72"/>
    <x v="64"/>
    <x v="163"/>
    <x v="1"/>
  </r>
  <r>
    <x v="0"/>
    <x v="12"/>
    <x v="12"/>
    <x v="35"/>
    <x v="35"/>
    <x v="35"/>
    <x v="15"/>
    <x v="121"/>
    <x v="172"/>
    <x v="36"/>
    <x v="188"/>
    <x v="67"/>
    <x v="162"/>
    <x v="1"/>
  </r>
  <r>
    <x v="0"/>
    <x v="12"/>
    <x v="12"/>
    <x v="15"/>
    <x v="15"/>
    <x v="15"/>
    <x v="15"/>
    <x v="121"/>
    <x v="172"/>
    <x v="17"/>
    <x v="189"/>
    <x v="63"/>
    <x v="160"/>
    <x v="1"/>
  </r>
  <r>
    <x v="0"/>
    <x v="12"/>
    <x v="12"/>
    <x v="36"/>
    <x v="36"/>
    <x v="36"/>
    <x v="19"/>
    <x v="122"/>
    <x v="107"/>
    <x v="36"/>
    <x v="188"/>
    <x v="66"/>
    <x v="164"/>
    <x v="1"/>
  </r>
  <r>
    <x v="0"/>
    <x v="12"/>
    <x v="12"/>
    <x v="21"/>
    <x v="21"/>
    <x v="21"/>
    <x v="19"/>
    <x v="122"/>
    <x v="107"/>
    <x v="69"/>
    <x v="72"/>
    <x v="67"/>
    <x v="162"/>
    <x v="1"/>
  </r>
  <r>
    <x v="0"/>
    <x v="12"/>
    <x v="12"/>
    <x v="25"/>
    <x v="25"/>
    <x v="25"/>
    <x v="19"/>
    <x v="122"/>
    <x v="107"/>
    <x v="64"/>
    <x v="82"/>
    <x v="63"/>
    <x v="160"/>
    <x v="1"/>
  </r>
  <r>
    <x v="0"/>
    <x v="13"/>
    <x v="13"/>
    <x v="1"/>
    <x v="1"/>
    <x v="1"/>
    <x v="0"/>
    <x v="104"/>
    <x v="173"/>
    <x v="61"/>
    <x v="190"/>
    <x v="67"/>
    <x v="57"/>
    <x v="1"/>
  </r>
  <r>
    <x v="0"/>
    <x v="13"/>
    <x v="13"/>
    <x v="7"/>
    <x v="7"/>
    <x v="7"/>
    <x v="1"/>
    <x v="109"/>
    <x v="174"/>
    <x v="61"/>
    <x v="190"/>
    <x v="63"/>
    <x v="165"/>
    <x v="1"/>
  </r>
  <r>
    <x v="0"/>
    <x v="13"/>
    <x v="13"/>
    <x v="3"/>
    <x v="3"/>
    <x v="3"/>
    <x v="2"/>
    <x v="75"/>
    <x v="175"/>
    <x v="75"/>
    <x v="191"/>
    <x v="78"/>
    <x v="76"/>
    <x v="1"/>
  </r>
  <r>
    <x v="0"/>
    <x v="13"/>
    <x v="13"/>
    <x v="2"/>
    <x v="2"/>
    <x v="2"/>
    <x v="3"/>
    <x v="112"/>
    <x v="176"/>
    <x v="76"/>
    <x v="192"/>
    <x v="67"/>
    <x v="57"/>
    <x v="1"/>
  </r>
  <r>
    <x v="0"/>
    <x v="13"/>
    <x v="13"/>
    <x v="8"/>
    <x v="8"/>
    <x v="8"/>
    <x v="4"/>
    <x v="78"/>
    <x v="24"/>
    <x v="76"/>
    <x v="192"/>
    <x v="63"/>
    <x v="165"/>
    <x v="1"/>
  </r>
  <r>
    <x v="0"/>
    <x v="13"/>
    <x v="13"/>
    <x v="0"/>
    <x v="0"/>
    <x v="0"/>
    <x v="4"/>
    <x v="78"/>
    <x v="24"/>
    <x v="76"/>
    <x v="192"/>
    <x v="63"/>
    <x v="165"/>
    <x v="1"/>
  </r>
  <r>
    <x v="0"/>
    <x v="13"/>
    <x v="13"/>
    <x v="4"/>
    <x v="4"/>
    <x v="4"/>
    <x v="6"/>
    <x v="79"/>
    <x v="177"/>
    <x v="67"/>
    <x v="193"/>
    <x v="63"/>
    <x v="165"/>
    <x v="1"/>
  </r>
  <r>
    <x v="0"/>
    <x v="13"/>
    <x v="13"/>
    <x v="25"/>
    <x v="25"/>
    <x v="25"/>
    <x v="6"/>
    <x v="79"/>
    <x v="177"/>
    <x v="67"/>
    <x v="193"/>
    <x v="63"/>
    <x v="165"/>
    <x v="1"/>
  </r>
  <r>
    <x v="0"/>
    <x v="13"/>
    <x v="13"/>
    <x v="10"/>
    <x v="10"/>
    <x v="10"/>
    <x v="8"/>
    <x v="121"/>
    <x v="178"/>
    <x v="17"/>
    <x v="194"/>
    <x v="63"/>
    <x v="165"/>
    <x v="1"/>
  </r>
  <r>
    <x v="0"/>
    <x v="13"/>
    <x v="13"/>
    <x v="34"/>
    <x v="34"/>
    <x v="34"/>
    <x v="8"/>
    <x v="121"/>
    <x v="178"/>
    <x v="64"/>
    <x v="128"/>
    <x v="66"/>
    <x v="166"/>
    <x v="1"/>
  </r>
  <r>
    <x v="0"/>
    <x v="13"/>
    <x v="13"/>
    <x v="9"/>
    <x v="9"/>
    <x v="9"/>
    <x v="8"/>
    <x v="121"/>
    <x v="178"/>
    <x v="74"/>
    <x v="195"/>
    <x v="69"/>
    <x v="167"/>
    <x v="1"/>
  </r>
  <r>
    <x v="0"/>
    <x v="13"/>
    <x v="13"/>
    <x v="6"/>
    <x v="6"/>
    <x v="6"/>
    <x v="11"/>
    <x v="122"/>
    <x v="179"/>
    <x v="64"/>
    <x v="128"/>
    <x v="63"/>
    <x v="165"/>
    <x v="1"/>
  </r>
  <r>
    <x v="0"/>
    <x v="13"/>
    <x v="13"/>
    <x v="5"/>
    <x v="5"/>
    <x v="5"/>
    <x v="11"/>
    <x v="122"/>
    <x v="179"/>
    <x v="17"/>
    <x v="194"/>
    <x v="69"/>
    <x v="167"/>
    <x v="1"/>
  </r>
  <r>
    <x v="0"/>
    <x v="13"/>
    <x v="13"/>
    <x v="12"/>
    <x v="12"/>
    <x v="12"/>
    <x v="11"/>
    <x v="122"/>
    <x v="179"/>
    <x v="64"/>
    <x v="128"/>
    <x v="63"/>
    <x v="165"/>
    <x v="1"/>
  </r>
  <r>
    <x v="0"/>
    <x v="13"/>
    <x v="13"/>
    <x v="17"/>
    <x v="17"/>
    <x v="17"/>
    <x v="11"/>
    <x v="122"/>
    <x v="179"/>
    <x v="69"/>
    <x v="72"/>
    <x v="67"/>
    <x v="57"/>
    <x v="1"/>
  </r>
  <r>
    <x v="0"/>
    <x v="13"/>
    <x v="13"/>
    <x v="37"/>
    <x v="37"/>
    <x v="37"/>
    <x v="11"/>
    <x v="122"/>
    <x v="179"/>
    <x v="17"/>
    <x v="194"/>
    <x v="69"/>
    <x v="167"/>
    <x v="1"/>
  </r>
  <r>
    <x v="0"/>
    <x v="13"/>
    <x v="13"/>
    <x v="23"/>
    <x v="23"/>
    <x v="23"/>
    <x v="16"/>
    <x v="123"/>
    <x v="121"/>
    <x v="36"/>
    <x v="96"/>
    <x v="63"/>
    <x v="165"/>
    <x v="1"/>
  </r>
  <r>
    <x v="0"/>
    <x v="13"/>
    <x v="13"/>
    <x v="16"/>
    <x v="16"/>
    <x v="16"/>
    <x v="16"/>
    <x v="123"/>
    <x v="121"/>
    <x v="69"/>
    <x v="72"/>
    <x v="66"/>
    <x v="166"/>
    <x v="1"/>
  </r>
  <r>
    <x v="0"/>
    <x v="13"/>
    <x v="13"/>
    <x v="21"/>
    <x v="21"/>
    <x v="21"/>
    <x v="16"/>
    <x v="123"/>
    <x v="121"/>
    <x v="36"/>
    <x v="96"/>
    <x v="63"/>
    <x v="165"/>
    <x v="1"/>
  </r>
  <r>
    <x v="0"/>
    <x v="13"/>
    <x v="13"/>
    <x v="38"/>
    <x v="38"/>
    <x v="38"/>
    <x v="16"/>
    <x v="123"/>
    <x v="121"/>
    <x v="69"/>
    <x v="72"/>
    <x v="66"/>
    <x v="166"/>
    <x v="1"/>
  </r>
  <r>
    <x v="0"/>
    <x v="14"/>
    <x v="14"/>
    <x v="1"/>
    <x v="1"/>
    <x v="1"/>
    <x v="0"/>
    <x v="71"/>
    <x v="180"/>
    <x v="98"/>
    <x v="196"/>
    <x v="67"/>
    <x v="168"/>
    <x v="1"/>
  </r>
  <r>
    <x v="0"/>
    <x v="14"/>
    <x v="14"/>
    <x v="3"/>
    <x v="3"/>
    <x v="3"/>
    <x v="1"/>
    <x v="52"/>
    <x v="181"/>
    <x v="84"/>
    <x v="197"/>
    <x v="82"/>
    <x v="169"/>
    <x v="1"/>
  </r>
  <r>
    <x v="0"/>
    <x v="14"/>
    <x v="14"/>
    <x v="0"/>
    <x v="0"/>
    <x v="0"/>
    <x v="2"/>
    <x v="89"/>
    <x v="182"/>
    <x v="104"/>
    <x v="198"/>
    <x v="78"/>
    <x v="0"/>
    <x v="1"/>
  </r>
  <r>
    <x v="0"/>
    <x v="14"/>
    <x v="14"/>
    <x v="6"/>
    <x v="6"/>
    <x v="6"/>
    <x v="3"/>
    <x v="90"/>
    <x v="176"/>
    <x v="90"/>
    <x v="199"/>
    <x v="76"/>
    <x v="170"/>
    <x v="1"/>
  </r>
  <r>
    <x v="0"/>
    <x v="14"/>
    <x v="14"/>
    <x v="2"/>
    <x v="2"/>
    <x v="2"/>
    <x v="4"/>
    <x v="70"/>
    <x v="183"/>
    <x v="99"/>
    <x v="200"/>
    <x v="49"/>
    <x v="41"/>
    <x v="1"/>
  </r>
  <r>
    <x v="0"/>
    <x v="14"/>
    <x v="14"/>
    <x v="9"/>
    <x v="9"/>
    <x v="9"/>
    <x v="5"/>
    <x v="74"/>
    <x v="184"/>
    <x v="37"/>
    <x v="201"/>
    <x v="69"/>
    <x v="171"/>
    <x v="1"/>
  </r>
  <r>
    <x v="0"/>
    <x v="14"/>
    <x v="14"/>
    <x v="4"/>
    <x v="4"/>
    <x v="4"/>
    <x v="6"/>
    <x v="103"/>
    <x v="115"/>
    <x v="91"/>
    <x v="202"/>
    <x v="64"/>
    <x v="172"/>
    <x v="1"/>
  </r>
  <r>
    <x v="0"/>
    <x v="14"/>
    <x v="14"/>
    <x v="13"/>
    <x v="13"/>
    <x v="13"/>
    <x v="7"/>
    <x v="104"/>
    <x v="185"/>
    <x v="17"/>
    <x v="203"/>
    <x v="76"/>
    <x v="170"/>
    <x v="1"/>
  </r>
  <r>
    <x v="0"/>
    <x v="14"/>
    <x v="14"/>
    <x v="8"/>
    <x v="8"/>
    <x v="8"/>
    <x v="8"/>
    <x v="75"/>
    <x v="9"/>
    <x v="90"/>
    <x v="199"/>
    <x v="63"/>
    <x v="173"/>
    <x v="1"/>
  </r>
  <r>
    <x v="0"/>
    <x v="14"/>
    <x v="14"/>
    <x v="15"/>
    <x v="15"/>
    <x v="15"/>
    <x v="9"/>
    <x v="115"/>
    <x v="178"/>
    <x v="61"/>
    <x v="204"/>
    <x v="68"/>
    <x v="79"/>
    <x v="1"/>
  </r>
  <r>
    <x v="0"/>
    <x v="14"/>
    <x v="14"/>
    <x v="10"/>
    <x v="10"/>
    <x v="10"/>
    <x v="10"/>
    <x v="111"/>
    <x v="186"/>
    <x v="76"/>
    <x v="65"/>
    <x v="78"/>
    <x v="0"/>
    <x v="1"/>
  </r>
  <r>
    <x v="0"/>
    <x v="14"/>
    <x v="14"/>
    <x v="12"/>
    <x v="12"/>
    <x v="12"/>
    <x v="11"/>
    <x v="112"/>
    <x v="187"/>
    <x v="76"/>
    <x v="65"/>
    <x v="67"/>
    <x v="168"/>
    <x v="1"/>
  </r>
  <r>
    <x v="0"/>
    <x v="14"/>
    <x v="14"/>
    <x v="22"/>
    <x v="22"/>
    <x v="22"/>
    <x v="12"/>
    <x v="77"/>
    <x v="68"/>
    <x v="36"/>
    <x v="205"/>
    <x v="72"/>
    <x v="174"/>
    <x v="1"/>
  </r>
  <r>
    <x v="0"/>
    <x v="14"/>
    <x v="14"/>
    <x v="7"/>
    <x v="7"/>
    <x v="7"/>
    <x v="12"/>
    <x v="77"/>
    <x v="68"/>
    <x v="75"/>
    <x v="206"/>
    <x v="69"/>
    <x v="171"/>
    <x v="1"/>
  </r>
  <r>
    <x v="0"/>
    <x v="14"/>
    <x v="14"/>
    <x v="23"/>
    <x v="23"/>
    <x v="23"/>
    <x v="14"/>
    <x v="78"/>
    <x v="188"/>
    <x v="17"/>
    <x v="203"/>
    <x v="64"/>
    <x v="172"/>
    <x v="1"/>
  </r>
  <r>
    <x v="0"/>
    <x v="14"/>
    <x v="14"/>
    <x v="16"/>
    <x v="16"/>
    <x v="16"/>
    <x v="14"/>
    <x v="78"/>
    <x v="188"/>
    <x v="17"/>
    <x v="203"/>
    <x v="64"/>
    <x v="172"/>
    <x v="1"/>
  </r>
  <r>
    <x v="0"/>
    <x v="14"/>
    <x v="14"/>
    <x v="35"/>
    <x v="35"/>
    <x v="35"/>
    <x v="14"/>
    <x v="78"/>
    <x v="188"/>
    <x v="36"/>
    <x v="205"/>
    <x v="81"/>
    <x v="175"/>
    <x v="1"/>
  </r>
  <r>
    <x v="0"/>
    <x v="14"/>
    <x v="14"/>
    <x v="5"/>
    <x v="5"/>
    <x v="5"/>
    <x v="14"/>
    <x v="78"/>
    <x v="188"/>
    <x v="69"/>
    <x v="72"/>
    <x v="72"/>
    <x v="174"/>
    <x v="1"/>
  </r>
  <r>
    <x v="0"/>
    <x v="14"/>
    <x v="14"/>
    <x v="25"/>
    <x v="25"/>
    <x v="25"/>
    <x v="18"/>
    <x v="79"/>
    <x v="189"/>
    <x v="74"/>
    <x v="207"/>
    <x v="66"/>
    <x v="116"/>
    <x v="1"/>
  </r>
  <r>
    <x v="0"/>
    <x v="14"/>
    <x v="14"/>
    <x v="34"/>
    <x v="34"/>
    <x v="34"/>
    <x v="19"/>
    <x v="80"/>
    <x v="190"/>
    <x v="64"/>
    <x v="208"/>
    <x v="67"/>
    <x v="168"/>
    <x v="1"/>
  </r>
  <r>
    <x v="0"/>
    <x v="14"/>
    <x v="14"/>
    <x v="36"/>
    <x v="36"/>
    <x v="36"/>
    <x v="19"/>
    <x v="80"/>
    <x v="190"/>
    <x v="74"/>
    <x v="207"/>
    <x v="63"/>
    <x v="173"/>
    <x v="1"/>
  </r>
  <r>
    <x v="0"/>
    <x v="14"/>
    <x v="14"/>
    <x v="24"/>
    <x v="24"/>
    <x v="24"/>
    <x v="19"/>
    <x v="80"/>
    <x v="190"/>
    <x v="64"/>
    <x v="208"/>
    <x v="67"/>
    <x v="168"/>
    <x v="1"/>
  </r>
  <r>
    <x v="0"/>
    <x v="14"/>
    <x v="14"/>
    <x v="29"/>
    <x v="29"/>
    <x v="29"/>
    <x v="19"/>
    <x v="80"/>
    <x v="190"/>
    <x v="64"/>
    <x v="208"/>
    <x v="63"/>
    <x v="173"/>
    <x v="1"/>
  </r>
  <r>
    <x v="0"/>
    <x v="15"/>
    <x v="15"/>
    <x v="3"/>
    <x v="3"/>
    <x v="3"/>
    <x v="0"/>
    <x v="92"/>
    <x v="191"/>
    <x v="73"/>
    <x v="209"/>
    <x v="72"/>
    <x v="176"/>
    <x v="1"/>
  </r>
  <r>
    <x v="0"/>
    <x v="15"/>
    <x v="15"/>
    <x v="1"/>
    <x v="1"/>
    <x v="1"/>
    <x v="1"/>
    <x v="75"/>
    <x v="192"/>
    <x v="99"/>
    <x v="210"/>
    <x v="68"/>
    <x v="79"/>
    <x v="1"/>
  </r>
  <r>
    <x v="0"/>
    <x v="15"/>
    <x v="15"/>
    <x v="2"/>
    <x v="2"/>
    <x v="2"/>
    <x v="2"/>
    <x v="76"/>
    <x v="193"/>
    <x v="68"/>
    <x v="211"/>
    <x v="67"/>
    <x v="2"/>
    <x v="1"/>
  </r>
  <r>
    <x v="0"/>
    <x v="15"/>
    <x v="15"/>
    <x v="6"/>
    <x v="6"/>
    <x v="6"/>
    <x v="3"/>
    <x v="112"/>
    <x v="194"/>
    <x v="84"/>
    <x v="212"/>
    <x v="69"/>
    <x v="105"/>
    <x v="1"/>
  </r>
  <r>
    <x v="0"/>
    <x v="15"/>
    <x v="15"/>
    <x v="0"/>
    <x v="0"/>
    <x v="0"/>
    <x v="3"/>
    <x v="112"/>
    <x v="194"/>
    <x v="54"/>
    <x v="213"/>
    <x v="68"/>
    <x v="79"/>
    <x v="1"/>
  </r>
  <r>
    <x v="0"/>
    <x v="15"/>
    <x v="15"/>
    <x v="4"/>
    <x v="4"/>
    <x v="4"/>
    <x v="5"/>
    <x v="78"/>
    <x v="195"/>
    <x v="68"/>
    <x v="211"/>
    <x v="68"/>
    <x v="79"/>
    <x v="0"/>
  </r>
  <r>
    <x v="0"/>
    <x v="15"/>
    <x v="15"/>
    <x v="10"/>
    <x v="10"/>
    <x v="10"/>
    <x v="6"/>
    <x v="80"/>
    <x v="196"/>
    <x v="36"/>
    <x v="214"/>
    <x v="64"/>
    <x v="177"/>
    <x v="1"/>
  </r>
  <r>
    <x v="0"/>
    <x v="15"/>
    <x v="15"/>
    <x v="8"/>
    <x v="8"/>
    <x v="8"/>
    <x v="6"/>
    <x v="80"/>
    <x v="196"/>
    <x v="67"/>
    <x v="139"/>
    <x v="69"/>
    <x v="105"/>
    <x v="1"/>
  </r>
  <r>
    <x v="0"/>
    <x v="15"/>
    <x v="15"/>
    <x v="17"/>
    <x v="17"/>
    <x v="17"/>
    <x v="6"/>
    <x v="80"/>
    <x v="196"/>
    <x v="69"/>
    <x v="72"/>
    <x v="78"/>
    <x v="178"/>
    <x v="1"/>
  </r>
  <r>
    <x v="0"/>
    <x v="15"/>
    <x v="15"/>
    <x v="19"/>
    <x v="19"/>
    <x v="19"/>
    <x v="9"/>
    <x v="121"/>
    <x v="197"/>
    <x v="67"/>
    <x v="139"/>
    <x v="68"/>
    <x v="79"/>
    <x v="1"/>
  </r>
  <r>
    <x v="0"/>
    <x v="15"/>
    <x v="15"/>
    <x v="28"/>
    <x v="28"/>
    <x v="28"/>
    <x v="10"/>
    <x v="122"/>
    <x v="104"/>
    <x v="17"/>
    <x v="126"/>
    <x v="69"/>
    <x v="105"/>
    <x v="1"/>
  </r>
  <r>
    <x v="0"/>
    <x v="15"/>
    <x v="15"/>
    <x v="7"/>
    <x v="7"/>
    <x v="7"/>
    <x v="10"/>
    <x v="122"/>
    <x v="104"/>
    <x v="64"/>
    <x v="11"/>
    <x v="69"/>
    <x v="105"/>
    <x v="1"/>
  </r>
  <r>
    <x v="0"/>
    <x v="15"/>
    <x v="15"/>
    <x v="13"/>
    <x v="13"/>
    <x v="13"/>
    <x v="12"/>
    <x v="123"/>
    <x v="198"/>
    <x v="69"/>
    <x v="72"/>
    <x v="66"/>
    <x v="179"/>
    <x v="1"/>
  </r>
  <r>
    <x v="0"/>
    <x v="15"/>
    <x v="15"/>
    <x v="15"/>
    <x v="15"/>
    <x v="15"/>
    <x v="12"/>
    <x v="123"/>
    <x v="198"/>
    <x v="17"/>
    <x v="126"/>
    <x v="68"/>
    <x v="79"/>
    <x v="1"/>
  </r>
  <r>
    <x v="0"/>
    <x v="15"/>
    <x v="15"/>
    <x v="39"/>
    <x v="39"/>
    <x v="39"/>
    <x v="12"/>
    <x v="123"/>
    <x v="198"/>
    <x v="36"/>
    <x v="214"/>
    <x v="63"/>
    <x v="100"/>
    <x v="1"/>
  </r>
  <r>
    <x v="0"/>
    <x v="15"/>
    <x v="15"/>
    <x v="40"/>
    <x v="40"/>
    <x v="40"/>
    <x v="15"/>
    <x v="124"/>
    <x v="199"/>
    <x v="64"/>
    <x v="11"/>
    <x v="68"/>
    <x v="79"/>
    <x v="1"/>
  </r>
  <r>
    <x v="0"/>
    <x v="15"/>
    <x v="15"/>
    <x v="27"/>
    <x v="27"/>
    <x v="27"/>
    <x v="15"/>
    <x v="124"/>
    <x v="199"/>
    <x v="36"/>
    <x v="214"/>
    <x v="69"/>
    <x v="105"/>
    <x v="1"/>
  </r>
  <r>
    <x v="0"/>
    <x v="15"/>
    <x v="15"/>
    <x v="14"/>
    <x v="14"/>
    <x v="14"/>
    <x v="15"/>
    <x v="124"/>
    <x v="199"/>
    <x v="64"/>
    <x v="11"/>
    <x v="68"/>
    <x v="79"/>
    <x v="1"/>
  </r>
  <r>
    <x v="0"/>
    <x v="15"/>
    <x v="15"/>
    <x v="41"/>
    <x v="41"/>
    <x v="41"/>
    <x v="15"/>
    <x v="124"/>
    <x v="199"/>
    <x v="69"/>
    <x v="72"/>
    <x v="68"/>
    <x v="79"/>
    <x v="1"/>
  </r>
  <r>
    <x v="0"/>
    <x v="15"/>
    <x v="15"/>
    <x v="20"/>
    <x v="20"/>
    <x v="20"/>
    <x v="15"/>
    <x v="124"/>
    <x v="199"/>
    <x v="36"/>
    <x v="214"/>
    <x v="69"/>
    <x v="105"/>
    <x v="1"/>
  </r>
  <r>
    <x v="0"/>
    <x v="15"/>
    <x v="15"/>
    <x v="35"/>
    <x v="35"/>
    <x v="35"/>
    <x v="15"/>
    <x v="124"/>
    <x v="199"/>
    <x v="36"/>
    <x v="214"/>
    <x v="69"/>
    <x v="105"/>
    <x v="1"/>
  </r>
  <r>
    <x v="0"/>
    <x v="16"/>
    <x v="16"/>
    <x v="14"/>
    <x v="14"/>
    <x v="14"/>
    <x v="0"/>
    <x v="125"/>
    <x v="200"/>
    <x v="105"/>
    <x v="215"/>
    <x v="83"/>
    <x v="180"/>
    <x v="1"/>
  </r>
  <r>
    <x v="0"/>
    <x v="16"/>
    <x v="16"/>
    <x v="2"/>
    <x v="2"/>
    <x v="2"/>
    <x v="1"/>
    <x v="126"/>
    <x v="37"/>
    <x v="106"/>
    <x v="216"/>
    <x v="41"/>
    <x v="181"/>
    <x v="1"/>
  </r>
  <r>
    <x v="0"/>
    <x v="16"/>
    <x v="16"/>
    <x v="16"/>
    <x v="16"/>
    <x v="16"/>
    <x v="2"/>
    <x v="49"/>
    <x v="201"/>
    <x v="99"/>
    <x v="217"/>
    <x v="84"/>
    <x v="182"/>
    <x v="1"/>
  </r>
  <r>
    <x v="0"/>
    <x v="16"/>
    <x v="16"/>
    <x v="1"/>
    <x v="1"/>
    <x v="1"/>
    <x v="3"/>
    <x v="60"/>
    <x v="202"/>
    <x v="45"/>
    <x v="218"/>
    <x v="78"/>
    <x v="183"/>
    <x v="1"/>
  </r>
  <r>
    <x v="0"/>
    <x v="16"/>
    <x v="16"/>
    <x v="0"/>
    <x v="0"/>
    <x v="0"/>
    <x v="4"/>
    <x v="50"/>
    <x v="203"/>
    <x v="59"/>
    <x v="219"/>
    <x v="72"/>
    <x v="184"/>
    <x v="1"/>
  </r>
  <r>
    <x v="0"/>
    <x v="16"/>
    <x v="16"/>
    <x v="4"/>
    <x v="4"/>
    <x v="4"/>
    <x v="5"/>
    <x v="127"/>
    <x v="204"/>
    <x v="37"/>
    <x v="220"/>
    <x v="49"/>
    <x v="185"/>
    <x v="1"/>
  </r>
  <r>
    <x v="0"/>
    <x v="16"/>
    <x v="16"/>
    <x v="8"/>
    <x v="8"/>
    <x v="8"/>
    <x v="6"/>
    <x v="73"/>
    <x v="205"/>
    <x v="63"/>
    <x v="221"/>
    <x v="81"/>
    <x v="186"/>
    <x v="1"/>
  </r>
  <r>
    <x v="0"/>
    <x v="16"/>
    <x v="16"/>
    <x v="3"/>
    <x v="3"/>
    <x v="3"/>
    <x v="7"/>
    <x v="102"/>
    <x v="206"/>
    <x v="90"/>
    <x v="222"/>
    <x v="50"/>
    <x v="13"/>
    <x v="1"/>
  </r>
  <r>
    <x v="0"/>
    <x v="16"/>
    <x v="16"/>
    <x v="6"/>
    <x v="6"/>
    <x v="6"/>
    <x v="7"/>
    <x v="102"/>
    <x v="206"/>
    <x v="54"/>
    <x v="189"/>
    <x v="42"/>
    <x v="187"/>
    <x v="1"/>
  </r>
  <r>
    <x v="0"/>
    <x v="16"/>
    <x v="16"/>
    <x v="9"/>
    <x v="9"/>
    <x v="9"/>
    <x v="7"/>
    <x v="102"/>
    <x v="206"/>
    <x v="104"/>
    <x v="27"/>
    <x v="69"/>
    <x v="188"/>
    <x v="1"/>
  </r>
  <r>
    <x v="0"/>
    <x v="16"/>
    <x v="16"/>
    <x v="7"/>
    <x v="7"/>
    <x v="7"/>
    <x v="10"/>
    <x v="74"/>
    <x v="119"/>
    <x v="91"/>
    <x v="223"/>
    <x v="66"/>
    <x v="189"/>
    <x v="1"/>
  </r>
  <r>
    <x v="0"/>
    <x v="16"/>
    <x v="16"/>
    <x v="11"/>
    <x v="11"/>
    <x v="11"/>
    <x v="11"/>
    <x v="93"/>
    <x v="207"/>
    <x v="61"/>
    <x v="34"/>
    <x v="64"/>
    <x v="190"/>
    <x v="1"/>
  </r>
  <r>
    <x v="0"/>
    <x v="16"/>
    <x v="16"/>
    <x v="5"/>
    <x v="5"/>
    <x v="5"/>
    <x v="12"/>
    <x v="110"/>
    <x v="106"/>
    <x v="76"/>
    <x v="19"/>
    <x v="45"/>
    <x v="191"/>
    <x v="1"/>
  </r>
  <r>
    <x v="0"/>
    <x v="16"/>
    <x v="16"/>
    <x v="10"/>
    <x v="10"/>
    <x v="10"/>
    <x v="13"/>
    <x v="75"/>
    <x v="69"/>
    <x v="17"/>
    <x v="100"/>
    <x v="49"/>
    <x v="185"/>
    <x v="1"/>
  </r>
  <r>
    <x v="0"/>
    <x v="16"/>
    <x v="16"/>
    <x v="13"/>
    <x v="13"/>
    <x v="13"/>
    <x v="13"/>
    <x v="75"/>
    <x v="69"/>
    <x v="73"/>
    <x v="224"/>
    <x v="66"/>
    <x v="189"/>
    <x v="1"/>
  </r>
  <r>
    <x v="0"/>
    <x v="16"/>
    <x v="16"/>
    <x v="35"/>
    <x v="35"/>
    <x v="35"/>
    <x v="15"/>
    <x v="115"/>
    <x v="208"/>
    <x v="67"/>
    <x v="84"/>
    <x v="72"/>
    <x v="184"/>
    <x v="1"/>
  </r>
  <r>
    <x v="0"/>
    <x v="16"/>
    <x v="16"/>
    <x v="22"/>
    <x v="22"/>
    <x v="22"/>
    <x v="16"/>
    <x v="112"/>
    <x v="94"/>
    <x v="74"/>
    <x v="225"/>
    <x v="78"/>
    <x v="183"/>
    <x v="1"/>
  </r>
  <r>
    <x v="0"/>
    <x v="16"/>
    <x v="16"/>
    <x v="36"/>
    <x v="36"/>
    <x v="36"/>
    <x v="17"/>
    <x v="78"/>
    <x v="209"/>
    <x v="67"/>
    <x v="84"/>
    <x v="66"/>
    <x v="189"/>
    <x v="1"/>
  </r>
  <r>
    <x v="0"/>
    <x v="16"/>
    <x v="16"/>
    <x v="12"/>
    <x v="12"/>
    <x v="12"/>
    <x v="17"/>
    <x v="78"/>
    <x v="209"/>
    <x v="67"/>
    <x v="84"/>
    <x v="66"/>
    <x v="189"/>
    <x v="1"/>
  </r>
  <r>
    <x v="0"/>
    <x v="16"/>
    <x v="16"/>
    <x v="28"/>
    <x v="28"/>
    <x v="28"/>
    <x v="17"/>
    <x v="78"/>
    <x v="209"/>
    <x v="68"/>
    <x v="112"/>
    <x v="69"/>
    <x v="188"/>
    <x v="1"/>
  </r>
  <r>
    <x v="0"/>
    <x v="16"/>
    <x v="16"/>
    <x v="37"/>
    <x v="37"/>
    <x v="37"/>
    <x v="17"/>
    <x v="78"/>
    <x v="209"/>
    <x v="17"/>
    <x v="100"/>
    <x v="64"/>
    <x v="190"/>
    <x v="1"/>
  </r>
  <r>
    <x v="0"/>
    <x v="17"/>
    <x v="17"/>
    <x v="1"/>
    <x v="1"/>
    <x v="1"/>
    <x v="0"/>
    <x v="73"/>
    <x v="210"/>
    <x v="65"/>
    <x v="226"/>
    <x v="69"/>
    <x v="77"/>
    <x v="1"/>
  </r>
  <r>
    <x v="0"/>
    <x v="17"/>
    <x v="17"/>
    <x v="0"/>
    <x v="0"/>
    <x v="0"/>
    <x v="1"/>
    <x v="93"/>
    <x v="211"/>
    <x v="99"/>
    <x v="227"/>
    <x v="67"/>
    <x v="192"/>
    <x v="1"/>
  </r>
  <r>
    <x v="0"/>
    <x v="17"/>
    <x v="17"/>
    <x v="4"/>
    <x v="4"/>
    <x v="4"/>
    <x v="2"/>
    <x v="109"/>
    <x v="212"/>
    <x v="90"/>
    <x v="213"/>
    <x v="67"/>
    <x v="192"/>
    <x v="1"/>
  </r>
  <r>
    <x v="0"/>
    <x v="17"/>
    <x v="17"/>
    <x v="6"/>
    <x v="6"/>
    <x v="6"/>
    <x v="3"/>
    <x v="115"/>
    <x v="213"/>
    <x v="84"/>
    <x v="228"/>
    <x v="67"/>
    <x v="192"/>
    <x v="1"/>
  </r>
  <r>
    <x v="0"/>
    <x v="17"/>
    <x v="17"/>
    <x v="2"/>
    <x v="2"/>
    <x v="2"/>
    <x v="3"/>
    <x v="115"/>
    <x v="213"/>
    <x v="84"/>
    <x v="228"/>
    <x v="67"/>
    <x v="192"/>
    <x v="1"/>
  </r>
  <r>
    <x v="0"/>
    <x v="17"/>
    <x v="17"/>
    <x v="3"/>
    <x v="3"/>
    <x v="3"/>
    <x v="5"/>
    <x v="77"/>
    <x v="214"/>
    <x v="17"/>
    <x v="49"/>
    <x v="78"/>
    <x v="193"/>
    <x v="1"/>
  </r>
  <r>
    <x v="0"/>
    <x v="17"/>
    <x v="17"/>
    <x v="8"/>
    <x v="8"/>
    <x v="8"/>
    <x v="6"/>
    <x v="79"/>
    <x v="215"/>
    <x v="76"/>
    <x v="139"/>
    <x v="69"/>
    <x v="77"/>
    <x v="1"/>
  </r>
  <r>
    <x v="0"/>
    <x v="17"/>
    <x v="17"/>
    <x v="10"/>
    <x v="10"/>
    <x v="10"/>
    <x v="7"/>
    <x v="121"/>
    <x v="216"/>
    <x v="17"/>
    <x v="49"/>
    <x v="63"/>
    <x v="194"/>
    <x v="1"/>
  </r>
  <r>
    <x v="0"/>
    <x v="17"/>
    <x v="17"/>
    <x v="9"/>
    <x v="9"/>
    <x v="9"/>
    <x v="7"/>
    <x v="121"/>
    <x v="216"/>
    <x v="67"/>
    <x v="229"/>
    <x v="68"/>
    <x v="79"/>
    <x v="1"/>
  </r>
  <r>
    <x v="0"/>
    <x v="17"/>
    <x v="17"/>
    <x v="16"/>
    <x v="16"/>
    <x v="16"/>
    <x v="9"/>
    <x v="122"/>
    <x v="217"/>
    <x v="64"/>
    <x v="230"/>
    <x v="63"/>
    <x v="194"/>
    <x v="1"/>
  </r>
  <r>
    <x v="0"/>
    <x v="17"/>
    <x v="17"/>
    <x v="5"/>
    <x v="5"/>
    <x v="5"/>
    <x v="9"/>
    <x v="122"/>
    <x v="217"/>
    <x v="64"/>
    <x v="230"/>
    <x v="69"/>
    <x v="77"/>
    <x v="1"/>
  </r>
  <r>
    <x v="0"/>
    <x v="17"/>
    <x v="17"/>
    <x v="7"/>
    <x v="7"/>
    <x v="7"/>
    <x v="9"/>
    <x v="122"/>
    <x v="217"/>
    <x v="74"/>
    <x v="231"/>
    <x v="68"/>
    <x v="79"/>
    <x v="1"/>
  </r>
  <r>
    <x v="0"/>
    <x v="17"/>
    <x v="17"/>
    <x v="17"/>
    <x v="17"/>
    <x v="17"/>
    <x v="9"/>
    <x v="122"/>
    <x v="217"/>
    <x v="36"/>
    <x v="232"/>
    <x v="66"/>
    <x v="195"/>
    <x v="1"/>
  </r>
  <r>
    <x v="0"/>
    <x v="17"/>
    <x v="17"/>
    <x v="18"/>
    <x v="18"/>
    <x v="18"/>
    <x v="13"/>
    <x v="123"/>
    <x v="218"/>
    <x v="17"/>
    <x v="49"/>
    <x v="68"/>
    <x v="79"/>
    <x v="1"/>
  </r>
  <r>
    <x v="0"/>
    <x v="17"/>
    <x v="17"/>
    <x v="13"/>
    <x v="13"/>
    <x v="13"/>
    <x v="13"/>
    <x v="123"/>
    <x v="218"/>
    <x v="17"/>
    <x v="49"/>
    <x v="68"/>
    <x v="79"/>
    <x v="1"/>
  </r>
  <r>
    <x v="0"/>
    <x v="17"/>
    <x v="17"/>
    <x v="19"/>
    <x v="19"/>
    <x v="19"/>
    <x v="15"/>
    <x v="124"/>
    <x v="219"/>
    <x v="36"/>
    <x v="232"/>
    <x v="69"/>
    <x v="77"/>
    <x v="1"/>
  </r>
  <r>
    <x v="0"/>
    <x v="17"/>
    <x v="17"/>
    <x v="22"/>
    <x v="22"/>
    <x v="22"/>
    <x v="15"/>
    <x v="124"/>
    <x v="219"/>
    <x v="36"/>
    <x v="232"/>
    <x v="69"/>
    <x v="77"/>
    <x v="1"/>
  </r>
  <r>
    <x v="0"/>
    <x v="17"/>
    <x v="17"/>
    <x v="33"/>
    <x v="33"/>
    <x v="33"/>
    <x v="15"/>
    <x v="124"/>
    <x v="219"/>
    <x v="69"/>
    <x v="72"/>
    <x v="63"/>
    <x v="194"/>
    <x v="1"/>
  </r>
  <r>
    <x v="0"/>
    <x v="17"/>
    <x v="17"/>
    <x v="24"/>
    <x v="24"/>
    <x v="24"/>
    <x v="15"/>
    <x v="124"/>
    <x v="219"/>
    <x v="36"/>
    <x v="232"/>
    <x v="69"/>
    <x v="77"/>
    <x v="1"/>
  </r>
  <r>
    <x v="0"/>
    <x v="17"/>
    <x v="17"/>
    <x v="40"/>
    <x v="40"/>
    <x v="40"/>
    <x v="19"/>
    <x v="128"/>
    <x v="220"/>
    <x v="69"/>
    <x v="72"/>
    <x v="69"/>
    <x v="77"/>
    <x v="1"/>
  </r>
  <r>
    <x v="0"/>
    <x v="17"/>
    <x v="17"/>
    <x v="42"/>
    <x v="42"/>
    <x v="42"/>
    <x v="19"/>
    <x v="128"/>
    <x v="220"/>
    <x v="36"/>
    <x v="232"/>
    <x v="68"/>
    <x v="79"/>
    <x v="1"/>
  </r>
  <r>
    <x v="0"/>
    <x v="17"/>
    <x v="17"/>
    <x v="23"/>
    <x v="23"/>
    <x v="23"/>
    <x v="19"/>
    <x v="128"/>
    <x v="220"/>
    <x v="69"/>
    <x v="72"/>
    <x v="69"/>
    <x v="77"/>
    <x v="1"/>
  </r>
  <r>
    <x v="0"/>
    <x v="17"/>
    <x v="17"/>
    <x v="34"/>
    <x v="34"/>
    <x v="34"/>
    <x v="19"/>
    <x v="128"/>
    <x v="220"/>
    <x v="69"/>
    <x v="72"/>
    <x v="69"/>
    <x v="77"/>
    <x v="1"/>
  </r>
  <r>
    <x v="0"/>
    <x v="17"/>
    <x v="17"/>
    <x v="43"/>
    <x v="43"/>
    <x v="43"/>
    <x v="19"/>
    <x v="128"/>
    <x v="220"/>
    <x v="69"/>
    <x v="72"/>
    <x v="69"/>
    <x v="77"/>
    <x v="1"/>
  </r>
  <r>
    <x v="0"/>
    <x v="17"/>
    <x v="17"/>
    <x v="36"/>
    <x v="36"/>
    <x v="36"/>
    <x v="19"/>
    <x v="128"/>
    <x v="220"/>
    <x v="36"/>
    <x v="232"/>
    <x v="68"/>
    <x v="79"/>
    <x v="1"/>
  </r>
  <r>
    <x v="0"/>
    <x v="17"/>
    <x v="17"/>
    <x v="44"/>
    <x v="44"/>
    <x v="44"/>
    <x v="19"/>
    <x v="128"/>
    <x v="220"/>
    <x v="69"/>
    <x v="72"/>
    <x v="69"/>
    <x v="77"/>
    <x v="1"/>
  </r>
  <r>
    <x v="0"/>
    <x v="17"/>
    <x v="17"/>
    <x v="20"/>
    <x v="20"/>
    <x v="20"/>
    <x v="19"/>
    <x v="128"/>
    <x v="220"/>
    <x v="69"/>
    <x v="72"/>
    <x v="69"/>
    <x v="77"/>
    <x v="1"/>
  </r>
  <r>
    <x v="0"/>
    <x v="17"/>
    <x v="17"/>
    <x v="11"/>
    <x v="11"/>
    <x v="11"/>
    <x v="19"/>
    <x v="128"/>
    <x v="220"/>
    <x v="36"/>
    <x v="232"/>
    <x v="68"/>
    <x v="79"/>
    <x v="1"/>
  </r>
  <r>
    <x v="0"/>
    <x v="17"/>
    <x v="17"/>
    <x v="45"/>
    <x v="45"/>
    <x v="45"/>
    <x v="19"/>
    <x v="128"/>
    <x v="220"/>
    <x v="36"/>
    <x v="232"/>
    <x v="68"/>
    <x v="79"/>
    <x v="1"/>
  </r>
  <r>
    <x v="0"/>
    <x v="17"/>
    <x v="17"/>
    <x v="25"/>
    <x v="25"/>
    <x v="25"/>
    <x v="19"/>
    <x v="128"/>
    <x v="220"/>
    <x v="36"/>
    <x v="232"/>
    <x v="68"/>
    <x v="79"/>
    <x v="1"/>
  </r>
  <r>
    <x v="0"/>
    <x v="17"/>
    <x v="17"/>
    <x v="29"/>
    <x v="29"/>
    <x v="29"/>
    <x v="19"/>
    <x v="128"/>
    <x v="220"/>
    <x v="69"/>
    <x v="72"/>
    <x v="68"/>
    <x v="79"/>
    <x v="1"/>
  </r>
  <r>
    <x v="0"/>
    <x v="17"/>
    <x v="17"/>
    <x v="15"/>
    <x v="15"/>
    <x v="15"/>
    <x v="19"/>
    <x v="128"/>
    <x v="220"/>
    <x v="36"/>
    <x v="232"/>
    <x v="68"/>
    <x v="79"/>
    <x v="1"/>
  </r>
  <r>
    <x v="0"/>
    <x v="17"/>
    <x v="17"/>
    <x v="46"/>
    <x v="46"/>
    <x v="46"/>
    <x v="19"/>
    <x v="128"/>
    <x v="220"/>
    <x v="69"/>
    <x v="72"/>
    <x v="69"/>
    <x v="77"/>
    <x v="1"/>
  </r>
  <r>
    <x v="0"/>
    <x v="18"/>
    <x v="18"/>
    <x v="1"/>
    <x v="1"/>
    <x v="1"/>
    <x v="0"/>
    <x v="72"/>
    <x v="124"/>
    <x v="35"/>
    <x v="233"/>
    <x v="78"/>
    <x v="196"/>
    <x v="1"/>
  </r>
  <r>
    <x v="0"/>
    <x v="18"/>
    <x v="18"/>
    <x v="2"/>
    <x v="2"/>
    <x v="2"/>
    <x v="1"/>
    <x v="70"/>
    <x v="221"/>
    <x v="90"/>
    <x v="234"/>
    <x v="48"/>
    <x v="197"/>
    <x v="1"/>
  </r>
  <r>
    <x v="0"/>
    <x v="18"/>
    <x v="18"/>
    <x v="3"/>
    <x v="3"/>
    <x v="3"/>
    <x v="2"/>
    <x v="74"/>
    <x v="222"/>
    <x v="68"/>
    <x v="235"/>
    <x v="76"/>
    <x v="198"/>
    <x v="1"/>
  </r>
  <r>
    <x v="0"/>
    <x v="18"/>
    <x v="18"/>
    <x v="4"/>
    <x v="4"/>
    <x v="4"/>
    <x v="2"/>
    <x v="74"/>
    <x v="222"/>
    <x v="63"/>
    <x v="236"/>
    <x v="67"/>
    <x v="199"/>
    <x v="1"/>
  </r>
  <r>
    <x v="0"/>
    <x v="18"/>
    <x v="18"/>
    <x v="11"/>
    <x v="11"/>
    <x v="11"/>
    <x v="4"/>
    <x v="110"/>
    <x v="148"/>
    <x v="76"/>
    <x v="76"/>
    <x v="45"/>
    <x v="200"/>
    <x v="1"/>
  </r>
  <r>
    <x v="0"/>
    <x v="18"/>
    <x v="18"/>
    <x v="6"/>
    <x v="6"/>
    <x v="6"/>
    <x v="5"/>
    <x v="115"/>
    <x v="223"/>
    <x v="73"/>
    <x v="237"/>
    <x v="63"/>
    <x v="201"/>
    <x v="1"/>
  </r>
  <r>
    <x v="0"/>
    <x v="18"/>
    <x v="18"/>
    <x v="5"/>
    <x v="5"/>
    <x v="5"/>
    <x v="5"/>
    <x v="115"/>
    <x v="223"/>
    <x v="54"/>
    <x v="238"/>
    <x v="66"/>
    <x v="202"/>
    <x v="1"/>
  </r>
  <r>
    <x v="0"/>
    <x v="18"/>
    <x v="18"/>
    <x v="0"/>
    <x v="0"/>
    <x v="0"/>
    <x v="7"/>
    <x v="111"/>
    <x v="224"/>
    <x v="73"/>
    <x v="237"/>
    <x v="69"/>
    <x v="203"/>
    <x v="1"/>
  </r>
  <r>
    <x v="0"/>
    <x v="18"/>
    <x v="18"/>
    <x v="8"/>
    <x v="8"/>
    <x v="8"/>
    <x v="8"/>
    <x v="112"/>
    <x v="85"/>
    <x v="75"/>
    <x v="239"/>
    <x v="63"/>
    <x v="201"/>
    <x v="1"/>
  </r>
  <r>
    <x v="0"/>
    <x v="18"/>
    <x v="18"/>
    <x v="7"/>
    <x v="7"/>
    <x v="7"/>
    <x v="9"/>
    <x v="77"/>
    <x v="225"/>
    <x v="75"/>
    <x v="239"/>
    <x v="69"/>
    <x v="203"/>
    <x v="1"/>
  </r>
  <r>
    <x v="0"/>
    <x v="18"/>
    <x v="18"/>
    <x v="10"/>
    <x v="10"/>
    <x v="10"/>
    <x v="10"/>
    <x v="79"/>
    <x v="44"/>
    <x v="74"/>
    <x v="240"/>
    <x v="66"/>
    <x v="202"/>
    <x v="1"/>
  </r>
  <r>
    <x v="0"/>
    <x v="18"/>
    <x v="18"/>
    <x v="9"/>
    <x v="9"/>
    <x v="9"/>
    <x v="10"/>
    <x v="79"/>
    <x v="44"/>
    <x v="74"/>
    <x v="240"/>
    <x v="66"/>
    <x v="202"/>
    <x v="1"/>
  </r>
  <r>
    <x v="0"/>
    <x v="18"/>
    <x v="18"/>
    <x v="16"/>
    <x v="16"/>
    <x v="16"/>
    <x v="12"/>
    <x v="122"/>
    <x v="172"/>
    <x v="36"/>
    <x v="241"/>
    <x v="66"/>
    <x v="202"/>
    <x v="1"/>
  </r>
  <r>
    <x v="0"/>
    <x v="18"/>
    <x v="18"/>
    <x v="15"/>
    <x v="15"/>
    <x v="15"/>
    <x v="12"/>
    <x v="122"/>
    <x v="172"/>
    <x v="17"/>
    <x v="242"/>
    <x v="69"/>
    <x v="203"/>
    <x v="1"/>
  </r>
  <r>
    <x v="0"/>
    <x v="18"/>
    <x v="18"/>
    <x v="20"/>
    <x v="20"/>
    <x v="20"/>
    <x v="14"/>
    <x v="123"/>
    <x v="226"/>
    <x v="36"/>
    <x v="241"/>
    <x v="63"/>
    <x v="201"/>
    <x v="1"/>
  </r>
  <r>
    <x v="0"/>
    <x v="18"/>
    <x v="18"/>
    <x v="12"/>
    <x v="12"/>
    <x v="12"/>
    <x v="14"/>
    <x v="123"/>
    <x v="226"/>
    <x v="17"/>
    <x v="242"/>
    <x v="68"/>
    <x v="79"/>
    <x v="1"/>
  </r>
  <r>
    <x v="0"/>
    <x v="18"/>
    <x v="18"/>
    <x v="25"/>
    <x v="25"/>
    <x v="25"/>
    <x v="14"/>
    <x v="123"/>
    <x v="226"/>
    <x v="36"/>
    <x v="241"/>
    <x v="63"/>
    <x v="201"/>
    <x v="1"/>
  </r>
  <r>
    <x v="0"/>
    <x v="18"/>
    <x v="18"/>
    <x v="47"/>
    <x v="47"/>
    <x v="47"/>
    <x v="17"/>
    <x v="124"/>
    <x v="227"/>
    <x v="36"/>
    <x v="241"/>
    <x v="69"/>
    <x v="203"/>
    <x v="1"/>
  </r>
  <r>
    <x v="0"/>
    <x v="18"/>
    <x v="18"/>
    <x v="18"/>
    <x v="18"/>
    <x v="18"/>
    <x v="17"/>
    <x v="124"/>
    <x v="227"/>
    <x v="69"/>
    <x v="72"/>
    <x v="63"/>
    <x v="201"/>
    <x v="1"/>
  </r>
  <r>
    <x v="0"/>
    <x v="18"/>
    <x v="18"/>
    <x v="35"/>
    <x v="35"/>
    <x v="35"/>
    <x v="17"/>
    <x v="124"/>
    <x v="227"/>
    <x v="69"/>
    <x v="72"/>
    <x v="63"/>
    <x v="201"/>
    <x v="1"/>
  </r>
  <r>
    <x v="0"/>
    <x v="18"/>
    <x v="18"/>
    <x v="21"/>
    <x v="21"/>
    <x v="21"/>
    <x v="17"/>
    <x v="124"/>
    <x v="227"/>
    <x v="69"/>
    <x v="72"/>
    <x v="63"/>
    <x v="201"/>
    <x v="1"/>
  </r>
  <r>
    <x v="0"/>
    <x v="18"/>
    <x v="18"/>
    <x v="13"/>
    <x v="13"/>
    <x v="13"/>
    <x v="17"/>
    <x v="124"/>
    <x v="227"/>
    <x v="36"/>
    <x v="241"/>
    <x v="69"/>
    <x v="203"/>
    <x v="1"/>
  </r>
  <r>
    <x v="0"/>
    <x v="18"/>
    <x v="18"/>
    <x v="28"/>
    <x v="28"/>
    <x v="28"/>
    <x v="17"/>
    <x v="124"/>
    <x v="227"/>
    <x v="36"/>
    <x v="241"/>
    <x v="69"/>
    <x v="203"/>
    <x v="1"/>
  </r>
  <r>
    <x v="0"/>
    <x v="19"/>
    <x v="19"/>
    <x v="1"/>
    <x v="1"/>
    <x v="1"/>
    <x v="0"/>
    <x v="129"/>
    <x v="228"/>
    <x v="87"/>
    <x v="243"/>
    <x v="45"/>
    <x v="196"/>
    <x v="1"/>
  </r>
  <r>
    <x v="0"/>
    <x v="19"/>
    <x v="19"/>
    <x v="0"/>
    <x v="0"/>
    <x v="0"/>
    <x v="1"/>
    <x v="130"/>
    <x v="229"/>
    <x v="82"/>
    <x v="244"/>
    <x v="78"/>
    <x v="199"/>
    <x v="1"/>
  </r>
  <r>
    <x v="0"/>
    <x v="19"/>
    <x v="19"/>
    <x v="3"/>
    <x v="3"/>
    <x v="3"/>
    <x v="2"/>
    <x v="131"/>
    <x v="230"/>
    <x v="89"/>
    <x v="245"/>
    <x v="65"/>
    <x v="39"/>
    <x v="1"/>
  </r>
  <r>
    <x v="0"/>
    <x v="19"/>
    <x v="19"/>
    <x v="4"/>
    <x v="4"/>
    <x v="4"/>
    <x v="3"/>
    <x v="118"/>
    <x v="231"/>
    <x v="80"/>
    <x v="246"/>
    <x v="64"/>
    <x v="204"/>
    <x v="1"/>
  </r>
  <r>
    <x v="0"/>
    <x v="19"/>
    <x v="19"/>
    <x v="2"/>
    <x v="2"/>
    <x v="2"/>
    <x v="3"/>
    <x v="118"/>
    <x v="231"/>
    <x v="95"/>
    <x v="247"/>
    <x v="58"/>
    <x v="205"/>
    <x v="1"/>
  </r>
  <r>
    <x v="0"/>
    <x v="19"/>
    <x v="19"/>
    <x v="8"/>
    <x v="8"/>
    <x v="8"/>
    <x v="5"/>
    <x v="66"/>
    <x v="232"/>
    <x v="52"/>
    <x v="248"/>
    <x v="64"/>
    <x v="204"/>
    <x v="1"/>
  </r>
  <r>
    <x v="0"/>
    <x v="19"/>
    <x v="19"/>
    <x v="6"/>
    <x v="6"/>
    <x v="6"/>
    <x v="6"/>
    <x v="67"/>
    <x v="233"/>
    <x v="71"/>
    <x v="249"/>
    <x v="50"/>
    <x v="206"/>
    <x v="1"/>
  </r>
  <r>
    <x v="0"/>
    <x v="19"/>
    <x v="19"/>
    <x v="9"/>
    <x v="9"/>
    <x v="9"/>
    <x v="7"/>
    <x v="74"/>
    <x v="128"/>
    <x v="37"/>
    <x v="250"/>
    <x v="69"/>
    <x v="207"/>
    <x v="1"/>
  </r>
  <r>
    <x v="0"/>
    <x v="19"/>
    <x v="19"/>
    <x v="15"/>
    <x v="15"/>
    <x v="15"/>
    <x v="8"/>
    <x v="93"/>
    <x v="234"/>
    <x v="83"/>
    <x v="251"/>
    <x v="63"/>
    <x v="208"/>
    <x v="1"/>
  </r>
  <r>
    <x v="0"/>
    <x v="19"/>
    <x v="19"/>
    <x v="10"/>
    <x v="10"/>
    <x v="10"/>
    <x v="9"/>
    <x v="104"/>
    <x v="235"/>
    <x v="90"/>
    <x v="68"/>
    <x v="64"/>
    <x v="204"/>
    <x v="1"/>
  </r>
  <r>
    <x v="0"/>
    <x v="19"/>
    <x v="19"/>
    <x v="7"/>
    <x v="7"/>
    <x v="7"/>
    <x v="9"/>
    <x v="104"/>
    <x v="235"/>
    <x v="61"/>
    <x v="252"/>
    <x v="63"/>
    <x v="208"/>
    <x v="1"/>
  </r>
  <r>
    <x v="0"/>
    <x v="19"/>
    <x v="19"/>
    <x v="5"/>
    <x v="5"/>
    <x v="5"/>
    <x v="11"/>
    <x v="75"/>
    <x v="236"/>
    <x v="76"/>
    <x v="51"/>
    <x v="81"/>
    <x v="62"/>
    <x v="0"/>
  </r>
  <r>
    <x v="0"/>
    <x v="19"/>
    <x v="19"/>
    <x v="11"/>
    <x v="11"/>
    <x v="11"/>
    <x v="12"/>
    <x v="111"/>
    <x v="237"/>
    <x v="75"/>
    <x v="158"/>
    <x v="67"/>
    <x v="209"/>
    <x v="1"/>
  </r>
  <r>
    <x v="0"/>
    <x v="19"/>
    <x v="19"/>
    <x v="19"/>
    <x v="19"/>
    <x v="19"/>
    <x v="13"/>
    <x v="76"/>
    <x v="238"/>
    <x v="75"/>
    <x v="158"/>
    <x v="63"/>
    <x v="208"/>
    <x v="0"/>
  </r>
  <r>
    <x v="0"/>
    <x v="19"/>
    <x v="19"/>
    <x v="18"/>
    <x v="18"/>
    <x v="18"/>
    <x v="13"/>
    <x v="76"/>
    <x v="238"/>
    <x v="75"/>
    <x v="158"/>
    <x v="66"/>
    <x v="201"/>
    <x v="1"/>
  </r>
  <r>
    <x v="0"/>
    <x v="19"/>
    <x v="19"/>
    <x v="17"/>
    <x v="17"/>
    <x v="17"/>
    <x v="13"/>
    <x v="76"/>
    <x v="238"/>
    <x v="69"/>
    <x v="72"/>
    <x v="78"/>
    <x v="199"/>
    <x v="1"/>
  </r>
  <r>
    <x v="0"/>
    <x v="19"/>
    <x v="19"/>
    <x v="12"/>
    <x v="12"/>
    <x v="12"/>
    <x v="16"/>
    <x v="112"/>
    <x v="121"/>
    <x v="75"/>
    <x v="158"/>
    <x v="63"/>
    <x v="208"/>
    <x v="1"/>
  </r>
  <r>
    <x v="0"/>
    <x v="19"/>
    <x v="19"/>
    <x v="13"/>
    <x v="13"/>
    <x v="13"/>
    <x v="17"/>
    <x v="121"/>
    <x v="239"/>
    <x v="17"/>
    <x v="253"/>
    <x v="63"/>
    <x v="208"/>
    <x v="1"/>
  </r>
  <r>
    <x v="0"/>
    <x v="19"/>
    <x v="19"/>
    <x v="25"/>
    <x v="25"/>
    <x v="25"/>
    <x v="17"/>
    <x v="121"/>
    <x v="239"/>
    <x v="74"/>
    <x v="254"/>
    <x v="69"/>
    <x v="207"/>
    <x v="1"/>
  </r>
  <r>
    <x v="0"/>
    <x v="19"/>
    <x v="19"/>
    <x v="40"/>
    <x v="40"/>
    <x v="40"/>
    <x v="19"/>
    <x v="122"/>
    <x v="240"/>
    <x v="64"/>
    <x v="255"/>
    <x v="63"/>
    <x v="208"/>
    <x v="1"/>
  </r>
  <r>
    <x v="0"/>
    <x v="19"/>
    <x v="19"/>
    <x v="27"/>
    <x v="27"/>
    <x v="27"/>
    <x v="19"/>
    <x v="122"/>
    <x v="240"/>
    <x v="74"/>
    <x v="254"/>
    <x v="68"/>
    <x v="79"/>
    <x v="1"/>
  </r>
  <r>
    <x v="0"/>
    <x v="19"/>
    <x v="19"/>
    <x v="16"/>
    <x v="16"/>
    <x v="16"/>
    <x v="19"/>
    <x v="122"/>
    <x v="240"/>
    <x v="36"/>
    <x v="115"/>
    <x v="66"/>
    <x v="201"/>
    <x v="1"/>
  </r>
  <r>
    <x v="0"/>
    <x v="19"/>
    <x v="19"/>
    <x v="45"/>
    <x v="45"/>
    <x v="45"/>
    <x v="19"/>
    <x v="122"/>
    <x v="240"/>
    <x v="64"/>
    <x v="255"/>
    <x v="63"/>
    <x v="208"/>
    <x v="1"/>
  </r>
  <r>
    <x v="0"/>
    <x v="19"/>
    <x v="19"/>
    <x v="24"/>
    <x v="24"/>
    <x v="24"/>
    <x v="19"/>
    <x v="122"/>
    <x v="240"/>
    <x v="64"/>
    <x v="255"/>
    <x v="63"/>
    <x v="208"/>
    <x v="1"/>
  </r>
  <r>
    <x v="0"/>
    <x v="19"/>
    <x v="19"/>
    <x v="29"/>
    <x v="29"/>
    <x v="29"/>
    <x v="19"/>
    <x v="122"/>
    <x v="240"/>
    <x v="17"/>
    <x v="253"/>
    <x v="68"/>
    <x v="79"/>
    <x v="1"/>
  </r>
  <r>
    <x v="0"/>
    <x v="20"/>
    <x v="20"/>
    <x v="3"/>
    <x v="3"/>
    <x v="3"/>
    <x v="0"/>
    <x v="90"/>
    <x v="241"/>
    <x v="75"/>
    <x v="256"/>
    <x v="61"/>
    <x v="210"/>
    <x v="1"/>
  </r>
  <r>
    <x v="0"/>
    <x v="20"/>
    <x v="20"/>
    <x v="1"/>
    <x v="1"/>
    <x v="1"/>
    <x v="0"/>
    <x v="90"/>
    <x v="241"/>
    <x v="103"/>
    <x v="257"/>
    <x v="63"/>
    <x v="211"/>
    <x v="1"/>
  </r>
  <r>
    <x v="0"/>
    <x v="20"/>
    <x v="20"/>
    <x v="2"/>
    <x v="2"/>
    <x v="2"/>
    <x v="2"/>
    <x v="91"/>
    <x v="156"/>
    <x v="91"/>
    <x v="258"/>
    <x v="72"/>
    <x v="212"/>
    <x v="1"/>
  </r>
  <r>
    <x v="0"/>
    <x v="20"/>
    <x v="20"/>
    <x v="0"/>
    <x v="0"/>
    <x v="0"/>
    <x v="3"/>
    <x v="109"/>
    <x v="146"/>
    <x v="91"/>
    <x v="258"/>
    <x v="69"/>
    <x v="213"/>
    <x v="1"/>
  </r>
  <r>
    <x v="0"/>
    <x v="20"/>
    <x v="20"/>
    <x v="4"/>
    <x v="4"/>
    <x v="4"/>
    <x v="4"/>
    <x v="110"/>
    <x v="127"/>
    <x v="61"/>
    <x v="259"/>
    <x v="63"/>
    <x v="211"/>
    <x v="1"/>
  </r>
  <r>
    <x v="0"/>
    <x v="20"/>
    <x v="20"/>
    <x v="6"/>
    <x v="6"/>
    <x v="6"/>
    <x v="5"/>
    <x v="115"/>
    <x v="242"/>
    <x v="68"/>
    <x v="260"/>
    <x v="78"/>
    <x v="214"/>
    <x v="1"/>
  </r>
  <r>
    <x v="0"/>
    <x v="20"/>
    <x v="20"/>
    <x v="7"/>
    <x v="7"/>
    <x v="7"/>
    <x v="6"/>
    <x v="76"/>
    <x v="243"/>
    <x v="84"/>
    <x v="261"/>
    <x v="68"/>
    <x v="79"/>
    <x v="1"/>
  </r>
  <r>
    <x v="0"/>
    <x v="20"/>
    <x v="20"/>
    <x v="10"/>
    <x v="10"/>
    <x v="10"/>
    <x v="7"/>
    <x v="112"/>
    <x v="42"/>
    <x v="84"/>
    <x v="261"/>
    <x v="69"/>
    <x v="213"/>
    <x v="1"/>
  </r>
  <r>
    <x v="0"/>
    <x v="20"/>
    <x v="20"/>
    <x v="19"/>
    <x v="19"/>
    <x v="19"/>
    <x v="7"/>
    <x v="112"/>
    <x v="42"/>
    <x v="76"/>
    <x v="6"/>
    <x v="66"/>
    <x v="215"/>
    <x v="0"/>
  </r>
  <r>
    <x v="0"/>
    <x v="20"/>
    <x v="20"/>
    <x v="8"/>
    <x v="8"/>
    <x v="8"/>
    <x v="7"/>
    <x v="112"/>
    <x v="42"/>
    <x v="84"/>
    <x v="261"/>
    <x v="69"/>
    <x v="213"/>
    <x v="1"/>
  </r>
  <r>
    <x v="0"/>
    <x v="20"/>
    <x v="20"/>
    <x v="18"/>
    <x v="18"/>
    <x v="18"/>
    <x v="10"/>
    <x v="121"/>
    <x v="244"/>
    <x v="67"/>
    <x v="262"/>
    <x v="68"/>
    <x v="79"/>
    <x v="1"/>
  </r>
  <r>
    <x v="0"/>
    <x v="20"/>
    <x v="20"/>
    <x v="16"/>
    <x v="16"/>
    <x v="16"/>
    <x v="10"/>
    <x v="121"/>
    <x v="244"/>
    <x v="64"/>
    <x v="263"/>
    <x v="66"/>
    <x v="215"/>
    <x v="1"/>
  </r>
  <r>
    <x v="0"/>
    <x v="20"/>
    <x v="20"/>
    <x v="9"/>
    <x v="9"/>
    <x v="9"/>
    <x v="10"/>
    <x v="121"/>
    <x v="244"/>
    <x v="74"/>
    <x v="264"/>
    <x v="69"/>
    <x v="213"/>
    <x v="1"/>
  </r>
  <r>
    <x v="0"/>
    <x v="20"/>
    <x v="20"/>
    <x v="11"/>
    <x v="11"/>
    <x v="11"/>
    <x v="13"/>
    <x v="123"/>
    <x v="245"/>
    <x v="36"/>
    <x v="265"/>
    <x v="63"/>
    <x v="211"/>
    <x v="1"/>
  </r>
  <r>
    <x v="0"/>
    <x v="20"/>
    <x v="20"/>
    <x v="35"/>
    <x v="35"/>
    <x v="35"/>
    <x v="13"/>
    <x v="123"/>
    <x v="245"/>
    <x v="69"/>
    <x v="72"/>
    <x v="66"/>
    <x v="215"/>
    <x v="1"/>
  </r>
  <r>
    <x v="0"/>
    <x v="20"/>
    <x v="20"/>
    <x v="24"/>
    <x v="24"/>
    <x v="24"/>
    <x v="13"/>
    <x v="123"/>
    <x v="245"/>
    <x v="17"/>
    <x v="266"/>
    <x v="68"/>
    <x v="79"/>
    <x v="1"/>
  </r>
  <r>
    <x v="0"/>
    <x v="20"/>
    <x v="20"/>
    <x v="17"/>
    <x v="17"/>
    <x v="17"/>
    <x v="13"/>
    <x v="123"/>
    <x v="245"/>
    <x v="69"/>
    <x v="72"/>
    <x v="66"/>
    <x v="215"/>
    <x v="1"/>
  </r>
  <r>
    <x v="0"/>
    <x v="20"/>
    <x v="20"/>
    <x v="48"/>
    <x v="48"/>
    <x v="48"/>
    <x v="17"/>
    <x v="124"/>
    <x v="246"/>
    <x v="36"/>
    <x v="265"/>
    <x v="69"/>
    <x v="213"/>
    <x v="1"/>
  </r>
  <r>
    <x v="0"/>
    <x v="20"/>
    <x v="20"/>
    <x v="13"/>
    <x v="13"/>
    <x v="13"/>
    <x v="17"/>
    <x v="124"/>
    <x v="246"/>
    <x v="69"/>
    <x v="72"/>
    <x v="63"/>
    <x v="211"/>
    <x v="1"/>
  </r>
  <r>
    <x v="0"/>
    <x v="20"/>
    <x v="20"/>
    <x v="28"/>
    <x v="28"/>
    <x v="28"/>
    <x v="17"/>
    <x v="124"/>
    <x v="246"/>
    <x v="69"/>
    <x v="72"/>
    <x v="63"/>
    <x v="211"/>
    <x v="1"/>
  </r>
  <r>
    <x v="0"/>
    <x v="20"/>
    <x v="20"/>
    <x v="15"/>
    <x v="15"/>
    <x v="15"/>
    <x v="17"/>
    <x v="124"/>
    <x v="246"/>
    <x v="64"/>
    <x v="263"/>
    <x v="68"/>
    <x v="79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4"/>
    <x v="4"/>
    <x v="4"/>
    <x v="5"/>
    <x v="5"/>
    <x v="5"/>
    <x v="5"/>
    <x v="0"/>
  </r>
  <r>
    <x v="0"/>
    <x v="0"/>
    <x v="0"/>
    <x v="6"/>
    <x v="6"/>
    <x v="6"/>
    <x v="5"/>
    <x v="5"/>
    <x v="5"/>
    <x v="6"/>
    <x v="6"/>
    <x v="6"/>
    <x v="6"/>
    <x v="0"/>
  </r>
  <r>
    <x v="0"/>
    <x v="0"/>
    <x v="0"/>
    <x v="7"/>
    <x v="7"/>
    <x v="7"/>
    <x v="6"/>
    <x v="6"/>
    <x v="6"/>
    <x v="7"/>
    <x v="7"/>
    <x v="7"/>
    <x v="7"/>
    <x v="0"/>
  </r>
  <r>
    <x v="0"/>
    <x v="0"/>
    <x v="0"/>
    <x v="8"/>
    <x v="8"/>
    <x v="8"/>
    <x v="7"/>
    <x v="7"/>
    <x v="7"/>
    <x v="8"/>
    <x v="8"/>
    <x v="8"/>
    <x v="8"/>
    <x v="0"/>
  </r>
  <r>
    <x v="0"/>
    <x v="0"/>
    <x v="0"/>
    <x v="9"/>
    <x v="9"/>
    <x v="9"/>
    <x v="7"/>
    <x v="7"/>
    <x v="7"/>
    <x v="9"/>
    <x v="9"/>
    <x v="9"/>
    <x v="9"/>
    <x v="0"/>
  </r>
  <r>
    <x v="0"/>
    <x v="0"/>
    <x v="0"/>
    <x v="10"/>
    <x v="10"/>
    <x v="10"/>
    <x v="8"/>
    <x v="8"/>
    <x v="8"/>
    <x v="10"/>
    <x v="10"/>
    <x v="10"/>
    <x v="10"/>
    <x v="0"/>
  </r>
  <r>
    <x v="0"/>
    <x v="0"/>
    <x v="0"/>
    <x v="11"/>
    <x v="11"/>
    <x v="11"/>
    <x v="9"/>
    <x v="9"/>
    <x v="9"/>
    <x v="11"/>
    <x v="11"/>
    <x v="11"/>
    <x v="11"/>
    <x v="0"/>
  </r>
  <r>
    <x v="0"/>
    <x v="0"/>
    <x v="0"/>
    <x v="12"/>
    <x v="12"/>
    <x v="12"/>
    <x v="10"/>
    <x v="10"/>
    <x v="10"/>
    <x v="12"/>
    <x v="12"/>
    <x v="12"/>
    <x v="12"/>
    <x v="0"/>
  </r>
  <r>
    <x v="0"/>
    <x v="0"/>
    <x v="0"/>
    <x v="13"/>
    <x v="13"/>
    <x v="13"/>
    <x v="11"/>
    <x v="11"/>
    <x v="11"/>
    <x v="13"/>
    <x v="13"/>
    <x v="13"/>
    <x v="13"/>
    <x v="2"/>
  </r>
  <r>
    <x v="0"/>
    <x v="0"/>
    <x v="0"/>
    <x v="14"/>
    <x v="14"/>
    <x v="14"/>
    <x v="12"/>
    <x v="12"/>
    <x v="12"/>
    <x v="14"/>
    <x v="14"/>
    <x v="14"/>
    <x v="14"/>
    <x v="0"/>
  </r>
  <r>
    <x v="0"/>
    <x v="0"/>
    <x v="0"/>
    <x v="15"/>
    <x v="15"/>
    <x v="15"/>
    <x v="13"/>
    <x v="13"/>
    <x v="13"/>
    <x v="15"/>
    <x v="15"/>
    <x v="15"/>
    <x v="15"/>
    <x v="1"/>
  </r>
  <r>
    <x v="0"/>
    <x v="0"/>
    <x v="0"/>
    <x v="16"/>
    <x v="16"/>
    <x v="16"/>
    <x v="14"/>
    <x v="14"/>
    <x v="14"/>
    <x v="16"/>
    <x v="16"/>
    <x v="16"/>
    <x v="16"/>
    <x v="0"/>
  </r>
  <r>
    <x v="0"/>
    <x v="0"/>
    <x v="0"/>
    <x v="17"/>
    <x v="17"/>
    <x v="17"/>
    <x v="15"/>
    <x v="15"/>
    <x v="15"/>
    <x v="17"/>
    <x v="17"/>
    <x v="17"/>
    <x v="17"/>
    <x v="0"/>
  </r>
  <r>
    <x v="0"/>
    <x v="0"/>
    <x v="0"/>
    <x v="18"/>
    <x v="18"/>
    <x v="18"/>
    <x v="16"/>
    <x v="16"/>
    <x v="16"/>
    <x v="18"/>
    <x v="18"/>
    <x v="18"/>
    <x v="18"/>
    <x v="0"/>
  </r>
  <r>
    <x v="0"/>
    <x v="0"/>
    <x v="0"/>
    <x v="19"/>
    <x v="19"/>
    <x v="19"/>
    <x v="17"/>
    <x v="17"/>
    <x v="17"/>
    <x v="19"/>
    <x v="19"/>
    <x v="19"/>
    <x v="19"/>
    <x v="0"/>
  </r>
  <r>
    <x v="0"/>
    <x v="1"/>
    <x v="1"/>
    <x v="0"/>
    <x v="0"/>
    <x v="0"/>
    <x v="0"/>
    <x v="18"/>
    <x v="18"/>
    <x v="20"/>
    <x v="20"/>
    <x v="20"/>
    <x v="20"/>
    <x v="0"/>
  </r>
  <r>
    <x v="0"/>
    <x v="1"/>
    <x v="1"/>
    <x v="1"/>
    <x v="1"/>
    <x v="1"/>
    <x v="1"/>
    <x v="19"/>
    <x v="19"/>
    <x v="21"/>
    <x v="21"/>
    <x v="21"/>
    <x v="21"/>
    <x v="0"/>
  </r>
  <r>
    <x v="0"/>
    <x v="1"/>
    <x v="1"/>
    <x v="3"/>
    <x v="3"/>
    <x v="3"/>
    <x v="2"/>
    <x v="20"/>
    <x v="20"/>
    <x v="22"/>
    <x v="22"/>
    <x v="22"/>
    <x v="22"/>
    <x v="0"/>
  </r>
  <r>
    <x v="0"/>
    <x v="1"/>
    <x v="1"/>
    <x v="2"/>
    <x v="2"/>
    <x v="2"/>
    <x v="3"/>
    <x v="21"/>
    <x v="21"/>
    <x v="23"/>
    <x v="23"/>
    <x v="22"/>
    <x v="22"/>
    <x v="0"/>
  </r>
  <r>
    <x v="0"/>
    <x v="1"/>
    <x v="1"/>
    <x v="5"/>
    <x v="5"/>
    <x v="5"/>
    <x v="4"/>
    <x v="22"/>
    <x v="22"/>
    <x v="24"/>
    <x v="24"/>
    <x v="23"/>
    <x v="14"/>
    <x v="0"/>
  </r>
  <r>
    <x v="0"/>
    <x v="1"/>
    <x v="1"/>
    <x v="4"/>
    <x v="4"/>
    <x v="4"/>
    <x v="18"/>
    <x v="23"/>
    <x v="23"/>
    <x v="19"/>
    <x v="25"/>
    <x v="23"/>
    <x v="14"/>
    <x v="0"/>
  </r>
  <r>
    <x v="0"/>
    <x v="1"/>
    <x v="1"/>
    <x v="11"/>
    <x v="11"/>
    <x v="11"/>
    <x v="5"/>
    <x v="24"/>
    <x v="24"/>
    <x v="25"/>
    <x v="26"/>
    <x v="24"/>
    <x v="23"/>
    <x v="0"/>
  </r>
  <r>
    <x v="0"/>
    <x v="1"/>
    <x v="1"/>
    <x v="6"/>
    <x v="6"/>
    <x v="6"/>
    <x v="6"/>
    <x v="25"/>
    <x v="5"/>
    <x v="26"/>
    <x v="27"/>
    <x v="25"/>
    <x v="24"/>
    <x v="0"/>
  </r>
  <r>
    <x v="0"/>
    <x v="1"/>
    <x v="1"/>
    <x v="9"/>
    <x v="9"/>
    <x v="9"/>
    <x v="7"/>
    <x v="26"/>
    <x v="25"/>
    <x v="27"/>
    <x v="28"/>
    <x v="26"/>
    <x v="25"/>
    <x v="0"/>
  </r>
  <r>
    <x v="0"/>
    <x v="1"/>
    <x v="1"/>
    <x v="8"/>
    <x v="8"/>
    <x v="8"/>
    <x v="19"/>
    <x v="27"/>
    <x v="26"/>
    <x v="28"/>
    <x v="29"/>
    <x v="27"/>
    <x v="26"/>
    <x v="0"/>
  </r>
  <r>
    <x v="0"/>
    <x v="1"/>
    <x v="1"/>
    <x v="17"/>
    <x v="17"/>
    <x v="17"/>
    <x v="8"/>
    <x v="28"/>
    <x v="27"/>
    <x v="29"/>
    <x v="30"/>
    <x v="28"/>
    <x v="27"/>
    <x v="0"/>
  </r>
  <r>
    <x v="0"/>
    <x v="1"/>
    <x v="1"/>
    <x v="7"/>
    <x v="7"/>
    <x v="7"/>
    <x v="9"/>
    <x v="29"/>
    <x v="28"/>
    <x v="30"/>
    <x v="31"/>
    <x v="29"/>
    <x v="28"/>
    <x v="0"/>
  </r>
  <r>
    <x v="0"/>
    <x v="1"/>
    <x v="1"/>
    <x v="14"/>
    <x v="14"/>
    <x v="14"/>
    <x v="10"/>
    <x v="30"/>
    <x v="29"/>
    <x v="31"/>
    <x v="32"/>
    <x v="23"/>
    <x v="14"/>
    <x v="0"/>
  </r>
  <r>
    <x v="0"/>
    <x v="1"/>
    <x v="1"/>
    <x v="10"/>
    <x v="10"/>
    <x v="10"/>
    <x v="11"/>
    <x v="31"/>
    <x v="30"/>
    <x v="32"/>
    <x v="33"/>
    <x v="30"/>
    <x v="29"/>
    <x v="0"/>
  </r>
  <r>
    <x v="0"/>
    <x v="1"/>
    <x v="1"/>
    <x v="13"/>
    <x v="13"/>
    <x v="13"/>
    <x v="11"/>
    <x v="31"/>
    <x v="30"/>
    <x v="33"/>
    <x v="34"/>
    <x v="31"/>
    <x v="30"/>
    <x v="0"/>
  </r>
  <r>
    <x v="0"/>
    <x v="1"/>
    <x v="1"/>
    <x v="12"/>
    <x v="12"/>
    <x v="12"/>
    <x v="13"/>
    <x v="32"/>
    <x v="31"/>
    <x v="34"/>
    <x v="35"/>
    <x v="32"/>
    <x v="31"/>
    <x v="0"/>
  </r>
  <r>
    <x v="0"/>
    <x v="1"/>
    <x v="1"/>
    <x v="19"/>
    <x v="19"/>
    <x v="19"/>
    <x v="14"/>
    <x v="33"/>
    <x v="32"/>
    <x v="35"/>
    <x v="36"/>
    <x v="33"/>
    <x v="32"/>
    <x v="0"/>
  </r>
  <r>
    <x v="0"/>
    <x v="1"/>
    <x v="1"/>
    <x v="20"/>
    <x v="20"/>
    <x v="20"/>
    <x v="15"/>
    <x v="34"/>
    <x v="33"/>
    <x v="36"/>
    <x v="37"/>
    <x v="34"/>
    <x v="33"/>
    <x v="0"/>
  </r>
  <r>
    <x v="0"/>
    <x v="1"/>
    <x v="1"/>
    <x v="15"/>
    <x v="15"/>
    <x v="15"/>
    <x v="16"/>
    <x v="35"/>
    <x v="34"/>
    <x v="37"/>
    <x v="38"/>
    <x v="35"/>
    <x v="34"/>
    <x v="0"/>
  </r>
  <r>
    <x v="0"/>
    <x v="1"/>
    <x v="1"/>
    <x v="21"/>
    <x v="21"/>
    <x v="21"/>
    <x v="17"/>
    <x v="36"/>
    <x v="35"/>
    <x v="38"/>
    <x v="39"/>
    <x v="36"/>
    <x v="35"/>
    <x v="0"/>
  </r>
  <r>
    <x v="0"/>
    <x v="1"/>
    <x v="1"/>
    <x v="22"/>
    <x v="22"/>
    <x v="22"/>
    <x v="17"/>
    <x v="36"/>
    <x v="35"/>
    <x v="39"/>
    <x v="40"/>
    <x v="37"/>
    <x v="36"/>
    <x v="0"/>
  </r>
  <r>
    <x v="0"/>
    <x v="2"/>
    <x v="2"/>
    <x v="0"/>
    <x v="0"/>
    <x v="0"/>
    <x v="0"/>
    <x v="37"/>
    <x v="36"/>
    <x v="21"/>
    <x v="41"/>
    <x v="38"/>
    <x v="34"/>
    <x v="0"/>
  </r>
  <r>
    <x v="0"/>
    <x v="2"/>
    <x v="2"/>
    <x v="3"/>
    <x v="3"/>
    <x v="3"/>
    <x v="1"/>
    <x v="38"/>
    <x v="37"/>
    <x v="40"/>
    <x v="42"/>
    <x v="22"/>
    <x v="37"/>
    <x v="0"/>
  </r>
  <r>
    <x v="0"/>
    <x v="2"/>
    <x v="2"/>
    <x v="1"/>
    <x v="1"/>
    <x v="1"/>
    <x v="2"/>
    <x v="39"/>
    <x v="38"/>
    <x v="41"/>
    <x v="43"/>
    <x v="39"/>
    <x v="17"/>
    <x v="0"/>
  </r>
  <r>
    <x v="0"/>
    <x v="2"/>
    <x v="2"/>
    <x v="6"/>
    <x v="6"/>
    <x v="6"/>
    <x v="3"/>
    <x v="40"/>
    <x v="39"/>
    <x v="42"/>
    <x v="44"/>
    <x v="40"/>
    <x v="38"/>
    <x v="0"/>
  </r>
  <r>
    <x v="0"/>
    <x v="2"/>
    <x v="2"/>
    <x v="2"/>
    <x v="2"/>
    <x v="2"/>
    <x v="4"/>
    <x v="41"/>
    <x v="40"/>
    <x v="41"/>
    <x v="43"/>
    <x v="40"/>
    <x v="38"/>
    <x v="0"/>
  </r>
  <r>
    <x v="0"/>
    <x v="2"/>
    <x v="2"/>
    <x v="4"/>
    <x v="4"/>
    <x v="4"/>
    <x v="18"/>
    <x v="42"/>
    <x v="41"/>
    <x v="43"/>
    <x v="45"/>
    <x v="41"/>
    <x v="18"/>
    <x v="0"/>
  </r>
  <r>
    <x v="0"/>
    <x v="2"/>
    <x v="2"/>
    <x v="8"/>
    <x v="8"/>
    <x v="8"/>
    <x v="5"/>
    <x v="43"/>
    <x v="42"/>
    <x v="44"/>
    <x v="46"/>
    <x v="42"/>
    <x v="39"/>
    <x v="0"/>
  </r>
  <r>
    <x v="0"/>
    <x v="2"/>
    <x v="2"/>
    <x v="13"/>
    <x v="13"/>
    <x v="13"/>
    <x v="6"/>
    <x v="44"/>
    <x v="43"/>
    <x v="38"/>
    <x v="47"/>
    <x v="41"/>
    <x v="18"/>
    <x v="0"/>
  </r>
  <r>
    <x v="0"/>
    <x v="2"/>
    <x v="2"/>
    <x v="9"/>
    <x v="9"/>
    <x v="9"/>
    <x v="7"/>
    <x v="45"/>
    <x v="44"/>
    <x v="39"/>
    <x v="48"/>
    <x v="2"/>
    <x v="40"/>
    <x v="0"/>
  </r>
  <r>
    <x v="0"/>
    <x v="2"/>
    <x v="2"/>
    <x v="12"/>
    <x v="12"/>
    <x v="12"/>
    <x v="19"/>
    <x v="46"/>
    <x v="45"/>
    <x v="45"/>
    <x v="49"/>
    <x v="43"/>
    <x v="41"/>
    <x v="0"/>
  </r>
  <r>
    <x v="0"/>
    <x v="2"/>
    <x v="2"/>
    <x v="15"/>
    <x v="15"/>
    <x v="15"/>
    <x v="8"/>
    <x v="47"/>
    <x v="46"/>
    <x v="46"/>
    <x v="7"/>
    <x v="38"/>
    <x v="34"/>
    <x v="0"/>
  </r>
  <r>
    <x v="0"/>
    <x v="2"/>
    <x v="2"/>
    <x v="5"/>
    <x v="5"/>
    <x v="5"/>
    <x v="9"/>
    <x v="48"/>
    <x v="47"/>
    <x v="47"/>
    <x v="50"/>
    <x v="22"/>
    <x v="37"/>
    <x v="0"/>
  </r>
  <r>
    <x v="0"/>
    <x v="2"/>
    <x v="2"/>
    <x v="7"/>
    <x v="7"/>
    <x v="7"/>
    <x v="10"/>
    <x v="49"/>
    <x v="48"/>
    <x v="48"/>
    <x v="34"/>
    <x v="44"/>
    <x v="42"/>
    <x v="0"/>
  </r>
  <r>
    <x v="0"/>
    <x v="2"/>
    <x v="2"/>
    <x v="19"/>
    <x v="19"/>
    <x v="19"/>
    <x v="11"/>
    <x v="50"/>
    <x v="49"/>
    <x v="49"/>
    <x v="51"/>
    <x v="45"/>
    <x v="43"/>
    <x v="0"/>
  </r>
  <r>
    <x v="0"/>
    <x v="2"/>
    <x v="2"/>
    <x v="17"/>
    <x v="17"/>
    <x v="17"/>
    <x v="12"/>
    <x v="51"/>
    <x v="50"/>
    <x v="50"/>
    <x v="52"/>
    <x v="46"/>
    <x v="44"/>
    <x v="0"/>
  </r>
  <r>
    <x v="0"/>
    <x v="2"/>
    <x v="2"/>
    <x v="23"/>
    <x v="23"/>
    <x v="23"/>
    <x v="13"/>
    <x v="52"/>
    <x v="51"/>
    <x v="51"/>
    <x v="53"/>
    <x v="47"/>
    <x v="2"/>
    <x v="0"/>
  </r>
  <r>
    <x v="0"/>
    <x v="2"/>
    <x v="2"/>
    <x v="18"/>
    <x v="18"/>
    <x v="18"/>
    <x v="14"/>
    <x v="53"/>
    <x v="17"/>
    <x v="52"/>
    <x v="54"/>
    <x v="23"/>
    <x v="45"/>
    <x v="0"/>
  </r>
  <r>
    <x v="0"/>
    <x v="2"/>
    <x v="2"/>
    <x v="14"/>
    <x v="14"/>
    <x v="14"/>
    <x v="14"/>
    <x v="53"/>
    <x v="17"/>
    <x v="53"/>
    <x v="55"/>
    <x v="25"/>
    <x v="46"/>
    <x v="0"/>
  </r>
  <r>
    <x v="0"/>
    <x v="2"/>
    <x v="2"/>
    <x v="11"/>
    <x v="11"/>
    <x v="11"/>
    <x v="16"/>
    <x v="54"/>
    <x v="52"/>
    <x v="53"/>
    <x v="55"/>
    <x v="48"/>
    <x v="47"/>
    <x v="0"/>
  </r>
  <r>
    <x v="0"/>
    <x v="2"/>
    <x v="2"/>
    <x v="24"/>
    <x v="24"/>
    <x v="24"/>
    <x v="17"/>
    <x v="55"/>
    <x v="53"/>
    <x v="52"/>
    <x v="54"/>
    <x v="49"/>
    <x v="48"/>
    <x v="0"/>
  </r>
  <r>
    <x v="0"/>
    <x v="3"/>
    <x v="3"/>
    <x v="0"/>
    <x v="0"/>
    <x v="0"/>
    <x v="0"/>
    <x v="56"/>
    <x v="54"/>
    <x v="54"/>
    <x v="56"/>
    <x v="50"/>
    <x v="49"/>
    <x v="0"/>
  </r>
  <r>
    <x v="0"/>
    <x v="3"/>
    <x v="3"/>
    <x v="5"/>
    <x v="5"/>
    <x v="5"/>
    <x v="1"/>
    <x v="57"/>
    <x v="55"/>
    <x v="55"/>
    <x v="57"/>
    <x v="22"/>
    <x v="11"/>
    <x v="0"/>
  </r>
  <r>
    <x v="0"/>
    <x v="3"/>
    <x v="3"/>
    <x v="1"/>
    <x v="1"/>
    <x v="1"/>
    <x v="2"/>
    <x v="58"/>
    <x v="20"/>
    <x v="32"/>
    <x v="58"/>
    <x v="45"/>
    <x v="50"/>
    <x v="0"/>
  </r>
  <r>
    <x v="0"/>
    <x v="3"/>
    <x v="3"/>
    <x v="4"/>
    <x v="4"/>
    <x v="4"/>
    <x v="3"/>
    <x v="54"/>
    <x v="56"/>
    <x v="56"/>
    <x v="59"/>
    <x v="38"/>
    <x v="51"/>
    <x v="0"/>
  </r>
  <r>
    <x v="0"/>
    <x v="3"/>
    <x v="3"/>
    <x v="6"/>
    <x v="6"/>
    <x v="6"/>
    <x v="4"/>
    <x v="59"/>
    <x v="57"/>
    <x v="53"/>
    <x v="60"/>
    <x v="51"/>
    <x v="52"/>
    <x v="0"/>
  </r>
  <r>
    <x v="0"/>
    <x v="3"/>
    <x v="3"/>
    <x v="7"/>
    <x v="7"/>
    <x v="7"/>
    <x v="18"/>
    <x v="60"/>
    <x v="58"/>
    <x v="57"/>
    <x v="61"/>
    <x v="52"/>
    <x v="53"/>
    <x v="0"/>
  </r>
  <r>
    <x v="0"/>
    <x v="3"/>
    <x v="3"/>
    <x v="8"/>
    <x v="8"/>
    <x v="8"/>
    <x v="5"/>
    <x v="61"/>
    <x v="59"/>
    <x v="58"/>
    <x v="62"/>
    <x v="53"/>
    <x v="54"/>
    <x v="0"/>
  </r>
  <r>
    <x v="0"/>
    <x v="3"/>
    <x v="3"/>
    <x v="11"/>
    <x v="11"/>
    <x v="11"/>
    <x v="6"/>
    <x v="62"/>
    <x v="60"/>
    <x v="59"/>
    <x v="63"/>
    <x v="54"/>
    <x v="55"/>
    <x v="0"/>
  </r>
  <r>
    <x v="0"/>
    <x v="3"/>
    <x v="3"/>
    <x v="17"/>
    <x v="17"/>
    <x v="17"/>
    <x v="7"/>
    <x v="63"/>
    <x v="61"/>
    <x v="60"/>
    <x v="64"/>
    <x v="55"/>
    <x v="56"/>
    <x v="0"/>
  </r>
  <r>
    <x v="0"/>
    <x v="3"/>
    <x v="3"/>
    <x v="2"/>
    <x v="2"/>
    <x v="2"/>
    <x v="19"/>
    <x v="64"/>
    <x v="27"/>
    <x v="44"/>
    <x v="65"/>
    <x v="56"/>
    <x v="57"/>
    <x v="0"/>
  </r>
  <r>
    <x v="0"/>
    <x v="3"/>
    <x v="3"/>
    <x v="25"/>
    <x v="25"/>
    <x v="25"/>
    <x v="8"/>
    <x v="65"/>
    <x v="62"/>
    <x v="61"/>
    <x v="66"/>
    <x v="39"/>
    <x v="58"/>
    <x v="0"/>
  </r>
  <r>
    <x v="0"/>
    <x v="3"/>
    <x v="3"/>
    <x v="26"/>
    <x v="26"/>
    <x v="26"/>
    <x v="9"/>
    <x v="66"/>
    <x v="30"/>
    <x v="62"/>
    <x v="67"/>
    <x v="41"/>
    <x v="59"/>
    <x v="0"/>
  </r>
  <r>
    <x v="0"/>
    <x v="3"/>
    <x v="3"/>
    <x v="27"/>
    <x v="27"/>
    <x v="27"/>
    <x v="9"/>
    <x v="66"/>
    <x v="30"/>
    <x v="63"/>
    <x v="68"/>
    <x v="3"/>
    <x v="60"/>
    <x v="0"/>
  </r>
  <r>
    <x v="0"/>
    <x v="3"/>
    <x v="3"/>
    <x v="10"/>
    <x v="10"/>
    <x v="10"/>
    <x v="11"/>
    <x v="67"/>
    <x v="49"/>
    <x v="61"/>
    <x v="66"/>
    <x v="53"/>
    <x v="54"/>
    <x v="0"/>
  </r>
  <r>
    <x v="0"/>
    <x v="3"/>
    <x v="3"/>
    <x v="3"/>
    <x v="3"/>
    <x v="3"/>
    <x v="11"/>
    <x v="67"/>
    <x v="49"/>
    <x v="32"/>
    <x v="58"/>
    <x v="56"/>
    <x v="57"/>
    <x v="0"/>
  </r>
  <r>
    <x v="0"/>
    <x v="3"/>
    <x v="3"/>
    <x v="14"/>
    <x v="14"/>
    <x v="14"/>
    <x v="13"/>
    <x v="68"/>
    <x v="63"/>
    <x v="64"/>
    <x v="69"/>
    <x v="54"/>
    <x v="55"/>
    <x v="0"/>
  </r>
  <r>
    <x v="0"/>
    <x v="3"/>
    <x v="3"/>
    <x v="9"/>
    <x v="9"/>
    <x v="9"/>
    <x v="14"/>
    <x v="69"/>
    <x v="64"/>
    <x v="65"/>
    <x v="70"/>
    <x v="25"/>
    <x v="61"/>
    <x v="0"/>
  </r>
  <r>
    <x v="0"/>
    <x v="3"/>
    <x v="3"/>
    <x v="28"/>
    <x v="28"/>
    <x v="28"/>
    <x v="14"/>
    <x v="69"/>
    <x v="64"/>
    <x v="66"/>
    <x v="71"/>
    <x v="44"/>
    <x v="62"/>
    <x v="0"/>
  </r>
  <r>
    <x v="0"/>
    <x v="3"/>
    <x v="3"/>
    <x v="18"/>
    <x v="18"/>
    <x v="18"/>
    <x v="16"/>
    <x v="70"/>
    <x v="33"/>
    <x v="67"/>
    <x v="72"/>
    <x v="49"/>
    <x v="63"/>
    <x v="0"/>
  </r>
  <r>
    <x v="0"/>
    <x v="3"/>
    <x v="3"/>
    <x v="15"/>
    <x v="15"/>
    <x v="15"/>
    <x v="16"/>
    <x v="70"/>
    <x v="33"/>
    <x v="58"/>
    <x v="62"/>
    <x v="52"/>
    <x v="53"/>
    <x v="0"/>
  </r>
  <r>
    <x v="0"/>
    <x v="4"/>
    <x v="4"/>
    <x v="0"/>
    <x v="0"/>
    <x v="0"/>
    <x v="0"/>
    <x v="68"/>
    <x v="65"/>
    <x v="68"/>
    <x v="73"/>
    <x v="47"/>
    <x v="64"/>
    <x v="0"/>
  </r>
  <r>
    <x v="0"/>
    <x v="4"/>
    <x v="4"/>
    <x v="6"/>
    <x v="6"/>
    <x v="6"/>
    <x v="1"/>
    <x v="71"/>
    <x v="66"/>
    <x v="69"/>
    <x v="74"/>
    <x v="56"/>
    <x v="57"/>
    <x v="0"/>
  </r>
  <r>
    <x v="0"/>
    <x v="4"/>
    <x v="4"/>
    <x v="2"/>
    <x v="2"/>
    <x v="2"/>
    <x v="2"/>
    <x v="72"/>
    <x v="67"/>
    <x v="70"/>
    <x v="75"/>
    <x v="56"/>
    <x v="57"/>
    <x v="0"/>
  </r>
  <r>
    <x v="0"/>
    <x v="4"/>
    <x v="4"/>
    <x v="4"/>
    <x v="4"/>
    <x v="4"/>
    <x v="3"/>
    <x v="73"/>
    <x v="68"/>
    <x v="71"/>
    <x v="76"/>
    <x v="56"/>
    <x v="57"/>
    <x v="0"/>
  </r>
  <r>
    <x v="0"/>
    <x v="4"/>
    <x v="4"/>
    <x v="7"/>
    <x v="7"/>
    <x v="7"/>
    <x v="4"/>
    <x v="74"/>
    <x v="22"/>
    <x v="65"/>
    <x v="6"/>
    <x v="57"/>
    <x v="14"/>
    <x v="0"/>
  </r>
  <r>
    <x v="0"/>
    <x v="4"/>
    <x v="4"/>
    <x v="9"/>
    <x v="9"/>
    <x v="9"/>
    <x v="18"/>
    <x v="75"/>
    <x v="69"/>
    <x v="66"/>
    <x v="77"/>
    <x v="58"/>
    <x v="65"/>
    <x v="0"/>
  </r>
  <r>
    <x v="0"/>
    <x v="4"/>
    <x v="4"/>
    <x v="14"/>
    <x v="14"/>
    <x v="14"/>
    <x v="18"/>
    <x v="75"/>
    <x v="69"/>
    <x v="72"/>
    <x v="78"/>
    <x v="57"/>
    <x v="14"/>
    <x v="0"/>
  </r>
  <r>
    <x v="0"/>
    <x v="4"/>
    <x v="4"/>
    <x v="8"/>
    <x v="8"/>
    <x v="8"/>
    <x v="6"/>
    <x v="76"/>
    <x v="70"/>
    <x v="67"/>
    <x v="79"/>
    <x v="54"/>
    <x v="66"/>
    <x v="0"/>
  </r>
  <r>
    <x v="0"/>
    <x v="4"/>
    <x v="4"/>
    <x v="3"/>
    <x v="3"/>
    <x v="3"/>
    <x v="6"/>
    <x v="76"/>
    <x v="70"/>
    <x v="72"/>
    <x v="78"/>
    <x v="56"/>
    <x v="57"/>
    <x v="0"/>
  </r>
  <r>
    <x v="0"/>
    <x v="4"/>
    <x v="4"/>
    <x v="11"/>
    <x v="11"/>
    <x v="11"/>
    <x v="6"/>
    <x v="76"/>
    <x v="70"/>
    <x v="60"/>
    <x v="80"/>
    <x v="57"/>
    <x v="14"/>
    <x v="0"/>
  </r>
  <r>
    <x v="0"/>
    <x v="4"/>
    <x v="4"/>
    <x v="10"/>
    <x v="10"/>
    <x v="10"/>
    <x v="8"/>
    <x v="77"/>
    <x v="61"/>
    <x v="61"/>
    <x v="81"/>
    <x v="54"/>
    <x v="66"/>
    <x v="0"/>
  </r>
  <r>
    <x v="0"/>
    <x v="4"/>
    <x v="4"/>
    <x v="13"/>
    <x v="13"/>
    <x v="13"/>
    <x v="8"/>
    <x v="77"/>
    <x v="61"/>
    <x v="62"/>
    <x v="15"/>
    <x v="40"/>
    <x v="67"/>
    <x v="0"/>
  </r>
  <r>
    <x v="0"/>
    <x v="4"/>
    <x v="4"/>
    <x v="21"/>
    <x v="21"/>
    <x v="21"/>
    <x v="8"/>
    <x v="77"/>
    <x v="61"/>
    <x v="66"/>
    <x v="77"/>
    <x v="47"/>
    <x v="64"/>
    <x v="0"/>
  </r>
  <r>
    <x v="0"/>
    <x v="4"/>
    <x v="4"/>
    <x v="29"/>
    <x v="29"/>
    <x v="29"/>
    <x v="8"/>
    <x v="77"/>
    <x v="61"/>
    <x v="73"/>
    <x v="82"/>
    <x v="56"/>
    <x v="57"/>
    <x v="0"/>
  </r>
  <r>
    <x v="0"/>
    <x v="4"/>
    <x v="4"/>
    <x v="12"/>
    <x v="12"/>
    <x v="12"/>
    <x v="12"/>
    <x v="78"/>
    <x v="29"/>
    <x v="66"/>
    <x v="77"/>
    <x v="57"/>
    <x v="14"/>
    <x v="0"/>
  </r>
  <r>
    <x v="0"/>
    <x v="4"/>
    <x v="4"/>
    <x v="18"/>
    <x v="18"/>
    <x v="18"/>
    <x v="12"/>
    <x v="78"/>
    <x v="29"/>
    <x v="66"/>
    <x v="77"/>
    <x v="57"/>
    <x v="14"/>
    <x v="0"/>
  </r>
  <r>
    <x v="0"/>
    <x v="4"/>
    <x v="4"/>
    <x v="30"/>
    <x v="30"/>
    <x v="30"/>
    <x v="12"/>
    <x v="78"/>
    <x v="29"/>
    <x v="66"/>
    <x v="77"/>
    <x v="57"/>
    <x v="14"/>
    <x v="0"/>
  </r>
  <r>
    <x v="0"/>
    <x v="4"/>
    <x v="4"/>
    <x v="5"/>
    <x v="5"/>
    <x v="5"/>
    <x v="12"/>
    <x v="78"/>
    <x v="29"/>
    <x v="74"/>
    <x v="83"/>
    <x v="56"/>
    <x v="57"/>
    <x v="0"/>
  </r>
  <r>
    <x v="0"/>
    <x v="4"/>
    <x v="4"/>
    <x v="31"/>
    <x v="31"/>
    <x v="31"/>
    <x v="16"/>
    <x v="79"/>
    <x v="31"/>
    <x v="75"/>
    <x v="84"/>
    <x v="40"/>
    <x v="67"/>
    <x v="0"/>
  </r>
  <r>
    <x v="0"/>
    <x v="4"/>
    <x v="4"/>
    <x v="32"/>
    <x v="32"/>
    <x v="32"/>
    <x v="17"/>
    <x v="80"/>
    <x v="52"/>
    <x v="67"/>
    <x v="79"/>
    <x v="40"/>
    <x v="67"/>
    <x v="0"/>
  </r>
  <r>
    <x v="0"/>
    <x v="4"/>
    <x v="4"/>
    <x v="33"/>
    <x v="33"/>
    <x v="33"/>
    <x v="17"/>
    <x v="80"/>
    <x v="52"/>
    <x v="75"/>
    <x v="84"/>
    <x v="47"/>
    <x v="64"/>
    <x v="0"/>
  </r>
  <r>
    <x v="0"/>
    <x v="4"/>
    <x v="4"/>
    <x v="34"/>
    <x v="34"/>
    <x v="34"/>
    <x v="17"/>
    <x v="80"/>
    <x v="52"/>
    <x v="61"/>
    <x v="81"/>
    <x v="58"/>
    <x v="65"/>
    <x v="0"/>
  </r>
  <r>
    <x v="0"/>
    <x v="4"/>
    <x v="4"/>
    <x v="15"/>
    <x v="15"/>
    <x v="15"/>
    <x v="17"/>
    <x v="80"/>
    <x v="52"/>
    <x v="76"/>
    <x v="70"/>
    <x v="57"/>
    <x v="14"/>
    <x v="0"/>
  </r>
  <r>
    <x v="0"/>
    <x v="4"/>
    <x v="4"/>
    <x v="17"/>
    <x v="17"/>
    <x v="17"/>
    <x v="17"/>
    <x v="80"/>
    <x v="52"/>
    <x v="76"/>
    <x v="70"/>
    <x v="57"/>
    <x v="14"/>
    <x v="0"/>
  </r>
  <r>
    <x v="0"/>
    <x v="5"/>
    <x v="5"/>
    <x v="0"/>
    <x v="0"/>
    <x v="0"/>
    <x v="0"/>
    <x v="33"/>
    <x v="71"/>
    <x v="41"/>
    <x v="85"/>
    <x v="57"/>
    <x v="68"/>
    <x v="0"/>
  </r>
  <r>
    <x v="0"/>
    <x v="5"/>
    <x v="5"/>
    <x v="3"/>
    <x v="3"/>
    <x v="3"/>
    <x v="1"/>
    <x v="81"/>
    <x v="72"/>
    <x v="77"/>
    <x v="86"/>
    <x v="22"/>
    <x v="69"/>
    <x v="0"/>
  </r>
  <r>
    <x v="0"/>
    <x v="5"/>
    <x v="5"/>
    <x v="2"/>
    <x v="2"/>
    <x v="2"/>
    <x v="2"/>
    <x v="52"/>
    <x v="73"/>
    <x v="78"/>
    <x v="87"/>
    <x v="56"/>
    <x v="57"/>
    <x v="0"/>
  </r>
  <r>
    <x v="0"/>
    <x v="5"/>
    <x v="5"/>
    <x v="16"/>
    <x v="16"/>
    <x v="16"/>
    <x v="3"/>
    <x v="53"/>
    <x v="68"/>
    <x v="57"/>
    <x v="88"/>
    <x v="59"/>
    <x v="70"/>
    <x v="0"/>
  </r>
  <r>
    <x v="0"/>
    <x v="5"/>
    <x v="5"/>
    <x v="4"/>
    <x v="4"/>
    <x v="4"/>
    <x v="4"/>
    <x v="55"/>
    <x v="74"/>
    <x v="79"/>
    <x v="89"/>
    <x v="22"/>
    <x v="69"/>
    <x v="0"/>
  </r>
  <r>
    <x v="0"/>
    <x v="5"/>
    <x v="5"/>
    <x v="1"/>
    <x v="1"/>
    <x v="1"/>
    <x v="18"/>
    <x v="59"/>
    <x v="75"/>
    <x v="49"/>
    <x v="90"/>
    <x v="25"/>
    <x v="71"/>
    <x v="0"/>
  </r>
  <r>
    <x v="0"/>
    <x v="5"/>
    <x v="5"/>
    <x v="6"/>
    <x v="6"/>
    <x v="6"/>
    <x v="5"/>
    <x v="82"/>
    <x v="76"/>
    <x v="53"/>
    <x v="91"/>
    <x v="58"/>
    <x v="5"/>
    <x v="0"/>
  </r>
  <r>
    <x v="0"/>
    <x v="5"/>
    <x v="5"/>
    <x v="11"/>
    <x v="11"/>
    <x v="11"/>
    <x v="6"/>
    <x v="60"/>
    <x v="77"/>
    <x v="36"/>
    <x v="92"/>
    <x v="51"/>
    <x v="72"/>
    <x v="0"/>
  </r>
  <r>
    <x v="0"/>
    <x v="5"/>
    <x v="5"/>
    <x v="9"/>
    <x v="9"/>
    <x v="9"/>
    <x v="7"/>
    <x v="63"/>
    <x v="78"/>
    <x v="80"/>
    <x v="93"/>
    <x v="52"/>
    <x v="73"/>
    <x v="0"/>
  </r>
  <r>
    <x v="0"/>
    <x v="5"/>
    <x v="5"/>
    <x v="5"/>
    <x v="5"/>
    <x v="5"/>
    <x v="7"/>
    <x v="63"/>
    <x v="78"/>
    <x v="44"/>
    <x v="78"/>
    <x v="57"/>
    <x v="68"/>
    <x v="0"/>
  </r>
  <r>
    <x v="0"/>
    <x v="5"/>
    <x v="5"/>
    <x v="8"/>
    <x v="8"/>
    <x v="8"/>
    <x v="8"/>
    <x v="83"/>
    <x v="29"/>
    <x v="58"/>
    <x v="94"/>
    <x v="44"/>
    <x v="74"/>
    <x v="0"/>
  </r>
  <r>
    <x v="0"/>
    <x v="5"/>
    <x v="5"/>
    <x v="12"/>
    <x v="12"/>
    <x v="12"/>
    <x v="9"/>
    <x v="66"/>
    <x v="79"/>
    <x v="81"/>
    <x v="13"/>
    <x v="54"/>
    <x v="75"/>
    <x v="0"/>
  </r>
  <r>
    <x v="0"/>
    <x v="5"/>
    <x v="5"/>
    <x v="7"/>
    <x v="7"/>
    <x v="7"/>
    <x v="9"/>
    <x v="66"/>
    <x v="79"/>
    <x v="58"/>
    <x v="94"/>
    <x v="60"/>
    <x v="67"/>
    <x v="0"/>
  </r>
  <r>
    <x v="0"/>
    <x v="5"/>
    <x v="5"/>
    <x v="35"/>
    <x v="35"/>
    <x v="35"/>
    <x v="11"/>
    <x v="84"/>
    <x v="80"/>
    <x v="68"/>
    <x v="95"/>
    <x v="58"/>
    <x v="5"/>
    <x v="0"/>
  </r>
  <r>
    <x v="0"/>
    <x v="5"/>
    <x v="5"/>
    <x v="10"/>
    <x v="10"/>
    <x v="10"/>
    <x v="12"/>
    <x v="67"/>
    <x v="81"/>
    <x v="66"/>
    <x v="96"/>
    <x v="2"/>
    <x v="76"/>
    <x v="0"/>
  </r>
  <r>
    <x v="0"/>
    <x v="5"/>
    <x v="5"/>
    <x v="36"/>
    <x v="36"/>
    <x v="36"/>
    <x v="13"/>
    <x v="68"/>
    <x v="82"/>
    <x v="73"/>
    <x v="82"/>
    <x v="43"/>
    <x v="10"/>
    <x v="0"/>
  </r>
  <r>
    <x v="0"/>
    <x v="5"/>
    <x v="5"/>
    <x v="14"/>
    <x v="14"/>
    <x v="14"/>
    <x v="14"/>
    <x v="69"/>
    <x v="83"/>
    <x v="70"/>
    <x v="97"/>
    <x v="58"/>
    <x v="5"/>
    <x v="0"/>
  </r>
  <r>
    <x v="0"/>
    <x v="5"/>
    <x v="5"/>
    <x v="13"/>
    <x v="13"/>
    <x v="13"/>
    <x v="15"/>
    <x v="70"/>
    <x v="34"/>
    <x v="58"/>
    <x v="94"/>
    <x v="54"/>
    <x v="75"/>
    <x v="1"/>
  </r>
  <r>
    <x v="0"/>
    <x v="5"/>
    <x v="5"/>
    <x v="37"/>
    <x v="37"/>
    <x v="37"/>
    <x v="16"/>
    <x v="71"/>
    <x v="35"/>
    <x v="62"/>
    <x v="98"/>
    <x v="60"/>
    <x v="67"/>
    <x v="0"/>
  </r>
  <r>
    <x v="0"/>
    <x v="5"/>
    <x v="5"/>
    <x v="22"/>
    <x v="22"/>
    <x v="22"/>
    <x v="16"/>
    <x v="71"/>
    <x v="35"/>
    <x v="70"/>
    <x v="97"/>
    <x v="47"/>
    <x v="77"/>
    <x v="0"/>
  </r>
  <r>
    <x v="0"/>
    <x v="6"/>
    <x v="6"/>
    <x v="0"/>
    <x v="0"/>
    <x v="0"/>
    <x v="0"/>
    <x v="85"/>
    <x v="84"/>
    <x v="82"/>
    <x v="99"/>
    <x v="22"/>
    <x v="15"/>
    <x v="0"/>
  </r>
  <r>
    <x v="0"/>
    <x v="6"/>
    <x v="6"/>
    <x v="1"/>
    <x v="1"/>
    <x v="1"/>
    <x v="1"/>
    <x v="86"/>
    <x v="85"/>
    <x v="83"/>
    <x v="100"/>
    <x v="59"/>
    <x v="78"/>
    <x v="0"/>
  </r>
  <r>
    <x v="0"/>
    <x v="6"/>
    <x v="6"/>
    <x v="16"/>
    <x v="16"/>
    <x v="16"/>
    <x v="2"/>
    <x v="49"/>
    <x v="86"/>
    <x v="84"/>
    <x v="101"/>
    <x v="2"/>
    <x v="79"/>
    <x v="0"/>
  </r>
  <r>
    <x v="0"/>
    <x v="6"/>
    <x v="6"/>
    <x v="2"/>
    <x v="2"/>
    <x v="2"/>
    <x v="3"/>
    <x v="87"/>
    <x v="87"/>
    <x v="85"/>
    <x v="102"/>
    <x v="56"/>
    <x v="57"/>
    <x v="0"/>
  </r>
  <r>
    <x v="0"/>
    <x v="6"/>
    <x v="6"/>
    <x v="3"/>
    <x v="3"/>
    <x v="3"/>
    <x v="4"/>
    <x v="53"/>
    <x v="21"/>
    <x v="35"/>
    <x v="103"/>
    <x v="40"/>
    <x v="80"/>
    <x v="0"/>
  </r>
  <r>
    <x v="0"/>
    <x v="6"/>
    <x v="6"/>
    <x v="5"/>
    <x v="5"/>
    <x v="5"/>
    <x v="18"/>
    <x v="88"/>
    <x v="77"/>
    <x v="44"/>
    <x v="104"/>
    <x v="22"/>
    <x v="15"/>
    <x v="0"/>
  </r>
  <r>
    <x v="0"/>
    <x v="6"/>
    <x v="6"/>
    <x v="4"/>
    <x v="4"/>
    <x v="4"/>
    <x v="5"/>
    <x v="61"/>
    <x v="42"/>
    <x v="44"/>
    <x v="104"/>
    <x v="51"/>
    <x v="81"/>
    <x v="0"/>
  </r>
  <r>
    <x v="0"/>
    <x v="6"/>
    <x v="6"/>
    <x v="6"/>
    <x v="6"/>
    <x v="6"/>
    <x v="6"/>
    <x v="89"/>
    <x v="26"/>
    <x v="56"/>
    <x v="105"/>
    <x v="47"/>
    <x v="24"/>
    <x v="0"/>
  </r>
  <r>
    <x v="0"/>
    <x v="6"/>
    <x v="6"/>
    <x v="19"/>
    <x v="19"/>
    <x v="19"/>
    <x v="7"/>
    <x v="64"/>
    <x v="88"/>
    <x v="72"/>
    <x v="106"/>
    <x v="55"/>
    <x v="82"/>
    <x v="0"/>
  </r>
  <r>
    <x v="0"/>
    <x v="6"/>
    <x v="6"/>
    <x v="7"/>
    <x v="7"/>
    <x v="7"/>
    <x v="7"/>
    <x v="64"/>
    <x v="88"/>
    <x v="81"/>
    <x v="107"/>
    <x v="25"/>
    <x v="83"/>
    <x v="0"/>
  </r>
  <r>
    <x v="0"/>
    <x v="6"/>
    <x v="6"/>
    <x v="11"/>
    <x v="11"/>
    <x v="11"/>
    <x v="7"/>
    <x v="64"/>
    <x v="88"/>
    <x v="59"/>
    <x v="108"/>
    <x v="40"/>
    <x v="80"/>
    <x v="0"/>
  </r>
  <r>
    <x v="0"/>
    <x v="6"/>
    <x v="6"/>
    <x v="13"/>
    <x v="13"/>
    <x v="13"/>
    <x v="9"/>
    <x v="66"/>
    <x v="89"/>
    <x v="69"/>
    <x v="109"/>
    <x v="22"/>
    <x v="15"/>
    <x v="0"/>
  </r>
  <r>
    <x v="0"/>
    <x v="6"/>
    <x v="6"/>
    <x v="35"/>
    <x v="35"/>
    <x v="35"/>
    <x v="10"/>
    <x v="84"/>
    <x v="90"/>
    <x v="32"/>
    <x v="11"/>
    <x v="57"/>
    <x v="84"/>
    <x v="0"/>
  </r>
  <r>
    <x v="0"/>
    <x v="6"/>
    <x v="6"/>
    <x v="10"/>
    <x v="10"/>
    <x v="10"/>
    <x v="11"/>
    <x v="67"/>
    <x v="13"/>
    <x v="66"/>
    <x v="110"/>
    <x v="2"/>
    <x v="79"/>
    <x v="0"/>
  </r>
  <r>
    <x v="0"/>
    <x v="6"/>
    <x v="6"/>
    <x v="12"/>
    <x v="12"/>
    <x v="12"/>
    <x v="11"/>
    <x v="67"/>
    <x v="13"/>
    <x v="65"/>
    <x v="111"/>
    <x v="38"/>
    <x v="63"/>
    <x v="0"/>
  </r>
  <r>
    <x v="0"/>
    <x v="6"/>
    <x v="6"/>
    <x v="18"/>
    <x v="18"/>
    <x v="18"/>
    <x v="11"/>
    <x v="67"/>
    <x v="13"/>
    <x v="74"/>
    <x v="112"/>
    <x v="59"/>
    <x v="78"/>
    <x v="0"/>
  </r>
  <r>
    <x v="0"/>
    <x v="6"/>
    <x v="6"/>
    <x v="8"/>
    <x v="8"/>
    <x v="8"/>
    <x v="11"/>
    <x v="67"/>
    <x v="13"/>
    <x v="62"/>
    <x v="52"/>
    <x v="49"/>
    <x v="85"/>
    <x v="0"/>
  </r>
  <r>
    <x v="0"/>
    <x v="6"/>
    <x v="6"/>
    <x v="9"/>
    <x v="9"/>
    <x v="9"/>
    <x v="15"/>
    <x v="68"/>
    <x v="31"/>
    <x v="70"/>
    <x v="34"/>
    <x v="51"/>
    <x v="81"/>
    <x v="0"/>
  </r>
  <r>
    <x v="0"/>
    <x v="6"/>
    <x v="6"/>
    <x v="17"/>
    <x v="17"/>
    <x v="17"/>
    <x v="15"/>
    <x v="68"/>
    <x v="31"/>
    <x v="76"/>
    <x v="113"/>
    <x v="59"/>
    <x v="78"/>
    <x v="0"/>
  </r>
  <r>
    <x v="0"/>
    <x v="6"/>
    <x v="6"/>
    <x v="37"/>
    <x v="37"/>
    <x v="37"/>
    <x v="17"/>
    <x v="69"/>
    <x v="91"/>
    <x v="74"/>
    <x v="112"/>
    <x v="60"/>
    <x v="74"/>
    <x v="0"/>
  </r>
  <r>
    <x v="0"/>
    <x v="7"/>
    <x v="7"/>
    <x v="0"/>
    <x v="0"/>
    <x v="0"/>
    <x v="0"/>
    <x v="90"/>
    <x v="92"/>
    <x v="86"/>
    <x v="114"/>
    <x v="58"/>
    <x v="86"/>
    <x v="0"/>
  </r>
  <r>
    <x v="0"/>
    <x v="7"/>
    <x v="7"/>
    <x v="1"/>
    <x v="1"/>
    <x v="1"/>
    <x v="1"/>
    <x v="91"/>
    <x v="93"/>
    <x v="87"/>
    <x v="115"/>
    <x v="22"/>
    <x v="87"/>
    <x v="0"/>
  </r>
  <r>
    <x v="0"/>
    <x v="7"/>
    <x v="7"/>
    <x v="3"/>
    <x v="3"/>
    <x v="3"/>
    <x v="2"/>
    <x v="51"/>
    <x v="94"/>
    <x v="78"/>
    <x v="116"/>
    <x v="57"/>
    <x v="24"/>
    <x v="0"/>
  </r>
  <r>
    <x v="0"/>
    <x v="7"/>
    <x v="7"/>
    <x v="2"/>
    <x v="2"/>
    <x v="2"/>
    <x v="3"/>
    <x v="62"/>
    <x v="95"/>
    <x v="36"/>
    <x v="117"/>
    <x v="47"/>
    <x v="88"/>
    <x v="0"/>
  </r>
  <r>
    <x v="0"/>
    <x v="7"/>
    <x v="7"/>
    <x v="10"/>
    <x v="10"/>
    <x v="10"/>
    <x v="4"/>
    <x v="66"/>
    <x v="96"/>
    <x v="76"/>
    <x v="110"/>
    <x v="23"/>
    <x v="89"/>
    <x v="0"/>
  </r>
  <r>
    <x v="0"/>
    <x v="7"/>
    <x v="7"/>
    <x v="13"/>
    <x v="13"/>
    <x v="13"/>
    <x v="18"/>
    <x v="69"/>
    <x v="97"/>
    <x v="81"/>
    <x v="118"/>
    <x v="40"/>
    <x v="90"/>
    <x v="0"/>
  </r>
  <r>
    <x v="0"/>
    <x v="7"/>
    <x v="7"/>
    <x v="8"/>
    <x v="8"/>
    <x v="8"/>
    <x v="5"/>
    <x v="70"/>
    <x v="98"/>
    <x v="62"/>
    <x v="119"/>
    <x v="44"/>
    <x v="91"/>
    <x v="0"/>
  </r>
  <r>
    <x v="0"/>
    <x v="7"/>
    <x v="7"/>
    <x v="9"/>
    <x v="9"/>
    <x v="9"/>
    <x v="5"/>
    <x v="70"/>
    <x v="98"/>
    <x v="88"/>
    <x v="120"/>
    <x v="58"/>
    <x v="86"/>
    <x v="0"/>
  </r>
  <r>
    <x v="0"/>
    <x v="7"/>
    <x v="7"/>
    <x v="5"/>
    <x v="5"/>
    <x v="5"/>
    <x v="5"/>
    <x v="70"/>
    <x v="98"/>
    <x v="68"/>
    <x v="104"/>
    <x v="56"/>
    <x v="57"/>
    <x v="0"/>
  </r>
  <r>
    <x v="0"/>
    <x v="7"/>
    <x v="7"/>
    <x v="15"/>
    <x v="15"/>
    <x v="15"/>
    <x v="19"/>
    <x v="92"/>
    <x v="99"/>
    <x v="71"/>
    <x v="121"/>
    <x v="58"/>
    <x v="86"/>
    <x v="1"/>
  </r>
  <r>
    <x v="0"/>
    <x v="7"/>
    <x v="7"/>
    <x v="4"/>
    <x v="4"/>
    <x v="4"/>
    <x v="19"/>
    <x v="92"/>
    <x v="99"/>
    <x v="70"/>
    <x v="50"/>
    <x v="57"/>
    <x v="24"/>
    <x v="0"/>
  </r>
  <r>
    <x v="0"/>
    <x v="7"/>
    <x v="7"/>
    <x v="11"/>
    <x v="11"/>
    <x v="11"/>
    <x v="19"/>
    <x v="92"/>
    <x v="99"/>
    <x v="70"/>
    <x v="50"/>
    <x v="57"/>
    <x v="24"/>
    <x v="0"/>
  </r>
  <r>
    <x v="0"/>
    <x v="7"/>
    <x v="7"/>
    <x v="18"/>
    <x v="18"/>
    <x v="18"/>
    <x v="10"/>
    <x v="72"/>
    <x v="100"/>
    <x v="65"/>
    <x v="122"/>
    <x v="22"/>
    <x v="87"/>
    <x v="0"/>
  </r>
  <r>
    <x v="0"/>
    <x v="7"/>
    <x v="7"/>
    <x v="12"/>
    <x v="12"/>
    <x v="12"/>
    <x v="11"/>
    <x v="93"/>
    <x v="101"/>
    <x v="71"/>
    <x v="121"/>
    <x v="40"/>
    <x v="90"/>
    <x v="0"/>
  </r>
  <r>
    <x v="0"/>
    <x v="7"/>
    <x v="7"/>
    <x v="19"/>
    <x v="19"/>
    <x v="19"/>
    <x v="11"/>
    <x v="93"/>
    <x v="101"/>
    <x v="66"/>
    <x v="123"/>
    <x v="48"/>
    <x v="92"/>
    <x v="0"/>
  </r>
  <r>
    <x v="0"/>
    <x v="7"/>
    <x v="7"/>
    <x v="7"/>
    <x v="7"/>
    <x v="7"/>
    <x v="11"/>
    <x v="93"/>
    <x v="101"/>
    <x v="58"/>
    <x v="124"/>
    <x v="58"/>
    <x v="86"/>
    <x v="0"/>
  </r>
  <r>
    <x v="0"/>
    <x v="7"/>
    <x v="7"/>
    <x v="6"/>
    <x v="6"/>
    <x v="6"/>
    <x v="14"/>
    <x v="94"/>
    <x v="102"/>
    <x v="50"/>
    <x v="125"/>
    <x v="57"/>
    <x v="24"/>
    <x v="0"/>
  </r>
  <r>
    <x v="0"/>
    <x v="7"/>
    <x v="7"/>
    <x v="20"/>
    <x v="20"/>
    <x v="20"/>
    <x v="14"/>
    <x v="94"/>
    <x v="102"/>
    <x v="74"/>
    <x v="126"/>
    <x v="54"/>
    <x v="93"/>
    <x v="0"/>
  </r>
  <r>
    <x v="0"/>
    <x v="7"/>
    <x v="7"/>
    <x v="22"/>
    <x v="22"/>
    <x v="22"/>
    <x v="16"/>
    <x v="95"/>
    <x v="103"/>
    <x v="72"/>
    <x v="127"/>
    <x v="58"/>
    <x v="86"/>
    <x v="0"/>
  </r>
  <r>
    <x v="0"/>
    <x v="7"/>
    <x v="7"/>
    <x v="37"/>
    <x v="37"/>
    <x v="37"/>
    <x v="17"/>
    <x v="74"/>
    <x v="104"/>
    <x v="62"/>
    <x v="119"/>
    <x v="22"/>
    <x v="87"/>
    <x v="0"/>
  </r>
  <r>
    <x v="0"/>
    <x v="8"/>
    <x v="8"/>
    <x v="0"/>
    <x v="0"/>
    <x v="0"/>
    <x v="0"/>
    <x v="51"/>
    <x v="105"/>
    <x v="84"/>
    <x v="128"/>
    <x v="22"/>
    <x v="94"/>
    <x v="0"/>
  </r>
  <r>
    <x v="0"/>
    <x v="8"/>
    <x v="8"/>
    <x v="2"/>
    <x v="2"/>
    <x v="2"/>
    <x v="1"/>
    <x v="88"/>
    <x v="106"/>
    <x v="53"/>
    <x v="129"/>
    <x v="47"/>
    <x v="95"/>
    <x v="0"/>
  </r>
  <r>
    <x v="0"/>
    <x v="8"/>
    <x v="8"/>
    <x v="15"/>
    <x v="15"/>
    <x v="15"/>
    <x v="2"/>
    <x v="83"/>
    <x v="107"/>
    <x v="69"/>
    <x v="130"/>
    <x v="54"/>
    <x v="96"/>
    <x v="0"/>
  </r>
  <r>
    <x v="0"/>
    <x v="8"/>
    <x v="8"/>
    <x v="14"/>
    <x v="14"/>
    <x v="14"/>
    <x v="2"/>
    <x v="83"/>
    <x v="107"/>
    <x v="52"/>
    <x v="131"/>
    <x v="58"/>
    <x v="97"/>
    <x v="0"/>
  </r>
  <r>
    <x v="0"/>
    <x v="8"/>
    <x v="8"/>
    <x v="5"/>
    <x v="5"/>
    <x v="5"/>
    <x v="4"/>
    <x v="68"/>
    <x v="108"/>
    <x v="69"/>
    <x v="130"/>
    <x v="40"/>
    <x v="98"/>
    <x v="0"/>
  </r>
  <r>
    <x v="0"/>
    <x v="8"/>
    <x v="8"/>
    <x v="10"/>
    <x v="10"/>
    <x v="10"/>
    <x v="18"/>
    <x v="70"/>
    <x v="109"/>
    <x v="62"/>
    <x v="132"/>
    <x v="44"/>
    <x v="99"/>
    <x v="0"/>
  </r>
  <r>
    <x v="0"/>
    <x v="8"/>
    <x v="8"/>
    <x v="7"/>
    <x v="7"/>
    <x v="7"/>
    <x v="18"/>
    <x v="70"/>
    <x v="109"/>
    <x v="70"/>
    <x v="92"/>
    <x v="40"/>
    <x v="98"/>
    <x v="0"/>
  </r>
  <r>
    <x v="0"/>
    <x v="8"/>
    <x v="8"/>
    <x v="1"/>
    <x v="1"/>
    <x v="1"/>
    <x v="6"/>
    <x v="92"/>
    <x v="42"/>
    <x v="71"/>
    <x v="133"/>
    <x v="51"/>
    <x v="100"/>
    <x v="0"/>
  </r>
  <r>
    <x v="0"/>
    <x v="8"/>
    <x v="8"/>
    <x v="4"/>
    <x v="4"/>
    <x v="4"/>
    <x v="6"/>
    <x v="92"/>
    <x v="42"/>
    <x v="81"/>
    <x v="63"/>
    <x v="56"/>
    <x v="57"/>
    <x v="0"/>
  </r>
  <r>
    <x v="0"/>
    <x v="8"/>
    <x v="8"/>
    <x v="8"/>
    <x v="8"/>
    <x v="8"/>
    <x v="19"/>
    <x v="93"/>
    <x v="110"/>
    <x v="74"/>
    <x v="134"/>
    <x v="52"/>
    <x v="101"/>
    <x v="0"/>
  </r>
  <r>
    <x v="0"/>
    <x v="8"/>
    <x v="8"/>
    <x v="9"/>
    <x v="9"/>
    <x v="9"/>
    <x v="19"/>
    <x v="93"/>
    <x v="110"/>
    <x v="50"/>
    <x v="135"/>
    <x v="47"/>
    <x v="95"/>
    <x v="0"/>
  </r>
  <r>
    <x v="0"/>
    <x v="8"/>
    <x v="8"/>
    <x v="13"/>
    <x v="13"/>
    <x v="13"/>
    <x v="9"/>
    <x v="94"/>
    <x v="8"/>
    <x v="60"/>
    <x v="136"/>
    <x v="58"/>
    <x v="97"/>
    <x v="3"/>
  </r>
  <r>
    <x v="0"/>
    <x v="8"/>
    <x v="8"/>
    <x v="12"/>
    <x v="12"/>
    <x v="12"/>
    <x v="10"/>
    <x v="95"/>
    <x v="111"/>
    <x v="74"/>
    <x v="134"/>
    <x v="22"/>
    <x v="94"/>
    <x v="0"/>
  </r>
  <r>
    <x v="0"/>
    <x v="8"/>
    <x v="8"/>
    <x v="37"/>
    <x v="37"/>
    <x v="37"/>
    <x v="11"/>
    <x v="73"/>
    <x v="102"/>
    <x v="61"/>
    <x v="137"/>
    <x v="50"/>
    <x v="102"/>
    <x v="0"/>
  </r>
  <r>
    <x v="0"/>
    <x v="8"/>
    <x v="8"/>
    <x v="26"/>
    <x v="26"/>
    <x v="26"/>
    <x v="12"/>
    <x v="74"/>
    <x v="31"/>
    <x v="75"/>
    <x v="96"/>
    <x v="52"/>
    <x v="101"/>
    <x v="0"/>
  </r>
  <r>
    <x v="0"/>
    <x v="8"/>
    <x v="8"/>
    <x v="34"/>
    <x v="34"/>
    <x v="34"/>
    <x v="13"/>
    <x v="75"/>
    <x v="50"/>
    <x v="75"/>
    <x v="96"/>
    <x v="54"/>
    <x v="96"/>
    <x v="0"/>
  </r>
  <r>
    <x v="0"/>
    <x v="8"/>
    <x v="8"/>
    <x v="18"/>
    <x v="18"/>
    <x v="18"/>
    <x v="13"/>
    <x v="75"/>
    <x v="50"/>
    <x v="66"/>
    <x v="138"/>
    <x v="58"/>
    <x v="97"/>
    <x v="0"/>
  </r>
  <r>
    <x v="0"/>
    <x v="8"/>
    <x v="8"/>
    <x v="6"/>
    <x v="6"/>
    <x v="6"/>
    <x v="13"/>
    <x v="75"/>
    <x v="50"/>
    <x v="72"/>
    <x v="107"/>
    <x v="57"/>
    <x v="103"/>
    <x v="0"/>
  </r>
  <r>
    <x v="0"/>
    <x v="8"/>
    <x v="8"/>
    <x v="38"/>
    <x v="38"/>
    <x v="38"/>
    <x v="13"/>
    <x v="75"/>
    <x v="50"/>
    <x v="62"/>
    <x v="132"/>
    <x v="51"/>
    <x v="100"/>
    <x v="0"/>
  </r>
  <r>
    <x v="0"/>
    <x v="8"/>
    <x v="8"/>
    <x v="39"/>
    <x v="39"/>
    <x v="39"/>
    <x v="17"/>
    <x v="76"/>
    <x v="35"/>
    <x v="74"/>
    <x v="134"/>
    <x v="47"/>
    <x v="95"/>
    <x v="0"/>
  </r>
  <r>
    <x v="0"/>
    <x v="8"/>
    <x v="8"/>
    <x v="40"/>
    <x v="40"/>
    <x v="40"/>
    <x v="17"/>
    <x v="76"/>
    <x v="35"/>
    <x v="66"/>
    <x v="138"/>
    <x v="40"/>
    <x v="98"/>
    <x v="0"/>
  </r>
  <r>
    <x v="0"/>
    <x v="8"/>
    <x v="8"/>
    <x v="11"/>
    <x v="11"/>
    <x v="11"/>
    <x v="17"/>
    <x v="76"/>
    <x v="35"/>
    <x v="74"/>
    <x v="134"/>
    <x v="47"/>
    <x v="95"/>
    <x v="0"/>
  </r>
  <r>
    <x v="0"/>
    <x v="9"/>
    <x v="9"/>
    <x v="3"/>
    <x v="3"/>
    <x v="3"/>
    <x v="0"/>
    <x v="58"/>
    <x v="112"/>
    <x v="28"/>
    <x v="139"/>
    <x v="56"/>
    <x v="57"/>
    <x v="0"/>
  </r>
  <r>
    <x v="0"/>
    <x v="9"/>
    <x v="9"/>
    <x v="0"/>
    <x v="0"/>
    <x v="0"/>
    <x v="1"/>
    <x v="55"/>
    <x v="113"/>
    <x v="89"/>
    <x v="140"/>
    <x v="47"/>
    <x v="104"/>
    <x v="0"/>
  </r>
  <r>
    <x v="0"/>
    <x v="9"/>
    <x v="9"/>
    <x v="16"/>
    <x v="16"/>
    <x v="16"/>
    <x v="2"/>
    <x v="60"/>
    <x v="114"/>
    <x v="88"/>
    <x v="141"/>
    <x v="41"/>
    <x v="105"/>
    <x v="0"/>
  </r>
  <r>
    <x v="0"/>
    <x v="9"/>
    <x v="9"/>
    <x v="4"/>
    <x v="4"/>
    <x v="4"/>
    <x v="3"/>
    <x v="83"/>
    <x v="115"/>
    <x v="52"/>
    <x v="142"/>
    <x v="58"/>
    <x v="106"/>
    <x v="0"/>
  </r>
  <r>
    <x v="0"/>
    <x v="9"/>
    <x v="9"/>
    <x v="6"/>
    <x v="6"/>
    <x v="6"/>
    <x v="4"/>
    <x v="66"/>
    <x v="116"/>
    <x v="90"/>
    <x v="143"/>
    <x v="57"/>
    <x v="107"/>
    <x v="0"/>
  </r>
  <r>
    <x v="0"/>
    <x v="9"/>
    <x v="9"/>
    <x v="12"/>
    <x v="12"/>
    <x v="12"/>
    <x v="18"/>
    <x v="68"/>
    <x v="117"/>
    <x v="88"/>
    <x v="141"/>
    <x v="22"/>
    <x v="108"/>
    <x v="0"/>
  </r>
  <r>
    <x v="0"/>
    <x v="9"/>
    <x v="9"/>
    <x v="41"/>
    <x v="41"/>
    <x v="41"/>
    <x v="18"/>
    <x v="68"/>
    <x v="117"/>
    <x v="62"/>
    <x v="18"/>
    <x v="2"/>
    <x v="109"/>
    <x v="0"/>
  </r>
  <r>
    <x v="0"/>
    <x v="9"/>
    <x v="9"/>
    <x v="2"/>
    <x v="2"/>
    <x v="2"/>
    <x v="6"/>
    <x v="69"/>
    <x v="118"/>
    <x v="80"/>
    <x v="144"/>
    <x v="56"/>
    <x v="57"/>
    <x v="0"/>
  </r>
  <r>
    <x v="0"/>
    <x v="9"/>
    <x v="9"/>
    <x v="15"/>
    <x v="15"/>
    <x v="15"/>
    <x v="7"/>
    <x v="71"/>
    <x v="76"/>
    <x v="70"/>
    <x v="145"/>
    <x v="47"/>
    <x v="104"/>
    <x v="0"/>
  </r>
  <r>
    <x v="0"/>
    <x v="9"/>
    <x v="9"/>
    <x v="13"/>
    <x v="13"/>
    <x v="13"/>
    <x v="7"/>
    <x v="71"/>
    <x v="76"/>
    <x v="74"/>
    <x v="146"/>
    <x v="50"/>
    <x v="110"/>
    <x v="0"/>
  </r>
  <r>
    <x v="0"/>
    <x v="9"/>
    <x v="9"/>
    <x v="9"/>
    <x v="9"/>
    <x v="9"/>
    <x v="8"/>
    <x v="72"/>
    <x v="119"/>
    <x v="71"/>
    <x v="147"/>
    <x v="58"/>
    <x v="106"/>
    <x v="0"/>
  </r>
  <r>
    <x v="0"/>
    <x v="9"/>
    <x v="9"/>
    <x v="1"/>
    <x v="1"/>
    <x v="1"/>
    <x v="8"/>
    <x v="72"/>
    <x v="119"/>
    <x v="60"/>
    <x v="148"/>
    <x v="52"/>
    <x v="82"/>
    <x v="0"/>
  </r>
  <r>
    <x v="0"/>
    <x v="9"/>
    <x v="9"/>
    <x v="5"/>
    <x v="5"/>
    <x v="5"/>
    <x v="8"/>
    <x v="72"/>
    <x v="119"/>
    <x v="70"/>
    <x v="145"/>
    <x v="56"/>
    <x v="57"/>
    <x v="0"/>
  </r>
  <r>
    <x v="0"/>
    <x v="9"/>
    <x v="9"/>
    <x v="39"/>
    <x v="39"/>
    <x v="39"/>
    <x v="11"/>
    <x v="95"/>
    <x v="120"/>
    <x v="74"/>
    <x v="146"/>
    <x v="22"/>
    <x v="108"/>
    <x v="0"/>
  </r>
  <r>
    <x v="0"/>
    <x v="9"/>
    <x v="9"/>
    <x v="23"/>
    <x v="23"/>
    <x v="23"/>
    <x v="11"/>
    <x v="95"/>
    <x v="120"/>
    <x v="58"/>
    <x v="149"/>
    <x v="47"/>
    <x v="104"/>
    <x v="0"/>
  </r>
  <r>
    <x v="0"/>
    <x v="9"/>
    <x v="9"/>
    <x v="7"/>
    <x v="7"/>
    <x v="7"/>
    <x v="13"/>
    <x v="73"/>
    <x v="90"/>
    <x v="60"/>
    <x v="148"/>
    <x v="58"/>
    <x v="106"/>
    <x v="0"/>
  </r>
  <r>
    <x v="0"/>
    <x v="9"/>
    <x v="9"/>
    <x v="18"/>
    <x v="18"/>
    <x v="18"/>
    <x v="14"/>
    <x v="74"/>
    <x v="103"/>
    <x v="66"/>
    <x v="150"/>
    <x v="51"/>
    <x v="111"/>
    <x v="0"/>
  </r>
  <r>
    <x v="0"/>
    <x v="9"/>
    <x v="9"/>
    <x v="17"/>
    <x v="17"/>
    <x v="17"/>
    <x v="15"/>
    <x v="75"/>
    <x v="83"/>
    <x v="66"/>
    <x v="150"/>
    <x v="58"/>
    <x v="106"/>
    <x v="0"/>
  </r>
  <r>
    <x v="0"/>
    <x v="9"/>
    <x v="9"/>
    <x v="20"/>
    <x v="20"/>
    <x v="20"/>
    <x v="16"/>
    <x v="76"/>
    <x v="35"/>
    <x v="75"/>
    <x v="151"/>
    <x v="22"/>
    <x v="108"/>
    <x v="0"/>
  </r>
  <r>
    <x v="0"/>
    <x v="9"/>
    <x v="9"/>
    <x v="14"/>
    <x v="14"/>
    <x v="14"/>
    <x v="16"/>
    <x v="76"/>
    <x v="35"/>
    <x v="72"/>
    <x v="152"/>
    <x v="56"/>
    <x v="57"/>
    <x v="0"/>
  </r>
  <r>
    <x v="0"/>
    <x v="10"/>
    <x v="10"/>
    <x v="0"/>
    <x v="0"/>
    <x v="0"/>
    <x v="0"/>
    <x v="64"/>
    <x v="121"/>
    <x v="49"/>
    <x v="153"/>
    <x v="47"/>
    <x v="81"/>
    <x v="0"/>
  </r>
  <r>
    <x v="0"/>
    <x v="10"/>
    <x v="10"/>
    <x v="12"/>
    <x v="12"/>
    <x v="12"/>
    <x v="1"/>
    <x v="70"/>
    <x v="122"/>
    <x v="64"/>
    <x v="154"/>
    <x v="51"/>
    <x v="112"/>
    <x v="0"/>
  </r>
  <r>
    <x v="0"/>
    <x v="10"/>
    <x v="10"/>
    <x v="2"/>
    <x v="2"/>
    <x v="2"/>
    <x v="1"/>
    <x v="70"/>
    <x v="122"/>
    <x v="69"/>
    <x v="155"/>
    <x v="57"/>
    <x v="113"/>
    <x v="0"/>
  </r>
  <r>
    <x v="0"/>
    <x v="10"/>
    <x v="10"/>
    <x v="10"/>
    <x v="10"/>
    <x v="10"/>
    <x v="3"/>
    <x v="71"/>
    <x v="123"/>
    <x v="62"/>
    <x v="148"/>
    <x v="60"/>
    <x v="114"/>
    <x v="0"/>
  </r>
  <r>
    <x v="0"/>
    <x v="10"/>
    <x v="10"/>
    <x v="7"/>
    <x v="7"/>
    <x v="7"/>
    <x v="4"/>
    <x v="72"/>
    <x v="73"/>
    <x v="71"/>
    <x v="156"/>
    <x v="58"/>
    <x v="115"/>
    <x v="0"/>
  </r>
  <r>
    <x v="0"/>
    <x v="10"/>
    <x v="10"/>
    <x v="8"/>
    <x v="8"/>
    <x v="8"/>
    <x v="18"/>
    <x v="94"/>
    <x v="124"/>
    <x v="76"/>
    <x v="157"/>
    <x v="25"/>
    <x v="116"/>
    <x v="0"/>
  </r>
  <r>
    <x v="0"/>
    <x v="10"/>
    <x v="10"/>
    <x v="4"/>
    <x v="4"/>
    <x v="4"/>
    <x v="5"/>
    <x v="95"/>
    <x v="125"/>
    <x v="65"/>
    <x v="158"/>
    <x v="40"/>
    <x v="13"/>
    <x v="0"/>
  </r>
  <r>
    <x v="0"/>
    <x v="10"/>
    <x v="10"/>
    <x v="18"/>
    <x v="18"/>
    <x v="18"/>
    <x v="6"/>
    <x v="73"/>
    <x v="126"/>
    <x v="60"/>
    <x v="159"/>
    <x v="58"/>
    <x v="115"/>
    <x v="0"/>
  </r>
  <r>
    <x v="0"/>
    <x v="10"/>
    <x v="10"/>
    <x v="15"/>
    <x v="15"/>
    <x v="15"/>
    <x v="6"/>
    <x v="73"/>
    <x v="126"/>
    <x v="72"/>
    <x v="160"/>
    <x v="40"/>
    <x v="13"/>
    <x v="0"/>
  </r>
  <r>
    <x v="0"/>
    <x v="10"/>
    <x v="10"/>
    <x v="20"/>
    <x v="20"/>
    <x v="20"/>
    <x v="6"/>
    <x v="73"/>
    <x v="126"/>
    <x v="62"/>
    <x v="148"/>
    <x v="54"/>
    <x v="117"/>
    <x v="0"/>
  </r>
  <r>
    <x v="0"/>
    <x v="10"/>
    <x v="10"/>
    <x v="13"/>
    <x v="13"/>
    <x v="13"/>
    <x v="8"/>
    <x v="74"/>
    <x v="127"/>
    <x v="72"/>
    <x v="160"/>
    <x v="47"/>
    <x v="81"/>
    <x v="0"/>
  </r>
  <r>
    <x v="0"/>
    <x v="10"/>
    <x v="10"/>
    <x v="5"/>
    <x v="5"/>
    <x v="5"/>
    <x v="8"/>
    <x v="74"/>
    <x v="127"/>
    <x v="65"/>
    <x v="158"/>
    <x v="57"/>
    <x v="113"/>
    <x v="0"/>
  </r>
  <r>
    <x v="0"/>
    <x v="10"/>
    <x v="10"/>
    <x v="30"/>
    <x v="30"/>
    <x v="30"/>
    <x v="10"/>
    <x v="76"/>
    <x v="128"/>
    <x v="72"/>
    <x v="160"/>
    <x v="56"/>
    <x v="57"/>
    <x v="0"/>
  </r>
  <r>
    <x v="0"/>
    <x v="10"/>
    <x v="10"/>
    <x v="14"/>
    <x v="14"/>
    <x v="14"/>
    <x v="10"/>
    <x v="76"/>
    <x v="128"/>
    <x v="60"/>
    <x v="159"/>
    <x v="57"/>
    <x v="113"/>
    <x v="0"/>
  </r>
  <r>
    <x v="0"/>
    <x v="10"/>
    <x v="10"/>
    <x v="34"/>
    <x v="34"/>
    <x v="34"/>
    <x v="12"/>
    <x v="77"/>
    <x v="103"/>
    <x v="67"/>
    <x v="37"/>
    <x v="22"/>
    <x v="118"/>
    <x v="0"/>
  </r>
  <r>
    <x v="0"/>
    <x v="10"/>
    <x v="10"/>
    <x v="42"/>
    <x v="42"/>
    <x v="42"/>
    <x v="12"/>
    <x v="77"/>
    <x v="103"/>
    <x v="75"/>
    <x v="18"/>
    <x v="51"/>
    <x v="112"/>
    <x v="0"/>
  </r>
  <r>
    <x v="0"/>
    <x v="10"/>
    <x v="10"/>
    <x v="43"/>
    <x v="43"/>
    <x v="43"/>
    <x v="12"/>
    <x v="77"/>
    <x v="103"/>
    <x v="61"/>
    <x v="161"/>
    <x v="54"/>
    <x v="117"/>
    <x v="0"/>
  </r>
  <r>
    <x v="0"/>
    <x v="10"/>
    <x v="10"/>
    <x v="26"/>
    <x v="26"/>
    <x v="26"/>
    <x v="15"/>
    <x v="78"/>
    <x v="129"/>
    <x v="76"/>
    <x v="157"/>
    <x v="40"/>
    <x v="13"/>
    <x v="0"/>
  </r>
  <r>
    <x v="0"/>
    <x v="10"/>
    <x v="10"/>
    <x v="33"/>
    <x v="33"/>
    <x v="33"/>
    <x v="16"/>
    <x v="79"/>
    <x v="130"/>
    <x v="67"/>
    <x v="37"/>
    <x v="58"/>
    <x v="115"/>
    <x v="0"/>
  </r>
  <r>
    <x v="0"/>
    <x v="10"/>
    <x v="10"/>
    <x v="31"/>
    <x v="31"/>
    <x v="31"/>
    <x v="16"/>
    <x v="79"/>
    <x v="130"/>
    <x v="75"/>
    <x v="18"/>
    <x v="40"/>
    <x v="13"/>
    <x v="0"/>
  </r>
  <r>
    <x v="0"/>
    <x v="10"/>
    <x v="10"/>
    <x v="9"/>
    <x v="9"/>
    <x v="9"/>
    <x v="16"/>
    <x v="79"/>
    <x v="130"/>
    <x v="76"/>
    <x v="157"/>
    <x v="47"/>
    <x v="81"/>
    <x v="0"/>
  </r>
  <r>
    <x v="0"/>
    <x v="11"/>
    <x v="11"/>
    <x v="0"/>
    <x v="0"/>
    <x v="0"/>
    <x v="0"/>
    <x v="93"/>
    <x v="131"/>
    <x v="50"/>
    <x v="162"/>
    <x v="47"/>
    <x v="71"/>
    <x v="0"/>
  </r>
  <r>
    <x v="0"/>
    <x v="11"/>
    <x v="11"/>
    <x v="5"/>
    <x v="5"/>
    <x v="5"/>
    <x v="1"/>
    <x v="74"/>
    <x v="132"/>
    <x v="72"/>
    <x v="163"/>
    <x v="47"/>
    <x v="71"/>
    <x v="0"/>
  </r>
  <r>
    <x v="0"/>
    <x v="11"/>
    <x v="11"/>
    <x v="1"/>
    <x v="1"/>
    <x v="1"/>
    <x v="2"/>
    <x v="76"/>
    <x v="133"/>
    <x v="76"/>
    <x v="164"/>
    <x v="58"/>
    <x v="119"/>
    <x v="0"/>
  </r>
  <r>
    <x v="0"/>
    <x v="11"/>
    <x v="11"/>
    <x v="4"/>
    <x v="4"/>
    <x v="4"/>
    <x v="3"/>
    <x v="77"/>
    <x v="134"/>
    <x v="66"/>
    <x v="131"/>
    <x v="47"/>
    <x v="71"/>
    <x v="0"/>
  </r>
  <r>
    <x v="0"/>
    <x v="11"/>
    <x v="11"/>
    <x v="2"/>
    <x v="2"/>
    <x v="2"/>
    <x v="3"/>
    <x v="77"/>
    <x v="134"/>
    <x v="60"/>
    <x v="165"/>
    <x v="56"/>
    <x v="57"/>
    <x v="0"/>
  </r>
  <r>
    <x v="0"/>
    <x v="11"/>
    <x v="11"/>
    <x v="12"/>
    <x v="12"/>
    <x v="12"/>
    <x v="18"/>
    <x v="78"/>
    <x v="21"/>
    <x v="62"/>
    <x v="166"/>
    <x v="47"/>
    <x v="71"/>
    <x v="0"/>
  </r>
  <r>
    <x v="0"/>
    <x v="11"/>
    <x v="11"/>
    <x v="8"/>
    <x v="8"/>
    <x v="8"/>
    <x v="18"/>
    <x v="78"/>
    <x v="21"/>
    <x v="62"/>
    <x v="166"/>
    <x v="47"/>
    <x v="71"/>
    <x v="0"/>
  </r>
  <r>
    <x v="0"/>
    <x v="11"/>
    <x v="11"/>
    <x v="9"/>
    <x v="9"/>
    <x v="9"/>
    <x v="18"/>
    <x v="78"/>
    <x v="21"/>
    <x v="62"/>
    <x v="166"/>
    <x v="47"/>
    <x v="71"/>
    <x v="0"/>
  </r>
  <r>
    <x v="0"/>
    <x v="11"/>
    <x v="11"/>
    <x v="7"/>
    <x v="7"/>
    <x v="7"/>
    <x v="7"/>
    <x v="79"/>
    <x v="109"/>
    <x v="67"/>
    <x v="167"/>
    <x v="58"/>
    <x v="119"/>
    <x v="0"/>
  </r>
  <r>
    <x v="0"/>
    <x v="11"/>
    <x v="11"/>
    <x v="20"/>
    <x v="20"/>
    <x v="20"/>
    <x v="7"/>
    <x v="79"/>
    <x v="109"/>
    <x v="76"/>
    <x v="164"/>
    <x v="47"/>
    <x v="71"/>
    <x v="0"/>
  </r>
  <r>
    <x v="0"/>
    <x v="11"/>
    <x v="11"/>
    <x v="6"/>
    <x v="6"/>
    <x v="6"/>
    <x v="8"/>
    <x v="80"/>
    <x v="70"/>
    <x v="62"/>
    <x v="166"/>
    <x v="56"/>
    <x v="57"/>
    <x v="0"/>
  </r>
  <r>
    <x v="0"/>
    <x v="11"/>
    <x v="11"/>
    <x v="3"/>
    <x v="3"/>
    <x v="3"/>
    <x v="8"/>
    <x v="80"/>
    <x v="70"/>
    <x v="62"/>
    <x v="166"/>
    <x v="56"/>
    <x v="57"/>
    <x v="0"/>
  </r>
  <r>
    <x v="0"/>
    <x v="11"/>
    <x v="11"/>
    <x v="14"/>
    <x v="14"/>
    <x v="14"/>
    <x v="8"/>
    <x v="80"/>
    <x v="70"/>
    <x v="62"/>
    <x v="166"/>
    <x v="56"/>
    <x v="57"/>
    <x v="0"/>
  </r>
  <r>
    <x v="0"/>
    <x v="11"/>
    <x v="11"/>
    <x v="10"/>
    <x v="10"/>
    <x v="10"/>
    <x v="11"/>
    <x v="96"/>
    <x v="10"/>
    <x v="63"/>
    <x v="33"/>
    <x v="58"/>
    <x v="119"/>
    <x v="0"/>
  </r>
  <r>
    <x v="0"/>
    <x v="11"/>
    <x v="11"/>
    <x v="44"/>
    <x v="44"/>
    <x v="44"/>
    <x v="11"/>
    <x v="96"/>
    <x v="10"/>
    <x v="61"/>
    <x v="29"/>
    <x v="40"/>
    <x v="120"/>
    <x v="0"/>
  </r>
  <r>
    <x v="0"/>
    <x v="11"/>
    <x v="11"/>
    <x v="15"/>
    <x v="15"/>
    <x v="15"/>
    <x v="11"/>
    <x v="96"/>
    <x v="10"/>
    <x v="75"/>
    <x v="48"/>
    <x v="57"/>
    <x v="121"/>
    <x v="0"/>
  </r>
  <r>
    <x v="0"/>
    <x v="11"/>
    <x v="11"/>
    <x v="27"/>
    <x v="27"/>
    <x v="27"/>
    <x v="14"/>
    <x v="97"/>
    <x v="135"/>
    <x v="63"/>
    <x v="33"/>
    <x v="40"/>
    <x v="120"/>
    <x v="0"/>
  </r>
  <r>
    <x v="0"/>
    <x v="11"/>
    <x v="11"/>
    <x v="30"/>
    <x v="30"/>
    <x v="30"/>
    <x v="14"/>
    <x v="97"/>
    <x v="135"/>
    <x v="75"/>
    <x v="48"/>
    <x v="56"/>
    <x v="57"/>
    <x v="0"/>
  </r>
  <r>
    <x v="0"/>
    <x v="11"/>
    <x v="11"/>
    <x v="43"/>
    <x v="43"/>
    <x v="43"/>
    <x v="14"/>
    <x v="97"/>
    <x v="135"/>
    <x v="73"/>
    <x v="82"/>
    <x v="58"/>
    <x v="119"/>
    <x v="0"/>
  </r>
  <r>
    <x v="0"/>
    <x v="11"/>
    <x v="11"/>
    <x v="45"/>
    <x v="45"/>
    <x v="45"/>
    <x v="14"/>
    <x v="97"/>
    <x v="135"/>
    <x v="63"/>
    <x v="33"/>
    <x v="40"/>
    <x v="120"/>
    <x v="0"/>
  </r>
  <r>
    <x v="0"/>
    <x v="11"/>
    <x v="11"/>
    <x v="11"/>
    <x v="11"/>
    <x v="11"/>
    <x v="14"/>
    <x v="97"/>
    <x v="135"/>
    <x v="75"/>
    <x v="48"/>
    <x v="56"/>
    <x v="57"/>
    <x v="0"/>
  </r>
  <r>
    <x v="0"/>
    <x v="12"/>
    <x v="12"/>
    <x v="10"/>
    <x v="10"/>
    <x v="10"/>
    <x v="0"/>
    <x v="73"/>
    <x v="136"/>
    <x v="75"/>
    <x v="168"/>
    <x v="48"/>
    <x v="122"/>
    <x v="0"/>
  </r>
  <r>
    <x v="0"/>
    <x v="12"/>
    <x v="12"/>
    <x v="0"/>
    <x v="0"/>
    <x v="0"/>
    <x v="0"/>
    <x v="73"/>
    <x v="136"/>
    <x v="71"/>
    <x v="169"/>
    <x v="56"/>
    <x v="57"/>
    <x v="0"/>
  </r>
  <r>
    <x v="0"/>
    <x v="12"/>
    <x v="12"/>
    <x v="5"/>
    <x v="5"/>
    <x v="5"/>
    <x v="2"/>
    <x v="76"/>
    <x v="137"/>
    <x v="62"/>
    <x v="170"/>
    <x v="58"/>
    <x v="123"/>
    <x v="0"/>
  </r>
  <r>
    <x v="0"/>
    <x v="12"/>
    <x v="12"/>
    <x v="37"/>
    <x v="37"/>
    <x v="37"/>
    <x v="3"/>
    <x v="78"/>
    <x v="138"/>
    <x v="63"/>
    <x v="81"/>
    <x v="54"/>
    <x v="124"/>
    <x v="0"/>
  </r>
  <r>
    <x v="0"/>
    <x v="12"/>
    <x v="12"/>
    <x v="1"/>
    <x v="1"/>
    <x v="1"/>
    <x v="3"/>
    <x v="78"/>
    <x v="138"/>
    <x v="61"/>
    <x v="84"/>
    <x v="22"/>
    <x v="125"/>
    <x v="0"/>
  </r>
  <r>
    <x v="0"/>
    <x v="12"/>
    <x v="12"/>
    <x v="7"/>
    <x v="7"/>
    <x v="7"/>
    <x v="18"/>
    <x v="79"/>
    <x v="76"/>
    <x v="75"/>
    <x v="168"/>
    <x v="40"/>
    <x v="126"/>
    <x v="0"/>
  </r>
  <r>
    <x v="0"/>
    <x v="12"/>
    <x v="12"/>
    <x v="6"/>
    <x v="6"/>
    <x v="6"/>
    <x v="18"/>
    <x v="79"/>
    <x v="76"/>
    <x v="62"/>
    <x v="170"/>
    <x v="57"/>
    <x v="88"/>
    <x v="0"/>
  </r>
  <r>
    <x v="0"/>
    <x v="12"/>
    <x v="12"/>
    <x v="2"/>
    <x v="2"/>
    <x v="2"/>
    <x v="18"/>
    <x v="79"/>
    <x v="76"/>
    <x v="66"/>
    <x v="171"/>
    <x v="56"/>
    <x v="57"/>
    <x v="0"/>
  </r>
  <r>
    <x v="0"/>
    <x v="12"/>
    <x v="12"/>
    <x v="26"/>
    <x v="26"/>
    <x v="26"/>
    <x v="7"/>
    <x v="80"/>
    <x v="139"/>
    <x v="75"/>
    <x v="168"/>
    <x v="47"/>
    <x v="9"/>
    <x v="0"/>
  </r>
  <r>
    <x v="0"/>
    <x v="12"/>
    <x v="12"/>
    <x v="8"/>
    <x v="8"/>
    <x v="8"/>
    <x v="7"/>
    <x v="80"/>
    <x v="139"/>
    <x v="63"/>
    <x v="81"/>
    <x v="51"/>
    <x v="127"/>
    <x v="0"/>
  </r>
  <r>
    <x v="0"/>
    <x v="12"/>
    <x v="12"/>
    <x v="4"/>
    <x v="4"/>
    <x v="4"/>
    <x v="7"/>
    <x v="80"/>
    <x v="139"/>
    <x v="62"/>
    <x v="170"/>
    <x v="56"/>
    <x v="57"/>
    <x v="0"/>
  </r>
  <r>
    <x v="0"/>
    <x v="12"/>
    <x v="12"/>
    <x v="30"/>
    <x v="30"/>
    <x v="30"/>
    <x v="7"/>
    <x v="80"/>
    <x v="139"/>
    <x v="62"/>
    <x v="170"/>
    <x v="56"/>
    <x v="57"/>
    <x v="0"/>
  </r>
  <r>
    <x v="0"/>
    <x v="12"/>
    <x v="12"/>
    <x v="9"/>
    <x v="9"/>
    <x v="9"/>
    <x v="10"/>
    <x v="96"/>
    <x v="89"/>
    <x v="76"/>
    <x v="172"/>
    <x v="56"/>
    <x v="57"/>
    <x v="0"/>
  </r>
  <r>
    <x v="0"/>
    <x v="12"/>
    <x v="12"/>
    <x v="14"/>
    <x v="14"/>
    <x v="14"/>
    <x v="10"/>
    <x v="96"/>
    <x v="89"/>
    <x v="67"/>
    <x v="173"/>
    <x v="47"/>
    <x v="9"/>
    <x v="0"/>
  </r>
  <r>
    <x v="0"/>
    <x v="12"/>
    <x v="12"/>
    <x v="33"/>
    <x v="33"/>
    <x v="33"/>
    <x v="12"/>
    <x v="97"/>
    <x v="16"/>
    <x v="67"/>
    <x v="173"/>
    <x v="57"/>
    <x v="88"/>
    <x v="0"/>
  </r>
  <r>
    <x v="0"/>
    <x v="12"/>
    <x v="12"/>
    <x v="27"/>
    <x v="27"/>
    <x v="27"/>
    <x v="12"/>
    <x v="97"/>
    <x v="16"/>
    <x v="73"/>
    <x v="82"/>
    <x v="58"/>
    <x v="123"/>
    <x v="0"/>
  </r>
  <r>
    <x v="0"/>
    <x v="12"/>
    <x v="12"/>
    <x v="46"/>
    <x v="46"/>
    <x v="46"/>
    <x v="12"/>
    <x v="97"/>
    <x v="16"/>
    <x v="75"/>
    <x v="168"/>
    <x v="56"/>
    <x v="57"/>
    <x v="0"/>
  </r>
  <r>
    <x v="0"/>
    <x v="12"/>
    <x v="12"/>
    <x v="47"/>
    <x v="47"/>
    <x v="47"/>
    <x v="12"/>
    <x v="97"/>
    <x v="16"/>
    <x v="67"/>
    <x v="173"/>
    <x v="57"/>
    <x v="88"/>
    <x v="0"/>
  </r>
  <r>
    <x v="0"/>
    <x v="12"/>
    <x v="12"/>
    <x v="15"/>
    <x v="15"/>
    <x v="15"/>
    <x v="12"/>
    <x v="97"/>
    <x v="16"/>
    <x v="75"/>
    <x v="168"/>
    <x v="56"/>
    <x v="57"/>
    <x v="0"/>
  </r>
  <r>
    <x v="0"/>
    <x v="12"/>
    <x v="12"/>
    <x v="13"/>
    <x v="13"/>
    <x v="13"/>
    <x v="12"/>
    <x v="97"/>
    <x v="16"/>
    <x v="67"/>
    <x v="173"/>
    <x v="57"/>
    <x v="88"/>
    <x v="0"/>
  </r>
  <r>
    <x v="0"/>
    <x v="12"/>
    <x v="12"/>
    <x v="48"/>
    <x v="48"/>
    <x v="48"/>
    <x v="12"/>
    <x v="97"/>
    <x v="16"/>
    <x v="63"/>
    <x v="81"/>
    <x v="40"/>
    <x v="126"/>
    <x v="0"/>
  </r>
  <r>
    <x v="0"/>
    <x v="12"/>
    <x v="12"/>
    <x v="22"/>
    <x v="22"/>
    <x v="22"/>
    <x v="12"/>
    <x v="97"/>
    <x v="16"/>
    <x v="67"/>
    <x v="173"/>
    <x v="57"/>
    <x v="88"/>
    <x v="0"/>
  </r>
  <r>
    <x v="0"/>
    <x v="13"/>
    <x v="13"/>
    <x v="7"/>
    <x v="7"/>
    <x v="7"/>
    <x v="0"/>
    <x v="78"/>
    <x v="140"/>
    <x v="62"/>
    <x v="174"/>
    <x v="47"/>
    <x v="54"/>
    <x v="0"/>
  </r>
  <r>
    <x v="0"/>
    <x v="13"/>
    <x v="13"/>
    <x v="11"/>
    <x v="11"/>
    <x v="11"/>
    <x v="0"/>
    <x v="78"/>
    <x v="140"/>
    <x v="74"/>
    <x v="175"/>
    <x v="56"/>
    <x v="57"/>
    <x v="0"/>
  </r>
  <r>
    <x v="0"/>
    <x v="13"/>
    <x v="13"/>
    <x v="0"/>
    <x v="0"/>
    <x v="0"/>
    <x v="2"/>
    <x v="79"/>
    <x v="141"/>
    <x v="66"/>
    <x v="176"/>
    <x v="56"/>
    <x v="57"/>
    <x v="0"/>
  </r>
  <r>
    <x v="0"/>
    <x v="13"/>
    <x v="13"/>
    <x v="22"/>
    <x v="22"/>
    <x v="22"/>
    <x v="2"/>
    <x v="79"/>
    <x v="141"/>
    <x v="76"/>
    <x v="177"/>
    <x v="47"/>
    <x v="54"/>
    <x v="0"/>
  </r>
  <r>
    <x v="0"/>
    <x v="13"/>
    <x v="13"/>
    <x v="9"/>
    <x v="9"/>
    <x v="9"/>
    <x v="4"/>
    <x v="80"/>
    <x v="95"/>
    <x v="75"/>
    <x v="178"/>
    <x v="47"/>
    <x v="54"/>
    <x v="0"/>
  </r>
  <r>
    <x v="0"/>
    <x v="13"/>
    <x v="13"/>
    <x v="2"/>
    <x v="2"/>
    <x v="2"/>
    <x v="18"/>
    <x v="96"/>
    <x v="142"/>
    <x v="76"/>
    <x v="177"/>
    <x v="56"/>
    <x v="57"/>
    <x v="0"/>
  </r>
  <r>
    <x v="0"/>
    <x v="13"/>
    <x v="13"/>
    <x v="38"/>
    <x v="38"/>
    <x v="38"/>
    <x v="18"/>
    <x v="96"/>
    <x v="142"/>
    <x v="76"/>
    <x v="177"/>
    <x v="56"/>
    <x v="57"/>
    <x v="0"/>
  </r>
  <r>
    <x v="0"/>
    <x v="13"/>
    <x v="13"/>
    <x v="10"/>
    <x v="10"/>
    <x v="10"/>
    <x v="6"/>
    <x v="97"/>
    <x v="143"/>
    <x v="73"/>
    <x v="82"/>
    <x v="58"/>
    <x v="128"/>
    <x v="0"/>
  </r>
  <r>
    <x v="0"/>
    <x v="13"/>
    <x v="13"/>
    <x v="12"/>
    <x v="12"/>
    <x v="12"/>
    <x v="6"/>
    <x v="97"/>
    <x v="143"/>
    <x v="61"/>
    <x v="121"/>
    <x v="47"/>
    <x v="54"/>
    <x v="0"/>
  </r>
  <r>
    <x v="0"/>
    <x v="13"/>
    <x v="13"/>
    <x v="49"/>
    <x v="49"/>
    <x v="49"/>
    <x v="6"/>
    <x v="97"/>
    <x v="143"/>
    <x v="67"/>
    <x v="179"/>
    <x v="57"/>
    <x v="129"/>
    <x v="0"/>
  </r>
  <r>
    <x v="0"/>
    <x v="13"/>
    <x v="13"/>
    <x v="37"/>
    <x v="37"/>
    <x v="37"/>
    <x v="8"/>
    <x v="98"/>
    <x v="101"/>
    <x v="67"/>
    <x v="179"/>
    <x v="56"/>
    <x v="57"/>
    <x v="0"/>
  </r>
  <r>
    <x v="0"/>
    <x v="13"/>
    <x v="13"/>
    <x v="18"/>
    <x v="18"/>
    <x v="18"/>
    <x v="8"/>
    <x v="98"/>
    <x v="101"/>
    <x v="61"/>
    <x v="121"/>
    <x v="57"/>
    <x v="129"/>
    <x v="0"/>
  </r>
  <r>
    <x v="0"/>
    <x v="13"/>
    <x v="13"/>
    <x v="31"/>
    <x v="31"/>
    <x v="31"/>
    <x v="8"/>
    <x v="98"/>
    <x v="101"/>
    <x v="63"/>
    <x v="180"/>
    <x v="47"/>
    <x v="54"/>
    <x v="0"/>
  </r>
  <r>
    <x v="0"/>
    <x v="13"/>
    <x v="13"/>
    <x v="25"/>
    <x v="25"/>
    <x v="25"/>
    <x v="8"/>
    <x v="98"/>
    <x v="101"/>
    <x v="73"/>
    <x v="82"/>
    <x v="40"/>
    <x v="130"/>
    <x v="0"/>
  </r>
  <r>
    <x v="0"/>
    <x v="13"/>
    <x v="13"/>
    <x v="15"/>
    <x v="15"/>
    <x v="15"/>
    <x v="8"/>
    <x v="98"/>
    <x v="101"/>
    <x v="61"/>
    <x v="121"/>
    <x v="57"/>
    <x v="129"/>
    <x v="0"/>
  </r>
  <r>
    <x v="0"/>
    <x v="13"/>
    <x v="13"/>
    <x v="1"/>
    <x v="1"/>
    <x v="1"/>
    <x v="8"/>
    <x v="98"/>
    <x v="101"/>
    <x v="61"/>
    <x v="121"/>
    <x v="57"/>
    <x v="129"/>
    <x v="0"/>
  </r>
  <r>
    <x v="0"/>
    <x v="13"/>
    <x v="13"/>
    <x v="4"/>
    <x v="4"/>
    <x v="4"/>
    <x v="8"/>
    <x v="98"/>
    <x v="101"/>
    <x v="63"/>
    <x v="180"/>
    <x v="47"/>
    <x v="54"/>
    <x v="0"/>
  </r>
  <r>
    <x v="0"/>
    <x v="13"/>
    <x v="13"/>
    <x v="5"/>
    <x v="5"/>
    <x v="5"/>
    <x v="8"/>
    <x v="98"/>
    <x v="101"/>
    <x v="61"/>
    <x v="121"/>
    <x v="57"/>
    <x v="129"/>
    <x v="0"/>
  </r>
  <r>
    <x v="0"/>
    <x v="13"/>
    <x v="13"/>
    <x v="50"/>
    <x v="50"/>
    <x v="50"/>
    <x v="8"/>
    <x v="98"/>
    <x v="101"/>
    <x v="73"/>
    <x v="82"/>
    <x v="40"/>
    <x v="130"/>
    <x v="0"/>
  </r>
  <r>
    <x v="0"/>
    <x v="13"/>
    <x v="13"/>
    <x v="32"/>
    <x v="32"/>
    <x v="32"/>
    <x v="17"/>
    <x v="99"/>
    <x v="144"/>
    <x v="61"/>
    <x v="121"/>
    <x v="56"/>
    <x v="57"/>
    <x v="0"/>
  </r>
  <r>
    <x v="0"/>
    <x v="13"/>
    <x v="13"/>
    <x v="51"/>
    <x v="51"/>
    <x v="51"/>
    <x v="17"/>
    <x v="99"/>
    <x v="144"/>
    <x v="73"/>
    <x v="82"/>
    <x v="47"/>
    <x v="54"/>
    <x v="0"/>
  </r>
  <r>
    <x v="0"/>
    <x v="13"/>
    <x v="13"/>
    <x v="26"/>
    <x v="26"/>
    <x v="26"/>
    <x v="17"/>
    <x v="99"/>
    <x v="144"/>
    <x v="63"/>
    <x v="180"/>
    <x v="57"/>
    <x v="129"/>
    <x v="0"/>
  </r>
  <r>
    <x v="0"/>
    <x v="13"/>
    <x v="13"/>
    <x v="52"/>
    <x v="52"/>
    <x v="52"/>
    <x v="17"/>
    <x v="99"/>
    <x v="144"/>
    <x v="63"/>
    <x v="180"/>
    <x v="57"/>
    <x v="129"/>
    <x v="0"/>
  </r>
  <r>
    <x v="0"/>
    <x v="13"/>
    <x v="13"/>
    <x v="53"/>
    <x v="53"/>
    <x v="53"/>
    <x v="17"/>
    <x v="99"/>
    <x v="144"/>
    <x v="63"/>
    <x v="180"/>
    <x v="57"/>
    <x v="129"/>
    <x v="0"/>
  </r>
  <r>
    <x v="0"/>
    <x v="13"/>
    <x v="13"/>
    <x v="54"/>
    <x v="54"/>
    <x v="54"/>
    <x v="17"/>
    <x v="99"/>
    <x v="144"/>
    <x v="73"/>
    <x v="82"/>
    <x v="47"/>
    <x v="54"/>
    <x v="0"/>
  </r>
  <r>
    <x v="0"/>
    <x v="13"/>
    <x v="13"/>
    <x v="55"/>
    <x v="55"/>
    <x v="55"/>
    <x v="17"/>
    <x v="99"/>
    <x v="144"/>
    <x v="73"/>
    <x v="82"/>
    <x v="47"/>
    <x v="54"/>
    <x v="0"/>
  </r>
  <r>
    <x v="0"/>
    <x v="13"/>
    <x v="13"/>
    <x v="8"/>
    <x v="8"/>
    <x v="8"/>
    <x v="17"/>
    <x v="99"/>
    <x v="144"/>
    <x v="63"/>
    <x v="180"/>
    <x v="57"/>
    <x v="129"/>
    <x v="0"/>
  </r>
  <r>
    <x v="0"/>
    <x v="13"/>
    <x v="13"/>
    <x v="56"/>
    <x v="56"/>
    <x v="56"/>
    <x v="17"/>
    <x v="99"/>
    <x v="144"/>
    <x v="63"/>
    <x v="180"/>
    <x v="57"/>
    <x v="129"/>
    <x v="0"/>
  </r>
  <r>
    <x v="0"/>
    <x v="13"/>
    <x v="13"/>
    <x v="57"/>
    <x v="57"/>
    <x v="57"/>
    <x v="17"/>
    <x v="99"/>
    <x v="144"/>
    <x v="73"/>
    <x v="82"/>
    <x v="47"/>
    <x v="54"/>
    <x v="0"/>
  </r>
  <r>
    <x v="0"/>
    <x v="13"/>
    <x v="13"/>
    <x v="28"/>
    <x v="28"/>
    <x v="28"/>
    <x v="17"/>
    <x v="99"/>
    <x v="144"/>
    <x v="63"/>
    <x v="180"/>
    <x v="57"/>
    <x v="129"/>
    <x v="0"/>
  </r>
  <r>
    <x v="0"/>
    <x v="13"/>
    <x v="13"/>
    <x v="58"/>
    <x v="58"/>
    <x v="58"/>
    <x v="17"/>
    <x v="99"/>
    <x v="144"/>
    <x v="61"/>
    <x v="121"/>
    <x v="56"/>
    <x v="57"/>
    <x v="0"/>
  </r>
  <r>
    <x v="0"/>
    <x v="13"/>
    <x v="13"/>
    <x v="59"/>
    <x v="59"/>
    <x v="59"/>
    <x v="17"/>
    <x v="99"/>
    <x v="144"/>
    <x v="73"/>
    <x v="82"/>
    <x v="47"/>
    <x v="54"/>
    <x v="0"/>
  </r>
  <r>
    <x v="0"/>
    <x v="13"/>
    <x v="13"/>
    <x v="6"/>
    <x v="6"/>
    <x v="6"/>
    <x v="17"/>
    <x v="99"/>
    <x v="144"/>
    <x v="61"/>
    <x v="121"/>
    <x v="56"/>
    <x v="57"/>
    <x v="0"/>
  </r>
  <r>
    <x v="0"/>
    <x v="13"/>
    <x v="13"/>
    <x v="43"/>
    <x v="43"/>
    <x v="43"/>
    <x v="17"/>
    <x v="99"/>
    <x v="144"/>
    <x v="73"/>
    <x v="82"/>
    <x v="47"/>
    <x v="54"/>
    <x v="0"/>
  </r>
  <r>
    <x v="0"/>
    <x v="13"/>
    <x v="13"/>
    <x v="20"/>
    <x v="20"/>
    <x v="20"/>
    <x v="17"/>
    <x v="99"/>
    <x v="144"/>
    <x v="73"/>
    <x v="82"/>
    <x v="47"/>
    <x v="54"/>
    <x v="0"/>
  </r>
  <r>
    <x v="0"/>
    <x v="13"/>
    <x v="13"/>
    <x v="45"/>
    <x v="45"/>
    <x v="45"/>
    <x v="17"/>
    <x v="99"/>
    <x v="144"/>
    <x v="73"/>
    <x v="82"/>
    <x v="47"/>
    <x v="54"/>
    <x v="0"/>
  </r>
  <r>
    <x v="0"/>
    <x v="13"/>
    <x v="13"/>
    <x v="60"/>
    <x v="60"/>
    <x v="60"/>
    <x v="17"/>
    <x v="99"/>
    <x v="144"/>
    <x v="63"/>
    <x v="180"/>
    <x v="57"/>
    <x v="129"/>
    <x v="0"/>
  </r>
  <r>
    <x v="0"/>
    <x v="13"/>
    <x v="13"/>
    <x v="61"/>
    <x v="61"/>
    <x v="61"/>
    <x v="17"/>
    <x v="99"/>
    <x v="144"/>
    <x v="73"/>
    <x v="82"/>
    <x v="47"/>
    <x v="54"/>
    <x v="0"/>
  </r>
  <r>
    <x v="0"/>
    <x v="13"/>
    <x v="13"/>
    <x v="14"/>
    <x v="14"/>
    <x v="14"/>
    <x v="17"/>
    <x v="99"/>
    <x v="144"/>
    <x v="61"/>
    <x v="121"/>
    <x v="56"/>
    <x v="57"/>
    <x v="0"/>
  </r>
  <r>
    <x v="0"/>
    <x v="14"/>
    <x v="14"/>
    <x v="10"/>
    <x v="10"/>
    <x v="10"/>
    <x v="0"/>
    <x v="69"/>
    <x v="145"/>
    <x v="67"/>
    <x v="111"/>
    <x v="55"/>
    <x v="131"/>
    <x v="0"/>
  </r>
  <r>
    <x v="0"/>
    <x v="14"/>
    <x v="14"/>
    <x v="0"/>
    <x v="0"/>
    <x v="0"/>
    <x v="1"/>
    <x v="92"/>
    <x v="146"/>
    <x v="70"/>
    <x v="181"/>
    <x v="57"/>
    <x v="132"/>
    <x v="0"/>
  </r>
  <r>
    <x v="0"/>
    <x v="14"/>
    <x v="14"/>
    <x v="2"/>
    <x v="2"/>
    <x v="2"/>
    <x v="2"/>
    <x v="72"/>
    <x v="147"/>
    <x v="88"/>
    <x v="182"/>
    <x v="57"/>
    <x v="132"/>
    <x v="0"/>
  </r>
  <r>
    <x v="0"/>
    <x v="14"/>
    <x v="14"/>
    <x v="17"/>
    <x v="17"/>
    <x v="17"/>
    <x v="3"/>
    <x v="95"/>
    <x v="148"/>
    <x v="63"/>
    <x v="183"/>
    <x v="60"/>
    <x v="133"/>
    <x v="0"/>
  </r>
  <r>
    <x v="0"/>
    <x v="14"/>
    <x v="14"/>
    <x v="5"/>
    <x v="5"/>
    <x v="5"/>
    <x v="3"/>
    <x v="95"/>
    <x v="148"/>
    <x v="71"/>
    <x v="184"/>
    <x v="57"/>
    <x v="132"/>
    <x v="0"/>
  </r>
  <r>
    <x v="0"/>
    <x v="14"/>
    <x v="14"/>
    <x v="37"/>
    <x v="37"/>
    <x v="37"/>
    <x v="18"/>
    <x v="73"/>
    <x v="142"/>
    <x v="75"/>
    <x v="185"/>
    <x v="48"/>
    <x v="134"/>
    <x v="0"/>
  </r>
  <r>
    <x v="0"/>
    <x v="14"/>
    <x v="14"/>
    <x v="14"/>
    <x v="14"/>
    <x v="14"/>
    <x v="18"/>
    <x v="73"/>
    <x v="142"/>
    <x v="71"/>
    <x v="184"/>
    <x v="56"/>
    <x v="57"/>
    <x v="0"/>
  </r>
  <r>
    <x v="0"/>
    <x v="14"/>
    <x v="14"/>
    <x v="34"/>
    <x v="34"/>
    <x v="34"/>
    <x v="6"/>
    <x v="77"/>
    <x v="149"/>
    <x v="75"/>
    <x v="185"/>
    <x v="51"/>
    <x v="135"/>
    <x v="0"/>
  </r>
  <r>
    <x v="0"/>
    <x v="14"/>
    <x v="14"/>
    <x v="13"/>
    <x v="13"/>
    <x v="13"/>
    <x v="6"/>
    <x v="77"/>
    <x v="149"/>
    <x v="66"/>
    <x v="186"/>
    <x v="47"/>
    <x v="136"/>
    <x v="0"/>
  </r>
  <r>
    <x v="0"/>
    <x v="14"/>
    <x v="14"/>
    <x v="20"/>
    <x v="20"/>
    <x v="20"/>
    <x v="6"/>
    <x v="77"/>
    <x v="149"/>
    <x v="66"/>
    <x v="186"/>
    <x v="47"/>
    <x v="136"/>
    <x v="0"/>
  </r>
  <r>
    <x v="0"/>
    <x v="14"/>
    <x v="14"/>
    <x v="18"/>
    <x v="18"/>
    <x v="18"/>
    <x v="8"/>
    <x v="78"/>
    <x v="28"/>
    <x v="75"/>
    <x v="185"/>
    <x v="58"/>
    <x v="137"/>
    <x v="0"/>
  </r>
  <r>
    <x v="0"/>
    <x v="14"/>
    <x v="14"/>
    <x v="7"/>
    <x v="7"/>
    <x v="7"/>
    <x v="8"/>
    <x v="78"/>
    <x v="28"/>
    <x v="66"/>
    <x v="186"/>
    <x v="57"/>
    <x v="132"/>
    <x v="0"/>
  </r>
  <r>
    <x v="0"/>
    <x v="14"/>
    <x v="14"/>
    <x v="4"/>
    <x v="4"/>
    <x v="4"/>
    <x v="8"/>
    <x v="78"/>
    <x v="28"/>
    <x v="76"/>
    <x v="13"/>
    <x v="40"/>
    <x v="86"/>
    <x v="0"/>
  </r>
  <r>
    <x v="0"/>
    <x v="14"/>
    <x v="14"/>
    <x v="22"/>
    <x v="22"/>
    <x v="22"/>
    <x v="11"/>
    <x v="79"/>
    <x v="150"/>
    <x v="66"/>
    <x v="186"/>
    <x v="56"/>
    <x v="57"/>
    <x v="0"/>
  </r>
  <r>
    <x v="0"/>
    <x v="14"/>
    <x v="14"/>
    <x v="62"/>
    <x v="62"/>
    <x v="62"/>
    <x v="11"/>
    <x v="79"/>
    <x v="150"/>
    <x v="66"/>
    <x v="186"/>
    <x v="56"/>
    <x v="57"/>
    <x v="0"/>
  </r>
  <r>
    <x v="0"/>
    <x v="14"/>
    <x v="14"/>
    <x v="33"/>
    <x v="33"/>
    <x v="33"/>
    <x v="13"/>
    <x v="80"/>
    <x v="33"/>
    <x v="76"/>
    <x v="13"/>
    <x v="57"/>
    <x v="132"/>
    <x v="0"/>
  </r>
  <r>
    <x v="0"/>
    <x v="14"/>
    <x v="14"/>
    <x v="8"/>
    <x v="8"/>
    <x v="8"/>
    <x v="13"/>
    <x v="80"/>
    <x v="33"/>
    <x v="61"/>
    <x v="187"/>
    <x v="58"/>
    <x v="137"/>
    <x v="0"/>
  </r>
  <r>
    <x v="0"/>
    <x v="14"/>
    <x v="14"/>
    <x v="6"/>
    <x v="6"/>
    <x v="6"/>
    <x v="13"/>
    <x v="80"/>
    <x v="33"/>
    <x v="75"/>
    <x v="185"/>
    <x v="47"/>
    <x v="136"/>
    <x v="0"/>
  </r>
  <r>
    <x v="0"/>
    <x v="14"/>
    <x v="14"/>
    <x v="12"/>
    <x v="12"/>
    <x v="12"/>
    <x v="16"/>
    <x v="96"/>
    <x v="151"/>
    <x v="63"/>
    <x v="183"/>
    <x v="58"/>
    <x v="137"/>
    <x v="0"/>
  </r>
  <r>
    <x v="0"/>
    <x v="14"/>
    <x v="14"/>
    <x v="25"/>
    <x v="25"/>
    <x v="25"/>
    <x v="16"/>
    <x v="96"/>
    <x v="151"/>
    <x v="63"/>
    <x v="183"/>
    <x v="58"/>
    <x v="137"/>
    <x v="0"/>
  </r>
  <r>
    <x v="0"/>
    <x v="14"/>
    <x v="14"/>
    <x v="15"/>
    <x v="15"/>
    <x v="15"/>
    <x v="16"/>
    <x v="96"/>
    <x v="151"/>
    <x v="75"/>
    <x v="185"/>
    <x v="57"/>
    <x v="132"/>
    <x v="0"/>
  </r>
  <r>
    <x v="0"/>
    <x v="14"/>
    <x v="14"/>
    <x v="9"/>
    <x v="9"/>
    <x v="9"/>
    <x v="16"/>
    <x v="96"/>
    <x v="151"/>
    <x v="63"/>
    <x v="183"/>
    <x v="58"/>
    <x v="137"/>
    <x v="0"/>
  </r>
  <r>
    <x v="0"/>
    <x v="14"/>
    <x v="14"/>
    <x v="48"/>
    <x v="48"/>
    <x v="48"/>
    <x v="16"/>
    <x v="96"/>
    <x v="151"/>
    <x v="73"/>
    <x v="82"/>
    <x v="51"/>
    <x v="135"/>
    <x v="0"/>
  </r>
  <r>
    <x v="0"/>
    <x v="14"/>
    <x v="14"/>
    <x v="1"/>
    <x v="1"/>
    <x v="1"/>
    <x v="16"/>
    <x v="96"/>
    <x v="151"/>
    <x v="73"/>
    <x v="82"/>
    <x v="51"/>
    <x v="135"/>
    <x v="0"/>
  </r>
  <r>
    <x v="0"/>
    <x v="14"/>
    <x v="14"/>
    <x v="49"/>
    <x v="49"/>
    <x v="49"/>
    <x v="16"/>
    <x v="96"/>
    <x v="151"/>
    <x v="73"/>
    <x v="82"/>
    <x v="51"/>
    <x v="135"/>
    <x v="0"/>
  </r>
  <r>
    <x v="0"/>
    <x v="15"/>
    <x v="15"/>
    <x v="12"/>
    <x v="12"/>
    <x v="12"/>
    <x v="0"/>
    <x v="76"/>
    <x v="152"/>
    <x v="60"/>
    <x v="188"/>
    <x v="57"/>
    <x v="74"/>
    <x v="0"/>
  </r>
  <r>
    <x v="0"/>
    <x v="15"/>
    <x v="15"/>
    <x v="0"/>
    <x v="0"/>
    <x v="0"/>
    <x v="1"/>
    <x v="79"/>
    <x v="153"/>
    <x v="66"/>
    <x v="189"/>
    <x v="56"/>
    <x v="57"/>
    <x v="0"/>
  </r>
  <r>
    <x v="0"/>
    <x v="15"/>
    <x v="15"/>
    <x v="2"/>
    <x v="2"/>
    <x v="2"/>
    <x v="2"/>
    <x v="80"/>
    <x v="154"/>
    <x v="62"/>
    <x v="190"/>
    <x v="56"/>
    <x v="57"/>
    <x v="0"/>
  </r>
  <r>
    <x v="0"/>
    <x v="15"/>
    <x v="15"/>
    <x v="10"/>
    <x v="10"/>
    <x v="10"/>
    <x v="3"/>
    <x v="96"/>
    <x v="155"/>
    <x v="73"/>
    <x v="82"/>
    <x v="51"/>
    <x v="138"/>
    <x v="0"/>
  </r>
  <r>
    <x v="0"/>
    <x v="15"/>
    <x v="15"/>
    <x v="7"/>
    <x v="7"/>
    <x v="7"/>
    <x v="3"/>
    <x v="96"/>
    <x v="155"/>
    <x v="75"/>
    <x v="191"/>
    <x v="57"/>
    <x v="74"/>
    <x v="0"/>
  </r>
  <r>
    <x v="0"/>
    <x v="15"/>
    <x v="15"/>
    <x v="9"/>
    <x v="9"/>
    <x v="9"/>
    <x v="18"/>
    <x v="97"/>
    <x v="156"/>
    <x v="67"/>
    <x v="104"/>
    <x v="57"/>
    <x v="74"/>
    <x v="0"/>
  </r>
  <r>
    <x v="0"/>
    <x v="15"/>
    <x v="15"/>
    <x v="63"/>
    <x v="63"/>
    <x v="63"/>
    <x v="18"/>
    <x v="97"/>
    <x v="156"/>
    <x v="67"/>
    <x v="104"/>
    <x v="57"/>
    <x v="74"/>
    <x v="0"/>
  </r>
  <r>
    <x v="0"/>
    <x v="15"/>
    <x v="15"/>
    <x v="4"/>
    <x v="4"/>
    <x v="4"/>
    <x v="18"/>
    <x v="97"/>
    <x v="156"/>
    <x v="75"/>
    <x v="191"/>
    <x v="56"/>
    <x v="57"/>
    <x v="0"/>
  </r>
  <r>
    <x v="0"/>
    <x v="15"/>
    <x v="15"/>
    <x v="34"/>
    <x v="34"/>
    <x v="34"/>
    <x v="7"/>
    <x v="98"/>
    <x v="157"/>
    <x v="61"/>
    <x v="192"/>
    <x v="57"/>
    <x v="74"/>
    <x v="0"/>
  </r>
  <r>
    <x v="0"/>
    <x v="15"/>
    <x v="15"/>
    <x v="26"/>
    <x v="26"/>
    <x v="26"/>
    <x v="7"/>
    <x v="98"/>
    <x v="157"/>
    <x v="63"/>
    <x v="54"/>
    <x v="47"/>
    <x v="139"/>
    <x v="0"/>
  </r>
  <r>
    <x v="0"/>
    <x v="15"/>
    <x v="15"/>
    <x v="13"/>
    <x v="13"/>
    <x v="13"/>
    <x v="7"/>
    <x v="98"/>
    <x v="157"/>
    <x v="61"/>
    <x v="192"/>
    <x v="56"/>
    <x v="57"/>
    <x v="1"/>
  </r>
  <r>
    <x v="0"/>
    <x v="15"/>
    <x v="15"/>
    <x v="8"/>
    <x v="8"/>
    <x v="8"/>
    <x v="7"/>
    <x v="98"/>
    <x v="157"/>
    <x v="63"/>
    <x v="54"/>
    <x v="47"/>
    <x v="139"/>
    <x v="0"/>
  </r>
  <r>
    <x v="0"/>
    <x v="15"/>
    <x v="15"/>
    <x v="36"/>
    <x v="36"/>
    <x v="36"/>
    <x v="7"/>
    <x v="98"/>
    <x v="157"/>
    <x v="61"/>
    <x v="192"/>
    <x v="57"/>
    <x v="74"/>
    <x v="0"/>
  </r>
  <r>
    <x v="0"/>
    <x v="15"/>
    <x v="15"/>
    <x v="6"/>
    <x v="6"/>
    <x v="6"/>
    <x v="7"/>
    <x v="98"/>
    <x v="157"/>
    <x v="67"/>
    <x v="104"/>
    <x v="56"/>
    <x v="57"/>
    <x v="0"/>
  </r>
  <r>
    <x v="0"/>
    <x v="15"/>
    <x v="15"/>
    <x v="61"/>
    <x v="61"/>
    <x v="61"/>
    <x v="7"/>
    <x v="98"/>
    <x v="157"/>
    <x v="73"/>
    <x v="82"/>
    <x v="40"/>
    <x v="140"/>
    <x v="0"/>
  </r>
  <r>
    <x v="0"/>
    <x v="15"/>
    <x v="15"/>
    <x v="14"/>
    <x v="14"/>
    <x v="14"/>
    <x v="7"/>
    <x v="98"/>
    <x v="157"/>
    <x v="67"/>
    <x v="104"/>
    <x v="56"/>
    <x v="57"/>
    <x v="0"/>
  </r>
  <r>
    <x v="0"/>
    <x v="15"/>
    <x v="15"/>
    <x v="37"/>
    <x v="37"/>
    <x v="37"/>
    <x v="14"/>
    <x v="99"/>
    <x v="64"/>
    <x v="63"/>
    <x v="54"/>
    <x v="57"/>
    <x v="74"/>
    <x v="0"/>
  </r>
  <r>
    <x v="0"/>
    <x v="15"/>
    <x v="15"/>
    <x v="39"/>
    <x v="39"/>
    <x v="39"/>
    <x v="14"/>
    <x v="99"/>
    <x v="64"/>
    <x v="61"/>
    <x v="192"/>
    <x v="56"/>
    <x v="57"/>
    <x v="0"/>
  </r>
  <r>
    <x v="0"/>
    <x v="15"/>
    <x v="15"/>
    <x v="64"/>
    <x v="64"/>
    <x v="64"/>
    <x v="14"/>
    <x v="99"/>
    <x v="64"/>
    <x v="61"/>
    <x v="192"/>
    <x v="56"/>
    <x v="57"/>
    <x v="0"/>
  </r>
  <r>
    <x v="0"/>
    <x v="15"/>
    <x v="15"/>
    <x v="33"/>
    <x v="33"/>
    <x v="33"/>
    <x v="14"/>
    <x v="99"/>
    <x v="64"/>
    <x v="61"/>
    <x v="192"/>
    <x v="56"/>
    <x v="57"/>
    <x v="0"/>
  </r>
  <r>
    <x v="0"/>
    <x v="15"/>
    <x v="15"/>
    <x v="65"/>
    <x v="65"/>
    <x v="65"/>
    <x v="14"/>
    <x v="99"/>
    <x v="64"/>
    <x v="61"/>
    <x v="192"/>
    <x v="56"/>
    <x v="57"/>
    <x v="0"/>
  </r>
  <r>
    <x v="0"/>
    <x v="15"/>
    <x v="15"/>
    <x v="42"/>
    <x v="42"/>
    <x v="42"/>
    <x v="14"/>
    <x v="99"/>
    <x v="64"/>
    <x v="61"/>
    <x v="192"/>
    <x v="56"/>
    <x v="57"/>
    <x v="0"/>
  </r>
  <r>
    <x v="0"/>
    <x v="15"/>
    <x v="15"/>
    <x v="66"/>
    <x v="66"/>
    <x v="66"/>
    <x v="14"/>
    <x v="99"/>
    <x v="64"/>
    <x v="73"/>
    <x v="82"/>
    <x v="56"/>
    <x v="57"/>
    <x v="0"/>
  </r>
  <r>
    <x v="0"/>
    <x v="15"/>
    <x v="15"/>
    <x v="47"/>
    <x v="47"/>
    <x v="47"/>
    <x v="14"/>
    <x v="99"/>
    <x v="64"/>
    <x v="61"/>
    <x v="192"/>
    <x v="56"/>
    <x v="57"/>
    <x v="0"/>
  </r>
  <r>
    <x v="0"/>
    <x v="15"/>
    <x v="15"/>
    <x v="15"/>
    <x v="15"/>
    <x v="15"/>
    <x v="14"/>
    <x v="99"/>
    <x v="64"/>
    <x v="61"/>
    <x v="192"/>
    <x v="56"/>
    <x v="57"/>
    <x v="0"/>
  </r>
  <r>
    <x v="0"/>
    <x v="15"/>
    <x v="15"/>
    <x v="48"/>
    <x v="48"/>
    <x v="48"/>
    <x v="14"/>
    <x v="99"/>
    <x v="64"/>
    <x v="63"/>
    <x v="54"/>
    <x v="57"/>
    <x v="74"/>
    <x v="0"/>
  </r>
  <r>
    <x v="0"/>
    <x v="15"/>
    <x v="15"/>
    <x v="67"/>
    <x v="67"/>
    <x v="67"/>
    <x v="14"/>
    <x v="99"/>
    <x v="64"/>
    <x v="73"/>
    <x v="82"/>
    <x v="47"/>
    <x v="139"/>
    <x v="0"/>
  </r>
  <r>
    <x v="0"/>
    <x v="15"/>
    <x v="15"/>
    <x v="23"/>
    <x v="23"/>
    <x v="23"/>
    <x v="14"/>
    <x v="99"/>
    <x v="64"/>
    <x v="61"/>
    <x v="192"/>
    <x v="56"/>
    <x v="57"/>
    <x v="0"/>
  </r>
  <r>
    <x v="0"/>
    <x v="15"/>
    <x v="15"/>
    <x v="22"/>
    <x v="22"/>
    <x v="22"/>
    <x v="14"/>
    <x v="99"/>
    <x v="64"/>
    <x v="63"/>
    <x v="54"/>
    <x v="57"/>
    <x v="74"/>
    <x v="0"/>
  </r>
  <r>
    <x v="0"/>
    <x v="15"/>
    <x v="15"/>
    <x v="68"/>
    <x v="68"/>
    <x v="68"/>
    <x v="14"/>
    <x v="99"/>
    <x v="64"/>
    <x v="73"/>
    <x v="82"/>
    <x v="47"/>
    <x v="139"/>
    <x v="0"/>
  </r>
  <r>
    <x v="0"/>
    <x v="15"/>
    <x v="15"/>
    <x v="69"/>
    <x v="69"/>
    <x v="69"/>
    <x v="14"/>
    <x v="99"/>
    <x v="64"/>
    <x v="63"/>
    <x v="54"/>
    <x v="57"/>
    <x v="74"/>
    <x v="0"/>
  </r>
  <r>
    <x v="0"/>
    <x v="16"/>
    <x v="16"/>
    <x v="16"/>
    <x v="16"/>
    <x v="16"/>
    <x v="0"/>
    <x v="100"/>
    <x v="158"/>
    <x v="91"/>
    <x v="193"/>
    <x v="61"/>
    <x v="141"/>
    <x v="0"/>
  </r>
  <r>
    <x v="0"/>
    <x v="16"/>
    <x v="16"/>
    <x v="35"/>
    <x v="35"/>
    <x v="35"/>
    <x v="1"/>
    <x v="43"/>
    <x v="159"/>
    <x v="45"/>
    <x v="194"/>
    <x v="37"/>
    <x v="142"/>
    <x v="0"/>
  </r>
  <r>
    <x v="0"/>
    <x v="16"/>
    <x v="16"/>
    <x v="70"/>
    <x v="70"/>
    <x v="70"/>
    <x v="2"/>
    <x v="101"/>
    <x v="160"/>
    <x v="50"/>
    <x v="195"/>
    <x v="62"/>
    <x v="143"/>
    <x v="0"/>
  </r>
  <r>
    <x v="0"/>
    <x v="16"/>
    <x v="16"/>
    <x v="0"/>
    <x v="0"/>
    <x v="0"/>
    <x v="3"/>
    <x v="64"/>
    <x v="161"/>
    <x v="57"/>
    <x v="196"/>
    <x v="57"/>
    <x v="144"/>
    <x v="0"/>
  </r>
  <r>
    <x v="0"/>
    <x v="16"/>
    <x v="16"/>
    <x v="2"/>
    <x v="2"/>
    <x v="2"/>
    <x v="4"/>
    <x v="71"/>
    <x v="42"/>
    <x v="69"/>
    <x v="197"/>
    <x v="56"/>
    <x v="57"/>
    <x v="0"/>
  </r>
  <r>
    <x v="0"/>
    <x v="16"/>
    <x v="16"/>
    <x v="5"/>
    <x v="5"/>
    <x v="5"/>
    <x v="4"/>
    <x v="71"/>
    <x v="42"/>
    <x v="81"/>
    <x v="198"/>
    <x v="57"/>
    <x v="144"/>
    <x v="0"/>
  </r>
  <r>
    <x v="0"/>
    <x v="16"/>
    <x v="16"/>
    <x v="9"/>
    <x v="9"/>
    <x v="9"/>
    <x v="5"/>
    <x v="72"/>
    <x v="127"/>
    <x v="65"/>
    <x v="31"/>
    <x v="22"/>
    <x v="145"/>
    <x v="0"/>
  </r>
  <r>
    <x v="0"/>
    <x v="16"/>
    <x v="16"/>
    <x v="7"/>
    <x v="7"/>
    <x v="7"/>
    <x v="6"/>
    <x v="93"/>
    <x v="162"/>
    <x v="65"/>
    <x v="31"/>
    <x v="51"/>
    <x v="146"/>
    <x v="0"/>
  </r>
  <r>
    <x v="0"/>
    <x v="16"/>
    <x v="16"/>
    <x v="4"/>
    <x v="4"/>
    <x v="4"/>
    <x v="7"/>
    <x v="94"/>
    <x v="11"/>
    <x v="58"/>
    <x v="199"/>
    <x v="40"/>
    <x v="147"/>
    <x v="0"/>
  </r>
  <r>
    <x v="0"/>
    <x v="16"/>
    <x v="16"/>
    <x v="30"/>
    <x v="30"/>
    <x v="30"/>
    <x v="7"/>
    <x v="94"/>
    <x v="11"/>
    <x v="58"/>
    <x v="199"/>
    <x v="40"/>
    <x v="147"/>
    <x v="0"/>
  </r>
  <r>
    <x v="0"/>
    <x v="16"/>
    <x v="16"/>
    <x v="20"/>
    <x v="20"/>
    <x v="20"/>
    <x v="8"/>
    <x v="95"/>
    <x v="30"/>
    <x v="60"/>
    <x v="35"/>
    <x v="51"/>
    <x v="146"/>
    <x v="0"/>
  </r>
  <r>
    <x v="0"/>
    <x v="16"/>
    <x v="16"/>
    <x v="13"/>
    <x v="13"/>
    <x v="13"/>
    <x v="9"/>
    <x v="74"/>
    <x v="135"/>
    <x v="66"/>
    <x v="200"/>
    <x v="51"/>
    <x v="146"/>
    <x v="0"/>
  </r>
  <r>
    <x v="0"/>
    <x v="16"/>
    <x v="16"/>
    <x v="48"/>
    <x v="48"/>
    <x v="48"/>
    <x v="9"/>
    <x v="74"/>
    <x v="135"/>
    <x v="75"/>
    <x v="201"/>
    <x v="52"/>
    <x v="148"/>
    <x v="0"/>
  </r>
  <r>
    <x v="0"/>
    <x v="16"/>
    <x v="16"/>
    <x v="3"/>
    <x v="3"/>
    <x v="3"/>
    <x v="11"/>
    <x v="75"/>
    <x v="104"/>
    <x v="65"/>
    <x v="31"/>
    <x v="56"/>
    <x v="57"/>
    <x v="0"/>
  </r>
  <r>
    <x v="0"/>
    <x v="16"/>
    <x v="16"/>
    <x v="15"/>
    <x v="15"/>
    <x v="15"/>
    <x v="12"/>
    <x v="76"/>
    <x v="163"/>
    <x v="66"/>
    <x v="200"/>
    <x v="40"/>
    <x v="147"/>
    <x v="0"/>
  </r>
  <r>
    <x v="0"/>
    <x v="16"/>
    <x v="16"/>
    <x v="17"/>
    <x v="17"/>
    <x v="17"/>
    <x v="12"/>
    <x v="76"/>
    <x v="163"/>
    <x v="66"/>
    <x v="200"/>
    <x v="40"/>
    <x v="147"/>
    <x v="0"/>
  </r>
  <r>
    <x v="0"/>
    <x v="16"/>
    <x v="16"/>
    <x v="6"/>
    <x v="6"/>
    <x v="6"/>
    <x v="12"/>
    <x v="76"/>
    <x v="163"/>
    <x v="60"/>
    <x v="35"/>
    <x v="57"/>
    <x v="144"/>
    <x v="0"/>
  </r>
  <r>
    <x v="0"/>
    <x v="16"/>
    <x v="16"/>
    <x v="19"/>
    <x v="19"/>
    <x v="19"/>
    <x v="15"/>
    <x v="77"/>
    <x v="164"/>
    <x v="66"/>
    <x v="200"/>
    <x v="47"/>
    <x v="149"/>
    <x v="0"/>
  </r>
  <r>
    <x v="0"/>
    <x v="16"/>
    <x v="16"/>
    <x v="8"/>
    <x v="8"/>
    <x v="8"/>
    <x v="15"/>
    <x v="77"/>
    <x v="164"/>
    <x v="75"/>
    <x v="201"/>
    <x v="51"/>
    <x v="146"/>
    <x v="0"/>
  </r>
  <r>
    <x v="0"/>
    <x v="16"/>
    <x v="16"/>
    <x v="1"/>
    <x v="1"/>
    <x v="1"/>
    <x v="15"/>
    <x v="77"/>
    <x v="164"/>
    <x v="62"/>
    <x v="202"/>
    <x v="40"/>
    <x v="147"/>
    <x v="0"/>
  </r>
  <r>
    <x v="0"/>
    <x v="16"/>
    <x v="16"/>
    <x v="22"/>
    <x v="22"/>
    <x v="22"/>
    <x v="15"/>
    <x v="77"/>
    <x v="164"/>
    <x v="74"/>
    <x v="203"/>
    <x v="57"/>
    <x v="144"/>
    <x v="0"/>
  </r>
  <r>
    <x v="0"/>
    <x v="17"/>
    <x v="17"/>
    <x v="0"/>
    <x v="0"/>
    <x v="0"/>
    <x v="0"/>
    <x v="95"/>
    <x v="165"/>
    <x v="50"/>
    <x v="204"/>
    <x v="56"/>
    <x v="57"/>
    <x v="0"/>
  </r>
  <r>
    <x v="0"/>
    <x v="17"/>
    <x v="17"/>
    <x v="13"/>
    <x v="13"/>
    <x v="13"/>
    <x v="1"/>
    <x v="80"/>
    <x v="166"/>
    <x v="76"/>
    <x v="205"/>
    <x v="57"/>
    <x v="67"/>
    <x v="0"/>
  </r>
  <r>
    <x v="0"/>
    <x v="17"/>
    <x v="17"/>
    <x v="9"/>
    <x v="9"/>
    <x v="9"/>
    <x v="1"/>
    <x v="80"/>
    <x v="166"/>
    <x v="62"/>
    <x v="206"/>
    <x v="56"/>
    <x v="57"/>
    <x v="0"/>
  </r>
  <r>
    <x v="0"/>
    <x v="17"/>
    <x v="17"/>
    <x v="2"/>
    <x v="2"/>
    <x v="2"/>
    <x v="1"/>
    <x v="80"/>
    <x v="166"/>
    <x v="62"/>
    <x v="206"/>
    <x v="56"/>
    <x v="57"/>
    <x v="0"/>
  </r>
  <r>
    <x v="0"/>
    <x v="17"/>
    <x v="17"/>
    <x v="10"/>
    <x v="10"/>
    <x v="10"/>
    <x v="4"/>
    <x v="96"/>
    <x v="167"/>
    <x v="73"/>
    <x v="82"/>
    <x v="51"/>
    <x v="150"/>
    <x v="0"/>
  </r>
  <r>
    <x v="0"/>
    <x v="17"/>
    <x v="17"/>
    <x v="15"/>
    <x v="15"/>
    <x v="15"/>
    <x v="18"/>
    <x v="97"/>
    <x v="168"/>
    <x v="67"/>
    <x v="133"/>
    <x v="57"/>
    <x v="67"/>
    <x v="0"/>
  </r>
  <r>
    <x v="0"/>
    <x v="17"/>
    <x v="17"/>
    <x v="4"/>
    <x v="4"/>
    <x v="4"/>
    <x v="18"/>
    <x v="97"/>
    <x v="168"/>
    <x v="61"/>
    <x v="62"/>
    <x v="47"/>
    <x v="151"/>
    <x v="0"/>
  </r>
  <r>
    <x v="0"/>
    <x v="17"/>
    <x v="17"/>
    <x v="6"/>
    <x v="6"/>
    <x v="6"/>
    <x v="18"/>
    <x v="97"/>
    <x v="168"/>
    <x v="75"/>
    <x v="207"/>
    <x v="56"/>
    <x v="57"/>
    <x v="0"/>
  </r>
  <r>
    <x v="0"/>
    <x v="17"/>
    <x v="17"/>
    <x v="11"/>
    <x v="11"/>
    <x v="11"/>
    <x v="18"/>
    <x v="97"/>
    <x v="168"/>
    <x v="75"/>
    <x v="207"/>
    <x v="56"/>
    <x v="57"/>
    <x v="0"/>
  </r>
  <r>
    <x v="0"/>
    <x v="17"/>
    <x v="17"/>
    <x v="5"/>
    <x v="5"/>
    <x v="5"/>
    <x v="18"/>
    <x v="97"/>
    <x v="168"/>
    <x v="75"/>
    <x v="207"/>
    <x v="56"/>
    <x v="57"/>
    <x v="0"/>
  </r>
  <r>
    <x v="0"/>
    <x v="17"/>
    <x v="17"/>
    <x v="39"/>
    <x v="39"/>
    <x v="39"/>
    <x v="8"/>
    <x v="98"/>
    <x v="9"/>
    <x v="67"/>
    <x v="133"/>
    <x v="56"/>
    <x v="57"/>
    <x v="0"/>
  </r>
  <r>
    <x v="0"/>
    <x v="17"/>
    <x v="17"/>
    <x v="33"/>
    <x v="33"/>
    <x v="33"/>
    <x v="8"/>
    <x v="98"/>
    <x v="9"/>
    <x v="61"/>
    <x v="62"/>
    <x v="57"/>
    <x v="67"/>
    <x v="0"/>
  </r>
  <r>
    <x v="0"/>
    <x v="17"/>
    <x v="17"/>
    <x v="34"/>
    <x v="34"/>
    <x v="34"/>
    <x v="8"/>
    <x v="98"/>
    <x v="9"/>
    <x v="61"/>
    <x v="62"/>
    <x v="57"/>
    <x v="67"/>
    <x v="0"/>
  </r>
  <r>
    <x v="0"/>
    <x v="17"/>
    <x v="17"/>
    <x v="7"/>
    <x v="7"/>
    <x v="7"/>
    <x v="8"/>
    <x v="98"/>
    <x v="9"/>
    <x v="67"/>
    <x v="133"/>
    <x v="56"/>
    <x v="57"/>
    <x v="0"/>
  </r>
  <r>
    <x v="0"/>
    <x v="17"/>
    <x v="17"/>
    <x v="21"/>
    <x v="21"/>
    <x v="21"/>
    <x v="8"/>
    <x v="98"/>
    <x v="9"/>
    <x v="61"/>
    <x v="62"/>
    <x v="57"/>
    <x v="67"/>
    <x v="0"/>
  </r>
  <r>
    <x v="0"/>
    <x v="17"/>
    <x v="17"/>
    <x v="8"/>
    <x v="8"/>
    <x v="8"/>
    <x v="8"/>
    <x v="98"/>
    <x v="9"/>
    <x v="63"/>
    <x v="208"/>
    <x v="47"/>
    <x v="151"/>
    <x v="0"/>
  </r>
  <r>
    <x v="0"/>
    <x v="17"/>
    <x v="17"/>
    <x v="23"/>
    <x v="23"/>
    <x v="23"/>
    <x v="8"/>
    <x v="98"/>
    <x v="9"/>
    <x v="61"/>
    <x v="62"/>
    <x v="57"/>
    <x v="67"/>
    <x v="0"/>
  </r>
  <r>
    <x v="0"/>
    <x v="17"/>
    <x v="17"/>
    <x v="12"/>
    <x v="12"/>
    <x v="12"/>
    <x v="15"/>
    <x v="99"/>
    <x v="169"/>
    <x v="61"/>
    <x v="62"/>
    <x v="56"/>
    <x v="57"/>
    <x v="0"/>
  </r>
  <r>
    <x v="0"/>
    <x v="17"/>
    <x v="17"/>
    <x v="71"/>
    <x v="71"/>
    <x v="71"/>
    <x v="15"/>
    <x v="99"/>
    <x v="169"/>
    <x v="61"/>
    <x v="62"/>
    <x v="56"/>
    <x v="57"/>
    <x v="0"/>
  </r>
  <r>
    <x v="0"/>
    <x v="17"/>
    <x v="17"/>
    <x v="18"/>
    <x v="18"/>
    <x v="18"/>
    <x v="15"/>
    <x v="99"/>
    <x v="169"/>
    <x v="63"/>
    <x v="208"/>
    <x v="57"/>
    <x v="67"/>
    <x v="0"/>
  </r>
  <r>
    <x v="0"/>
    <x v="17"/>
    <x v="17"/>
    <x v="72"/>
    <x v="72"/>
    <x v="72"/>
    <x v="15"/>
    <x v="99"/>
    <x v="169"/>
    <x v="61"/>
    <x v="62"/>
    <x v="56"/>
    <x v="57"/>
    <x v="0"/>
  </r>
  <r>
    <x v="0"/>
    <x v="17"/>
    <x v="17"/>
    <x v="25"/>
    <x v="25"/>
    <x v="25"/>
    <x v="15"/>
    <x v="99"/>
    <x v="169"/>
    <x v="63"/>
    <x v="208"/>
    <x v="57"/>
    <x v="67"/>
    <x v="0"/>
  </r>
  <r>
    <x v="0"/>
    <x v="17"/>
    <x v="17"/>
    <x v="73"/>
    <x v="73"/>
    <x v="73"/>
    <x v="15"/>
    <x v="99"/>
    <x v="169"/>
    <x v="61"/>
    <x v="62"/>
    <x v="56"/>
    <x v="57"/>
    <x v="0"/>
  </r>
  <r>
    <x v="0"/>
    <x v="17"/>
    <x v="17"/>
    <x v="47"/>
    <x v="47"/>
    <x v="47"/>
    <x v="15"/>
    <x v="99"/>
    <x v="169"/>
    <x v="63"/>
    <x v="208"/>
    <x v="57"/>
    <x v="67"/>
    <x v="0"/>
  </r>
  <r>
    <x v="0"/>
    <x v="17"/>
    <x v="17"/>
    <x v="56"/>
    <x v="56"/>
    <x v="56"/>
    <x v="15"/>
    <x v="99"/>
    <x v="169"/>
    <x v="61"/>
    <x v="62"/>
    <x v="56"/>
    <x v="57"/>
    <x v="0"/>
  </r>
  <r>
    <x v="0"/>
    <x v="17"/>
    <x v="17"/>
    <x v="57"/>
    <x v="57"/>
    <x v="57"/>
    <x v="15"/>
    <x v="99"/>
    <x v="169"/>
    <x v="73"/>
    <x v="82"/>
    <x v="47"/>
    <x v="151"/>
    <x v="0"/>
  </r>
  <r>
    <x v="0"/>
    <x v="17"/>
    <x v="17"/>
    <x v="1"/>
    <x v="1"/>
    <x v="1"/>
    <x v="15"/>
    <x v="99"/>
    <x v="169"/>
    <x v="63"/>
    <x v="208"/>
    <x v="56"/>
    <x v="57"/>
    <x v="0"/>
  </r>
  <r>
    <x v="0"/>
    <x v="17"/>
    <x v="17"/>
    <x v="74"/>
    <x v="74"/>
    <x v="74"/>
    <x v="15"/>
    <x v="99"/>
    <x v="169"/>
    <x v="61"/>
    <x v="62"/>
    <x v="56"/>
    <x v="57"/>
    <x v="0"/>
  </r>
  <r>
    <x v="0"/>
    <x v="17"/>
    <x v="17"/>
    <x v="3"/>
    <x v="3"/>
    <x v="3"/>
    <x v="15"/>
    <x v="99"/>
    <x v="169"/>
    <x v="61"/>
    <x v="62"/>
    <x v="56"/>
    <x v="57"/>
    <x v="0"/>
  </r>
  <r>
    <x v="0"/>
    <x v="17"/>
    <x v="17"/>
    <x v="75"/>
    <x v="75"/>
    <x v="75"/>
    <x v="15"/>
    <x v="99"/>
    <x v="169"/>
    <x v="61"/>
    <x v="62"/>
    <x v="56"/>
    <x v="57"/>
    <x v="0"/>
  </r>
  <r>
    <x v="0"/>
    <x v="17"/>
    <x v="17"/>
    <x v="43"/>
    <x v="43"/>
    <x v="43"/>
    <x v="15"/>
    <x v="99"/>
    <x v="169"/>
    <x v="63"/>
    <x v="208"/>
    <x v="57"/>
    <x v="67"/>
    <x v="0"/>
  </r>
  <r>
    <x v="0"/>
    <x v="17"/>
    <x v="17"/>
    <x v="20"/>
    <x v="20"/>
    <x v="20"/>
    <x v="15"/>
    <x v="99"/>
    <x v="169"/>
    <x v="63"/>
    <x v="208"/>
    <x v="57"/>
    <x v="67"/>
    <x v="0"/>
  </r>
  <r>
    <x v="0"/>
    <x v="17"/>
    <x v="17"/>
    <x v="76"/>
    <x v="76"/>
    <x v="76"/>
    <x v="15"/>
    <x v="99"/>
    <x v="169"/>
    <x v="73"/>
    <x v="82"/>
    <x v="47"/>
    <x v="151"/>
    <x v="0"/>
  </r>
  <r>
    <x v="0"/>
    <x v="18"/>
    <x v="18"/>
    <x v="0"/>
    <x v="0"/>
    <x v="0"/>
    <x v="0"/>
    <x v="95"/>
    <x v="170"/>
    <x v="58"/>
    <x v="209"/>
    <x v="47"/>
    <x v="152"/>
    <x v="0"/>
  </r>
  <r>
    <x v="0"/>
    <x v="18"/>
    <x v="18"/>
    <x v="19"/>
    <x v="19"/>
    <x v="19"/>
    <x v="1"/>
    <x v="77"/>
    <x v="171"/>
    <x v="75"/>
    <x v="210"/>
    <x v="51"/>
    <x v="153"/>
    <x v="0"/>
  </r>
  <r>
    <x v="0"/>
    <x v="18"/>
    <x v="18"/>
    <x v="1"/>
    <x v="1"/>
    <x v="1"/>
    <x v="1"/>
    <x v="77"/>
    <x v="171"/>
    <x v="74"/>
    <x v="211"/>
    <x v="57"/>
    <x v="154"/>
    <x v="0"/>
  </r>
  <r>
    <x v="0"/>
    <x v="18"/>
    <x v="18"/>
    <x v="2"/>
    <x v="2"/>
    <x v="2"/>
    <x v="1"/>
    <x v="77"/>
    <x v="171"/>
    <x v="60"/>
    <x v="212"/>
    <x v="56"/>
    <x v="57"/>
    <x v="0"/>
  </r>
  <r>
    <x v="0"/>
    <x v="18"/>
    <x v="18"/>
    <x v="8"/>
    <x v="8"/>
    <x v="8"/>
    <x v="4"/>
    <x v="78"/>
    <x v="172"/>
    <x v="61"/>
    <x v="157"/>
    <x v="22"/>
    <x v="155"/>
    <x v="0"/>
  </r>
  <r>
    <x v="0"/>
    <x v="18"/>
    <x v="18"/>
    <x v="15"/>
    <x v="15"/>
    <x v="15"/>
    <x v="18"/>
    <x v="79"/>
    <x v="39"/>
    <x v="76"/>
    <x v="198"/>
    <x v="47"/>
    <x v="152"/>
    <x v="0"/>
  </r>
  <r>
    <x v="0"/>
    <x v="18"/>
    <x v="18"/>
    <x v="7"/>
    <x v="7"/>
    <x v="7"/>
    <x v="18"/>
    <x v="79"/>
    <x v="39"/>
    <x v="62"/>
    <x v="76"/>
    <x v="57"/>
    <x v="154"/>
    <x v="0"/>
  </r>
  <r>
    <x v="0"/>
    <x v="18"/>
    <x v="18"/>
    <x v="10"/>
    <x v="10"/>
    <x v="10"/>
    <x v="6"/>
    <x v="80"/>
    <x v="173"/>
    <x v="73"/>
    <x v="82"/>
    <x v="22"/>
    <x v="155"/>
    <x v="0"/>
  </r>
  <r>
    <x v="0"/>
    <x v="18"/>
    <x v="18"/>
    <x v="12"/>
    <x v="12"/>
    <x v="12"/>
    <x v="6"/>
    <x v="80"/>
    <x v="173"/>
    <x v="67"/>
    <x v="213"/>
    <x v="40"/>
    <x v="156"/>
    <x v="0"/>
  </r>
  <r>
    <x v="0"/>
    <x v="18"/>
    <x v="18"/>
    <x v="36"/>
    <x v="36"/>
    <x v="36"/>
    <x v="6"/>
    <x v="80"/>
    <x v="173"/>
    <x v="67"/>
    <x v="213"/>
    <x v="40"/>
    <x v="156"/>
    <x v="0"/>
  </r>
  <r>
    <x v="0"/>
    <x v="18"/>
    <x v="18"/>
    <x v="13"/>
    <x v="13"/>
    <x v="13"/>
    <x v="8"/>
    <x v="96"/>
    <x v="174"/>
    <x v="75"/>
    <x v="210"/>
    <x v="57"/>
    <x v="154"/>
    <x v="0"/>
  </r>
  <r>
    <x v="0"/>
    <x v="18"/>
    <x v="18"/>
    <x v="4"/>
    <x v="4"/>
    <x v="4"/>
    <x v="8"/>
    <x v="96"/>
    <x v="174"/>
    <x v="75"/>
    <x v="210"/>
    <x v="57"/>
    <x v="154"/>
    <x v="0"/>
  </r>
  <r>
    <x v="0"/>
    <x v="18"/>
    <x v="18"/>
    <x v="20"/>
    <x v="20"/>
    <x v="20"/>
    <x v="8"/>
    <x v="96"/>
    <x v="174"/>
    <x v="63"/>
    <x v="214"/>
    <x v="58"/>
    <x v="157"/>
    <x v="0"/>
  </r>
  <r>
    <x v="0"/>
    <x v="18"/>
    <x v="18"/>
    <x v="11"/>
    <x v="11"/>
    <x v="11"/>
    <x v="8"/>
    <x v="96"/>
    <x v="174"/>
    <x v="76"/>
    <x v="198"/>
    <x v="56"/>
    <x v="57"/>
    <x v="0"/>
  </r>
  <r>
    <x v="0"/>
    <x v="18"/>
    <x v="18"/>
    <x v="5"/>
    <x v="5"/>
    <x v="5"/>
    <x v="8"/>
    <x v="96"/>
    <x v="174"/>
    <x v="67"/>
    <x v="213"/>
    <x v="47"/>
    <x v="152"/>
    <x v="0"/>
  </r>
  <r>
    <x v="0"/>
    <x v="18"/>
    <x v="18"/>
    <x v="39"/>
    <x v="39"/>
    <x v="39"/>
    <x v="13"/>
    <x v="97"/>
    <x v="89"/>
    <x v="75"/>
    <x v="210"/>
    <x v="56"/>
    <x v="57"/>
    <x v="0"/>
  </r>
  <r>
    <x v="0"/>
    <x v="18"/>
    <x v="18"/>
    <x v="34"/>
    <x v="34"/>
    <x v="34"/>
    <x v="13"/>
    <x v="97"/>
    <x v="89"/>
    <x v="61"/>
    <x v="157"/>
    <x v="47"/>
    <x v="152"/>
    <x v="0"/>
  </r>
  <r>
    <x v="0"/>
    <x v="18"/>
    <x v="18"/>
    <x v="18"/>
    <x v="18"/>
    <x v="18"/>
    <x v="13"/>
    <x v="97"/>
    <x v="89"/>
    <x v="61"/>
    <x v="157"/>
    <x v="47"/>
    <x v="152"/>
    <x v="0"/>
  </r>
  <r>
    <x v="0"/>
    <x v="18"/>
    <x v="18"/>
    <x v="47"/>
    <x v="47"/>
    <x v="47"/>
    <x v="13"/>
    <x v="97"/>
    <x v="89"/>
    <x v="75"/>
    <x v="210"/>
    <x v="56"/>
    <x v="57"/>
    <x v="0"/>
  </r>
  <r>
    <x v="0"/>
    <x v="18"/>
    <x v="18"/>
    <x v="22"/>
    <x v="22"/>
    <x v="22"/>
    <x v="13"/>
    <x v="97"/>
    <x v="89"/>
    <x v="67"/>
    <x v="213"/>
    <x v="57"/>
    <x v="154"/>
    <x v="0"/>
  </r>
  <r>
    <x v="0"/>
    <x v="18"/>
    <x v="18"/>
    <x v="14"/>
    <x v="14"/>
    <x v="14"/>
    <x v="13"/>
    <x v="97"/>
    <x v="89"/>
    <x v="67"/>
    <x v="213"/>
    <x v="57"/>
    <x v="154"/>
    <x v="0"/>
  </r>
  <r>
    <x v="0"/>
    <x v="19"/>
    <x v="19"/>
    <x v="0"/>
    <x v="0"/>
    <x v="0"/>
    <x v="0"/>
    <x v="82"/>
    <x v="175"/>
    <x v="29"/>
    <x v="215"/>
    <x v="47"/>
    <x v="158"/>
    <x v="0"/>
  </r>
  <r>
    <x v="0"/>
    <x v="19"/>
    <x v="19"/>
    <x v="2"/>
    <x v="2"/>
    <x v="2"/>
    <x v="1"/>
    <x v="83"/>
    <x v="176"/>
    <x v="59"/>
    <x v="216"/>
    <x v="57"/>
    <x v="159"/>
    <x v="0"/>
  </r>
  <r>
    <x v="0"/>
    <x v="19"/>
    <x v="19"/>
    <x v="7"/>
    <x v="7"/>
    <x v="7"/>
    <x v="2"/>
    <x v="66"/>
    <x v="177"/>
    <x v="32"/>
    <x v="217"/>
    <x v="47"/>
    <x v="158"/>
    <x v="0"/>
  </r>
  <r>
    <x v="0"/>
    <x v="19"/>
    <x v="19"/>
    <x v="12"/>
    <x v="12"/>
    <x v="12"/>
    <x v="3"/>
    <x v="70"/>
    <x v="95"/>
    <x v="70"/>
    <x v="61"/>
    <x v="40"/>
    <x v="152"/>
    <x v="0"/>
  </r>
  <r>
    <x v="0"/>
    <x v="19"/>
    <x v="19"/>
    <x v="5"/>
    <x v="5"/>
    <x v="5"/>
    <x v="4"/>
    <x v="92"/>
    <x v="178"/>
    <x v="81"/>
    <x v="218"/>
    <x v="56"/>
    <x v="57"/>
    <x v="0"/>
  </r>
  <r>
    <x v="0"/>
    <x v="19"/>
    <x v="19"/>
    <x v="14"/>
    <x v="14"/>
    <x v="14"/>
    <x v="4"/>
    <x v="92"/>
    <x v="178"/>
    <x v="88"/>
    <x v="219"/>
    <x v="47"/>
    <x v="158"/>
    <x v="0"/>
  </r>
  <r>
    <x v="0"/>
    <x v="19"/>
    <x v="19"/>
    <x v="10"/>
    <x v="10"/>
    <x v="10"/>
    <x v="5"/>
    <x v="72"/>
    <x v="179"/>
    <x v="74"/>
    <x v="152"/>
    <x v="48"/>
    <x v="155"/>
    <x v="0"/>
  </r>
  <r>
    <x v="0"/>
    <x v="19"/>
    <x v="19"/>
    <x v="3"/>
    <x v="3"/>
    <x v="3"/>
    <x v="6"/>
    <x v="73"/>
    <x v="180"/>
    <x v="58"/>
    <x v="220"/>
    <x v="57"/>
    <x v="159"/>
    <x v="0"/>
  </r>
  <r>
    <x v="0"/>
    <x v="19"/>
    <x v="19"/>
    <x v="11"/>
    <x v="11"/>
    <x v="11"/>
    <x v="6"/>
    <x v="73"/>
    <x v="180"/>
    <x v="58"/>
    <x v="220"/>
    <x v="57"/>
    <x v="159"/>
    <x v="0"/>
  </r>
  <r>
    <x v="0"/>
    <x v="19"/>
    <x v="19"/>
    <x v="21"/>
    <x v="21"/>
    <x v="21"/>
    <x v="19"/>
    <x v="74"/>
    <x v="181"/>
    <x v="60"/>
    <x v="221"/>
    <x v="40"/>
    <x v="152"/>
    <x v="0"/>
  </r>
  <r>
    <x v="0"/>
    <x v="19"/>
    <x v="19"/>
    <x v="4"/>
    <x v="4"/>
    <x v="4"/>
    <x v="19"/>
    <x v="74"/>
    <x v="181"/>
    <x v="60"/>
    <x v="221"/>
    <x v="40"/>
    <x v="152"/>
    <x v="0"/>
  </r>
  <r>
    <x v="0"/>
    <x v="19"/>
    <x v="19"/>
    <x v="6"/>
    <x v="6"/>
    <x v="6"/>
    <x v="19"/>
    <x v="74"/>
    <x v="181"/>
    <x v="65"/>
    <x v="222"/>
    <x v="57"/>
    <x v="159"/>
    <x v="0"/>
  </r>
  <r>
    <x v="0"/>
    <x v="19"/>
    <x v="19"/>
    <x v="13"/>
    <x v="13"/>
    <x v="13"/>
    <x v="10"/>
    <x v="75"/>
    <x v="162"/>
    <x v="65"/>
    <x v="222"/>
    <x v="56"/>
    <x v="57"/>
    <x v="0"/>
  </r>
  <r>
    <x v="0"/>
    <x v="19"/>
    <x v="19"/>
    <x v="8"/>
    <x v="8"/>
    <x v="8"/>
    <x v="10"/>
    <x v="75"/>
    <x v="162"/>
    <x v="75"/>
    <x v="223"/>
    <x v="54"/>
    <x v="160"/>
    <x v="0"/>
  </r>
  <r>
    <x v="0"/>
    <x v="19"/>
    <x v="19"/>
    <x v="37"/>
    <x v="37"/>
    <x v="37"/>
    <x v="12"/>
    <x v="76"/>
    <x v="101"/>
    <x v="66"/>
    <x v="134"/>
    <x v="40"/>
    <x v="152"/>
    <x v="0"/>
  </r>
  <r>
    <x v="0"/>
    <x v="19"/>
    <x v="19"/>
    <x v="18"/>
    <x v="18"/>
    <x v="18"/>
    <x v="12"/>
    <x v="76"/>
    <x v="101"/>
    <x v="74"/>
    <x v="152"/>
    <x v="47"/>
    <x v="158"/>
    <x v="0"/>
  </r>
  <r>
    <x v="0"/>
    <x v="19"/>
    <x v="19"/>
    <x v="15"/>
    <x v="15"/>
    <x v="15"/>
    <x v="12"/>
    <x v="76"/>
    <x v="101"/>
    <x v="60"/>
    <x v="221"/>
    <x v="57"/>
    <x v="159"/>
    <x v="0"/>
  </r>
  <r>
    <x v="0"/>
    <x v="19"/>
    <x v="19"/>
    <x v="1"/>
    <x v="1"/>
    <x v="1"/>
    <x v="12"/>
    <x v="76"/>
    <x v="101"/>
    <x v="76"/>
    <x v="224"/>
    <x v="58"/>
    <x v="161"/>
    <x v="1"/>
  </r>
  <r>
    <x v="0"/>
    <x v="19"/>
    <x v="19"/>
    <x v="47"/>
    <x v="47"/>
    <x v="47"/>
    <x v="16"/>
    <x v="77"/>
    <x v="182"/>
    <x v="62"/>
    <x v="157"/>
    <x v="40"/>
    <x v="152"/>
    <x v="0"/>
  </r>
  <r>
    <x v="0"/>
    <x v="19"/>
    <x v="19"/>
    <x v="19"/>
    <x v="19"/>
    <x v="19"/>
    <x v="17"/>
    <x v="78"/>
    <x v="50"/>
    <x v="62"/>
    <x v="157"/>
    <x v="47"/>
    <x v="158"/>
    <x v="0"/>
  </r>
  <r>
    <x v="0"/>
    <x v="19"/>
    <x v="19"/>
    <x v="9"/>
    <x v="9"/>
    <x v="9"/>
    <x v="17"/>
    <x v="78"/>
    <x v="50"/>
    <x v="62"/>
    <x v="157"/>
    <x v="47"/>
    <x v="158"/>
    <x v="0"/>
  </r>
  <r>
    <x v="0"/>
    <x v="19"/>
    <x v="19"/>
    <x v="23"/>
    <x v="23"/>
    <x v="23"/>
    <x v="17"/>
    <x v="78"/>
    <x v="50"/>
    <x v="74"/>
    <x v="152"/>
    <x v="56"/>
    <x v="57"/>
    <x v="0"/>
  </r>
  <r>
    <x v="0"/>
    <x v="19"/>
    <x v="19"/>
    <x v="20"/>
    <x v="20"/>
    <x v="20"/>
    <x v="17"/>
    <x v="78"/>
    <x v="50"/>
    <x v="67"/>
    <x v="98"/>
    <x v="51"/>
    <x v="162"/>
    <x v="0"/>
  </r>
  <r>
    <x v="0"/>
    <x v="20"/>
    <x v="20"/>
    <x v="10"/>
    <x v="10"/>
    <x v="10"/>
    <x v="0"/>
    <x v="72"/>
    <x v="183"/>
    <x v="67"/>
    <x v="225"/>
    <x v="44"/>
    <x v="163"/>
    <x v="0"/>
  </r>
  <r>
    <x v="0"/>
    <x v="20"/>
    <x v="20"/>
    <x v="0"/>
    <x v="0"/>
    <x v="0"/>
    <x v="1"/>
    <x v="95"/>
    <x v="184"/>
    <x v="50"/>
    <x v="226"/>
    <x v="56"/>
    <x v="57"/>
    <x v="0"/>
  </r>
  <r>
    <x v="0"/>
    <x v="20"/>
    <x v="20"/>
    <x v="2"/>
    <x v="2"/>
    <x v="2"/>
    <x v="2"/>
    <x v="77"/>
    <x v="185"/>
    <x v="60"/>
    <x v="227"/>
    <x v="56"/>
    <x v="57"/>
    <x v="0"/>
  </r>
  <r>
    <x v="0"/>
    <x v="20"/>
    <x v="20"/>
    <x v="11"/>
    <x v="11"/>
    <x v="11"/>
    <x v="3"/>
    <x v="78"/>
    <x v="38"/>
    <x v="74"/>
    <x v="228"/>
    <x v="56"/>
    <x v="57"/>
    <x v="0"/>
  </r>
  <r>
    <x v="0"/>
    <x v="20"/>
    <x v="20"/>
    <x v="36"/>
    <x v="36"/>
    <x v="36"/>
    <x v="4"/>
    <x v="79"/>
    <x v="1"/>
    <x v="67"/>
    <x v="225"/>
    <x v="58"/>
    <x v="164"/>
    <x v="0"/>
  </r>
  <r>
    <x v="0"/>
    <x v="20"/>
    <x v="20"/>
    <x v="18"/>
    <x v="18"/>
    <x v="18"/>
    <x v="18"/>
    <x v="80"/>
    <x v="96"/>
    <x v="62"/>
    <x v="229"/>
    <x v="56"/>
    <x v="57"/>
    <x v="0"/>
  </r>
  <r>
    <x v="0"/>
    <x v="20"/>
    <x v="20"/>
    <x v="7"/>
    <x v="7"/>
    <x v="7"/>
    <x v="18"/>
    <x v="80"/>
    <x v="96"/>
    <x v="76"/>
    <x v="230"/>
    <x v="57"/>
    <x v="165"/>
    <x v="0"/>
  </r>
  <r>
    <x v="0"/>
    <x v="20"/>
    <x v="20"/>
    <x v="4"/>
    <x v="4"/>
    <x v="4"/>
    <x v="18"/>
    <x v="80"/>
    <x v="96"/>
    <x v="62"/>
    <x v="229"/>
    <x v="56"/>
    <x v="57"/>
    <x v="0"/>
  </r>
  <r>
    <x v="0"/>
    <x v="20"/>
    <x v="20"/>
    <x v="12"/>
    <x v="12"/>
    <x v="12"/>
    <x v="7"/>
    <x v="96"/>
    <x v="42"/>
    <x v="67"/>
    <x v="225"/>
    <x v="47"/>
    <x v="166"/>
    <x v="0"/>
  </r>
  <r>
    <x v="0"/>
    <x v="20"/>
    <x v="20"/>
    <x v="51"/>
    <x v="51"/>
    <x v="51"/>
    <x v="7"/>
    <x v="96"/>
    <x v="42"/>
    <x v="73"/>
    <x v="82"/>
    <x v="51"/>
    <x v="167"/>
    <x v="0"/>
  </r>
  <r>
    <x v="0"/>
    <x v="20"/>
    <x v="20"/>
    <x v="42"/>
    <x v="42"/>
    <x v="42"/>
    <x v="7"/>
    <x v="96"/>
    <x v="42"/>
    <x v="75"/>
    <x v="231"/>
    <x v="57"/>
    <x v="165"/>
    <x v="0"/>
  </r>
  <r>
    <x v="0"/>
    <x v="20"/>
    <x v="20"/>
    <x v="24"/>
    <x v="24"/>
    <x v="24"/>
    <x v="7"/>
    <x v="96"/>
    <x v="42"/>
    <x v="76"/>
    <x v="230"/>
    <x v="56"/>
    <x v="57"/>
    <x v="0"/>
  </r>
  <r>
    <x v="0"/>
    <x v="20"/>
    <x v="20"/>
    <x v="13"/>
    <x v="13"/>
    <x v="13"/>
    <x v="7"/>
    <x v="96"/>
    <x v="42"/>
    <x v="67"/>
    <x v="225"/>
    <x v="47"/>
    <x v="166"/>
    <x v="0"/>
  </r>
  <r>
    <x v="0"/>
    <x v="20"/>
    <x v="20"/>
    <x v="26"/>
    <x v="26"/>
    <x v="26"/>
    <x v="11"/>
    <x v="97"/>
    <x v="186"/>
    <x v="67"/>
    <x v="225"/>
    <x v="57"/>
    <x v="165"/>
    <x v="0"/>
  </r>
  <r>
    <x v="0"/>
    <x v="20"/>
    <x v="20"/>
    <x v="8"/>
    <x v="8"/>
    <x v="8"/>
    <x v="11"/>
    <x v="97"/>
    <x v="186"/>
    <x v="67"/>
    <x v="225"/>
    <x v="57"/>
    <x v="165"/>
    <x v="0"/>
  </r>
  <r>
    <x v="0"/>
    <x v="20"/>
    <x v="20"/>
    <x v="9"/>
    <x v="9"/>
    <x v="9"/>
    <x v="11"/>
    <x v="97"/>
    <x v="186"/>
    <x v="67"/>
    <x v="225"/>
    <x v="57"/>
    <x v="165"/>
    <x v="0"/>
  </r>
  <r>
    <x v="0"/>
    <x v="20"/>
    <x v="20"/>
    <x v="71"/>
    <x v="71"/>
    <x v="71"/>
    <x v="14"/>
    <x v="98"/>
    <x v="51"/>
    <x v="67"/>
    <x v="225"/>
    <x v="56"/>
    <x v="57"/>
    <x v="0"/>
  </r>
  <r>
    <x v="0"/>
    <x v="20"/>
    <x v="20"/>
    <x v="25"/>
    <x v="25"/>
    <x v="25"/>
    <x v="14"/>
    <x v="98"/>
    <x v="51"/>
    <x v="63"/>
    <x v="232"/>
    <x v="47"/>
    <x v="166"/>
    <x v="0"/>
  </r>
  <r>
    <x v="0"/>
    <x v="20"/>
    <x v="20"/>
    <x v="46"/>
    <x v="46"/>
    <x v="46"/>
    <x v="14"/>
    <x v="98"/>
    <x v="51"/>
    <x v="67"/>
    <x v="225"/>
    <x v="56"/>
    <x v="57"/>
    <x v="0"/>
  </r>
  <r>
    <x v="0"/>
    <x v="20"/>
    <x v="20"/>
    <x v="47"/>
    <x v="47"/>
    <x v="47"/>
    <x v="14"/>
    <x v="98"/>
    <x v="51"/>
    <x v="67"/>
    <x v="225"/>
    <x v="56"/>
    <x v="57"/>
    <x v="0"/>
  </r>
  <r>
    <x v="0"/>
    <x v="20"/>
    <x v="20"/>
    <x v="21"/>
    <x v="21"/>
    <x v="21"/>
    <x v="14"/>
    <x v="98"/>
    <x v="51"/>
    <x v="67"/>
    <x v="225"/>
    <x v="56"/>
    <x v="57"/>
    <x v="0"/>
  </r>
  <r>
    <x v="0"/>
    <x v="20"/>
    <x v="20"/>
    <x v="77"/>
    <x v="77"/>
    <x v="77"/>
    <x v="14"/>
    <x v="98"/>
    <x v="51"/>
    <x v="61"/>
    <x v="233"/>
    <x v="57"/>
    <x v="165"/>
    <x v="0"/>
  </r>
  <r>
    <x v="0"/>
    <x v="20"/>
    <x v="20"/>
    <x v="6"/>
    <x v="6"/>
    <x v="6"/>
    <x v="14"/>
    <x v="98"/>
    <x v="51"/>
    <x v="67"/>
    <x v="225"/>
    <x v="56"/>
    <x v="57"/>
    <x v="0"/>
  </r>
  <r>
    <x v="0"/>
    <x v="20"/>
    <x v="20"/>
    <x v="78"/>
    <x v="78"/>
    <x v="78"/>
    <x v="14"/>
    <x v="98"/>
    <x v="51"/>
    <x v="67"/>
    <x v="225"/>
    <x v="56"/>
    <x v="57"/>
    <x v="0"/>
  </r>
  <r>
    <x v="0"/>
    <x v="20"/>
    <x v="20"/>
    <x v="5"/>
    <x v="5"/>
    <x v="5"/>
    <x v="14"/>
    <x v="98"/>
    <x v="51"/>
    <x v="61"/>
    <x v="233"/>
    <x v="57"/>
    <x v="16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C9E339-01BB-4B75-98F1-34C6314BA24A}" name="pvt_L" cacheId="2248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37" firstHeaderRow="0" firstDataRow="1" firstDataCol="1"/>
  <pivotFields count="11"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43">
      <pivotArea field="2" type="button" dataOnly="0" labelOnly="1" outline="0" axis="axisRow" fieldPosition="0"/>
    </format>
    <format dxfId="342">
      <pivotArea outline="0" fieldPosition="0">
        <references count="1">
          <reference field="4294967294" count="1">
            <x v="0"/>
          </reference>
        </references>
      </pivotArea>
    </format>
    <format dxfId="341">
      <pivotArea outline="0" fieldPosition="0">
        <references count="1">
          <reference field="4294967294" count="1">
            <x v="1"/>
          </reference>
        </references>
      </pivotArea>
    </format>
    <format dxfId="340">
      <pivotArea outline="0" fieldPosition="0">
        <references count="1">
          <reference field="4294967294" count="1">
            <x v="2"/>
          </reference>
        </references>
      </pivotArea>
    </format>
    <format dxfId="339">
      <pivotArea outline="0" fieldPosition="0">
        <references count="1">
          <reference field="4294967294" count="1">
            <x v="3"/>
          </reference>
        </references>
      </pivotArea>
    </format>
    <format dxfId="338">
      <pivotArea outline="0" fieldPosition="0">
        <references count="1">
          <reference field="4294967294" count="1">
            <x v="4"/>
          </reference>
        </references>
      </pivotArea>
    </format>
    <format dxfId="337">
      <pivotArea outline="0" fieldPosition="0">
        <references count="1">
          <reference field="4294967294" count="1">
            <x v="5"/>
          </reference>
        </references>
      </pivotArea>
    </format>
    <format dxfId="336">
      <pivotArea outline="0" fieldPosition="0">
        <references count="1">
          <reference field="4294967294" count="1">
            <x v="6"/>
          </reference>
        </references>
      </pivotArea>
    </format>
    <format dxfId="335">
      <pivotArea field="2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3">
      <pivotArea field="2" type="button" dataOnly="0" labelOnly="1" outline="0" axis="axisRow" fieldPosition="0"/>
    </format>
    <format dxfId="3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1">
      <pivotArea field="2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0F3C82-5A42-486F-A0A3-F6D2ED812396}" name="pvt_M" cacheId="224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0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1">
        <item x="5"/>
        <item x="9"/>
        <item x="18"/>
        <item x="17"/>
        <item x="19"/>
        <item x="0"/>
        <item x="1"/>
        <item x="14"/>
        <item x="12"/>
        <item x="13"/>
        <item x="7"/>
        <item x="8"/>
        <item x="11"/>
        <item x="10"/>
        <item x="16"/>
        <item x="4"/>
        <item x="3"/>
        <item x="2"/>
        <item x="15"/>
        <item x="20"/>
        <item x="6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49">
        <item x="3"/>
        <item x="6"/>
        <item x="10"/>
        <item x="19"/>
        <item x="26"/>
        <item x="40"/>
        <item x="48"/>
        <item x="27"/>
        <item x="30"/>
        <item x="42"/>
        <item x="31"/>
        <item x="14"/>
        <item x="23"/>
        <item x="34"/>
        <item x="43"/>
        <item x="36"/>
        <item x="44"/>
        <item x="41"/>
        <item x="32"/>
        <item x="47"/>
        <item x="18"/>
        <item x="22"/>
        <item x="20"/>
        <item x="16"/>
        <item x="11"/>
        <item x="4"/>
        <item x="8"/>
        <item x="2"/>
        <item x="35"/>
        <item x="33"/>
        <item x="21"/>
        <item x="5"/>
        <item x="45"/>
        <item x="12"/>
        <item x="13"/>
        <item x="28"/>
        <item x="0"/>
        <item x="24"/>
        <item x="1"/>
        <item x="25"/>
        <item x="29"/>
        <item x="7"/>
        <item x="9"/>
        <item x="17"/>
        <item x="38"/>
        <item x="15"/>
        <item x="39"/>
        <item x="46"/>
        <item x="37"/>
      </items>
    </pivotField>
    <pivotField showAll="0" defaultSubtotal="0">
      <items count="49">
        <item x="16"/>
        <item x="7"/>
        <item x="37"/>
        <item x="2"/>
        <item x="25"/>
        <item x="36"/>
        <item x="30"/>
        <item x="31"/>
        <item x="9"/>
        <item x="42"/>
        <item x="0"/>
        <item x="18"/>
        <item x="4"/>
        <item x="26"/>
        <item x="27"/>
        <item x="20"/>
        <item x="8"/>
        <item x="39"/>
        <item x="13"/>
        <item x="23"/>
        <item x="22"/>
        <item x="29"/>
        <item x="24"/>
        <item x="15"/>
        <item x="17"/>
        <item x="28"/>
        <item x="11"/>
        <item x="46"/>
        <item x="6"/>
        <item x="19"/>
        <item x="41"/>
        <item x="34"/>
        <item x="10"/>
        <item x="12"/>
        <item x="1"/>
        <item x="47"/>
        <item x="40"/>
        <item x="32"/>
        <item x="3"/>
        <item x="44"/>
        <item x="43"/>
        <item x="38"/>
        <item x="21"/>
        <item x="5"/>
        <item x="45"/>
        <item x="33"/>
        <item x="35"/>
        <item x="48"/>
        <item x="14"/>
      </items>
    </pivotField>
    <pivotField axis="axisRow" showAll="0" defaultSubtotal="0">
      <items count="49">
        <item x="3"/>
        <item x="6"/>
        <item x="10"/>
        <item x="19"/>
        <item x="26"/>
        <item x="40"/>
        <item x="48"/>
        <item x="27"/>
        <item x="30"/>
        <item x="42"/>
        <item x="31"/>
        <item x="14"/>
        <item x="23"/>
        <item x="34"/>
        <item x="43"/>
        <item x="36"/>
        <item x="44"/>
        <item x="41"/>
        <item x="32"/>
        <item x="47"/>
        <item x="18"/>
        <item x="22"/>
        <item x="20"/>
        <item x="16"/>
        <item x="11"/>
        <item x="4"/>
        <item x="8"/>
        <item x="2"/>
        <item x="35"/>
        <item x="33"/>
        <item x="21"/>
        <item x="5"/>
        <item x="45"/>
        <item x="12"/>
        <item x="13"/>
        <item x="28"/>
        <item x="0"/>
        <item x="24"/>
        <item x="1"/>
        <item x="25"/>
        <item x="29"/>
        <item x="7"/>
        <item x="9"/>
        <item x="17"/>
        <item x="38"/>
        <item x="15"/>
        <item x="39"/>
        <item x="46"/>
        <item x="3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2">
        <item x="128"/>
        <item x="124"/>
        <item x="123"/>
        <item x="122"/>
        <item x="121"/>
        <item x="80"/>
        <item x="79"/>
        <item x="78"/>
        <item x="77"/>
        <item x="112"/>
        <item x="76"/>
        <item x="111"/>
        <item x="115"/>
        <item x="75"/>
        <item x="110"/>
        <item x="109"/>
        <item x="104"/>
        <item x="93"/>
        <item x="92"/>
        <item x="103"/>
        <item x="74"/>
        <item x="102"/>
        <item x="91"/>
        <item x="73"/>
        <item x="70"/>
        <item x="90"/>
        <item x="89"/>
        <item x="72"/>
        <item x="114"/>
        <item x="69"/>
        <item x="127"/>
        <item x="68"/>
        <item x="120"/>
        <item x="101"/>
        <item x="67"/>
        <item x="55"/>
        <item x="66"/>
        <item x="88"/>
        <item x="54"/>
        <item x="65"/>
        <item x="53"/>
        <item x="118"/>
        <item x="52"/>
        <item x="71"/>
        <item x="119"/>
        <item x="87"/>
        <item x="64"/>
        <item x="63"/>
        <item x="131"/>
        <item x="130"/>
        <item x="113"/>
        <item x="100"/>
        <item x="62"/>
        <item x="61"/>
        <item x="51"/>
        <item x="50"/>
        <item x="86"/>
        <item x="60"/>
        <item x="49"/>
        <item x="99"/>
        <item x="85"/>
        <item x="108"/>
        <item x="107"/>
        <item x="129"/>
        <item x="117"/>
        <item x="59"/>
        <item x="98"/>
        <item x="84"/>
        <item x="38"/>
        <item x="97"/>
        <item x="48"/>
        <item x="37"/>
        <item x="47"/>
        <item x="36"/>
        <item x="35"/>
        <item x="58"/>
        <item x="46"/>
        <item x="106"/>
        <item x="105"/>
        <item x="96"/>
        <item x="34"/>
        <item x="126"/>
        <item x="116"/>
        <item x="45"/>
        <item x="57"/>
        <item x="56"/>
        <item x="83"/>
        <item x="95"/>
        <item x="44"/>
        <item x="94"/>
        <item x="125"/>
        <item x="82"/>
        <item x="33"/>
        <item x="43"/>
        <item x="81"/>
        <item x="32"/>
        <item x="31"/>
        <item x="30"/>
        <item x="29"/>
        <item x="28"/>
        <item x="27"/>
        <item x="42"/>
        <item x="19"/>
        <item x="41"/>
        <item x="18"/>
        <item x="17"/>
        <item x="26"/>
        <item x="25"/>
        <item x="40"/>
        <item x="24"/>
        <item x="16"/>
        <item x="15"/>
        <item x="14"/>
        <item x="23"/>
        <item x="39"/>
        <item x="13"/>
        <item x="12"/>
        <item x="22"/>
        <item x="11"/>
        <item x="10"/>
        <item x="9"/>
        <item x="21"/>
        <item x="20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47">
        <item x="220"/>
        <item x="240"/>
        <item x="227"/>
        <item x="239"/>
        <item x="246"/>
        <item x="209"/>
        <item x="144"/>
        <item x="165"/>
        <item x="123"/>
        <item x="52"/>
        <item x="94"/>
        <item x="219"/>
        <item x="51"/>
        <item x="19"/>
        <item x="226"/>
        <item x="79"/>
        <item x="18"/>
        <item x="17"/>
        <item x="50"/>
        <item x="190"/>
        <item x="154"/>
        <item x="245"/>
        <item x="107"/>
        <item x="49"/>
        <item x="93"/>
        <item x="199"/>
        <item x="164"/>
        <item x="36"/>
        <item x="35"/>
        <item x="34"/>
        <item x="143"/>
        <item x="92"/>
        <item x="208"/>
        <item x="189"/>
        <item x="16"/>
        <item x="15"/>
        <item x="122"/>
        <item x="91"/>
        <item x="69"/>
        <item x="153"/>
        <item x="172"/>
        <item x="33"/>
        <item x="121"/>
        <item x="133"/>
        <item x="142"/>
        <item x="188"/>
        <item x="106"/>
        <item x="90"/>
        <item x="120"/>
        <item x="14"/>
        <item x="218"/>
        <item x="132"/>
        <item x="238"/>
        <item x="48"/>
        <item x="78"/>
        <item x="68"/>
        <item x="47"/>
        <item x="141"/>
        <item x="171"/>
        <item x="237"/>
        <item x="198"/>
        <item x="207"/>
        <item x="13"/>
        <item x="163"/>
        <item x="152"/>
        <item x="67"/>
        <item x="12"/>
        <item x="187"/>
        <item x="244"/>
        <item x="179"/>
        <item x="77"/>
        <item x="131"/>
        <item x="105"/>
        <item x="66"/>
        <item x="236"/>
        <item x="217"/>
        <item x="119"/>
        <item x="162"/>
        <item x="65"/>
        <item x="11"/>
        <item x="89"/>
        <item x="46"/>
        <item x="206"/>
        <item x="32"/>
        <item x="186"/>
        <item x="64"/>
        <item x="63"/>
        <item x="45"/>
        <item x="140"/>
        <item x="104"/>
        <item x="118"/>
        <item x="10"/>
        <item x="205"/>
        <item x="151"/>
        <item x="31"/>
        <item x="178"/>
        <item x="139"/>
        <item x="117"/>
        <item x="235"/>
        <item x="44"/>
        <item x="30"/>
        <item x="76"/>
        <item x="29"/>
        <item x="116"/>
        <item x="216"/>
        <item x="9"/>
        <item x="234"/>
        <item x="88"/>
        <item x="130"/>
        <item x="28"/>
        <item x="27"/>
        <item x="161"/>
        <item x="129"/>
        <item x="62"/>
        <item x="26"/>
        <item x="103"/>
        <item x="87"/>
        <item x="61"/>
        <item x="8"/>
        <item x="197"/>
        <item x="160"/>
        <item x="128"/>
        <item x="204"/>
        <item x="60"/>
        <item x="170"/>
        <item x="102"/>
        <item x="185"/>
        <item x="59"/>
        <item x="225"/>
        <item x="7"/>
        <item x="58"/>
        <item x="43"/>
        <item x="177"/>
        <item x="6"/>
        <item x="169"/>
        <item x="86"/>
        <item x="101"/>
        <item x="196"/>
        <item x="57"/>
        <item x="85"/>
        <item x="25"/>
        <item x="215"/>
        <item x="115"/>
        <item x="42"/>
        <item x="150"/>
        <item x="100"/>
        <item x="24"/>
        <item x="84"/>
        <item x="159"/>
        <item x="184"/>
        <item x="114"/>
        <item x="5"/>
        <item x="243"/>
        <item x="23"/>
        <item x="224"/>
        <item x="75"/>
        <item x="56"/>
        <item x="4"/>
        <item x="138"/>
        <item x="83"/>
        <item x="99"/>
        <item x="41"/>
        <item x="223"/>
        <item x="3"/>
        <item x="183"/>
        <item x="214"/>
        <item x="195"/>
        <item x="149"/>
        <item x="158"/>
        <item x="176"/>
        <item x="168"/>
        <item x="242"/>
        <item x="98"/>
        <item x="137"/>
        <item x="182"/>
        <item x="74"/>
        <item x="113"/>
        <item x="22"/>
        <item x="112"/>
        <item x="233"/>
        <item x="148"/>
        <item x="73"/>
        <item x="55"/>
        <item x="232"/>
        <item x="127"/>
        <item x="147"/>
        <item x="136"/>
        <item x="40"/>
        <item x="194"/>
        <item x="126"/>
        <item x="125"/>
        <item x="146"/>
        <item x="203"/>
        <item x="97"/>
        <item x="21"/>
        <item x="135"/>
        <item x="231"/>
        <item x="202"/>
        <item x="201"/>
        <item x="111"/>
        <item x="193"/>
        <item x="145"/>
        <item x="110"/>
        <item x="2"/>
        <item x="213"/>
        <item x="175"/>
        <item x="167"/>
        <item x="39"/>
        <item x="54"/>
        <item x="157"/>
        <item x="166"/>
        <item x="53"/>
        <item x="82"/>
        <item x="222"/>
        <item x="230"/>
        <item x="72"/>
        <item x="229"/>
        <item x="174"/>
        <item x="71"/>
        <item x="96"/>
        <item x="181"/>
        <item x="192"/>
        <item x="173"/>
        <item x="212"/>
        <item x="180"/>
        <item x="38"/>
        <item x="95"/>
        <item x="156"/>
        <item x="1"/>
        <item x="0"/>
        <item x="221"/>
        <item x="20"/>
        <item x="81"/>
        <item x="211"/>
        <item x="109"/>
        <item x="108"/>
        <item x="241"/>
        <item x="124"/>
        <item x="80"/>
        <item x="228"/>
        <item x="155"/>
        <item x="191"/>
        <item x="70"/>
        <item x="37"/>
        <item x="210"/>
        <item x="134"/>
        <item x="200"/>
      </items>
    </pivotField>
    <pivotField dataField="1" showAll="0" defaultSubtotal="0">
      <items count="107">
        <item x="69"/>
        <item x="36"/>
        <item x="64"/>
        <item x="17"/>
        <item x="74"/>
        <item x="67"/>
        <item x="76"/>
        <item x="68"/>
        <item x="75"/>
        <item x="84"/>
        <item x="54"/>
        <item x="73"/>
        <item x="90"/>
        <item x="61"/>
        <item x="99"/>
        <item x="91"/>
        <item x="83"/>
        <item x="63"/>
        <item x="72"/>
        <item x="66"/>
        <item x="37"/>
        <item x="104"/>
        <item x="35"/>
        <item x="65"/>
        <item x="103"/>
        <item x="50"/>
        <item x="71"/>
        <item x="96"/>
        <item x="95"/>
        <item x="51"/>
        <item x="38"/>
        <item x="53"/>
        <item x="52"/>
        <item x="60"/>
        <item x="89"/>
        <item x="58"/>
        <item x="80"/>
        <item x="62"/>
        <item x="70"/>
        <item x="98"/>
        <item x="57"/>
        <item x="94"/>
        <item x="46"/>
        <item x="82"/>
        <item x="81"/>
        <item x="102"/>
        <item x="59"/>
        <item x="49"/>
        <item x="45"/>
        <item x="33"/>
        <item x="101"/>
        <item x="87"/>
        <item x="32"/>
        <item x="88"/>
        <item x="106"/>
        <item x="79"/>
        <item x="48"/>
        <item x="47"/>
        <item x="44"/>
        <item x="97"/>
        <item x="31"/>
        <item x="34"/>
        <item x="93"/>
        <item x="16"/>
        <item x="92"/>
        <item x="105"/>
        <item x="56"/>
        <item x="18"/>
        <item x="55"/>
        <item x="100"/>
        <item x="29"/>
        <item x="43"/>
        <item x="86"/>
        <item x="24"/>
        <item x="85"/>
        <item x="30"/>
        <item x="41"/>
        <item x="19"/>
        <item x="27"/>
        <item x="78"/>
        <item x="77"/>
        <item x="25"/>
        <item x="28"/>
        <item x="42"/>
        <item x="13"/>
        <item x="26"/>
        <item x="23"/>
        <item x="22"/>
        <item x="14"/>
        <item x="10"/>
        <item x="11"/>
        <item x="15"/>
        <item x="40"/>
        <item x="12"/>
        <item x="39"/>
        <item x="3"/>
        <item x="6"/>
        <item x="7"/>
        <item x="8"/>
        <item x="21"/>
        <item x="9"/>
        <item x="5"/>
        <item x="20"/>
        <item x="4"/>
        <item x="2"/>
        <item x="1"/>
        <item x="0"/>
      </items>
    </pivotField>
    <pivotField dataField="1" showAll="0" defaultSubtotal="0">
      <items count="267">
        <item x="72"/>
        <item x="17"/>
        <item x="54"/>
        <item x="70"/>
        <item x="147"/>
        <item x="115"/>
        <item x="170"/>
        <item x="66"/>
        <item x="131"/>
        <item x="98"/>
        <item x="205"/>
        <item x="117"/>
        <item x="255"/>
        <item x="130"/>
        <item x="55"/>
        <item x="36"/>
        <item x="100"/>
        <item x="35"/>
        <item x="178"/>
        <item x="188"/>
        <item x="265"/>
        <item x="253"/>
        <item x="241"/>
        <item x="69"/>
        <item x="16"/>
        <item x="225"/>
        <item x="208"/>
        <item x="171"/>
        <item x="37"/>
        <item x="18"/>
        <item x="232"/>
        <item x="114"/>
        <item x="254"/>
        <item x="84"/>
        <item x="71"/>
        <item x="96"/>
        <item x="214"/>
        <item x="129"/>
        <item x="153"/>
        <item x="116"/>
        <item x="97"/>
        <item x="19"/>
        <item x="50"/>
        <item x="144"/>
        <item x="203"/>
        <item x="132"/>
        <item x="181"/>
        <item x="82"/>
        <item x="263"/>
        <item x="112"/>
        <item x="51"/>
        <item x="145"/>
        <item x="64"/>
        <item x="13"/>
        <item x="53"/>
        <item x="52"/>
        <item x="85"/>
        <item x="146"/>
        <item x="207"/>
        <item x="157"/>
        <item x="113"/>
        <item x="33"/>
        <item x="230"/>
        <item x="32"/>
        <item x="95"/>
        <item x="158"/>
        <item x="14"/>
        <item x="62"/>
        <item x="179"/>
        <item x="83"/>
        <item x="189"/>
        <item x="99"/>
        <item x="10"/>
        <item x="266"/>
        <item x="111"/>
        <item x="154"/>
        <item x="128"/>
        <item x="242"/>
        <item x="11"/>
        <item x="224"/>
        <item x="46"/>
        <item x="15"/>
        <item x="156"/>
        <item x="222"/>
        <item x="31"/>
        <item x="127"/>
        <item x="142"/>
        <item x="65"/>
        <item x="169"/>
        <item x="34"/>
        <item x="177"/>
        <item x="12"/>
        <item x="49"/>
        <item x="264"/>
        <item x="217"/>
        <item x="45"/>
        <item x="68"/>
        <item x="240"/>
        <item x="168"/>
        <item x="143"/>
        <item x="223"/>
        <item x="152"/>
        <item x="252"/>
        <item x="166"/>
        <item x="194"/>
        <item x="43"/>
        <item x="126"/>
        <item x="29"/>
        <item x="80"/>
        <item x="187"/>
        <item x="221"/>
        <item x="206"/>
        <item x="94"/>
        <item x="262"/>
        <item x="67"/>
        <item x="48"/>
        <item x="24"/>
        <item x="105"/>
        <item x="231"/>
        <item x="81"/>
        <item x="47"/>
        <item x="110"/>
        <item x="30"/>
        <item x="251"/>
        <item x="197"/>
        <item x="44"/>
        <item x="92"/>
        <item x="180"/>
        <item x="186"/>
        <item x="220"/>
        <item x="3"/>
        <item x="123"/>
        <item x="6"/>
        <item x="93"/>
        <item x="7"/>
        <item x="135"/>
        <item x="27"/>
        <item x="155"/>
        <item x="195"/>
        <item x="109"/>
        <item x="76"/>
        <item x="165"/>
        <item x="8"/>
        <item x="125"/>
        <item x="89"/>
        <item x="229"/>
        <item x="107"/>
        <item x="124"/>
        <item x="141"/>
        <item x="167"/>
        <item x="9"/>
        <item x="250"/>
        <item x="140"/>
        <item x="260"/>
        <item x="108"/>
        <item x="5"/>
        <item x="25"/>
        <item x="235"/>
        <item x="28"/>
        <item x="199"/>
        <item x="164"/>
        <item x="175"/>
        <item x="61"/>
        <item x="193"/>
        <item x="182"/>
        <item x="26"/>
        <item x="139"/>
        <item x="106"/>
        <item x="256"/>
        <item x="204"/>
        <item x="91"/>
        <item x="59"/>
        <item x="78"/>
        <item x="239"/>
        <item x="42"/>
        <item x="63"/>
        <item x="90"/>
        <item x="151"/>
        <item x="79"/>
        <item x="200"/>
        <item x="120"/>
        <item x="261"/>
        <item x="249"/>
        <item x="77"/>
        <item x="58"/>
        <item x="160"/>
        <item x="23"/>
        <item x="192"/>
        <item x="202"/>
        <item x="138"/>
        <item x="22"/>
        <item x="137"/>
        <item x="247"/>
        <item x="4"/>
        <item x="161"/>
        <item x="40"/>
        <item x="122"/>
        <item x="238"/>
        <item x="176"/>
        <item x="2"/>
        <item x="185"/>
        <item x="103"/>
        <item x="211"/>
        <item x="104"/>
        <item x="248"/>
        <item x="237"/>
        <item x="60"/>
        <item x="163"/>
        <item x="228"/>
        <item x="88"/>
        <item x="150"/>
        <item x="191"/>
        <item x="201"/>
        <item x="134"/>
        <item x="245"/>
        <item x="75"/>
        <item x="234"/>
        <item x="41"/>
        <item x="259"/>
        <item x="198"/>
        <item x="246"/>
        <item x="121"/>
        <item x="212"/>
        <item x="184"/>
        <item x="258"/>
        <item x="174"/>
        <item x="219"/>
        <item x="162"/>
        <item x="213"/>
        <item x="136"/>
        <item x="244"/>
        <item x="218"/>
        <item x="209"/>
        <item x="149"/>
        <item x="236"/>
        <item x="227"/>
        <item x="74"/>
        <item x="216"/>
        <item x="190"/>
        <item x="39"/>
        <item x="102"/>
        <item x="183"/>
        <item x="159"/>
        <item x="119"/>
        <item x="101"/>
        <item x="210"/>
        <item x="243"/>
        <item x="1"/>
        <item x="233"/>
        <item x="21"/>
        <item x="57"/>
        <item x="0"/>
        <item x="173"/>
        <item x="118"/>
        <item x="257"/>
        <item x="133"/>
        <item x="56"/>
        <item x="20"/>
        <item x="196"/>
        <item x="87"/>
        <item x="86"/>
        <item x="172"/>
        <item x="38"/>
        <item x="73"/>
        <item x="226"/>
        <item x="215"/>
        <item x="148"/>
      </items>
    </pivotField>
    <pivotField dataField="1" showAll="0" defaultSubtotal="0">
      <items count="85">
        <item x="68"/>
        <item x="69"/>
        <item x="63"/>
        <item x="66"/>
        <item x="67"/>
        <item x="64"/>
        <item x="78"/>
        <item x="81"/>
        <item x="72"/>
        <item x="45"/>
        <item x="50"/>
        <item x="49"/>
        <item x="42"/>
        <item x="48"/>
        <item x="76"/>
        <item x="58"/>
        <item x="65"/>
        <item x="55"/>
        <item x="61"/>
        <item x="71"/>
        <item x="33"/>
        <item x="74"/>
        <item x="53"/>
        <item x="80"/>
        <item x="62"/>
        <item x="73"/>
        <item x="52"/>
        <item x="60"/>
        <item x="27"/>
        <item x="47"/>
        <item x="59"/>
        <item x="57"/>
        <item x="46"/>
        <item x="77"/>
        <item x="82"/>
        <item x="79"/>
        <item x="51"/>
        <item x="37"/>
        <item x="56"/>
        <item x="44"/>
        <item x="75"/>
        <item x="39"/>
        <item x="41"/>
        <item x="43"/>
        <item x="84"/>
        <item x="36"/>
        <item x="83"/>
        <item x="54"/>
        <item x="40"/>
        <item x="15"/>
        <item x="29"/>
        <item x="70"/>
        <item x="26"/>
        <item x="35"/>
        <item x="24"/>
        <item x="20"/>
        <item x="9"/>
        <item x="34"/>
        <item x="25"/>
        <item x="28"/>
        <item x="32"/>
        <item x="30"/>
        <item x="19"/>
        <item x="31"/>
        <item x="21"/>
        <item x="38"/>
        <item x="12"/>
        <item x="14"/>
        <item x="7"/>
        <item x="18"/>
        <item x="22"/>
        <item x="8"/>
        <item x="23"/>
        <item x="0"/>
        <item x="17"/>
        <item x="16"/>
        <item x="13"/>
        <item x="11"/>
        <item x="4"/>
        <item x="1"/>
        <item x="6"/>
        <item x="10"/>
        <item x="5"/>
        <item x="3"/>
        <item x="2"/>
      </items>
    </pivotField>
    <pivotField dataField="1" showAll="0" defaultSubtotal="0">
      <items count="216">
        <item x="79"/>
        <item x="87"/>
        <item x="188"/>
        <item x="137"/>
        <item x="150"/>
        <item x="171"/>
        <item x="92"/>
        <item x="34"/>
        <item x="15"/>
        <item x="207"/>
        <item x="135"/>
        <item x="158"/>
        <item x="47"/>
        <item x="152"/>
        <item x="189"/>
        <item x="52"/>
        <item x="173"/>
        <item x="9"/>
        <item x="51"/>
        <item x="28"/>
        <item x="203"/>
        <item x="44"/>
        <item x="140"/>
        <item x="50"/>
        <item x="58"/>
        <item x="167"/>
        <item x="84"/>
        <item x="151"/>
        <item x="122"/>
        <item x="101"/>
        <item x="19"/>
        <item x="71"/>
        <item x="116"/>
        <item x="160"/>
        <item x="208"/>
        <item x="213"/>
        <item x="190"/>
        <item x="136"/>
        <item x="60"/>
        <item x="80"/>
        <item x="12"/>
        <item x="143"/>
        <item x="88"/>
        <item x="14"/>
        <item x="183"/>
        <item x="7"/>
        <item x="37"/>
        <item x="65"/>
        <item x="168"/>
        <item x="98"/>
        <item x="18"/>
        <item x="91"/>
        <item x="138"/>
        <item x="126"/>
        <item x="59"/>
        <item x="186"/>
        <item x="77"/>
        <item x="114"/>
        <item x="164"/>
        <item x="201"/>
        <item x="147"/>
        <item x="30"/>
        <item x="69"/>
        <item x="105"/>
        <item x="8"/>
        <item x="123"/>
        <item x="139"/>
        <item x="172"/>
        <item x="184"/>
        <item x="27"/>
        <item x="104"/>
        <item x="54"/>
        <item x="165"/>
        <item x="90"/>
        <item x="36"/>
        <item x="153"/>
        <item x="25"/>
        <item x="191"/>
        <item x="55"/>
        <item x="49"/>
        <item x="89"/>
        <item x="20"/>
        <item x="78"/>
        <item x="0"/>
        <item x="115"/>
        <item x="162"/>
        <item x="209"/>
        <item x="17"/>
        <item x="211"/>
        <item x="16"/>
        <item x="70"/>
        <item x="99"/>
        <item x="35"/>
        <item x="13"/>
        <item x="48"/>
        <item x="148"/>
        <item x="83"/>
        <item x="26"/>
        <item x="103"/>
        <item x="29"/>
        <item x="112"/>
        <item x="202"/>
        <item x="155"/>
        <item x="11"/>
        <item x="185"/>
        <item x="95"/>
        <item x="175"/>
        <item x="125"/>
        <item x="4"/>
        <item x="53"/>
        <item x="67"/>
        <item x="38"/>
        <item x="72"/>
        <item x="127"/>
        <item x="68"/>
        <item x="163"/>
        <item x="187"/>
        <item x="204"/>
        <item x="93"/>
        <item x="33"/>
        <item x="1"/>
        <item x="174"/>
        <item x="66"/>
        <item x="31"/>
        <item x="46"/>
        <item x="166"/>
        <item x="109"/>
        <item x="63"/>
        <item x="144"/>
        <item x="40"/>
        <item x="6"/>
        <item x="10"/>
        <item x="97"/>
        <item x="86"/>
        <item x="194"/>
        <item x="32"/>
        <item x="161"/>
        <item x="199"/>
        <item x="124"/>
        <item x="215"/>
        <item x="43"/>
        <item x="21"/>
        <item x="45"/>
        <item x="100"/>
        <item x="106"/>
        <item x="118"/>
        <item x="64"/>
        <item x="5"/>
        <item x="149"/>
        <item x="157"/>
        <item x="108"/>
        <item x="117"/>
        <item x="85"/>
        <item x="62"/>
        <item x="102"/>
        <item x="134"/>
        <item x="57"/>
        <item x="41"/>
        <item x="146"/>
        <item x="113"/>
        <item x="61"/>
        <item x="128"/>
        <item x="111"/>
        <item x="154"/>
        <item x="129"/>
        <item x="23"/>
        <item x="130"/>
        <item x="195"/>
        <item x="196"/>
        <item x="156"/>
        <item x="170"/>
        <item x="131"/>
        <item x="179"/>
        <item x="56"/>
        <item x="24"/>
        <item x="145"/>
        <item x="75"/>
        <item x="133"/>
        <item x="82"/>
        <item x="206"/>
        <item x="42"/>
        <item x="120"/>
        <item x="94"/>
        <item x="121"/>
        <item x="76"/>
        <item x="3"/>
        <item x="142"/>
        <item x="192"/>
        <item x="96"/>
        <item x="132"/>
        <item x="22"/>
        <item x="214"/>
        <item x="2"/>
        <item x="200"/>
        <item x="81"/>
        <item x="141"/>
        <item x="205"/>
        <item x="110"/>
        <item x="73"/>
        <item x="177"/>
        <item x="39"/>
        <item x="212"/>
        <item x="74"/>
        <item x="119"/>
        <item x="107"/>
        <item x="193"/>
        <item x="159"/>
        <item x="178"/>
        <item x="197"/>
        <item x="181"/>
        <item x="182"/>
        <item x="198"/>
        <item x="180"/>
        <item x="169"/>
        <item x="176"/>
        <item x="210"/>
      </items>
    </pivotField>
    <pivotField dataField="1" showAll="0" defaultSubtotal="0">
      <items count="7">
        <item x="1"/>
        <item x="0"/>
        <item x="4"/>
        <item x="5"/>
        <item x="6"/>
        <item x="3"/>
        <item x="2"/>
      </items>
    </pivotField>
  </pivotFields>
  <rowFields count="3">
    <field x="2"/>
    <field x="6"/>
    <field x="5"/>
  </rowFields>
  <rowItems count="502">
    <i>
      <x/>
    </i>
    <i r="1">
      <x/>
      <x v="36"/>
    </i>
    <i r="1">
      <x v="1"/>
      <x v="38"/>
    </i>
    <i r="1">
      <x v="2"/>
      <x v="27"/>
    </i>
    <i r="1">
      <x v="3"/>
      <x/>
    </i>
    <i r="1">
      <x v="4"/>
      <x v="25"/>
    </i>
    <i r="1">
      <x v="5"/>
      <x v="31"/>
    </i>
    <i r="1">
      <x v="6"/>
      <x v="1"/>
    </i>
    <i r="1">
      <x v="7"/>
      <x v="41"/>
    </i>
    <i r="1">
      <x v="8"/>
      <x v="26"/>
    </i>
    <i r="1">
      <x v="9"/>
      <x v="42"/>
    </i>
    <i r="1">
      <x v="10"/>
      <x v="2"/>
    </i>
    <i r="1">
      <x v="11"/>
      <x v="24"/>
    </i>
    <i r="1">
      <x v="12"/>
      <x v="33"/>
    </i>
    <i r="1">
      <x v="13"/>
      <x v="34"/>
    </i>
    <i r="1">
      <x v="14"/>
      <x v="11"/>
    </i>
    <i r="1">
      <x v="15"/>
      <x v="45"/>
    </i>
    <i r="1">
      <x v="16"/>
      <x v="23"/>
    </i>
    <i r="1">
      <x v="17"/>
      <x v="43"/>
    </i>
    <i r="1">
      <x v="18"/>
      <x v="20"/>
    </i>
    <i r="1">
      <x v="19"/>
      <x v="3"/>
    </i>
    <i t="blank">
      <x/>
    </i>
    <i>
      <x v="1"/>
    </i>
    <i r="1">
      <x/>
      <x v="36"/>
    </i>
    <i r="1">
      <x v="1"/>
      <x v="38"/>
    </i>
    <i r="1">
      <x v="2"/>
      <x v="27"/>
    </i>
    <i r="1">
      <x v="3"/>
      <x v="31"/>
    </i>
    <i r="1">
      <x v="4"/>
      <x/>
    </i>
    <i r="1">
      <x v="5"/>
      <x v="41"/>
    </i>
    <i r="1">
      <x v="6"/>
      <x v="25"/>
    </i>
    <i r="1">
      <x v="7"/>
      <x v="26"/>
    </i>
    <i r="1">
      <x v="8"/>
      <x v="42"/>
    </i>
    <i r="1">
      <x v="9"/>
      <x v="1"/>
    </i>
    <i r="1">
      <x v="10"/>
      <x v="33"/>
    </i>
    <i r="1">
      <x v="11"/>
      <x v="24"/>
    </i>
    <i r="1">
      <x v="12"/>
      <x v="2"/>
    </i>
    <i r="1">
      <x v="13"/>
      <x v="34"/>
    </i>
    <i r="1">
      <x v="14"/>
      <x v="45"/>
    </i>
    <i r="1">
      <x v="15"/>
      <x v="22"/>
    </i>
    <i r="1">
      <x v="16"/>
      <x v="43"/>
    </i>
    <i r="1">
      <x v="17"/>
      <x v="23"/>
    </i>
    <i r="2">
      <x v="30"/>
    </i>
    <i r="1">
      <x v="19"/>
      <x v="20"/>
    </i>
    <i t="blank">
      <x v="1"/>
    </i>
    <i>
      <x v="2"/>
    </i>
    <i r="1">
      <x/>
      <x v="36"/>
    </i>
    <i r="1">
      <x v="1"/>
      <x v="38"/>
    </i>
    <i r="1">
      <x v="2"/>
      <x v="27"/>
    </i>
    <i r="1">
      <x v="3"/>
      <x v="25"/>
    </i>
    <i r="1">
      <x v="4"/>
      <x v="31"/>
    </i>
    <i r="1">
      <x v="5"/>
      <x/>
    </i>
    <i r="1">
      <x v="6"/>
      <x v="1"/>
    </i>
    <i r="1">
      <x v="7"/>
      <x v="41"/>
    </i>
    <i r="1">
      <x v="8"/>
      <x v="2"/>
    </i>
    <i r="2">
      <x v="26"/>
    </i>
    <i r="1">
      <x v="10"/>
      <x v="24"/>
    </i>
    <i r="1">
      <x v="11"/>
      <x v="42"/>
    </i>
    <i r="1">
      <x v="12"/>
      <x v="33"/>
    </i>
    <i r="1">
      <x v="13"/>
      <x v="34"/>
    </i>
    <i r="1">
      <x v="14"/>
      <x v="20"/>
    </i>
    <i r="1">
      <x v="15"/>
      <x v="3"/>
    </i>
    <i r="2">
      <x v="11"/>
    </i>
    <i r="1">
      <x v="17"/>
      <x v="45"/>
    </i>
    <i r="1">
      <x v="18"/>
      <x v="43"/>
    </i>
    <i r="1">
      <x v="19"/>
      <x v="21"/>
    </i>
    <i t="blank">
      <x v="2"/>
    </i>
    <i>
      <x v="3"/>
    </i>
    <i r="1">
      <x/>
      <x v="38"/>
    </i>
    <i r="1">
      <x v="1"/>
      <x v="36"/>
    </i>
    <i r="1">
      <x v="2"/>
      <x v="27"/>
    </i>
    <i r="1">
      <x v="3"/>
      <x v="31"/>
    </i>
    <i r="1">
      <x v="4"/>
      <x v="42"/>
    </i>
    <i r="1">
      <x v="5"/>
      <x v="25"/>
    </i>
    <i r="2">
      <x v="41"/>
    </i>
    <i r="1">
      <x v="7"/>
      <x/>
    </i>
    <i r="1">
      <x v="8"/>
      <x v="26"/>
    </i>
    <i r="1">
      <x v="9"/>
      <x v="2"/>
    </i>
    <i r="1">
      <x v="10"/>
      <x v="24"/>
    </i>
    <i r="1">
      <x v="11"/>
      <x v="34"/>
    </i>
    <i r="1">
      <x v="12"/>
      <x v="22"/>
    </i>
    <i r="1">
      <x v="13"/>
      <x v="33"/>
    </i>
    <i r="1">
      <x v="14"/>
      <x v="1"/>
    </i>
    <i r="2">
      <x v="23"/>
    </i>
    <i r="1">
      <x v="16"/>
      <x v="21"/>
    </i>
    <i r="1">
      <x v="17"/>
      <x v="20"/>
    </i>
    <i r="1">
      <x v="18"/>
      <x v="30"/>
    </i>
    <i r="2">
      <x v="43"/>
    </i>
    <i t="blank">
      <x v="3"/>
    </i>
    <i>
      <x v="4"/>
    </i>
    <i r="1">
      <x/>
      <x v="36"/>
    </i>
    <i r="1">
      <x v="1"/>
      <x v="38"/>
    </i>
    <i r="1">
      <x v="2"/>
      <x v="27"/>
    </i>
    <i r="1">
      <x v="3"/>
      <x/>
    </i>
    <i r="2">
      <x v="25"/>
    </i>
    <i r="1">
      <x v="5"/>
      <x v="1"/>
    </i>
    <i r="1">
      <x v="6"/>
      <x v="41"/>
    </i>
    <i r="1">
      <x v="7"/>
      <x v="26"/>
    </i>
    <i r="1">
      <x v="8"/>
      <x v="2"/>
    </i>
    <i r="1">
      <x v="9"/>
      <x v="42"/>
    </i>
    <i r="2">
      <x v="45"/>
    </i>
    <i r="1">
      <x v="11"/>
      <x v="12"/>
    </i>
    <i r="2">
      <x v="24"/>
    </i>
    <i r="2">
      <x v="33"/>
    </i>
    <i r="1">
      <x v="14"/>
      <x v="3"/>
    </i>
    <i r="2">
      <x v="34"/>
    </i>
    <i r="1">
      <x v="16"/>
      <x v="21"/>
    </i>
    <i r="2">
      <x v="22"/>
    </i>
    <i r="2">
      <x v="37"/>
    </i>
    <i r="1">
      <x v="19"/>
      <x v="31"/>
    </i>
    <i t="blank">
      <x v="4"/>
    </i>
    <i>
      <x v="5"/>
    </i>
    <i r="1">
      <x/>
      <x v="36"/>
    </i>
    <i r="1">
      <x v="1"/>
      <x v="38"/>
    </i>
    <i r="1">
      <x v="2"/>
      <x v="27"/>
    </i>
    <i r="1">
      <x v="3"/>
      <x/>
    </i>
    <i r="1">
      <x v="4"/>
      <x v="25"/>
    </i>
    <i r="2">
      <x v="41"/>
    </i>
    <i r="1">
      <x v="6"/>
      <x v="1"/>
    </i>
    <i r="1">
      <x v="7"/>
      <x v="31"/>
    </i>
    <i r="1">
      <x v="8"/>
      <x v="11"/>
    </i>
    <i r="1">
      <x v="9"/>
      <x v="26"/>
    </i>
    <i r="1">
      <x v="10"/>
      <x v="42"/>
    </i>
    <i r="1">
      <x v="11"/>
      <x v="24"/>
    </i>
    <i r="1">
      <x v="12"/>
      <x v="2"/>
    </i>
    <i r="2">
      <x v="34"/>
    </i>
    <i r="1">
      <x v="14"/>
      <x v="33"/>
    </i>
    <i r="1">
      <x v="15"/>
      <x v="43"/>
    </i>
    <i r="1">
      <x v="16"/>
      <x v="22"/>
    </i>
    <i r="2">
      <x v="45"/>
    </i>
    <i r="1">
      <x v="18"/>
      <x v="21"/>
    </i>
    <i r="1">
      <x v="19"/>
      <x v="39"/>
    </i>
    <i t="blank">
      <x v="5"/>
    </i>
    <i>
      <x v="6"/>
    </i>
    <i r="1">
      <x/>
      <x v="38"/>
    </i>
    <i r="1">
      <x v="1"/>
      <x v="36"/>
    </i>
    <i r="1">
      <x v="2"/>
      <x v="27"/>
    </i>
    <i r="1">
      <x v="3"/>
      <x v="31"/>
    </i>
    <i r="1">
      <x v="4"/>
      <x/>
    </i>
    <i r="1">
      <x v="5"/>
      <x v="25"/>
    </i>
    <i r="1">
      <x v="6"/>
      <x v="1"/>
    </i>
    <i r="1">
      <x v="7"/>
      <x v="11"/>
    </i>
    <i r="1">
      <x v="8"/>
      <x v="41"/>
    </i>
    <i r="1">
      <x v="9"/>
      <x v="26"/>
    </i>
    <i r="1">
      <x v="10"/>
      <x v="24"/>
    </i>
    <i r="2">
      <x v="42"/>
    </i>
    <i r="1">
      <x v="12"/>
      <x v="2"/>
    </i>
    <i r="1">
      <x v="13"/>
      <x v="34"/>
    </i>
    <i r="1">
      <x v="14"/>
      <x v="33"/>
    </i>
    <i r="1">
      <x v="15"/>
      <x v="23"/>
    </i>
    <i r="1">
      <x v="16"/>
      <x v="21"/>
    </i>
    <i r="1">
      <x v="17"/>
      <x v="37"/>
    </i>
    <i r="1">
      <x v="18"/>
      <x v="3"/>
    </i>
    <i r="1">
      <x v="19"/>
      <x v="30"/>
    </i>
    <i r="2">
      <x v="43"/>
    </i>
    <i t="blank">
      <x v="6"/>
    </i>
    <i>
      <x v="7"/>
    </i>
    <i r="1">
      <x/>
      <x v="36"/>
    </i>
    <i r="1">
      <x v="1"/>
      <x v="38"/>
    </i>
    <i r="1">
      <x v="2"/>
      <x v="27"/>
    </i>
    <i r="1">
      <x v="3"/>
      <x v="31"/>
    </i>
    <i r="1">
      <x v="4"/>
      <x v="25"/>
    </i>
    <i r="1">
      <x v="5"/>
      <x/>
    </i>
    <i r="1">
      <x v="6"/>
      <x v="1"/>
    </i>
    <i r="1">
      <x v="7"/>
      <x v="41"/>
    </i>
    <i r="1">
      <x v="8"/>
      <x v="42"/>
    </i>
    <i r="1">
      <x v="9"/>
      <x v="24"/>
    </i>
    <i r="1">
      <x v="10"/>
      <x v="26"/>
    </i>
    <i r="1">
      <x v="11"/>
      <x v="2"/>
    </i>
    <i r="1">
      <x v="12"/>
      <x v="3"/>
    </i>
    <i r="1">
      <x v="13"/>
      <x v="34"/>
    </i>
    <i r="1">
      <x v="14"/>
      <x v="33"/>
    </i>
    <i r="1">
      <x v="15"/>
      <x v="20"/>
    </i>
    <i r="2">
      <x v="30"/>
    </i>
    <i r="1">
      <x v="17"/>
      <x v="43"/>
    </i>
    <i r="1">
      <x v="18"/>
      <x v="39"/>
    </i>
    <i r="2">
      <x v="45"/>
    </i>
    <i t="blank">
      <x v="7"/>
    </i>
    <i>
      <x v="8"/>
    </i>
    <i r="1">
      <x/>
      <x v="38"/>
    </i>
    <i r="1">
      <x v="1"/>
      <x v="25"/>
    </i>
    <i r="1">
      <x v="2"/>
      <x/>
    </i>
    <i r="2">
      <x v="36"/>
    </i>
    <i r="1">
      <x v="4"/>
      <x v="1"/>
    </i>
    <i r="2">
      <x v="27"/>
    </i>
    <i r="1">
      <x v="6"/>
      <x v="26"/>
    </i>
    <i r="1">
      <x v="7"/>
      <x v="42"/>
    </i>
    <i r="1">
      <x v="8"/>
      <x v="45"/>
    </i>
    <i r="1">
      <x v="9"/>
      <x v="41"/>
    </i>
    <i r="1">
      <x v="10"/>
      <x v="2"/>
    </i>
    <i r="2">
      <x v="31"/>
    </i>
    <i r="1">
      <x v="12"/>
      <x v="3"/>
    </i>
    <i r="1">
      <x v="13"/>
      <x v="21"/>
    </i>
    <i r="1">
      <x v="14"/>
      <x v="33"/>
    </i>
    <i r="2">
      <x v="34"/>
    </i>
    <i r="1">
      <x v="16"/>
      <x v="20"/>
    </i>
    <i r="1">
      <x v="17"/>
      <x v="24"/>
    </i>
    <i r="2">
      <x v="39"/>
    </i>
    <i r="1">
      <x v="19"/>
      <x v="30"/>
    </i>
    <i t="blank">
      <x v="8"/>
    </i>
    <i>
      <x v="9"/>
    </i>
    <i r="1">
      <x/>
      <x v="36"/>
    </i>
    <i r="1">
      <x v="1"/>
      <x v="38"/>
    </i>
    <i r="1">
      <x v="2"/>
      <x v="25"/>
    </i>
    <i r="1">
      <x v="3"/>
      <x v="27"/>
    </i>
    <i r="1">
      <x v="4"/>
      <x v="1"/>
    </i>
    <i r="1">
      <x v="5"/>
      <x/>
    </i>
    <i r="1">
      <x v="6"/>
      <x v="11"/>
    </i>
    <i r="1">
      <x v="7"/>
      <x v="4"/>
    </i>
    <i r="2">
      <x v="31"/>
    </i>
    <i r="2">
      <x v="42"/>
    </i>
    <i r="1">
      <x v="10"/>
      <x v="26"/>
    </i>
    <i r="1">
      <x v="11"/>
      <x v="41"/>
    </i>
    <i r="1">
      <x v="12"/>
      <x v="2"/>
    </i>
    <i r="2">
      <x v="24"/>
    </i>
    <i r="1">
      <x v="14"/>
      <x v="34"/>
    </i>
    <i r="1">
      <x v="15"/>
      <x v="3"/>
    </i>
    <i r="1">
      <x v="16"/>
      <x v="33"/>
    </i>
    <i r="1">
      <x v="17"/>
      <x v="45"/>
    </i>
    <i r="1">
      <x v="18"/>
      <x v="7"/>
    </i>
    <i r="2">
      <x v="35"/>
    </i>
    <i r="2">
      <x v="43"/>
    </i>
    <i t="blank">
      <x v="9"/>
    </i>
    <i>
      <x v="10"/>
    </i>
    <i r="1">
      <x/>
      <x v="38"/>
    </i>
    <i r="1">
      <x v="1"/>
      <x/>
    </i>
    <i r="1">
      <x v="2"/>
      <x v="27"/>
    </i>
    <i r="1">
      <x v="3"/>
      <x v="36"/>
    </i>
    <i r="1">
      <x v="4"/>
      <x v="25"/>
    </i>
    <i r="1">
      <x v="5"/>
      <x v="1"/>
    </i>
    <i r="1">
      <x v="6"/>
      <x v="2"/>
    </i>
    <i r="2">
      <x v="26"/>
    </i>
    <i r="1">
      <x v="8"/>
      <x v="12"/>
    </i>
    <i r="1">
      <x v="9"/>
      <x v="3"/>
    </i>
    <i r="2">
      <x v="42"/>
    </i>
    <i r="1">
      <x v="11"/>
      <x v="33"/>
    </i>
    <i r="2">
      <x v="41"/>
    </i>
    <i r="1">
      <x v="13"/>
      <x v="24"/>
    </i>
    <i r="1">
      <x v="14"/>
      <x v="37"/>
    </i>
    <i r="2">
      <x v="45"/>
    </i>
    <i r="1">
      <x v="16"/>
      <x v="23"/>
    </i>
    <i r="2">
      <x v="31"/>
    </i>
    <i r="2">
      <x v="40"/>
    </i>
    <i r="1">
      <x v="19"/>
      <x v="21"/>
    </i>
    <i r="2">
      <x v="22"/>
    </i>
    <i r="2">
      <x v="34"/>
    </i>
    <i t="blank">
      <x v="10"/>
    </i>
    <i>
      <x v="11"/>
    </i>
    <i r="1">
      <x/>
      <x v="38"/>
    </i>
    <i r="1">
      <x v="1"/>
      <x v="36"/>
    </i>
    <i r="1">
      <x v="2"/>
      <x v="27"/>
    </i>
    <i r="1">
      <x v="3"/>
      <x/>
    </i>
    <i r="1">
      <x v="4"/>
      <x v="42"/>
    </i>
    <i r="1">
      <x v="5"/>
      <x v="26"/>
    </i>
    <i r="1">
      <x v="6"/>
      <x v="31"/>
    </i>
    <i r="1">
      <x v="7"/>
      <x v="25"/>
    </i>
    <i r="1">
      <x v="8"/>
      <x v="2"/>
    </i>
    <i r="2">
      <x v="21"/>
    </i>
    <i r="2">
      <x v="22"/>
    </i>
    <i r="2">
      <x v="33"/>
    </i>
    <i r="2">
      <x v="41"/>
    </i>
    <i r="1">
      <x v="13"/>
      <x v="24"/>
    </i>
    <i r="2">
      <x v="45"/>
    </i>
    <i r="1">
      <x v="15"/>
      <x v="37"/>
    </i>
    <i r="1">
      <x v="16"/>
      <x v="1"/>
    </i>
    <i r="2">
      <x v="30"/>
    </i>
    <i r="2">
      <x v="40"/>
    </i>
    <i r="1">
      <x v="19"/>
      <x v="3"/>
    </i>
    <i r="2">
      <x v="8"/>
    </i>
    <i r="2">
      <x v="10"/>
    </i>
    <i r="2">
      <x v="18"/>
    </i>
    <i r="2">
      <x v="20"/>
    </i>
    <i r="2">
      <x v="29"/>
    </i>
    <i r="2">
      <x v="34"/>
    </i>
    <i r="2">
      <x v="39"/>
    </i>
    <i t="blank">
      <x v="11"/>
    </i>
    <i>
      <x v="12"/>
    </i>
    <i r="1">
      <x/>
      <x/>
    </i>
    <i r="2">
      <x v="38"/>
    </i>
    <i r="1">
      <x v="2"/>
      <x v="36"/>
    </i>
    <i r="1">
      <x v="3"/>
      <x v="25"/>
    </i>
    <i r="2">
      <x v="27"/>
    </i>
    <i r="1">
      <x v="5"/>
      <x v="2"/>
    </i>
    <i r="1">
      <x v="6"/>
      <x v="42"/>
    </i>
    <i r="1">
      <x v="7"/>
      <x v="1"/>
    </i>
    <i r="2">
      <x v="26"/>
    </i>
    <i r="2">
      <x v="31"/>
    </i>
    <i r="1">
      <x v="10"/>
      <x v="33"/>
    </i>
    <i r="1">
      <x v="11"/>
      <x v="41"/>
    </i>
    <i r="1">
      <x v="12"/>
      <x v="20"/>
    </i>
    <i r="2">
      <x v="22"/>
    </i>
    <i r="2">
      <x v="34"/>
    </i>
    <i r="1">
      <x v="15"/>
      <x v="13"/>
    </i>
    <i r="2">
      <x v="21"/>
    </i>
    <i r="2">
      <x v="28"/>
    </i>
    <i r="2">
      <x v="45"/>
    </i>
    <i r="1">
      <x v="19"/>
      <x v="15"/>
    </i>
    <i r="2">
      <x v="30"/>
    </i>
    <i r="2">
      <x v="39"/>
    </i>
    <i t="blank">
      <x v="12"/>
    </i>
    <i>
      <x v="13"/>
    </i>
    <i r="1">
      <x/>
      <x v="38"/>
    </i>
    <i r="1">
      <x v="1"/>
      <x v="41"/>
    </i>
    <i r="1">
      <x v="2"/>
      <x/>
    </i>
    <i r="1">
      <x v="3"/>
      <x v="27"/>
    </i>
    <i r="1">
      <x v="4"/>
      <x v="26"/>
    </i>
    <i r="2">
      <x v="36"/>
    </i>
    <i r="1">
      <x v="6"/>
      <x v="25"/>
    </i>
    <i r="2">
      <x v="39"/>
    </i>
    <i r="1">
      <x v="8"/>
      <x v="2"/>
    </i>
    <i r="2">
      <x v="13"/>
    </i>
    <i r="2">
      <x v="42"/>
    </i>
    <i r="1">
      <x v="11"/>
      <x v="1"/>
    </i>
    <i r="2">
      <x v="31"/>
    </i>
    <i r="2">
      <x v="33"/>
    </i>
    <i r="2">
      <x v="43"/>
    </i>
    <i r="2">
      <x v="48"/>
    </i>
    <i r="1">
      <x v="16"/>
      <x v="12"/>
    </i>
    <i r="2">
      <x v="23"/>
    </i>
    <i r="2">
      <x v="30"/>
    </i>
    <i r="2">
      <x v="44"/>
    </i>
    <i t="blank">
      <x v="13"/>
    </i>
    <i>
      <x v="14"/>
    </i>
    <i r="1">
      <x/>
      <x v="38"/>
    </i>
    <i r="1">
      <x v="1"/>
      <x/>
    </i>
    <i r="1">
      <x v="2"/>
      <x v="36"/>
    </i>
    <i r="1">
      <x v="3"/>
      <x v="1"/>
    </i>
    <i r="1">
      <x v="4"/>
      <x v="27"/>
    </i>
    <i r="1">
      <x v="5"/>
      <x v="42"/>
    </i>
    <i r="1">
      <x v="6"/>
      <x v="25"/>
    </i>
    <i r="1">
      <x v="7"/>
      <x v="34"/>
    </i>
    <i r="1">
      <x v="8"/>
      <x v="26"/>
    </i>
    <i r="1">
      <x v="9"/>
      <x v="45"/>
    </i>
    <i r="1">
      <x v="10"/>
      <x v="2"/>
    </i>
    <i r="1">
      <x v="11"/>
      <x v="33"/>
    </i>
    <i r="1">
      <x v="12"/>
      <x v="21"/>
    </i>
    <i r="2">
      <x v="41"/>
    </i>
    <i r="1">
      <x v="14"/>
      <x v="12"/>
    </i>
    <i r="2">
      <x v="23"/>
    </i>
    <i r="2">
      <x v="28"/>
    </i>
    <i r="2">
      <x v="31"/>
    </i>
    <i r="1">
      <x v="18"/>
      <x v="39"/>
    </i>
    <i r="1">
      <x v="19"/>
      <x v="13"/>
    </i>
    <i r="2">
      <x v="15"/>
    </i>
    <i r="2">
      <x v="37"/>
    </i>
    <i r="2">
      <x v="40"/>
    </i>
    <i t="blank">
      <x v="14"/>
    </i>
    <i>
      <x v="15"/>
    </i>
    <i r="1">
      <x/>
      <x/>
    </i>
    <i r="1">
      <x v="1"/>
      <x v="38"/>
    </i>
    <i r="1">
      <x v="2"/>
      <x v="27"/>
    </i>
    <i r="1">
      <x v="3"/>
      <x v="1"/>
    </i>
    <i r="2">
      <x v="36"/>
    </i>
    <i r="1">
      <x v="5"/>
      <x v="25"/>
    </i>
    <i r="1">
      <x v="6"/>
      <x v="2"/>
    </i>
    <i r="2">
      <x v="26"/>
    </i>
    <i r="2">
      <x v="43"/>
    </i>
    <i r="1">
      <x v="9"/>
      <x v="3"/>
    </i>
    <i r="1">
      <x v="10"/>
      <x v="35"/>
    </i>
    <i r="2">
      <x v="41"/>
    </i>
    <i r="1">
      <x v="12"/>
      <x v="34"/>
    </i>
    <i r="2">
      <x v="45"/>
    </i>
    <i r="2">
      <x v="46"/>
    </i>
    <i r="1">
      <x v="15"/>
      <x v="5"/>
    </i>
    <i r="2">
      <x v="7"/>
    </i>
    <i r="2">
      <x v="11"/>
    </i>
    <i r="2">
      <x v="17"/>
    </i>
    <i r="2">
      <x v="22"/>
    </i>
    <i r="2">
      <x v="28"/>
    </i>
    <i t="blank">
      <x v="15"/>
    </i>
    <i>
      <x v="16"/>
    </i>
    <i r="1">
      <x/>
      <x v="11"/>
    </i>
    <i r="1">
      <x v="1"/>
      <x v="27"/>
    </i>
    <i r="1">
      <x v="2"/>
      <x v="23"/>
    </i>
    <i r="1">
      <x v="3"/>
      <x v="38"/>
    </i>
    <i r="1">
      <x v="4"/>
      <x v="36"/>
    </i>
    <i r="1">
      <x v="5"/>
      <x v="25"/>
    </i>
    <i r="1">
      <x v="6"/>
      <x v="26"/>
    </i>
    <i r="1">
      <x v="7"/>
      <x/>
    </i>
    <i r="2">
      <x v="1"/>
    </i>
    <i r="2">
      <x v="42"/>
    </i>
    <i r="1">
      <x v="10"/>
      <x v="41"/>
    </i>
    <i r="1">
      <x v="11"/>
      <x v="24"/>
    </i>
    <i r="1">
      <x v="12"/>
      <x v="31"/>
    </i>
    <i r="1">
      <x v="13"/>
      <x v="2"/>
    </i>
    <i r="2">
      <x v="34"/>
    </i>
    <i r="1">
      <x v="15"/>
      <x v="28"/>
    </i>
    <i r="1">
      <x v="16"/>
      <x v="21"/>
    </i>
    <i r="1">
      <x v="17"/>
      <x v="15"/>
    </i>
    <i r="2">
      <x v="33"/>
    </i>
    <i r="2">
      <x v="35"/>
    </i>
    <i r="2">
      <x v="48"/>
    </i>
    <i t="blank">
      <x v="16"/>
    </i>
    <i>
      <x v="17"/>
    </i>
    <i r="1">
      <x/>
      <x v="38"/>
    </i>
    <i r="1">
      <x v="1"/>
      <x v="36"/>
    </i>
    <i r="1">
      <x v="2"/>
      <x v="25"/>
    </i>
    <i r="1">
      <x v="3"/>
      <x v="1"/>
    </i>
    <i r="2">
      <x v="27"/>
    </i>
    <i r="1">
      <x v="5"/>
      <x/>
    </i>
    <i r="1">
      <x v="6"/>
      <x v="26"/>
    </i>
    <i r="1">
      <x v="7"/>
      <x v="2"/>
    </i>
    <i r="2">
      <x v="42"/>
    </i>
    <i r="1">
      <x v="9"/>
      <x v="23"/>
    </i>
    <i r="2">
      <x v="31"/>
    </i>
    <i r="2">
      <x v="41"/>
    </i>
    <i r="2">
      <x v="43"/>
    </i>
    <i r="1">
      <x v="13"/>
      <x v="20"/>
    </i>
    <i r="2">
      <x v="34"/>
    </i>
    <i r="1">
      <x v="15"/>
      <x v="3"/>
    </i>
    <i r="2">
      <x v="21"/>
    </i>
    <i r="2">
      <x v="29"/>
    </i>
    <i r="2">
      <x v="37"/>
    </i>
    <i r="1">
      <x v="19"/>
      <x v="5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22"/>
    </i>
    <i r="2">
      <x v="24"/>
    </i>
    <i r="2">
      <x v="32"/>
    </i>
    <i r="2">
      <x v="39"/>
    </i>
    <i r="2">
      <x v="40"/>
    </i>
    <i r="2">
      <x v="45"/>
    </i>
    <i r="2">
      <x v="47"/>
    </i>
    <i t="blank">
      <x v="17"/>
    </i>
    <i>
      <x v="18"/>
    </i>
    <i r="1">
      <x/>
      <x v="38"/>
    </i>
    <i r="1">
      <x v="1"/>
      <x v="27"/>
    </i>
    <i r="1">
      <x v="2"/>
      <x/>
    </i>
    <i r="2">
      <x v="25"/>
    </i>
    <i r="1">
      <x v="4"/>
      <x v="24"/>
    </i>
    <i r="1">
      <x v="5"/>
      <x v="1"/>
    </i>
    <i r="2">
      <x v="31"/>
    </i>
    <i r="1">
      <x v="7"/>
      <x v="36"/>
    </i>
    <i r="1">
      <x v="8"/>
      <x v="26"/>
    </i>
    <i r="1">
      <x v="9"/>
      <x v="41"/>
    </i>
    <i r="1">
      <x v="10"/>
      <x v="2"/>
    </i>
    <i r="2">
      <x v="42"/>
    </i>
    <i r="1">
      <x v="12"/>
      <x v="23"/>
    </i>
    <i r="2">
      <x v="45"/>
    </i>
    <i r="1">
      <x v="14"/>
      <x v="22"/>
    </i>
    <i r="2">
      <x v="33"/>
    </i>
    <i r="2">
      <x v="39"/>
    </i>
    <i r="1">
      <x v="17"/>
      <x v="19"/>
    </i>
    <i r="2">
      <x v="20"/>
    </i>
    <i r="2">
      <x v="28"/>
    </i>
    <i r="2">
      <x v="30"/>
    </i>
    <i r="2">
      <x v="34"/>
    </i>
    <i r="2">
      <x v="35"/>
    </i>
    <i t="blank">
      <x v="18"/>
    </i>
    <i>
      <x v="19"/>
    </i>
    <i r="1">
      <x/>
      <x v="38"/>
    </i>
    <i r="1">
      <x v="1"/>
      <x v="36"/>
    </i>
    <i r="1">
      <x v="2"/>
      <x/>
    </i>
    <i r="1">
      <x v="3"/>
      <x v="25"/>
    </i>
    <i r="2">
      <x v="27"/>
    </i>
    <i r="1">
      <x v="5"/>
      <x v="26"/>
    </i>
    <i r="1">
      <x v="6"/>
      <x v="1"/>
    </i>
    <i r="1">
      <x v="7"/>
      <x v="42"/>
    </i>
    <i r="1">
      <x v="8"/>
      <x v="45"/>
    </i>
    <i r="1">
      <x v="9"/>
      <x v="2"/>
    </i>
    <i r="2">
      <x v="41"/>
    </i>
    <i r="1">
      <x v="11"/>
      <x v="31"/>
    </i>
    <i r="1">
      <x v="12"/>
      <x v="24"/>
    </i>
    <i r="1">
      <x v="13"/>
      <x v="3"/>
    </i>
    <i r="2">
      <x v="20"/>
    </i>
    <i r="2">
      <x v="43"/>
    </i>
    <i r="1">
      <x v="16"/>
      <x v="33"/>
    </i>
    <i r="1">
      <x v="17"/>
      <x v="34"/>
    </i>
    <i r="2">
      <x v="39"/>
    </i>
    <i r="1">
      <x v="19"/>
      <x v="5"/>
    </i>
    <i r="2">
      <x v="7"/>
    </i>
    <i r="2">
      <x v="23"/>
    </i>
    <i r="2">
      <x v="32"/>
    </i>
    <i r="2">
      <x v="37"/>
    </i>
    <i r="2">
      <x v="40"/>
    </i>
    <i t="blank">
      <x v="19"/>
    </i>
    <i>
      <x v="20"/>
    </i>
    <i r="1">
      <x/>
      <x/>
    </i>
    <i r="2">
      <x v="38"/>
    </i>
    <i r="1">
      <x v="2"/>
      <x v="27"/>
    </i>
    <i r="1">
      <x v="3"/>
      <x v="36"/>
    </i>
    <i r="1">
      <x v="4"/>
      <x v="25"/>
    </i>
    <i r="1">
      <x v="5"/>
      <x v="1"/>
    </i>
    <i r="1">
      <x v="6"/>
      <x v="41"/>
    </i>
    <i r="1">
      <x v="7"/>
      <x v="2"/>
    </i>
    <i r="2">
      <x v="3"/>
    </i>
    <i r="2">
      <x v="26"/>
    </i>
    <i r="1">
      <x v="10"/>
      <x v="20"/>
    </i>
    <i r="2">
      <x v="23"/>
    </i>
    <i r="2">
      <x v="42"/>
    </i>
    <i r="1">
      <x v="13"/>
      <x v="24"/>
    </i>
    <i r="2">
      <x v="28"/>
    </i>
    <i r="2">
      <x v="37"/>
    </i>
    <i r="2">
      <x v="43"/>
    </i>
    <i r="1">
      <x v="17"/>
      <x v="6"/>
    </i>
    <i r="2">
      <x v="34"/>
    </i>
    <i r="2">
      <x v="35"/>
    </i>
    <i r="2">
      <x v="45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27">
      <pivotArea field="2" type="button" dataOnly="0" labelOnly="1" outline="0" axis="axisRow" fieldPosition="0"/>
    </format>
    <format dxfId="326">
      <pivotArea outline="0" fieldPosition="0">
        <references count="1">
          <reference field="4294967294" count="1">
            <x v="0"/>
          </reference>
        </references>
      </pivotArea>
    </format>
    <format dxfId="325">
      <pivotArea outline="0" fieldPosition="0">
        <references count="1">
          <reference field="4294967294" count="1">
            <x v="1"/>
          </reference>
        </references>
      </pivotArea>
    </format>
    <format dxfId="324">
      <pivotArea outline="0" fieldPosition="0">
        <references count="1">
          <reference field="4294967294" count="1">
            <x v="2"/>
          </reference>
        </references>
      </pivotArea>
    </format>
    <format dxfId="323">
      <pivotArea outline="0" fieldPosition="0">
        <references count="1">
          <reference field="4294967294" count="1">
            <x v="3"/>
          </reference>
        </references>
      </pivotArea>
    </format>
    <format dxfId="322">
      <pivotArea outline="0" fieldPosition="0">
        <references count="1">
          <reference field="4294967294" count="1">
            <x v="4"/>
          </reference>
        </references>
      </pivotArea>
    </format>
    <format dxfId="321">
      <pivotArea outline="0" fieldPosition="0">
        <references count="1">
          <reference field="4294967294" count="1">
            <x v="5"/>
          </reference>
        </references>
      </pivotArea>
    </format>
    <format dxfId="320">
      <pivotArea outline="0" fieldPosition="0">
        <references count="1">
          <reference field="4294967294" count="1"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field="2" type="button" dataOnly="0" labelOnly="1" outline="0" axis="axisRow" fieldPosition="0"/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973CBF-2201-45BD-BCC0-8B57CE660854}" name="pvt_S" cacheId="225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3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1">
        <item x="5"/>
        <item x="9"/>
        <item x="18"/>
        <item x="17"/>
        <item x="19"/>
        <item x="0"/>
        <item x="1"/>
        <item x="14"/>
        <item x="12"/>
        <item x="13"/>
        <item x="7"/>
        <item x="8"/>
        <item x="11"/>
        <item x="10"/>
        <item x="16"/>
        <item x="4"/>
        <item x="3"/>
        <item x="2"/>
        <item x="15"/>
        <item x="20"/>
        <item x="6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79">
        <item x="10"/>
        <item x="37"/>
        <item x="12"/>
        <item x="32"/>
        <item x="39"/>
        <item x="51"/>
        <item x="64"/>
        <item x="71"/>
        <item x="33"/>
        <item x="34"/>
        <item x="18"/>
        <item x="26"/>
        <item x="65"/>
        <item x="40"/>
        <item x="42"/>
        <item x="41"/>
        <item x="52"/>
        <item x="16"/>
        <item x="31"/>
        <item x="53"/>
        <item x="54"/>
        <item x="66"/>
        <item x="55"/>
        <item x="24"/>
        <item x="72"/>
        <item x="44"/>
        <item x="27"/>
        <item x="70"/>
        <item x="25"/>
        <item x="19"/>
        <item x="73"/>
        <item x="46"/>
        <item x="47"/>
        <item x="15"/>
        <item x="13"/>
        <item x="7"/>
        <item x="21"/>
        <item x="77"/>
        <item x="35"/>
        <item x="8"/>
        <item x="36"/>
        <item x="56"/>
        <item x="9"/>
        <item x="48"/>
        <item x="57"/>
        <item x="28"/>
        <item x="1"/>
        <item x="58"/>
        <item x="59"/>
        <item x="17"/>
        <item x="74"/>
        <item x="67"/>
        <item x="63"/>
        <item x="23"/>
        <item x="4"/>
        <item x="6"/>
        <item x="3"/>
        <item x="30"/>
        <item x="75"/>
        <item x="78"/>
        <item x="43"/>
        <item x="20"/>
        <item x="2"/>
        <item x="0"/>
        <item x="45"/>
        <item x="38"/>
        <item x="60"/>
        <item x="29"/>
        <item x="22"/>
        <item x="11"/>
        <item x="62"/>
        <item x="5"/>
        <item x="68"/>
        <item x="61"/>
        <item x="76"/>
        <item x="50"/>
        <item x="14"/>
        <item x="69"/>
        <item x="49"/>
      </items>
    </pivotField>
    <pivotField showAll="0" defaultSubtotal="0">
      <items count="79">
        <item x="35"/>
        <item x="60"/>
        <item x="75"/>
        <item x="13"/>
        <item x="67"/>
        <item x="34"/>
        <item x="42"/>
        <item x="59"/>
        <item x="45"/>
        <item x="51"/>
        <item x="3"/>
        <item x="40"/>
        <item x="8"/>
        <item x="70"/>
        <item x="77"/>
        <item x="15"/>
        <item x="22"/>
        <item x="26"/>
        <item x="66"/>
        <item x="21"/>
        <item x="30"/>
        <item x="11"/>
        <item x="54"/>
        <item x="52"/>
        <item x="53"/>
        <item x="31"/>
        <item x="32"/>
        <item x="37"/>
        <item x="44"/>
        <item x="58"/>
        <item x="64"/>
        <item x="27"/>
        <item x="50"/>
        <item x="62"/>
        <item x="68"/>
        <item x="78"/>
        <item x="7"/>
        <item x="14"/>
        <item x="56"/>
        <item x="74"/>
        <item x="29"/>
        <item x="47"/>
        <item x="6"/>
        <item x="76"/>
        <item x="23"/>
        <item x="73"/>
        <item x="72"/>
        <item x="65"/>
        <item x="4"/>
        <item x="20"/>
        <item x="46"/>
        <item x="55"/>
        <item x="25"/>
        <item x="49"/>
        <item x="9"/>
        <item x="38"/>
        <item x="1"/>
        <item x="39"/>
        <item x="41"/>
        <item x="48"/>
        <item x="69"/>
        <item x="18"/>
        <item x="33"/>
        <item x="17"/>
        <item x="10"/>
        <item x="16"/>
        <item x="36"/>
        <item x="24"/>
        <item x="43"/>
        <item x="71"/>
        <item x="0"/>
        <item x="28"/>
        <item x="19"/>
        <item x="57"/>
        <item x="12"/>
        <item x="2"/>
        <item x="63"/>
        <item x="5"/>
        <item x="61"/>
      </items>
    </pivotField>
    <pivotField axis="axisRow" showAll="0" defaultSubtotal="0">
      <items count="79">
        <item x="10"/>
        <item x="37"/>
        <item x="12"/>
        <item x="32"/>
        <item x="39"/>
        <item x="51"/>
        <item x="64"/>
        <item x="71"/>
        <item x="33"/>
        <item x="34"/>
        <item x="18"/>
        <item x="26"/>
        <item x="65"/>
        <item x="40"/>
        <item x="42"/>
        <item x="41"/>
        <item x="52"/>
        <item x="16"/>
        <item x="31"/>
        <item x="53"/>
        <item x="54"/>
        <item x="66"/>
        <item x="55"/>
        <item x="24"/>
        <item x="72"/>
        <item x="44"/>
        <item x="27"/>
        <item x="70"/>
        <item x="25"/>
        <item x="19"/>
        <item x="73"/>
        <item x="46"/>
        <item x="47"/>
        <item x="15"/>
        <item x="13"/>
        <item x="7"/>
        <item x="21"/>
        <item x="77"/>
        <item x="35"/>
        <item x="8"/>
        <item x="36"/>
        <item x="56"/>
        <item x="9"/>
        <item x="48"/>
        <item x="57"/>
        <item x="28"/>
        <item x="1"/>
        <item x="58"/>
        <item x="59"/>
        <item x="17"/>
        <item x="74"/>
        <item x="67"/>
        <item x="63"/>
        <item x="23"/>
        <item x="4"/>
        <item x="6"/>
        <item x="3"/>
        <item x="30"/>
        <item x="75"/>
        <item x="78"/>
        <item x="43"/>
        <item x="20"/>
        <item x="2"/>
        <item x="0"/>
        <item x="45"/>
        <item x="38"/>
        <item x="60"/>
        <item x="29"/>
        <item x="22"/>
        <item x="11"/>
        <item x="62"/>
        <item x="5"/>
        <item x="68"/>
        <item x="61"/>
        <item x="76"/>
        <item x="50"/>
        <item x="14"/>
        <item x="69"/>
        <item x="49"/>
      </items>
    </pivotField>
    <pivotField axis="axisRow" outline="0" showAll="0" defaultSubtotal="0">
      <items count="20">
        <item x="0"/>
        <item x="1"/>
        <item x="2"/>
        <item x="3"/>
        <item x="4"/>
        <item x="18"/>
        <item x="5"/>
        <item x="6"/>
        <item x="7"/>
        <item x="19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2">
        <item x="99"/>
        <item x="98"/>
        <item x="97"/>
        <item x="96"/>
        <item x="80"/>
        <item x="79"/>
        <item x="78"/>
        <item x="77"/>
        <item x="76"/>
        <item x="75"/>
        <item x="74"/>
        <item x="73"/>
        <item x="95"/>
        <item x="94"/>
        <item x="93"/>
        <item x="72"/>
        <item x="92"/>
        <item x="71"/>
        <item x="70"/>
        <item x="69"/>
        <item x="68"/>
        <item x="67"/>
        <item x="84"/>
        <item x="66"/>
        <item x="83"/>
        <item x="65"/>
        <item x="64"/>
        <item x="63"/>
        <item x="89"/>
        <item x="62"/>
        <item x="61"/>
        <item x="88"/>
        <item x="60"/>
        <item x="82"/>
        <item x="59"/>
        <item x="55"/>
        <item x="54"/>
        <item x="53"/>
        <item x="52"/>
        <item x="51"/>
        <item x="58"/>
        <item x="57"/>
        <item x="50"/>
        <item x="87"/>
        <item x="91"/>
        <item x="90"/>
        <item x="49"/>
        <item x="101"/>
        <item x="48"/>
        <item x="47"/>
        <item x="46"/>
        <item x="45"/>
        <item x="81"/>
        <item x="44"/>
        <item x="43"/>
        <item x="86"/>
        <item x="85"/>
        <item x="42"/>
        <item x="36"/>
        <item x="56"/>
        <item x="35"/>
        <item x="34"/>
        <item x="33"/>
        <item x="41"/>
        <item x="40"/>
        <item x="32"/>
        <item x="31"/>
        <item x="30"/>
        <item x="29"/>
        <item x="39"/>
        <item x="28"/>
        <item x="27"/>
        <item x="26"/>
        <item x="38"/>
        <item x="25"/>
        <item x="100"/>
        <item x="24"/>
        <item x="23"/>
        <item x="22"/>
        <item x="37"/>
        <item x="21"/>
        <item x="20"/>
        <item x="19"/>
        <item x="17"/>
        <item x="16"/>
        <item x="15"/>
        <item x="14"/>
        <item x="13"/>
        <item x="12"/>
        <item x="18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87">
        <item x="164"/>
        <item x="151"/>
        <item x="144"/>
        <item x="130"/>
        <item x="163"/>
        <item x="53"/>
        <item x="169"/>
        <item x="35"/>
        <item x="52"/>
        <item x="104"/>
        <item x="17"/>
        <item x="34"/>
        <item x="33"/>
        <item x="129"/>
        <item x="51"/>
        <item x="16"/>
        <item x="50"/>
        <item x="83"/>
        <item x="64"/>
        <item x="32"/>
        <item x="135"/>
        <item x="91"/>
        <item x="15"/>
        <item x="82"/>
        <item x="63"/>
        <item x="14"/>
        <item x="31"/>
        <item x="103"/>
        <item x="81"/>
        <item x="49"/>
        <item x="150"/>
        <item x="182"/>
        <item x="13"/>
        <item x="80"/>
        <item x="12"/>
        <item x="102"/>
        <item x="90"/>
        <item x="79"/>
        <item x="30"/>
        <item x="128"/>
        <item x="48"/>
        <item x="89"/>
        <item x="29"/>
        <item x="101"/>
        <item x="111"/>
        <item x="120"/>
        <item x="28"/>
        <item x="11"/>
        <item x="10"/>
        <item x="62"/>
        <item x="186"/>
        <item x="100"/>
        <item x="9"/>
        <item x="27"/>
        <item x="8"/>
        <item x="162"/>
        <item x="88"/>
        <item x="78"/>
        <item x="61"/>
        <item x="47"/>
        <item x="99"/>
        <item x="46"/>
        <item x="7"/>
        <item x="149"/>
        <item x="110"/>
        <item x="127"/>
        <item x="6"/>
        <item x="139"/>
        <item x="45"/>
        <item x="181"/>
        <item x="157"/>
        <item x="26"/>
        <item x="174"/>
        <item x="60"/>
        <item x="119"/>
        <item x="70"/>
        <item x="44"/>
        <item x="98"/>
        <item x="126"/>
        <item x="25"/>
        <item x="59"/>
        <item x="43"/>
        <item x="180"/>
        <item x="42"/>
        <item x="5"/>
        <item x="97"/>
        <item x="143"/>
        <item x="24"/>
        <item x="77"/>
        <item x="58"/>
        <item x="125"/>
        <item x="69"/>
        <item x="23"/>
        <item x="76"/>
        <item x="4"/>
        <item x="75"/>
        <item x="57"/>
        <item x="168"/>
        <item x="109"/>
        <item x="41"/>
        <item x="124"/>
        <item x="173"/>
        <item x="22"/>
        <item x="74"/>
        <item x="118"/>
        <item x="96"/>
        <item x="138"/>
        <item x="56"/>
        <item x="108"/>
        <item x="117"/>
        <item x="68"/>
        <item x="156"/>
        <item x="73"/>
        <item x="21"/>
        <item x="142"/>
        <item x="40"/>
        <item x="179"/>
        <item x="3"/>
        <item x="39"/>
        <item x="2"/>
        <item x="20"/>
        <item x="167"/>
        <item x="148"/>
        <item x="178"/>
        <item x="116"/>
        <item x="1"/>
        <item x="123"/>
        <item x="55"/>
        <item x="134"/>
        <item x="107"/>
        <item x="115"/>
        <item x="161"/>
        <item x="122"/>
        <item x="172"/>
        <item x="137"/>
        <item x="87"/>
        <item x="95"/>
        <item x="155"/>
        <item x="133"/>
        <item x="38"/>
        <item x="67"/>
        <item x="86"/>
        <item x="166"/>
        <item x="19"/>
        <item x="147"/>
        <item x="171"/>
        <item x="146"/>
        <item x="141"/>
        <item x="185"/>
        <item x="66"/>
        <item x="154"/>
        <item x="106"/>
        <item x="132"/>
        <item x="177"/>
        <item x="114"/>
        <item x="136"/>
        <item x="176"/>
        <item x="37"/>
        <item x="140"/>
        <item x="72"/>
        <item x="145"/>
        <item x="121"/>
        <item x="65"/>
        <item x="94"/>
        <item x="153"/>
        <item x="113"/>
        <item x="85"/>
        <item x="84"/>
        <item x="0"/>
        <item x="18"/>
        <item x="105"/>
        <item x="93"/>
        <item x="54"/>
        <item x="36"/>
        <item x="131"/>
        <item x="92"/>
        <item x="112"/>
        <item x="170"/>
        <item x="71"/>
        <item x="175"/>
        <item x="184"/>
        <item x="160"/>
        <item x="152"/>
        <item x="183"/>
        <item x="159"/>
        <item x="165"/>
        <item x="158"/>
      </items>
    </pivotField>
    <pivotField dataField="1" showAll="0" defaultSubtotal="0">
      <items count="92">
        <item x="73"/>
        <item x="63"/>
        <item x="61"/>
        <item x="67"/>
        <item x="75"/>
        <item x="76"/>
        <item x="62"/>
        <item x="66"/>
        <item x="74"/>
        <item x="60"/>
        <item x="72"/>
        <item x="65"/>
        <item x="58"/>
        <item x="71"/>
        <item x="50"/>
        <item x="64"/>
        <item x="88"/>
        <item x="70"/>
        <item x="81"/>
        <item x="69"/>
        <item x="68"/>
        <item x="80"/>
        <item x="52"/>
        <item x="32"/>
        <item x="90"/>
        <item x="59"/>
        <item x="49"/>
        <item x="57"/>
        <item x="44"/>
        <item x="56"/>
        <item x="36"/>
        <item x="53"/>
        <item x="79"/>
        <item x="29"/>
        <item x="89"/>
        <item x="84"/>
        <item x="35"/>
        <item x="48"/>
        <item x="51"/>
        <item x="55"/>
        <item x="78"/>
        <item x="45"/>
        <item x="87"/>
        <item x="28"/>
        <item x="86"/>
        <item x="85"/>
        <item x="46"/>
        <item x="38"/>
        <item x="39"/>
        <item x="37"/>
        <item x="47"/>
        <item x="83"/>
        <item x="43"/>
        <item x="34"/>
        <item x="77"/>
        <item x="82"/>
        <item x="33"/>
        <item x="54"/>
        <item x="30"/>
        <item x="41"/>
        <item x="31"/>
        <item x="42"/>
        <item x="10"/>
        <item x="27"/>
        <item x="91"/>
        <item x="17"/>
        <item x="25"/>
        <item x="19"/>
        <item x="26"/>
        <item x="40"/>
        <item x="18"/>
        <item x="24"/>
        <item x="8"/>
        <item x="21"/>
        <item x="23"/>
        <item x="22"/>
        <item x="16"/>
        <item x="15"/>
        <item x="12"/>
        <item x="13"/>
        <item x="14"/>
        <item x="9"/>
        <item x="20"/>
        <item x="7"/>
        <item x="11"/>
        <item x="4"/>
        <item x="6"/>
        <item x="5"/>
        <item x="1"/>
        <item x="3"/>
        <item x="2"/>
        <item x="0"/>
      </items>
    </pivotField>
    <pivotField dataField="1" showAll="0" defaultSubtotal="0">
      <items count="234">
        <item x="82"/>
        <item x="68"/>
        <item x="66"/>
        <item x="137"/>
        <item x="183"/>
        <item x="72"/>
        <item x="161"/>
        <item x="113"/>
        <item x="33"/>
        <item x="81"/>
        <item x="232"/>
        <item x="52"/>
        <item x="98"/>
        <item x="214"/>
        <item x="151"/>
        <item x="10"/>
        <item x="201"/>
        <item x="110"/>
        <item x="96"/>
        <item x="17"/>
        <item x="187"/>
        <item x="37"/>
        <item x="67"/>
        <item x="208"/>
        <item x="112"/>
        <item x="223"/>
        <item x="30"/>
        <item x="119"/>
        <item x="79"/>
        <item x="71"/>
        <item x="180"/>
        <item x="54"/>
        <item x="19"/>
        <item x="36"/>
        <item x="123"/>
        <item x="18"/>
        <item x="106"/>
        <item x="224"/>
        <item x="202"/>
        <item x="132"/>
        <item x="8"/>
        <item x="111"/>
        <item x="51"/>
        <item x="126"/>
        <item x="29"/>
        <item x="84"/>
        <item x="150"/>
        <item x="64"/>
        <item x="233"/>
        <item x="46"/>
        <item x="200"/>
        <item x="94"/>
        <item x="157"/>
        <item x="138"/>
        <item x="39"/>
        <item x="40"/>
        <item x="146"/>
        <item x="38"/>
        <item x="55"/>
        <item x="203"/>
        <item x="127"/>
        <item x="70"/>
        <item x="134"/>
        <item x="185"/>
        <item x="148"/>
        <item x="16"/>
        <item x="122"/>
        <item x="35"/>
        <item x="62"/>
        <item x="136"/>
        <item x="152"/>
        <item x="124"/>
        <item x="167"/>
        <item x="34"/>
        <item x="15"/>
        <item x="173"/>
        <item x="97"/>
        <item x="53"/>
        <item x="225"/>
        <item x="12"/>
        <item x="107"/>
        <item x="121"/>
        <item x="13"/>
        <item x="221"/>
        <item x="213"/>
        <item x="192"/>
        <item x="49"/>
        <item x="31"/>
        <item x="109"/>
        <item x="69"/>
        <item x="125"/>
        <item x="14"/>
        <item x="149"/>
        <item x="77"/>
        <item x="95"/>
        <item x="199"/>
        <item x="9"/>
        <item x="93"/>
        <item x="147"/>
        <item x="7"/>
        <item x="47"/>
        <item x="159"/>
        <item x="32"/>
        <item x="120"/>
        <item x="48"/>
        <item x="222"/>
        <item x="83"/>
        <item x="168"/>
        <item x="11"/>
        <item x="133"/>
        <item x="28"/>
        <item x="231"/>
        <item x="50"/>
        <item x="195"/>
        <item x="220"/>
        <item x="210"/>
        <item x="160"/>
        <item x="108"/>
        <item x="135"/>
        <item x="118"/>
        <item x="80"/>
        <item x="186"/>
        <item x="45"/>
        <item x="141"/>
        <item x="90"/>
        <item x="158"/>
        <item x="179"/>
        <item x="88"/>
        <item x="104"/>
        <item x="145"/>
        <item x="164"/>
        <item x="78"/>
        <item x="172"/>
        <item x="105"/>
        <item x="26"/>
        <item x="230"/>
        <item x="4"/>
        <item x="58"/>
        <item x="92"/>
        <item x="198"/>
        <item x="207"/>
        <item x="6"/>
        <item x="5"/>
        <item x="156"/>
        <item x="63"/>
        <item x="91"/>
        <item x="25"/>
        <item x="197"/>
        <item x="219"/>
        <item x="1"/>
        <item x="27"/>
        <item x="89"/>
        <item x="166"/>
        <item x="130"/>
        <item x="170"/>
        <item x="144"/>
        <item x="61"/>
        <item x="229"/>
        <item x="24"/>
        <item x="65"/>
        <item x="142"/>
        <item x="178"/>
        <item x="218"/>
        <item x="76"/>
        <item x="154"/>
        <item x="191"/>
        <item x="59"/>
        <item x="101"/>
        <item x="43"/>
        <item x="205"/>
        <item x="103"/>
        <item x="44"/>
        <item x="131"/>
        <item x="143"/>
        <item x="171"/>
        <item x="60"/>
        <item x="21"/>
        <item x="117"/>
        <item x="3"/>
        <item x="2"/>
        <item x="23"/>
        <item x="87"/>
        <item x="177"/>
        <item x="196"/>
        <item x="206"/>
        <item x="155"/>
        <item x="22"/>
        <item x="217"/>
        <item x="228"/>
        <item x="184"/>
        <item x="75"/>
        <item x="211"/>
        <item x="102"/>
        <item x="165"/>
        <item x="216"/>
        <item x="227"/>
        <item x="74"/>
        <item x="57"/>
        <item x="174"/>
        <item x="212"/>
        <item x="190"/>
        <item x="163"/>
        <item x="73"/>
        <item x="100"/>
        <item x="129"/>
        <item x="42"/>
        <item x="182"/>
        <item x="116"/>
        <item x="140"/>
        <item x="181"/>
        <item x="115"/>
        <item x="176"/>
        <item x="153"/>
        <item x="86"/>
        <item x="189"/>
        <item x="99"/>
        <item x="128"/>
        <item x="114"/>
        <item x="215"/>
        <item x="41"/>
        <item x="0"/>
        <item x="175"/>
        <item x="209"/>
        <item x="169"/>
        <item x="20"/>
        <item x="194"/>
        <item x="139"/>
        <item x="162"/>
        <item x="226"/>
        <item x="188"/>
        <item x="85"/>
        <item x="56"/>
        <item x="204"/>
        <item x="193"/>
      </items>
    </pivotField>
    <pivotField dataField="1" showAll="0" defaultSubtotal="0">
      <items count="63">
        <item x="56"/>
        <item x="57"/>
        <item x="47"/>
        <item x="40"/>
        <item x="58"/>
        <item x="51"/>
        <item x="22"/>
        <item x="54"/>
        <item x="52"/>
        <item x="48"/>
        <item x="25"/>
        <item x="50"/>
        <item x="38"/>
        <item x="60"/>
        <item x="44"/>
        <item x="59"/>
        <item x="2"/>
        <item x="49"/>
        <item x="55"/>
        <item x="41"/>
        <item x="23"/>
        <item x="53"/>
        <item x="43"/>
        <item x="45"/>
        <item x="3"/>
        <item x="39"/>
        <item x="46"/>
        <item x="37"/>
        <item x="36"/>
        <item x="24"/>
        <item x="35"/>
        <item x="6"/>
        <item x="32"/>
        <item x="29"/>
        <item x="31"/>
        <item x="20"/>
        <item x="62"/>
        <item x="42"/>
        <item x="26"/>
        <item x="61"/>
        <item x="33"/>
        <item x="5"/>
        <item x="34"/>
        <item x="14"/>
        <item x="11"/>
        <item x="21"/>
        <item x="28"/>
        <item x="30"/>
        <item x="4"/>
        <item x="15"/>
        <item x="27"/>
        <item x="0"/>
        <item x="16"/>
        <item x="13"/>
        <item x="7"/>
        <item x="9"/>
        <item x="12"/>
        <item x="19"/>
        <item x="18"/>
        <item x="1"/>
        <item x="17"/>
        <item x="8"/>
        <item x="10"/>
      </items>
    </pivotField>
    <pivotField dataField="1" showAll="0" defaultSubtotal="0">
      <items count="168">
        <item x="57"/>
        <item x="68"/>
        <item x="84"/>
        <item x="2"/>
        <item x="22"/>
        <item x="38"/>
        <item x="3"/>
        <item x="144"/>
        <item x="77"/>
        <item x="103"/>
        <item x="24"/>
        <item x="6"/>
        <item x="107"/>
        <item x="113"/>
        <item x="132"/>
        <item x="80"/>
        <item x="37"/>
        <item x="149"/>
        <item x="52"/>
        <item x="5"/>
        <item x="95"/>
        <item x="14"/>
        <item x="88"/>
        <item x="159"/>
        <item x="11"/>
        <item x="104"/>
        <item x="72"/>
        <item x="121"/>
        <item x="47"/>
        <item x="55"/>
        <item x="81"/>
        <item x="147"/>
        <item x="46"/>
        <item x="136"/>
        <item x="69"/>
        <item x="53"/>
        <item x="36"/>
        <item x="98"/>
        <item x="4"/>
        <item x="35"/>
        <item x="15"/>
        <item x="23"/>
        <item x="90"/>
        <item x="154"/>
        <item x="34"/>
        <item x="75"/>
        <item x="0"/>
        <item x="16"/>
        <item x="31"/>
        <item x="61"/>
        <item x="42"/>
        <item x="129"/>
        <item x="73"/>
        <item x="28"/>
        <item x="13"/>
        <item x="97"/>
        <item x="30"/>
        <item x="49"/>
        <item x="7"/>
        <item x="64"/>
        <item x="86"/>
        <item x="9"/>
        <item x="158"/>
        <item x="165"/>
        <item x="40"/>
        <item x="12"/>
        <item x="51"/>
        <item x="20"/>
        <item x="146"/>
        <item x="48"/>
        <item x="106"/>
        <item x="25"/>
        <item x="71"/>
        <item x="100"/>
        <item x="19"/>
        <item x="62"/>
        <item x="18"/>
        <item x="83"/>
        <item x="115"/>
        <item x="145"/>
        <item x="45"/>
        <item x="32"/>
        <item x="137"/>
        <item x="111"/>
        <item x="33"/>
        <item x="94"/>
        <item x="41"/>
        <item x="63"/>
        <item x="43"/>
        <item x="67"/>
        <item x="87"/>
        <item x="126"/>
        <item x="152"/>
        <item x="112"/>
        <item x="56"/>
        <item x="74"/>
        <item x="1"/>
        <item x="17"/>
        <item x="96"/>
        <item x="59"/>
        <item x="108"/>
        <item x="135"/>
        <item x="148"/>
        <item x="70"/>
        <item x="120"/>
        <item x="44"/>
        <item x="93"/>
        <item x="21"/>
        <item x="54"/>
        <item x="76"/>
        <item x="78"/>
        <item x="118"/>
        <item x="101"/>
        <item x="79"/>
        <item x="65"/>
        <item x="50"/>
        <item x="123"/>
        <item x="161"/>
        <item x="166"/>
        <item x="27"/>
        <item x="60"/>
        <item x="85"/>
        <item x="29"/>
        <item x="117"/>
        <item x="58"/>
        <item x="82"/>
        <item x="8"/>
        <item x="26"/>
        <item x="92"/>
        <item x="156"/>
        <item x="119"/>
        <item x="10"/>
        <item x="127"/>
        <item x="162"/>
        <item x="102"/>
        <item x="130"/>
        <item x="39"/>
        <item x="151"/>
        <item x="134"/>
        <item x="125"/>
        <item x="110"/>
        <item x="157"/>
        <item x="116"/>
        <item x="139"/>
        <item x="99"/>
        <item x="66"/>
        <item x="91"/>
        <item x="124"/>
        <item x="160"/>
        <item x="128"/>
        <item x="153"/>
        <item x="114"/>
        <item x="164"/>
        <item x="133"/>
        <item x="109"/>
        <item x="122"/>
        <item x="155"/>
        <item x="140"/>
        <item x="89"/>
        <item x="167"/>
        <item x="105"/>
        <item x="142"/>
        <item x="131"/>
        <item x="150"/>
        <item x="138"/>
        <item x="143"/>
        <item x="141"/>
        <item x="163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531">
    <i>
      <x/>
    </i>
    <i r="1">
      <x/>
      <x v="63"/>
    </i>
    <i r="1">
      <x v="1"/>
      <x v="46"/>
    </i>
    <i r="1">
      <x v="2"/>
      <x v="62"/>
    </i>
    <i r="1">
      <x v="3"/>
      <x v="56"/>
    </i>
    <i r="1">
      <x v="4"/>
      <x v="54"/>
    </i>
    <i r="2">
      <x v="71"/>
    </i>
    <i r="1">
      <x v="6"/>
      <x v="55"/>
    </i>
    <i r="1">
      <x v="7"/>
      <x v="35"/>
    </i>
    <i r="1">
      <x v="8"/>
      <x v="39"/>
    </i>
    <i r="2">
      <x v="42"/>
    </i>
    <i r="1">
      <x v="10"/>
      <x/>
    </i>
    <i r="1">
      <x v="11"/>
      <x v="69"/>
    </i>
    <i r="1">
      <x v="12"/>
      <x v="2"/>
    </i>
    <i r="1">
      <x v="13"/>
      <x v="34"/>
    </i>
    <i r="1">
      <x v="14"/>
      <x v="76"/>
    </i>
    <i r="1">
      <x v="15"/>
      <x v="33"/>
    </i>
    <i r="1">
      <x v="16"/>
      <x v="17"/>
    </i>
    <i r="1">
      <x v="17"/>
      <x v="49"/>
    </i>
    <i r="1">
      <x v="18"/>
      <x v="10"/>
    </i>
    <i r="1">
      <x v="19"/>
      <x v="29"/>
    </i>
    <i t="blank">
      <x/>
    </i>
    <i>
      <x v="1"/>
    </i>
    <i r="1">
      <x/>
      <x v="63"/>
    </i>
    <i r="1">
      <x v="1"/>
      <x v="46"/>
    </i>
    <i r="1">
      <x v="2"/>
      <x v="56"/>
    </i>
    <i r="1">
      <x v="3"/>
      <x v="62"/>
    </i>
    <i r="1">
      <x v="4"/>
      <x v="71"/>
    </i>
    <i r="1">
      <x v="5"/>
      <x v="54"/>
    </i>
    <i r="1">
      <x v="6"/>
      <x v="69"/>
    </i>
    <i r="1">
      <x v="7"/>
      <x v="55"/>
    </i>
    <i r="1">
      <x v="8"/>
      <x v="42"/>
    </i>
    <i r="1">
      <x v="9"/>
      <x v="39"/>
    </i>
    <i r="1">
      <x v="10"/>
      <x v="49"/>
    </i>
    <i r="1">
      <x v="11"/>
      <x v="35"/>
    </i>
    <i r="1">
      <x v="12"/>
      <x v="76"/>
    </i>
    <i r="1">
      <x v="13"/>
      <x/>
    </i>
    <i r="2">
      <x v="34"/>
    </i>
    <i r="1">
      <x v="15"/>
      <x v="2"/>
    </i>
    <i r="1">
      <x v="16"/>
      <x v="29"/>
    </i>
    <i r="1">
      <x v="17"/>
      <x v="61"/>
    </i>
    <i r="1">
      <x v="18"/>
      <x v="33"/>
    </i>
    <i r="1">
      <x v="19"/>
      <x v="36"/>
    </i>
    <i r="2">
      <x v="68"/>
    </i>
    <i t="blank">
      <x v="1"/>
    </i>
    <i>
      <x v="2"/>
    </i>
    <i r="1">
      <x/>
      <x v="63"/>
    </i>
    <i r="1">
      <x v="1"/>
      <x v="56"/>
    </i>
    <i r="1">
      <x v="2"/>
      <x v="46"/>
    </i>
    <i r="1">
      <x v="3"/>
      <x v="55"/>
    </i>
    <i r="1">
      <x v="4"/>
      <x v="62"/>
    </i>
    <i r="1">
      <x v="5"/>
      <x v="54"/>
    </i>
    <i r="1">
      <x v="6"/>
      <x v="39"/>
    </i>
    <i r="1">
      <x v="7"/>
      <x v="34"/>
    </i>
    <i r="1">
      <x v="8"/>
      <x v="42"/>
    </i>
    <i r="1">
      <x v="9"/>
      <x v="2"/>
    </i>
    <i r="1">
      <x v="10"/>
      <x v="33"/>
    </i>
    <i r="1">
      <x v="11"/>
      <x v="71"/>
    </i>
    <i r="1">
      <x v="12"/>
      <x v="35"/>
    </i>
    <i r="1">
      <x v="13"/>
      <x v="29"/>
    </i>
    <i r="1">
      <x v="14"/>
      <x v="49"/>
    </i>
    <i r="1">
      <x v="15"/>
      <x v="53"/>
    </i>
    <i r="1">
      <x v="16"/>
      <x v="10"/>
    </i>
    <i r="2">
      <x v="76"/>
    </i>
    <i r="1">
      <x v="18"/>
      <x v="69"/>
    </i>
    <i r="1">
      <x v="19"/>
      <x v="23"/>
    </i>
    <i t="blank">
      <x v="2"/>
    </i>
    <i>
      <x v="3"/>
    </i>
    <i r="1">
      <x/>
      <x v="63"/>
    </i>
    <i r="1">
      <x v="1"/>
      <x v="71"/>
    </i>
    <i r="1">
      <x v="2"/>
      <x v="46"/>
    </i>
    <i r="1">
      <x v="3"/>
      <x v="54"/>
    </i>
    <i r="1">
      <x v="4"/>
      <x v="55"/>
    </i>
    <i r="1">
      <x v="5"/>
      <x v="35"/>
    </i>
    <i r="1">
      <x v="6"/>
      <x v="39"/>
    </i>
    <i r="1">
      <x v="7"/>
      <x v="69"/>
    </i>
    <i r="1">
      <x v="8"/>
      <x v="49"/>
    </i>
    <i r="1">
      <x v="9"/>
      <x v="62"/>
    </i>
    <i r="1">
      <x v="10"/>
      <x v="28"/>
    </i>
    <i r="1">
      <x v="11"/>
      <x v="11"/>
    </i>
    <i r="2">
      <x v="26"/>
    </i>
    <i r="1">
      <x v="13"/>
      <x/>
    </i>
    <i r="2">
      <x v="56"/>
    </i>
    <i r="1">
      <x v="15"/>
      <x v="76"/>
    </i>
    <i r="1">
      <x v="16"/>
      <x v="42"/>
    </i>
    <i r="2">
      <x v="45"/>
    </i>
    <i r="1">
      <x v="18"/>
      <x v="10"/>
    </i>
    <i r="2">
      <x v="33"/>
    </i>
    <i t="blank">
      <x v="3"/>
    </i>
    <i>
      <x v="4"/>
    </i>
    <i r="1">
      <x/>
      <x v="63"/>
    </i>
    <i r="1">
      <x v="1"/>
      <x v="55"/>
    </i>
    <i r="1">
      <x v="2"/>
      <x v="62"/>
    </i>
    <i r="1">
      <x v="3"/>
      <x v="54"/>
    </i>
    <i r="1">
      <x v="4"/>
      <x v="35"/>
    </i>
    <i r="1">
      <x v="5"/>
      <x v="42"/>
    </i>
    <i r="2">
      <x v="76"/>
    </i>
    <i r="1">
      <x v="7"/>
      <x v="39"/>
    </i>
    <i r="2">
      <x v="56"/>
    </i>
    <i r="2">
      <x v="69"/>
    </i>
    <i r="1">
      <x v="10"/>
      <x/>
    </i>
    <i r="2">
      <x v="34"/>
    </i>
    <i r="2">
      <x v="36"/>
    </i>
    <i r="2">
      <x v="67"/>
    </i>
    <i r="1">
      <x v="14"/>
      <x v="2"/>
    </i>
    <i r="2">
      <x v="10"/>
    </i>
    <i r="2">
      <x v="57"/>
    </i>
    <i r="2">
      <x v="71"/>
    </i>
    <i r="1">
      <x v="18"/>
      <x v="18"/>
    </i>
    <i r="1">
      <x v="19"/>
      <x v="3"/>
    </i>
    <i r="2">
      <x v="8"/>
    </i>
    <i r="2">
      <x v="9"/>
    </i>
    <i r="2">
      <x v="33"/>
    </i>
    <i r="2">
      <x v="49"/>
    </i>
    <i t="blank">
      <x v="4"/>
    </i>
    <i>
      <x v="5"/>
    </i>
    <i r="1">
      <x/>
      <x v="63"/>
    </i>
    <i r="1">
      <x v="1"/>
      <x v="56"/>
    </i>
    <i r="1">
      <x v="2"/>
      <x v="62"/>
    </i>
    <i r="1">
      <x v="3"/>
      <x v="17"/>
    </i>
    <i r="1">
      <x v="4"/>
      <x v="54"/>
    </i>
    <i r="1">
      <x v="5"/>
      <x v="46"/>
    </i>
    <i r="1">
      <x v="6"/>
      <x v="55"/>
    </i>
    <i r="1">
      <x v="7"/>
      <x v="69"/>
    </i>
    <i r="1">
      <x v="8"/>
      <x v="42"/>
    </i>
    <i r="2">
      <x v="71"/>
    </i>
    <i r="1">
      <x v="10"/>
      <x v="39"/>
    </i>
    <i r="1">
      <x v="11"/>
      <x v="2"/>
    </i>
    <i r="2">
      <x v="35"/>
    </i>
    <i r="1">
      <x v="13"/>
      <x v="38"/>
    </i>
    <i r="1">
      <x v="14"/>
      <x/>
    </i>
    <i r="1">
      <x v="15"/>
      <x v="40"/>
    </i>
    <i r="1">
      <x v="16"/>
      <x v="76"/>
    </i>
    <i r="1">
      <x v="17"/>
      <x v="34"/>
    </i>
    <i r="1">
      <x v="18"/>
      <x v="1"/>
    </i>
    <i r="2">
      <x v="68"/>
    </i>
    <i t="blank">
      <x v="5"/>
    </i>
    <i>
      <x v="6"/>
    </i>
    <i r="1">
      <x/>
      <x v="63"/>
    </i>
    <i r="1">
      <x v="1"/>
      <x v="46"/>
    </i>
    <i r="1">
      <x v="2"/>
      <x v="17"/>
    </i>
    <i r="1">
      <x v="3"/>
      <x v="62"/>
    </i>
    <i r="1">
      <x v="4"/>
      <x v="56"/>
    </i>
    <i r="1">
      <x v="5"/>
      <x v="71"/>
    </i>
    <i r="1">
      <x v="6"/>
      <x v="54"/>
    </i>
    <i r="1">
      <x v="7"/>
      <x v="55"/>
    </i>
    <i r="1">
      <x v="8"/>
      <x v="29"/>
    </i>
    <i r="2">
      <x v="35"/>
    </i>
    <i r="2">
      <x v="69"/>
    </i>
    <i r="1">
      <x v="11"/>
      <x v="34"/>
    </i>
    <i r="1">
      <x v="12"/>
      <x v="38"/>
    </i>
    <i r="1">
      <x v="13"/>
      <x/>
    </i>
    <i r="2">
      <x v="2"/>
    </i>
    <i r="2">
      <x v="10"/>
    </i>
    <i r="2">
      <x v="39"/>
    </i>
    <i r="1">
      <x v="17"/>
      <x v="42"/>
    </i>
    <i r="2">
      <x v="49"/>
    </i>
    <i r="1">
      <x v="19"/>
      <x v="1"/>
    </i>
    <i t="blank">
      <x v="6"/>
    </i>
    <i>
      <x v="7"/>
    </i>
    <i r="1">
      <x/>
      <x v="63"/>
    </i>
    <i r="1">
      <x v="1"/>
      <x v="46"/>
    </i>
    <i r="1">
      <x v="2"/>
      <x v="56"/>
    </i>
    <i r="1">
      <x v="3"/>
      <x v="62"/>
    </i>
    <i r="1">
      <x v="4"/>
      <x/>
    </i>
    <i r="1">
      <x v="5"/>
      <x v="34"/>
    </i>
    <i r="1">
      <x v="6"/>
      <x v="39"/>
    </i>
    <i r="2">
      <x v="42"/>
    </i>
    <i r="2">
      <x v="71"/>
    </i>
    <i r="1">
      <x v="9"/>
      <x v="33"/>
    </i>
    <i r="2">
      <x v="54"/>
    </i>
    <i r="2">
      <x v="69"/>
    </i>
    <i r="1">
      <x v="12"/>
      <x v="10"/>
    </i>
    <i r="1">
      <x v="13"/>
      <x v="2"/>
    </i>
    <i r="2">
      <x v="29"/>
    </i>
    <i r="2">
      <x v="35"/>
    </i>
    <i r="1">
      <x v="16"/>
      <x v="55"/>
    </i>
    <i r="2">
      <x v="61"/>
    </i>
    <i r="1">
      <x v="18"/>
      <x v="68"/>
    </i>
    <i r="1">
      <x v="19"/>
      <x v="1"/>
    </i>
    <i t="blank">
      <x v="7"/>
    </i>
    <i>
      <x v="8"/>
    </i>
    <i r="1">
      <x/>
      <x v="63"/>
    </i>
    <i r="1">
      <x v="1"/>
      <x v="62"/>
    </i>
    <i r="1">
      <x v="2"/>
      <x v="33"/>
    </i>
    <i r="2">
      <x v="76"/>
    </i>
    <i r="1">
      <x v="4"/>
      <x v="71"/>
    </i>
    <i r="1">
      <x v="5"/>
      <x/>
    </i>
    <i r="2">
      <x v="35"/>
    </i>
    <i r="1">
      <x v="7"/>
      <x v="46"/>
    </i>
    <i r="2">
      <x v="54"/>
    </i>
    <i r="1">
      <x v="9"/>
      <x v="39"/>
    </i>
    <i r="2">
      <x v="42"/>
    </i>
    <i r="1">
      <x v="11"/>
      <x v="34"/>
    </i>
    <i r="1">
      <x v="12"/>
      <x v="2"/>
    </i>
    <i r="1">
      <x v="13"/>
      <x v="1"/>
    </i>
    <i r="1">
      <x v="14"/>
      <x v="11"/>
    </i>
    <i r="1">
      <x v="15"/>
      <x v="9"/>
    </i>
    <i r="2">
      <x v="10"/>
    </i>
    <i r="2">
      <x v="55"/>
    </i>
    <i r="2">
      <x v="65"/>
    </i>
    <i r="1">
      <x v="19"/>
      <x v="4"/>
    </i>
    <i r="2">
      <x v="13"/>
    </i>
    <i r="2">
      <x v="69"/>
    </i>
    <i t="blank">
      <x v="8"/>
    </i>
    <i>
      <x v="9"/>
    </i>
    <i r="1">
      <x/>
      <x v="56"/>
    </i>
    <i r="1">
      <x v="1"/>
      <x v="63"/>
    </i>
    <i r="1">
      <x v="2"/>
      <x v="17"/>
    </i>
    <i r="1">
      <x v="3"/>
      <x v="54"/>
    </i>
    <i r="1">
      <x v="4"/>
      <x v="55"/>
    </i>
    <i r="1">
      <x v="5"/>
      <x v="2"/>
    </i>
    <i r="2">
      <x v="15"/>
    </i>
    <i r="1">
      <x v="7"/>
      <x v="62"/>
    </i>
    <i r="1">
      <x v="8"/>
      <x v="33"/>
    </i>
    <i r="2">
      <x v="34"/>
    </i>
    <i r="1">
      <x v="10"/>
      <x v="42"/>
    </i>
    <i r="2">
      <x v="46"/>
    </i>
    <i r="2">
      <x v="71"/>
    </i>
    <i r="1">
      <x v="13"/>
      <x v="4"/>
    </i>
    <i r="2">
      <x v="53"/>
    </i>
    <i r="1">
      <x v="15"/>
      <x v="35"/>
    </i>
    <i r="1">
      <x v="16"/>
      <x v="10"/>
    </i>
    <i r="1">
      <x v="17"/>
      <x v="49"/>
    </i>
    <i r="1">
      <x v="18"/>
      <x v="61"/>
    </i>
    <i r="2">
      <x v="76"/>
    </i>
    <i t="blank">
      <x v="9"/>
    </i>
    <i>
      <x v="10"/>
    </i>
    <i r="1">
      <x/>
      <x v="63"/>
    </i>
    <i r="1">
      <x v="1"/>
      <x v="2"/>
    </i>
    <i r="2">
      <x v="62"/>
    </i>
    <i r="1">
      <x v="3"/>
      <x/>
    </i>
    <i r="1">
      <x v="4"/>
      <x v="35"/>
    </i>
    <i r="1">
      <x v="5"/>
      <x v="39"/>
    </i>
    <i r="1">
      <x v="6"/>
      <x v="54"/>
    </i>
    <i r="1">
      <x v="7"/>
      <x v="10"/>
    </i>
    <i r="2">
      <x v="33"/>
    </i>
    <i r="2">
      <x v="61"/>
    </i>
    <i r="1">
      <x v="10"/>
      <x v="34"/>
    </i>
    <i r="2">
      <x v="71"/>
    </i>
    <i r="1">
      <x v="12"/>
      <x v="57"/>
    </i>
    <i r="2">
      <x v="76"/>
    </i>
    <i r="1">
      <x v="14"/>
      <x v="9"/>
    </i>
    <i r="2">
      <x v="14"/>
    </i>
    <i r="2">
      <x v="60"/>
    </i>
    <i r="1">
      <x v="17"/>
      <x v="11"/>
    </i>
    <i r="1">
      <x v="18"/>
      <x v="8"/>
    </i>
    <i r="2">
      <x v="18"/>
    </i>
    <i r="2">
      <x v="42"/>
    </i>
    <i t="blank">
      <x v="10"/>
    </i>
    <i>
      <x v="11"/>
    </i>
    <i r="1">
      <x/>
      <x v="63"/>
    </i>
    <i r="1">
      <x v="1"/>
      <x v="71"/>
    </i>
    <i r="1">
      <x v="2"/>
      <x v="46"/>
    </i>
    <i r="1">
      <x v="3"/>
      <x v="54"/>
    </i>
    <i r="2">
      <x v="62"/>
    </i>
    <i r="1">
      <x v="5"/>
      <x v="2"/>
    </i>
    <i r="2">
      <x v="39"/>
    </i>
    <i r="2">
      <x v="42"/>
    </i>
    <i r="1">
      <x v="8"/>
      <x v="35"/>
    </i>
    <i r="2">
      <x v="61"/>
    </i>
    <i r="1">
      <x v="10"/>
      <x v="55"/>
    </i>
    <i r="2">
      <x v="56"/>
    </i>
    <i r="2">
      <x v="76"/>
    </i>
    <i r="1">
      <x v="13"/>
      <x/>
    </i>
    <i r="2">
      <x v="25"/>
    </i>
    <i r="2">
      <x v="33"/>
    </i>
    <i r="1">
      <x v="16"/>
      <x v="26"/>
    </i>
    <i r="2">
      <x v="57"/>
    </i>
    <i r="2">
      <x v="60"/>
    </i>
    <i r="2">
      <x v="64"/>
    </i>
    <i r="2">
      <x v="69"/>
    </i>
    <i t="blank">
      <x v="11"/>
    </i>
    <i>
      <x v="12"/>
    </i>
    <i r="1">
      <x/>
      <x/>
    </i>
    <i r="2">
      <x v="63"/>
    </i>
    <i r="1">
      <x v="2"/>
      <x v="71"/>
    </i>
    <i r="1">
      <x v="3"/>
      <x v="1"/>
    </i>
    <i r="2">
      <x v="46"/>
    </i>
    <i r="1">
      <x v="5"/>
      <x v="35"/>
    </i>
    <i r="2">
      <x v="55"/>
    </i>
    <i r="2">
      <x v="62"/>
    </i>
    <i r="1">
      <x v="8"/>
      <x v="11"/>
    </i>
    <i r="2">
      <x v="39"/>
    </i>
    <i r="2">
      <x v="54"/>
    </i>
    <i r="2">
      <x v="57"/>
    </i>
    <i r="1">
      <x v="12"/>
      <x v="42"/>
    </i>
    <i r="2">
      <x v="76"/>
    </i>
    <i r="1">
      <x v="14"/>
      <x v="8"/>
    </i>
    <i r="2">
      <x v="26"/>
    </i>
    <i r="2">
      <x v="31"/>
    </i>
    <i r="2">
      <x v="32"/>
    </i>
    <i r="2">
      <x v="33"/>
    </i>
    <i r="2">
      <x v="34"/>
    </i>
    <i r="2">
      <x v="43"/>
    </i>
    <i r="2">
      <x v="68"/>
    </i>
    <i t="blank">
      <x v="12"/>
    </i>
    <i>
      <x v="13"/>
    </i>
    <i r="1">
      <x/>
      <x v="35"/>
    </i>
    <i r="2">
      <x v="69"/>
    </i>
    <i r="1">
      <x v="2"/>
      <x v="63"/>
    </i>
    <i r="2">
      <x v="68"/>
    </i>
    <i r="1">
      <x v="4"/>
      <x v="42"/>
    </i>
    <i r="1">
      <x v="5"/>
      <x v="62"/>
    </i>
    <i r="2">
      <x v="65"/>
    </i>
    <i r="1">
      <x v="7"/>
      <x/>
    </i>
    <i r="2">
      <x v="2"/>
    </i>
    <i r="2">
      <x v="78"/>
    </i>
    <i r="1">
      <x v="10"/>
      <x v="1"/>
    </i>
    <i r="2">
      <x v="10"/>
    </i>
    <i r="2">
      <x v="18"/>
    </i>
    <i r="2">
      <x v="28"/>
    </i>
    <i r="2">
      <x v="33"/>
    </i>
    <i r="2">
      <x v="46"/>
    </i>
    <i r="2">
      <x v="54"/>
    </i>
    <i r="2">
      <x v="71"/>
    </i>
    <i r="2">
      <x v="75"/>
    </i>
    <i r="1">
      <x v="19"/>
      <x v="3"/>
    </i>
    <i r="2">
      <x v="5"/>
    </i>
    <i r="2">
      <x v="11"/>
    </i>
    <i r="2">
      <x v="16"/>
    </i>
    <i r="2">
      <x v="19"/>
    </i>
    <i r="2">
      <x v="20"/>
    </i>
    <i r="2">
      <x v="22"/>
    </i>
    <i r="2">
      <x v="39"/>
    </i>
    <i r="2">
      <x v="41"/>
    </i>
    <i r="2">
      <x v="44"/>
    </i>
    <i r="2">
      <x v="45"/>
    </i>
    <i r="2">
      <x v="47"/>
    </i>
    <i r="2">
      <x v="48"/>
    </i>
    <i r="2">
      <x v="55"/>
    </i>
    <i r="2">
      <x v="60"/>
    </i>
    <i r="2">
      <x v="61"/>
    </i>
    <i r="2">
      <x v="64"/>
    </i>
    <i r="2">
      <x v="66"/>
    </i>
    <i r="2">
      <x v="73"/>
    </i>
    <i r="2">
      <x v="76"/>
    </i>
    <i t="blank">
      <x v="13"/>
    </i>
    <i>
      <x v="14"/>
    </i>
    <i r="1">
      <x/>
      <x/>
    </i>
    <i r="1">
      <x v="1"/>
      <x v="63"/>
    </i>
    <i r="1">
      <x v="2"/>
      <x v="62"/>
    </i>
    <i r="1">
      <x v="3"/>
      <x v="49"/>
    </i>
    <i r="2">
      <x v="71"/>
    </i>
    <i r="1">
      <x v="5"/>
      <x v="1"/>
    </i>
    <i r="2">
      <x v="76"/>
    </i>
    <i r="1">
      <x v="7"/>
      <x v="9"/>
    </i>
    <i r="2">
      <x v="34"/>
    </i>
    <i r="2">
      <x v="61"/>
    </i>
    <i r="1">
      <x v="10"/>
      <x v="10"/>
    </i>
    <i r="2">
      <x v="35"/>
    </i>
    <i r="2">
      <x v="54"/>
    </i>
    <i r="1">
      <x v="13"/>
      <x v="68"/>
    </i>
    <i r="2">
      <x v="70"/>
    </i>
    <i r="1">
      <x v="15"/>
      <x v="8"/>
    </i>
    <i r="2">
      <x v="39"/>
    </i>
    <i r="2">
      <x v="55"/>
    </i>
    <i r="1">
      <x v="18"/>
      <x v="2"/>
    </i>
    <i r="2">
      <x v="28"/>
    </i>
    <i r="2">
      <x v="33"/>
    </i>
    <i r="2">
      <x v="42"/>
    </i>
    <i r="2">
      <x v="43"/>
    </i>
    <i r="2">
      <x v="46"/>
    </i>
    <i r="2">
      <x v="78"/>
    </i>
    <i t="blank">
      <x v="14"/>
    </i>
    <i>
      <x v="15"/>
    </i>
    <i r="1">
      <x/>
      <x v="2"/>
    </i>
    <i r="1">
      <x v="1"/>
      <x v="63"/>
    </i>
    <i r="1">
      <x v="2"/>
      <x v="62"/>
    </i>
    <i r="1">
      <x v="3"/>
      <x/>
    </i>
    <i r="2">
      <x v="35"/>
    </i>
    <i r="1">
      <x v="5"/>
      <x v="42"/>
    </i>
    <i r="2">
      <x v="52"/>
    </i>
    <i r="2">
      <x v="54"/>
    </i>
    <i r="1">
      <x v="8"/>
      <x v="9"/>
    </i>
    <i r="2">
      <x v="11"/>
    </i>
    <i r="2">
      <x v="34"/>
    </i>
    <i r="2">
      <x v="39"/>
    </i>
    <i r="2">
      <x v="40"/>
    </i>
    <i r="2">
      <x v="55"/>
    </i>
    <i r="2">
      <x v="73"/>
    </i>
    <i r="2">
      <x v="76"/>
    </i>
    <i r="1">
      <x v="16"/>
      <x v="1"/>
    </i>
    <i r="2">
      <x v="4"/>
    </i>
    <i r="2">
      <x v="6"/>
    </i>
    <i r="2">
      <x v="8"/>
    </i>
    <i r="2">
      <x v="12"/>
    </i>
    <i r="2">
      <x v="14"/>
    </i>
    <i r="2">
      <x v="21"/>
    </i>
    <i r="2">
      <x v="32"/>
    </i>
    <i r="2">
      <x v="33"/>
    </i>
    <i r="2">
      <x v="43"/>
    </i>
    <i r="2">
      <x v="51"/>
    </i>
    <i r="2">
      <x v="53"/>
    </i>
    <i r="2">
      <x v="68"/>
    </i>
    <i r="2">
      <x v="72"/>
    </i>
    <i r="2">
      <x v="77"/>
    </i>
    <i t="blank">
      <x v="15"/>
    </i>
    <i>
      <x v="16"/>
    </i>
    <i r="1">
      <x/>
      <x v="17"/>
    </i>
    <i r="1">
      <x v="1"/>
      <x v="38"/>
    </i>
    <i r="1">
      <x v="2"/>
      <x v="27"/>
    </i>
    <i r="1">
      <x v="3"/>
      <x v="63"/>
    </i>
    <i r="1">
      <x v="4"/>
      <x v="62"/>
    </i>
    <i r="2">
      <x v="71"/>
    </i>
    <i r="1">
      <x v="6"/>
      <x v="42"/>
    </i>
    <i r="1">
      <x v="7"/>
      <x v="35"/>
    </i>
    <i r="1">
      <x v="8"/>
      <x v="54"/>
    </i>
    <i r="2">
      <x v="57"/>
    </i>
    <i r="1">
      <x v="10"/>
      <x v="61"/>
    </i>
    <i r="1">
      <x v="11"/>
      <x v="34"/>
    </i>
    <i r="2">
      <x v="43"/>
    </i>
    <i r="1">
      <x v="13"/>
      <x v="56"/>
    </i>
    <i r="1">
      <x v="14"/>
      <x v="33"/>
    </i>
    <i r="2">
      <x v="49"/>
    </i>
    <i r="2">
      <x v="55"/>
    </i>
    <i r="1">
      <x v="17"/>
      <x v="29"/>
    </i>
    <i r="2">
      <x v="39"/>
    </i>
    <i r="2">
      <x v="46"/>
    </i>
    <i r="2">
      <x v="68"/>
    </i>
    <i t="blank">
      <x v="16"/>
    </i>
    <i>
      <x v="17"/>
    </i>
    <i r="1">
      <x/>
      <x v="63"/>
    </i>
    <i r="1">
      <x v="1"/>
      <x v="34"/>
    </i>
    <i r="2">
      <x v="42"/>
    </i>
    <i r="2">
      <x v="62"/>
    </i>
    <i r="1">
      <x v="4"/>
      <x/>
    </i>
    <i r="1">
      <x v="5"/>
      <x v="33"/>
    </i>
    <i r="2">
      <x v="54"/>
    </i>
    <i r="2">
      <x v="55"/>
    </i>
    <i r="2">
      <x v="69"/>
    </i>
    <i r="2">
      <x v="71"/>
    </i>
    <i r="1">
      <x v="10"/>
      <x v="4"/>
    </i>
    <i r="2">
      <x v="8"/>
    </i>
    <i r="2">
      <x v="9"/>
    </i>
    <i r="2">
      <x v="35"/>
    </i>
    <i r="2">
      <x v="36"/>
    </i>
    <i r="2">
      <x v="39"/>
    </i>
    <i r="2">
      <x v="53"/>
    </i>
    <i r="1">
      <x v="17"/>
      <x v="2"/>
    </i>
    <i r="2">
      <x v="7"/>
    </i>
    <i r="2">
      <x v="10"/>
    </i>
    <i r="2">
      <x v="24"/>
    </i>
    <i r="2">
      <x v="28"/>
    </i>
    <i r="2">
      <x v="30"/>
    </i>
    <i r="2">
      <x v="32"/>
    </i>
    <i r="2">
      <x v="41"/>
    </i>
    <i r="2">
      <x v="44"/>
    </i>
    <i r="2">
      <x v="46"/>
    </i>
    <i r="2">
      <x v="50"/>
    </i>
    <i r="2">
      <x v="56"/>
    </i>
    <i r="2">
      <x v="58"/>
    </i>
    <i r="2">
      <x v="60"/>
    </i>
    <i r="2">
      <x v="61"/>
    </i>
    <i r="2">
      <x v="74"/>
    </i>
    <i t="blank">
      <x v="17"/>
    </i>
    <i>
      <x v="18"/>
    </i>
    <i r="1">
      <x/>
      <x v="63"/>
    </i>
    <i r="1">
      <x v="1"/>
      <x v="29"/>
    </i>
    <i r="2">
      <x v="46"/>
    </i>
    <i r="2">
      <x v="62"/>
    </i>
    <i r="1">
      <x v="4"/>
      <x v="39"/>
    </i>
    <i r="1">
      <x v="5"/>
      <x v="33"/>
    </i>
    <i r="2">
      <x v="35"/>
    </i>
    <i r="1">
      <x v="7"/>
      <x/>
    </i>
    <i r="2">
      <x v="2"/>
    </i>
    <i r="2">
      <x v="40"/>
    </i>
    <i r="1">
      <x v="10"/>
      <x v="34"/>
    </i>
    <i r="2">
      <x v="54"/>
    </i>
    <i r="2">
      <x v="61"/>
    </i>
    <i r="2">
      <x v="69"/>
    </i>
    <i r="2">
      <x v="71"/>
    </i>
    <i r="1">
      <x v="15"/>
      <x v="4"/>
    </i>
    <i r="2">
      <x v="9"/>
    </i>
    <i r="2">
      <x v="10"/>
    </i>
    <i r="2">
      <x v="32"/>
    </i>
    <i r="2">
      <x v="68"/>
    </i>
    <i r="2">
      <x v="76"/>
    </i>
    <i t="blank">
      <x v="18"/>
    </i>
    <i>
      <x v="19"/>
    </i>
    <i r="1">
      <x/>
      <x v="63"/>
    </i>
    <i r="1">
      <x v="1"/>
      <x v="62"/>
    </i>
    <i r="1">
      <x v="2"/>
      <x v="35"/>
    </i>
    <i r="1">
      <x v="3"/>
      <x v="2"/>
    </i>
    <i r="1">
      <x v="4"/>
      <x v="71"/>
    </i>
    <i r="2">
      <x v="76"/>
    </i>
    <i r="1">
      <x v="6"/>
      <x/>
    </i>
    <i r="1">
      <x v="7"/>
      <x v="56"/>
    </i>
    <i r="2">
      <x v="69"/>
    </i>
    <i r="1">
      <x v="9"/>
      <x v="36"/>
    </i>
    <i r="2">
      <x v="54"/>
    </i>
    <i r="2">
      <x v="55"/>
    </i>
    <i r="1">
      <x v="12"/>
      <x v="34"/>
    </i>
    <i r="2">
      <x v="39"/>
    </i>
    <i r="1">
      <x v="14"/>
      <x v="1"/>
    </i>
    <i r="2">
      <x v="10"/>
    </i>
    <i r="2">
      <x v="33"/>
    </i>
    <i r="2">
      <x v="46"/>
    </i>
    <i r="1">
      <x v="18"/>
      <x v="32"/>
    </i>
    <i r="1">
      <x v="19"/>
      <x v="29"/>
    </i>
    <i r="2">
      <x v="42"/>
    </i>
    <i r="2">
      <x v="53"/>
    </i>
    <i r="2">
      <x v="61"/>
    </i>
    <i t="blank">
      <x v="19"/>
    </i>
    <i>
      <x v="20"/>
    </i>
    <i r="1">
      <x/>
      <x/>
    </i>
    <i r="1">
      <x v="1"/>
      <x v="63"/>
    </i>
    <i r="1">
      <x v="2"/>
      <x v="62"/>
    </i>
    <i r="1">
      <x v="3"/>
      <x v="69"/>
    </i>
    <i r="1">
      <x v="4"/>
      <x v="40"/>
    </i>
    <i r="1">
      <x v="5"/>
      <x v="10"/>
    </i>
    <i r="2">
      <x v="35"/>
    </i>
    <i r="2">
      <x v="54"/>
    </i>
    <i r="1">
      <x v="8"/>
      <x v="2"/>
    </i>
    <i r="2">
      <x v="5"/>
    </i>
    <i r="2">
      <x v="14"/>
    </i>
    <i r="2">
      <x v="23"/>
    </i>
    <i r="2">
      <x v="34"/>
    </i>
    <i r="1">
      <x v="13"/>
      <x v="11"/>
    </i>
    <i r="2">
      <x v="39"/>
    </i>
    <i r="2">
      <x v="42"/>
    </i>
    <i r="1">
      <x v="16"/>
      <x v="7"/>
    </i>
    <i r="2">
      <x v="28"/>
    </i>
    <i r="2">
      <x v="31"/>
    </i>
    <i r="2">
      <x v="32"/>
    </i>
    <i r="2">
      <x v="36"/>
    </i>
    <i r="2">
      <x v="37"/>
    </i>
    <i r="2">
      <x v="55"/>
    </i>
    <i r="2">
      <x v="59"/>
    </i>
    <i r="2">
      <x v="71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0">
      <pivotArea field="2" type="button" dataOnly="0" labelOnly="1" outline="0" axis="axisRow" fieldPosition="0"/>
    </format>
    <format dxfId="309">
      <pivotArea outline="0" fieldPosition="0">
        <references count="1">
          <reference field="4294967294" count="1">
            <x v="0"/>
          </reference>
        </references>
      </pivotArea>
    </format>
    <format dxfId="308">
      <pivotArea outline="0" fieldPosition="0">
        <references count="1">
          <reference field="4294967294" count="1">
            <x v="1"/>
          </reference>
        </references>
      </pivotArea>
    </format>
    <format dxfId="307">
      <pivotArea outline="0" fieldPosition="0">
        <references count="1">
          <reference field="4294967294" count="1">
            <x v="2"/>
          </reference>
        </references>
      </pivotArea>
    </format>
    <format dxfId="306">
      <pivotArea outline="0" fieldPosition="0">
        <references count="1">
          <reference field="4294967294" count="1">
            <x v="3"/>
          </reference>
        </references>
      </pivotArea>
    </format>
    <format dxfId="305">
      <pivotArea outline="0" fieldPosition="0">
        <references count="1">
          <reference field="4294967294" count="1">
            <x v="4"/>
          </reference>
        </references>
      </pivotArea>
    </format>
    <format dxfId="304">
      <pivotArea outline="0" fieldPosition="0">
        <references count="1">
          <reference field="4294967294" count="1">
            <x v="5"/>
          </reference>
        </references>
      </pivotArea>
    </format>
    <format dxfId="303">
      <pivotArea outline="0" fieldPosition="0">
        <references count="1">
          <reference field="4294967294" count="1">
            <x v="6"/>
          </reference>
        </references>
      </pivotArea>
    </format>
    <format dxfId="302">
      <pivotArea field="2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field="2" type="button" dataOnly="0" labelOnly="1" outline="0" axis="axisRow" fieldPosition="0"/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field="2" type="button" dataOnly="0" labelOnly="1" outline="0" axis="axisRow" fieldPosition="0"/>
    </format>
    <format dxfId="2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78DFD5-F730-41AA-907A-17FF394AE047}" name="LTBL_41000" displayName="LTBL_41000" ref="B4:I20" totalsRowCount="1">
  <autoFilter ref="B4:I19" xr:uid="{2078DFD5-F730-41AA-907A-17FF394AE047}"/>
  <tableColumns count="8">
    <tableColumn id="9" xr3:uid="{F4FBB4FA-F12C-49E1-813C-73265B772D4A}" name="産業大分類" totalsRowLabel="合計" totalsRowDxfId="293"/>
    <tableColumn id="10" xr3:uid="{39A3E0B9-9882-4505-BB5B-EA4768251192}" name="総数／事業所数" totalsRowFunction="custom" totalsRowDxfId="292" dataCellStyle="桁区切り" totalsRowCellStyle="桁区切り">
      <totalsRowFormula>SUM(LTBL_41000[総数／事業所数])</totalsRowFormula>
    </tableColumn>
    <tableColumn id="11" xr3:uid="{30FBA486-6C7E-4E0B-963B-2CF86295E78A}" name="総数／構成比" dataDxfId="291"/>
    <tableColumn id="12" xr3:uid="{E8516726-E971-45DD-9AF9-5A53F2A7A067}" name="個人／事業所数" totalsRowFunction="sum" totalsRowDxfId="290" dataCellStyle="桁区切り" totalsRowCellStyle="桁区切り"/>
    <tableColumn id="13" xr3:uid="{1397AFF7-937E-4C74-8178-4923A3264982}" name="個人／構成比" dataDxfId="289"/>
    <tableColumn id="14" xr3:uid="{70621725-F77E-4ACE-99E2-9FD24C2A8709}" name="法人／事業所数" totalsRowFunction="sum" totalsRowDxfId="288" dataCellStyle="桁区切り" totalsRowCellStyle="桁区切り"/>
    <tableColumn id="15" xr3:uid="{9994AB38-28B4-4CF6-B810-9DBA66DF4633}" name="法人／構成比" dataDxfId="287"/>
    <tableColumn id="16" xr3:uid="{102E0BF8-A43F-44AD-B392-8322ED82FC24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B7D8184-14D2-4E28-9E4B-F4B240C7E44E}" name="LTBL_41203" displayName="LTBL_41203" ref="B4:I20" totalsRowCount="1">
  <autoFilter ref="B4:I19" xr:uid="{FB7D8184-14D2-4E28-9E4B-F4B240C7E44E}"/>
  <tableColumns count="8">
    <tableColumn id="9" xr3:uid="{BAD300AD-38B6-491C-9D29-E05FF7AE1283}" name="産業大分類" totalsRowLabel="合計" totalsRowDxfId="251"/>
    <tableColumn id="10" xr3:uid="{A942F1BF-3DA9-4A8A-9DE1-34FB61B9778A}" name="総数／事業所数" totalsRowFunction="custom" totalsRowDxfId="250" dataCellStyle="桁区切り" totalsRowCellStyle="桁区切り">
      <totalsRowFormula>SUM(LTBL_41203[総数／事業所数])</totalsRowFormula>
    </tableColumn>
    <tableColumn id="11" xr3:uid="{AF7E6630-73FD-4EC1-BDEA-742ED403C5CA}" name="総数／構成比" dataDxfId="249"/>
    <tableColumn id="12" xr3:uid="{2EA9DBF2-2CD8-4F78-8854-88C285A49DBB}" name="個人／事業所数" totalsRowFunction="sum" totalsRowDxfId="248" dataCellStyle="桁区切り" totalsRowCellStyle="桁区切り"/>
    <tableColumn id="13" xr3:uid="{8DE83520-02C7-45FE-AD7F-54246B5CD344}" name="個人／構成比" dataDxfId="247"/>
    <tableColumn id="14" xr3:uid="{7278101D-CA21-492C-B486-40E1CA343A1C}" name="法人／事業所数" totalsRowFunction="sum" totalsRowDxfId="246" dataCellStyle="桁区切り" totalsRowCellStyle="桁区切り"/>
    <tableColumn id="15" xr3:uid="{B4305B3A-1988-4AE8-966D-9AA44DDBB6CB}" name="法人／構成比" dataDxfId="245"/>
    <tableColumn id="16" xr3:uid="{193C178E-260F-4914-A824-922D52205B04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8C1E0E-93E0-4E1A-B921-BB4DEDDB6FCC}" name="M_TABLE_41203" displayName="M_TABLE_41203" ref="B23:I43" totalsRowShown="0">
  <autoFilter ref="B23:I43" xr:uid="{9A8C1E0E-93E0-4E1A-B921-BB4DEDDB6FCC}"/>
  <tableColumns count="8">
    <tableColumn id="9" xr3:uid="{0666CDB2-5F57-4D2C-8931-A169238B0E3C}" name="産業中分類上位２０"/>
    <tableColumn id="10" xr3:uid="{24EFE491-4A5E-41D9-9386-09FAB29360BD}" name="総数／事業所数" dataCellStyle="桁区切り"/>
    <tableColumn id="11" xr3:uid="{7259DCFC-D190-4B17-B245-8CE5E55B41EB}" name="総数／構成比" dataDxfId="243"/>
    <tableColumn id="12" xr3:uid="{CE3B383A-261C-4648-97E1-367721B8620A}" name="個人／事業所数" dataCellStyle="桁区切り"/>
    <tableColumn id="13" xr3:uid="{410845B5-2CBB-4BD2-BEB9-FAF9EF091510}" name="個人／構成比" dataDxfId="242"/>
    <tableColumn id="14" xr3:uid="{6A3AAF63-3C31-4904-9D34-BF2036851D89}" name="法人／事業所数" dataCellStyle="桁区切り"/>
    <tableColumn id="15" xr3:uid="{A0725F38-A0EC-4E4F-885E-64A02A8BD0BB}" name="法人／構成比" dataDxfId="241"/>
    <tableColumn id="16" xr3:uid="{3A682ECD-1BC4-4CD0-BAE2-2F042E566B71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497B13A-7DE2-4BE2-A0C6-D6972319F976}" name="S_TABLE_41203" displayName="S_TABLE_41203" ref="B46:I66" totalsRowShown="0">
  <autoFilter ref="B46:I66" xr:uid="{C497B13A-7DE2-4BE2-A0C6-D6972319F976}"/>
  <tableColumns count="8">
    <tableColumn id="9" xr3:uid="{B2B2AD73-4937-4838-8EA2-4F6E5BE4D0C5}" name="産業小分類上位２０"/>
    <tableColumn id="10" xr3:uid="{D0F2BB2D-6D19-47ED-8B2F-C6E30870A3C3}" name="総数／事業所数" dataCellStyle="桁区切り"/>
    <tableColumn id="11" xr3:uid="{4376FC73-69DC-4E7B-B8A5-78CDEFF44BE7}" name="総数／構成比" dataDxfId="240"/>
    <tableColumn id="12" xr3:uid="{7EBA9760-A148-4820-AEAF-E3A888615A7F}" name="個人／事業所数" dataCellStyle="桁区切り"/>
    <tableColumn id="13" xr3:uid="{E58CEA24-D314-484C-9DD8-1C3622B3CA5F}" name="個人／構成比" dataDxfId="239"/>
    <tableColumn id="14" xr3:uid="{5608F9D0-12A8-420F-92EA-DF445A043573}" name="法人／事業所数" dataCellStyle="桁区切り"/>
    <tableColumn id="15" xr3:uid="{067AB16F-B173-4509-8EAA-94630359B65C}" name="法人／構成比" dataDxfId="238"/>
    <tableColumn id="16" xr3:uid="{85793350-12EC-4C14-8881-F116C678A036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180A5D-7A83-4CDE-9299-BAEE696B370C}" name="LTBL_41204" displayName="LTBL_41204" ref="B4:I20" totalsRowCount="1">
  <autoFilter ref="B4:I19" xr:uid="{E3180A5D-7A83-4CDE-9299-BAEE696B370C}"/>
  <tableColumns count="8">
    <tableColumn id="9" xr3:uid="{C7D752BD-3033-4ADE-946B-D40C54748960}" name="産業大分類" totalsRowLabel="合計" totalsRowDxfId="237"/>
    <tableColumn id="10" xr3:uid="{503D43F8-00FB-4AC0-8B07-47C80B2BCBF9}" name="総数／事業所数" totalsRowFunction="custom" totalsRowDxfId="236" dataCellStyle="桁区切り" totalsRowCellStyle="桁区切り">
      <totalsRowFormula>SUM(LTBL_41204[総数／事業所数])</totalsRowFormula>
    </tableColumn>
    <tableColumn id="11" xr3:uid="{D8C7CDE5-936D-44D5-88B9-3CEF1D8DE173}" name="総数／構成比" dataDxfId="235"/>
    <tableColumn id="12" xr3:uid="{574CB5AF-2474-4F48-AF32-3F6930B61B01}" name="個人／事業所数" totalsRowFunction="sum" totalsRowDxfId="234" dataCellStyle="桁区切り" totalsRowCellStyle="桁区切り"/>
    <tableColumn id="13" xr3:uid="{FF0E20DC-9922-476A-B50C-B3191D711FD0}" name="個人／構成比" dataDxfId="233"/>
    <tableColumn id="14" xr3:uid="{5C2BE335-64A6-4B73-8A85-32A6E1369E3C}" name="法人／事業所数" totalsRowFunction="sum" totalsRowDxfId="232" dataCellStyle="桁区切り" totalsRowCellStyle="桁区切り"/>
    <tableColumn id="15" xr3:uid="{4E1B27BA-BE49-4ABD-BD59-7EC06FC23E84}" name="法人／構成比" dataDxfId="231"/>
    <tableColumn id="16" xr3:uid="{1ED6A683-ECEB-4DB1-B51C-ECEA561E1DFB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BBD3A6C-59C9-4BAA-B0F0-DEF372E73DC1}" name="M_TABLE_41204" displayName="M_TABLE_41204" ref="B23:I43" totalsRowShown="0">
  <autoFilter ref="B23:I43" xr:uid="{DBBD3A6C-59C9-4BAA-B0F0-DEF372E73DC1}"/>
  <tableColumns count="8">
    <tableColumn id="9" xr3:uid="{4AEDFE00-3816-43DC-ADAA-2A873A9D87D8}" name="産業中分類上位２０"/>
    <tableColumn id="10" xr3:uid="{147E9B0A-CF0E-489F-B80D-463D1519CE56}" name="総数／事業所数" dataCellStyle="桁区切り"/>
    <tableColumn id="11" xr3:uid="{FA6C591B-5732-4BD1-9575-EC8B46079480}" name="総数／構成比" dataDxfId="229"/>
    <tableColumn id="12" xr3:uid="{0CB9851B-5B7C-44E9-B028-5E8512529BA0}" name="個人／事業所数" dataCellStyle="桁区切り"/>
    <tableColumn id="13" xr3:uid="{0E5BD433-A5F9-44FE-871E-3D23AA92E836}" name="個人／構成比" dataDxfId="228"/>
    <tableColumn id="14" xr3:uid="{4A66FA8C-ED54-4B1F-AD2B-2E3C03C5296A}" name="法人／事業所数" dataCellStyle="桁区切り"/>
    <tableColumn id="15" xr3:uid="{4B5435D7-635B-468A-A0F9-E94DE4F95396}" name="法人／構成比" dataDxfId="227"/>
    <tableColumn id="16" xr3:uid="{754CF443-1686-4A81-B99B-CB27D2DAF9A6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339B14D-3137-4199-9AA6-C870B9E0E3F5}" name="S_TABLE_41204" displayName="S_TABLE_41204" ref="B46:I70" totalsRowShown="0">
  <autoFilter ref="B46:I70" xr:uid="{5339B14D-3137-4199-9AA6-C870B9E0E3F5}"/>
  <tableColumns count="8">
    <tableColumn id="9" xr3:uid="{210F4728-221D-47A5-ACDF-FF0519639D36}" name="産業小分類上位２０"/>
    <tableColumn id="10" xr3:uid="{76CAA77C-77BE-4597-8D5E-F3DD8BD6CA00}" name="総数／事業所数" dataCellStyle="桁区切り"/>
    <tableColumn id="11" xr3:uid="{01EDCE2E-7708-4009-9E85-3B474E599D50}" name="総数／構成比" dataDxfId="226"/>
    <tableColumn id="12" xr3:uid="{3DF7FCAE-81A6-4A00-8BB8-8FE1AC14F78C}" name="個人／事業所数" dataCellStyle="桁区切り"/>
    <tableColumn id="13" xr3:uid="{95F7A6A7-2714-42A5-A269-E3C5CD45703A}" name="個人／構成比" dataDxfId="225"/>
    <tableColumn id="14" xr3:uid="{C7F8E35E-0CD6-4C11-B705-6807D9E57BFA}" name="法人／事業所数" dataCellStyle="桁区切り"/>
    <tableColumn id="15" xr3:uid="{9C65B6E0-1ED2-4C5D-9148-A62D43E20BA3}" name="法人／構成比" dataDxfId="224"/>
    <tableColumn id="16" xr3:uid="{A8B657B0-A32B-469E-92ED-FFFE704A059D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B91938D-288F-4492-A015-AD55225FD690}" name="LTBL_41205" displayName="LTBL_41205" ref="B4:I20" totalsRowCount="1">
  <autoFilter ref="B4:I19" xr:uid="{7B91938D-288F-4492-A015-AD55225FD690}"/>
  <tableColumns count="8">
    <tableColumn id="9" xr3:uid="{DFD554BC-7FF1-4FB8-8D88-B70E32BBD45F}" name="産業大分類" totalsRowLabel="合計" totalsRowDxfId="223"/>
    <tableColumn id="10" xr3:uid="{5668EE1E-DFD9-4F72-A882-500C5C3F55FE}" name="総数／事業所数" totalsRowFunction="custom" totalsRowDxfId="222" dataCellStyle="桁区切り" totalsRowCellStyle="桁区切り">
      <totalsRowFormula>SUM(LTBL_41205[総数／事業所数])</totalsRowFormula>
    </tableColumn>
    <tableColumn id="11" xr3:uid="{CECD0D28-CF0D-487F-BE06-541A09B1C744}" name="総数／構成比" dataDxfId="221"/>
    <tableColumn id="12" xr3:uid="{2C35F938-4755-4E93-B182-EF6B00901D63}" name="個人／事業所数" totalsRowFunction="sum" totalsRowDxfId="220" dataCellStyle="桁区切り" totalsRowCellStyle="桁区切り"/>
    <tableColumn id="13" xr3:uid="{160318AF-ABA2-41EA-ADB3-EA24E6D1AEDA}" name="個人／構成比" dataDxfId="219"/>
    <tableColumn id="14" xr3:uid="{CFCB5268-B3D5-4008-9C02-BC92EC6617B3}" name="法人／事業所数" totalsRowFunction="sum" totalsRowDxfId="218" dataCellStyle="桁区切り" totalsRowCellStyle="桁区切り"/>
    <tableColumn id="15" xr3:uid="{4AAE28E2-921B-4014-8F22-4E2B6109619C}" name="法人／構成比" dataDxfId="217"/>
    <tableColumn id="16" xr3:uid="{41F8F40B-7FAF-4C94-B715-5C5B53501801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88F4D06-EA03-4B77-ADD1-01E44B713F21}" name="M_TABLE_41205" displayName="M_TABLE_41205" ref="B23:I43" totalsRowShown="0">
  <autoFilter ref="B23:I43" xr:uid="{988F4D06-EA03-4B77-ADD1-01E44B713F21}"/>
  <tableColumns count="8">
    <tableColumn id="9" xr3:uid="{CB740A7D-0391-4130-B678-E24B6E870783}" name="産業中分類上位２０"/>
    <tableColumn id="10" xr3:uid="{9574FA11-3598-46BD-8F87-1F897823BCD6}" name="総数／事業所数" dataCellStyle="桁区切り"/>
    <tableColumn id="11" xr3:uid="{3F1E5826-E085-48D2-AD44-AC54AFD22F5D}" name="総数／構成比" dataDxfId="215"/>
    <tableColumn id="12" xr3:uid="{6BD36C2E-26BE-4D3D-BEE4-E6DA6AA338F5}" name="個人／事業所数" dataCellStyle="桁区切り"/>
    <tableColumn id="13" xr3:uid="{273AFD64-9701-4512-851D-A47934A61814}" name="個人／構成比" dataDxfId="214"/>
    <tableColumn id="14" xr3:uid="{74D061B3-CDA0-4294-AB8E-068526AA3313}" name="法人／事業所数" dataCellStyle="桁区切り"/>
    <tableColumn id="15" xr3:uid="{8C6A281A-9C6D-4510-8410-FA96115A5EB1}" name="法人／構成比" dataDxfId="213"/>
    <tableColumn id="16" xr3:uid="{A57959EA-1FE4-4B80-8709-90486E664ADD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4CA8222-361F-4B08-9909-53C89AB501CD}" name="S_TABLE_41205" displayName="S_TABLE_41205" ref="B46:I66" totalsRowShown="0">
  <autoFilter ref="B46:I66" xr:uid="{44CA8222-361F-4B08-9909-53C89AB501CD}"/>
  <tableColumns count="8">
    <tableColumn id="9" xr3:uid="{6D47C835-7F7E-4F07-B2D1-2B1EC49339EB}" name="産業小分類上位２０"/>
    <tableColumn id="10" xr3:uid="{D9255F56-5F75-4DF8-A238-7ABB0CF91BAE}" name="総数／事業所数" dataCellStyle="桁区切り"/>
    <tableColumn id="11" xr3:uid="{742EC37A-B23C-4706-AC91-1B54698862B6}" name="総数／構成比" dataDxfId="212"/>
    <tableColumn id="12" xr3:uid="{CC0D9A92-919D-4CC9-AE23-F219095CE667}" name="個人／事業所数" dataCellStyle="桁区切り"/>
    <tableColumn id="13" xr3:uid="{84266C0B-453A-47D1-803C-6A66E0ED905E}" name="個人／構成比" dataDxfId="211"/>
    <tableColumn id="14" xr3:uid="{23A29C93-5614-4BAF-8CF3-CBBA02CC8F02}" name="法人／事業所数" dataCellStyle="桁区切り"/>
    <tableColumn id="15" xr3:uid="{59A6FB77-CBA3-4E0A-A494-0F169B0270AA}" name="法人／構成比" dataDxfId="210"/>
    <tableColumn id="16" xr3:uid="{0FF187AB-1B89-4C33-86AF-2A0AB8152E31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D8FE62B-5AAA-4FEE-A3BF-C05600B08197}" name="LTBL_41206" displayName="LTBL_41206" ref="B4:I20" totalsRowCount="1">
  <autoFilter ref="B4:I19" xr:uid="{8D8FE62B-5AAA-4FEE-A3BF-C05600B08197}"/>
  <tableColumns count="8">
    <tableColumn id="9" xr3:uid="{C07DFB4C-158D-4AAD-A92D-DB86597811DE}" name="産業大分類" totalsRowLabel="合計" totalsRowDxfId="209"/>
    <tableColumn id="10" xr3:uid="{5DDB0206-BD6D-42D3-AB94-82D8789AC671}" name="総数／事業所数" totalsRowFunction="custom" totalsRowDxfId="208" dataCellStyle="桁区切り" totalsRowCellStyle="桁区切り">
      <totalsRowFormula>SUM(LTBL_41206[総数／事業所数])</totalsRowFormula>
    </tableColumn>
    <tableColumn id="11" xr3:uid="{06A77F1A-407A-43A5-822D-3FCAF4961D05}" name="総数／構成比" dataDxfId="207"/>
    <tableColumn id="12" xr3:uid="{8B7F23A4-CCC9-430A-B2B2-04ABF5A7F036}" name="個人／事業所数" totalsRowFunction="sum" totalsRowDxfId="206" dataCellStyle="桁区切り" totalsRowCellStyle="桁区切り"/>
    <tableColumn id="13" xr3:uid="{69EFC6C2-D23D-4D08-8A19-2204457F7664}" name="個人／構成比" dataDxfId="205"/>
    <tableColumn id="14" xr3:uid="{C70848EC-65B9-4874-AE92-DBE1A9079ED9}" name="法人／事業所数" totalsRowFunction="sum" totalsRowDxfId="204" dataCellStyle="桁区切り" totalsRowCellStyle="桁区切り"/>
    <tableColumn id="15" xr3:uid="{12C6AA58-656C-4664-8A63-72CAD463E88C}" name="法人／構成比" dataDxfId="203"/>
    <tableColumn id="16" xr3:uid="{195EED5D-D765-48A0-B4DA-B148BA2B108E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47F23A-9455-4C3B-8281-CCB12D08CF5F}" name="M_TABLE_41000" displayName="M_TABLE_41000" ref="B23:I43" totalsRowShown="0">
  <autoFilter ref="B23:I43" xr:uid="{DE47F23A-9455-4C3B-8281-CCB12D08CF5F}"/>
  <tableColumns count="8">
    <tableColumn id="9" xr3:uid="{58B66BFD-F0BB-4467-99CE-7BE73CCF5ABB}" name="産業中分類上位２０"/>
    <tableColumn id="10" xr3:uid="{8B3D009B-E7AC-4216-AC71-13E396B4EF6C}" name="総数／事業所数" dataCellStyle="桁区切り"/>
    <tableColumn id="11" xr3:uid="{5471C24A-22D2-49CB-8373-3EFBB554F1B0}" name="総数／構成比" dataDxfId="285"/>
    <tableColumn id="12" xr3:uid="{1860F14A-65AA-4068-A99B-7C9F44DD1AF2}" name="個人／事業所数" dataCellStyle="桁区切り"/>
    <tableColumn id="13" xr3:uid="{EE4264AD-C1E7-44ED-A126-6EA4DC0A7337}" name="個人／構成比" dataDxfId="284"/>
    <tableColumn id="14" xr3:uid="{7591CC0C-0EBF-441C-9E58-00618F665604}" name="法人／事業所数" dataCellStyle="桁区切り"/>
    <tableColumn id="15" xr3:uid="{D42756DE-FB64-414C-86DD-D976907E23E8}" name="法人／構成比" dataDxfId="283"/>
    <tableColumn id="16" xr3:uid="{F080B13B-2BEA-47BE-87E9-F116D2F96555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E999995-A270-49CC-9FAA-919CD207B02E}" name="M_TABLE_41206" displayName="M_TABLE_41206" ref="B23:I44" totalsRowShown="0">
  <autoFilter ref="B23:I44" xr:uid="{FE999995-A270-49CC-9FAA-919CD207B02E}"/>
  <tableColumns count="8">
    <tableColumn id="9" xr3:uid="{08A067D8-B612-488A-A5F2-ADDE723FBA14}" name="産業中分類上位２０"/>
    <tableColumn id="10" xr3:uid="{CB144CFB-24D2-4E53-882E-052E50CAD990}" name="総数／事業所数" dataCellStyle="桁区切り"/>
    <tableColumn id="11" xr3:uid="{CCE84533-598E-4905-A7A3-7652E77429C7}" name="総数／構成比" dataDxfId="201"/>
    <tableColumn id="12" xr3:uid="{C989771C-F070-4E02-A894-D1F4983E0D66}" name="個人／事業所数" dataCellStyle="桁区切り"/>
    <tableColumn id="13" xr3:uid="{DBD60D5E-CCB3-4C43-8729-52A3D24178C0}" name="個人／構成比" dataDxfId="200"/>
    <tableColumn id="14" xr3:uid="{9148CBA2-B6F1-426C-8A6D-37D63A2CFB2C}" name="法人／事業所数" dataCellStyle="桁区切り"/>
    <tableColumn id="15" xr3:uid="{558E9EE7-CB4D-42C6-AA51-8BC6A1985C6F}" name="法人／構成比" dataDxfId="199"/>
    <tableColumn id="16" xr3:uid="{10B33CB1-204B-48E4-98A4-5758D4066293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3A6C41E-30B7-4CC3-B14E-82CD7A6DADF1}" name="S_TABLE_41206" displayName="S_TABLE_41206" ref="B47:I67" totalsRowShown="0">
  <autoFilter ref="B47:I67" xr:uid="{D3A6C41E-30B7-4CC3-B14E-82CD7A6DADF1}"/>
  <tableColumns count="8">
    <tableColumn id="9" xr3:uid="{24CC4960-C48C-474C-AF86-98CA598747F9}" name="産業小分類上位２０"/>
    <tableColumn id="10" xr3:uid="{7CCB7876-52DE-49FF-8FDD-5D4BD803AE0F}" name="総数／事業所数" dataCellStyle="桁区切り"/>
    <tableColumn id="11" xr3:uid="{AF571F9D-1725-4E69-A5B0-47B2B993D297}" name="総数／構成比" dataDxfId="198"/>
    <tableColumn id="12" xr3:uid="{F13FBAF4-78B1-44BC-82A5-16DEB45FD617}" name="個人／事業所数" dataCellStyle="桁区切り"/>
    <tableColumn id="13" xr3:uid="{400F53B0-A4F3-41FD-A526-943A49C099AB}" name="個人／構成比" dataDxfId="197"/>
    <tableColumn id="14" xr3:uid="{7C0EEE36-08EA-4197-8A73-45A71B3AD176}" name="法人／事業所数" dataCellStyle="桁区切り"/>
    <tableColumn id="15" xr3:uid="{FF501566-25A9-48C2-9D87-ACAD39EF74D7}" name="法人／構成比" dataDxfId="196"/>
    <tableColumn id="16" xr3:uid="{A93618E0-31AE-452C-BCBC-2479E72FEF94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F1FDBF0-9238-4A8F-B050-9834B12D48D4}" name="LTBL_41207" displayName="LTBL_41207" ref="B4:I20" totalsRowCount="1">
  <autoFilter ref="B4:I19" xr:uid="{7F1FDBF0-9238-4A8F-B050-9834B12D48D4}"/>
  <tableColumns count="8">
    <tableColumn id="9" xr3:uid="{4035C60E-2FB3-46AB-92FA-602CBA6CE07D}" name="産業大分類" totalsRowLabel="合計" totalsRowDxfId="195"/>
    <tableColumn id="10" xr3:uid="{3FE398C2-0F27-4FFD-B4F7-A95298C68A05}" name="総数／事業所数" totalsRowFunction="custom" totalsRowDxfId="194" dataCellStyle="桁区切り" totalsRowCellStyle="桁区切り">
      <totalsRowFormula>SUM(LTBL_41207[総数／事業所数])</totalsRowFormula>
    </tableColumn>
    <tableColumn id="11" xr3:uid="{DD4771B7-4934-4E13-84F0-69EC42A6DC42}" name="総数／構成比" dataDxfId="193"/>
    <tableColumn id="12" xr3:uid="{6879037C-F69C-434E-9D0F-7AA1DA517604}" name="個人／事業所数" totalsRowFunction="sum" totalsRowDxfId="192" dataCellStyle="桁区切り" totalsRowCellStyle="桁区切り"/>
    <tableColumn id="13" xr3:uid="{065C856A-B559-44C2-935B-7E5B70342ACD}" name="個人／構成比" dataDxfId="191"/>
    <tableColumn id="14" xr3:uid="{0016BEC1-52A6-4ACE-8430-0D3CACC2DB38}" name="法人／事業所数" totalsRowFunction="sum" totalsRowDxfId="190" dataCellStyle="桁区切り" totalsRowCellStyle="桁区切り"/>
    <tableColumn id="15" xr3:uid="{8A52E4FD-D29D-4B33-A60C-5C0032DD8E38}" name="法人／構成比" dataDxfId="189"/>
    <tableColumn id="16" xr3:uid="{9E637506-C635-4CE0-AC09-9996BA6721B8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11A683C-BEB9-441B-9948-D5D3790E050A}" name="M_TABLE_41207" displayName="M_TABLE_41207" ref="B23:I43" totalsRowShown="0">
  <autoFilter ref="B23:I43" xr:uid="{011A683C-BEB9-441B-9948-D5D3790E050A}"/>
  <tableColumns count="8">
    <tableColumn id="9" xr3:uid="{D6ECBA3C-B237-44A2-A632-51BB469810CE}" name="産業中分類上位２０"/>
    <tableColumn id="10" xr3:uid="{6604958C-DB3C-4F7B-98D3-3A1D76FFA167}" name="総数／事業所数" dataCellStyle="桁区切り"/>
    <tableColumn id="11" xr3:uid="{267F9F5E-B33B-4C3D-A4DE-A2BCBE677F7C}" name="総数／構成比" dataDxfId="187"/>
    <tableColumn id="12" xr3:uid="{F1810509-A938-4843-9F83-1F1960BC54BE}" name="個人／事業所数" dataCellStyle="桁区切り"/>
    <tableColumn id="13" xr3:uid="{947283AF-54C0-42A6-9C01-1F6ECB61381D}" name="個人／構成比" dataDxfId="186"/>
    <tableColumn id="14" xr3:uid="{003FAA30-CEE0-48BA-A45F-E57E8B09290F}" name="法人／事業所数" dataCellStyle="桁区切り"/>
    <tableColumn id="15" xr3:uid="{0CBC55D9-4471-40E8-B59B-80BB4EBECDD1}" name="法人／構成比" dataDxfId="185"/>
    <tableColumn id="16" xr3:uid="{E8A9A0C7-2139-49EC-9FCD-C45DB62F5DF0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0733D5C-FDB2-455C-A2D6-609EF6F89B92}" name="S_TABLE_41207" displayName="S_TABLE_41207" ref="B46:I66" totalsRowShown="0">
  <autoFilter ref="B46:I66" xr:uid="{A0733D5C-FDB2-455C-A2D6-609EF6F89B92}"/>
  <tableColumns count="8">
    <tableColumn id="9" xr3:uid="{93EBD0F1-E386-40AF-A518-7798D136DDE1}" name="産業小分類上位２０"/>
    <tableColumn id="10" xr3:uid="{9F3C0BC9-2AD3-42E8-AEF2-4D58915CC708}" name="総数／事業所数" dataCellStyle="桁区切り"/>
    <tableColumn id="11" xr3:uid="{620AAA3C-CCC0-44A5-A195-5DCC83C48448}" name="総数／構成比" dataDxfId="184"/>
    <tableColumn id="12" xr3:uid="{C7BD33CD-F58C-480C-819F-8E39BFC31E16}" name="個人／事業所数" dataCellStyle="桁区切り"/>
    <tableColumn id="13" xr3:uid="{5CD21232-77C7-406C-9567-172551DCCB99}" name="個人／構成比" dataDxfId="183"/>
    <tableColumn id="14" xr3:uid="{F3F04E81-B3F8-4752-B61E-AE216F6B9309}" name="法人／事業所数" dataCellStyle="桁区切り"/>
    <tableColumn id="15" xr3:uid="{C05669D9-EF10-481E-9D38-D96E877EB895}" name="法人／構成比" dataDxfId="182"/>
    <tableColumn id="16" xr3:uid="{C62D4D6E-A28F-4C27-B8B6-09B9562AAC44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28E4BB7-B9D1-4AB0-BE5D-B2EBB2CA30F7}" name="LTBL_41208" displayName="LTBL_41208" ref="B4:I20" totalsRowCount="1">
  <autoFilter ref="B4:I19" xr:uid="{D28E4BB7-B9D1-4AB0-BE5D-B2EBB2CA30F7}"/>
  <tableColumns count="8">
    <tableColumn id="9" xr3:uid="{84EDDAC4-3FCD-4D1A-AC67-47D7CD773273}" name="産業大分類" totalsRowLabel="合計" totalsRowDxfId="181"/>
    <tableColumn id="10" xr3:uid="{11AD9B31-50DD-4765-969F-3090A349AAD8}" name="総数／事業所数" totalsRowFunction="custom" totalsRowDxfId="180" dataCellStyle="桁区切り" totalsRowCellStyle="桁区切り">
      <totalsRowFormula>SUM(LTBL_41208[総数／事業所数])</totalsRowFormula>
    </tableColumn>
    <tableColumn id="11" xr3:uid="{5437BCE3-9425-4E9D-BD0B-7A915C205A3C}" name="総数／構成比" dataDxfId="179"/>
    <tableColumn id="12" xr3:uid="{B94752C0-B400-4C5A-A87D-D3334AA7E8E4}" name="個人／事業所数" totalsRowFunction="sum" totalsRowDxfId="178" dataCellStyle="桁区切り" totalsRowCellStyle="桁区切り"/>
    <tableColumn id="13" xr3:uid="{A06DB95A-A4F0-4C66-A920-1AF13F4694B8}" name="個人／構成比" dataDxfId="177"/>
    <tableColumn id="14" xr3:uid="{6E154573-FA01-4B1F-B97C-91327578E537}" name="法人／事業所数" totalsRowFunction="sum" totalsRowDxfId="176" dataCellStyle="桁区切り" totalsRowCellStyle="桁区切り"/>
    <tableColumn id="15" xr3:uid="{A1591A23-0B80-483C-B147-08F840A5D18B}" name="法人／構成比" dataDxfId="175"/>
    <tableColumn id="16" xr3:uid="{597F77B0-33C0-4D56-A050-D9A00E2BF73C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03615FA-93FA-4F41-8213-958253C66836}" name="M_TABLE_41208" displayName="M_TABLE_41208" ref="B23:I43" totalsRowShown="0">
  <autoFilter ref="B23:I43" xr:uid="{703615FA-93FA-4F41-8213-958253C66836}"/>
  <tableColumns count="8">
    <tableColumn id="9" xr3:uid="{30C942C9-CABA-4F57-BEC1-F7405C0FD329}" name="産業中分類上位２０"/>
    <tableColumn id="10" xr3:uid="{454CEF32-AA2D-4C5B-BE0E-3392F29E9F13}" name="総数／事業所数" dataCellStyle="桁区切り"/>
    <tableColumn id="11" xr3:uid="{970F1BFD-5F49-43D1-B9BF-3A86B7A3877F}" name="総数／構成比" dataDxfId="173"/>
    <tableColumn id="12" xr3:uid="{8DB03F51-586A-40A3-9BEF-9478697F62D8}" name="個人／事業所数" dataCellStyle="桁区切り"/>
    <tableColumn id="13" xr3:uid="{1964B335-6856-491C-BBED-40820A2895D8}" name="個人／構成比" dataDxfId="172"/>
    <tableColumn id="14" xr3:uid="{7D194FE3-6874-4E66-B48B-72526D60F61E}" name="法人／事業所数" dataCellStyle="桁区切り"/>
    <tableColumn id="15" xr3:uid="{DAB910FF-12EB-4001-9B14-C9AB0FCDB1E7}" name="法人／構成比" dataDxfId="171"/>
    <tableColumn id="16" xr3:uid="{DBB36D95-6EE6-421A-B6D7-71735D947808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46A04E4-BA21-4E0E-A5DD-B32E4B9D5E29}" name="S_TABLE_41208" displayName="S_TABLE_41208" ref="B46:I68" totalsRowShown="0">
  <autoFilter ref="B46:I68" xr:uid="{846A04E4-BA21-4E0E-A5DD-B32E4B9D5E29}"/>
  <tableColumns count="8">
    <tableColumn id="9" xr3:uid="{1990CBBC-E406-48C5-9519-0F2112486002}" name="産業小分類上位２０"/>
    <tableColumn id="10" xr3:uid="{EA499A14-E3C2-4A50-ABC0-EEA56337134A}" name="総数／事業所数" dataCellStyle="桁区切り"/>
    <tableColumn id="11" xr3:uid="{01C3752C-322F-486F-8D0B-BE61570B1A85}" name="総数／構成比" dataDxfId="170"/>
    <tableColumn id="12" xr3:uid="{DB0DBED0-5F12-431D-88FC-C6CF2D0E9B69}" name="個人／事業所数" dataCellStyle="桁区切り"/>
    <tableColumn id="13" xr3:uid="{4D472764-AEF8-4904-B82A-0DA978511CF5}" name="個人／構成比" dataDxfId="169"/>
    <tableColumn id="14" xr3:uid="{F84930AB-1F59-4E58-9D6C-E756361E3BA4}" name="法人／事業所数" dataCellStyle="桁区切り"/>
    <tableColumn id="15" xr3:uid="{E9E61158-7E22-4F35-8838-65C2717DE376}" name="法人／構成比" dataDxfId="168"/>
    <tableColumn id="16" xr3:uid="{01C943A2-21C5-458B-944B-C84075EDEB08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2F6B876-6A61-4C23-A5FA-4F19E7C3458C}" name="LTBL_41209" displayName="LTBL_41209" ref="B4:I20" totalsRowCount="1">
  <autoFilter ref="B4:I19" xr:uid="{12F6B876-6A61-4C23-A5FA-4F19E7C3458C}"/>
  <tableColumns count="8">
    <tableColumn id="9" xr3:uid="{CF69C012-7A5C-4E0D-8AB7-F07DAA9E8BFD}" name="産業大分類" totalsRowLabel="合計" totalsRowDxfId="167"/>
    <tableColumn id="10" xr3:uid="{CCB066FB-0FC1-4BDF-8381-9180FC0177D5}" name="総数／事業所数" totalsRowFunction="custom" totalsRowDxfId="166" dataCellStyle="桁区切り" totalsRowCellStyle="桁区切り">
      <totalsRowFormula>SUM(LTBL_41209[総数／事業所数])</totalsRowFormula>
    </tableColumn>
    <tableColumn id="11" xr3:uid="{2AE89AD5-B3A3-4661-8F8F-38B273B17FC0}" name="総数／構成比" dataDxfId="165"/>
    <tableColumn id="12" xr3:uid="{482B6A8D-5DF4-466F-876D-E762AA52023D}" name="個人／事業所数" totalsRowFunction="sum" totalsRowDxfId="164" dataCellStyle="桁区切り" totalsRowCellStyle="桁区切り"/>
    <tableColumn id="13" xr3:uid="{D4CF27AF-0EFC-4736-99EC-F14AAD181801}" name="個人／構成比" dataDxfId="163"/>
    <tableColumn id="14" xr3:uid="{5E77E57B-D304-46FA-A13E-F7F239DD2BA2}" name="法人／事業所数" totalsRowFunction="sum" totalsRowDxfId="162" dataCellStyle="桁区切り" totalsRowCellStyle="桁区切り"/>
    <tableColumn id="15" xr3:uid="{15D262F9-7A9E-4590-B15E-8439587CE538}" name="法人／構成比" dataDxfId="161"/>
    <tableColumn id="16" xr3:uid="{E1B4CBB5-4AAD-4717-A951-C059B8761A9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9E07D07-C86F-4900-82EF-8D8A6044F447}" name="M_TABLE_41209" displayName="M_TABLE_41209" ref="B23:I44" totalsRowShown="0">
  <autoFilter ref="B23:I44" xr:uid="{49E07D07-C86F-4900-82EF-8D8A6044F447}"/>
  <tableColumns count="8">
    <tableColumn id="9" xr3:uid="{BC0F4EAE-6711-4F9F-BECA-E5EFAD04D568}" name="産業中分類上位２０"/>
    <tableColumn id="10" xr3:uid="{C8F70FC5-6110-4F4F-B1CC-B52E8494AA72}" name="総数／事業所数" dataCellStyle="桁区切り"/>
    <tableColumn id="11" xr3:uid="{9742414B-B3BC-4E5C-B571-E8A69A14D597}" name="総数／構成比" dataDxfId="159"/>
    <tableColumn id="12" xr3:uid="{359EADFA-21DD-4342-B9C3-02F3197DC802}" name="個人／事業所数" dataCellStyle="桁区切り"/>
    <tableColumn id="13" xr3:uid="{0F830782-870A-49FA-9287-3AF23AE51CC0}" name="個人／構成比" dataDxfId="158"/>
    <tableColumn id="14" xr3:uid="{EB1B33E1-29BC-4D37-9D7B-147959A469C5}" name="法人／事業所数" dataCellStyle="桁区切り"/>
    <tableColumn id="15" xr3:uid="{15D0D56F-B50F-448B-AAD1-22D9A48AB1A0}" name="法人／構成比" dataDxfId="157"/>
    <tableColumn id="16" xr3:uid="{CE203FA9-7D44-44B4-83B0-771F544BF2F8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82D851-4CE6-4DED-A935-EDE4EC3BFCE0}" name="S_TABLE_41000" displayName="S_TABLE_41000" ref="B46:I66" totalsRowShown="0">
  <autoFilter ref="B46:I66" xr:uid="{AD82D851-4CE6-4DED-A935-EDE4EC3BFCE0}"/>
  <tableColumns count="8">
    <tableColumn id="9" xr3:uid="{40F5B518-52A9-4134-A11C-876B91E658A7}" name="産業小分類上位２０"/>
    <tableColumn id="10" xr3:uid="{65B595F0-E35B-4AAF-8F7E-F411049BF436}" name="総数／事業所数" dataCellStyle="桁区切り"/>
    <tableColumn id="11" xr3:uid="{0DF4CF57-AC57-435D-94B6-BD0DF84C35BD}" name="総数／構成比" dataDxfId="282"/>
    <tableColumn id="12" xr3:uid="{50CE9ED7-9EEB-4A83-8E96-3393FA71A0F7}" name="個人／事業所数" dataCellStyle="桁区切り"/>
    <tableColumn id="13" xr3:uid="{26D92861-8B89-439A-8D9B-A0436507FDF8}" name="個人／構成比" dataDxfId="281"/>
    <tableColumn id="14" xr3:uid="{6CD777D7-21CB-42C4-8767-012698E7EA23}" name="法人／事業所数" dataCellStyle="桁区切り"/>
    <tableColumn id="15" xr3:uid="{9FBD6D98-61FE-43B2-B881-B3D46468976C}" name="法人／構成比" dataDxfId="280"/>
    <tableColumn id="16" xr3:uid="{86387D68-9BD0-44E9-AB89-17B9B97501B3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F9A811F-04BB-43F6-88CF-78E5EDC6A0EE}" name="S_TABLE_41209" displayName="S_TABLE_41209" ref="B47:I67" totalsRowShown="0">
  <autoFilter ref="B47:I67" xr:uid="{DF9A811F-04BB-43F6-88CF-78E5EDC6A0EE}"/>
  <tableColumns count="8">
    <tableColumn id="9" xr3:uid="{2DB8D686-7790-4901-B1CB-5EFA5E2769D3}" name="産業小分類上位２０"/>
    <tableColumn id="10" xr3:uid="{90B9CD9B-2D4C-41A4-A533-DD27493266C2}" name="総数／事業所数" dataCellStyle="桁区切り"/>
    <tableColumn id="11" xr3:uid="{D625B86B-25CE-4198-A774-1AA4D634C14A}" name="総数／構成比" dataDxfId="156"/>
    <tableColumn id="12" xr3:uid="{89FA6FB0-24BE-4E95-8701-CC6577DBC616}" name="個人／事業所数" dataCellStyle="桁区切り"/>
    <tableColumn id="13" xr3:uid="{FAB4EDA1-1BAA-4C22-B206-77159CA6552F}" name="個人／構成比" dataDxfId="155"/>
    <tableColumn id="14" xr3:uid="{E8427DA6-AB07-4CF8-8716-804FB46AADBB}" name="法人／事業所数" dataCellStyle="桁区切り"/>
    <tableColumn id="15" xr3:uid="{0613B4ED-B2FF-44E8-A734-AAB113F4935B}" name="法人／構成比" dataDxfId="154"/>
    <tableColumn id="16" xr3:uid="{6D0A5CF3-E5C7-4958-AC95-00F1FB1969AC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89E5B87-1D08-4973-A734-3E917DC8C686}" name="LTBL_41210" displayName="LTBL_41210" ref="B4:I20" totalsRowCount="1">
  <autoFilter ref="B4:I19" xr:uid="{389E5B87-1D08-4973-A734-3E917DC8C686}"/>
  <tableColumns count="8">
    <tableColumn id="9" xr3:uid="{96ECC8B8-338D-4244-8E03-486BA24AF648}" name="産業大分類" totalsRowLabel="合計" totalsRowDxfId="153"/>
    <tableColumn id="10" xr3:uid="{8EAA0E01-3F86-444C-B843-5279A38C4A63}" name="総数／事業所数" totalsRowFunction="custom" totalsRowDxfId="152" dataCellStyle="桁区切り" totalsRowCellStyle="桁区切り">
      <totalsRowFormula>SUM(LTBL_41210[総数／事業所数])</totalsRowFormula>
    </tableColumn>
    <tableColumn id="11" xr3:uid="{F6854583-8D50-4B77-9BA8-1FB006881ADA}" name="総数／構成比" dataDxfId="151"/>
    <tableColumn id="12" xr3:uid="{B7688A2D-8965-4CC2-A4C9-54DD2D9301FF}" name="個人／事業所数" totalsRowFunction="sum" totalsRowDxfId="150" dataCellStyle="桁区切り" totalsRowCellStyle="桁区切り"/>
    <tableColumn id="13" xr3:uid="{78C09CA2-7FBB-4924-B70F-7A4EFA064B0D}" name="個人／構成比" dataDxfId="149"/>
    <tableColumn id="14" xr3:uid="{A53E1D3E-A52A-444B-A447-6D15584CF2B6}" name="法人／事業所数" totalsRowFunction="sum" totalsRowDxfId="148" dataCellStyle="桁区切り" totalsRowCellStyle="桁区切り"/>
    <tableColumn id="15" xr3:uid="{84CD379E-9F62-46CE-B556-D939CBF883D6}" name="法人／構成比" dataDxfId="147"/>
    <tableColumn id="16" xr3:uid="{B108AE8C-C68F-4015-851B-C4B0FD3D63B6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D5BF335-2BD2-4901-A2BF-C191BFC89AA7}" name="M_TABLE_41210" displayName="M_TABLE_41210" ref="B23:I45" totalsRowShown="0">
  <autoFilter ref="B23:I45" xr:uid="{6D5BF335-2BD2-4901-A2BF-C191BFC89AA7}"/>
  <tableColumns count="8">
    <tableColumn id="9" xr3:uid="{C3841333-5CF7-4AA3-9D3E-FD5B16E13DF2}" name="産業中分類上位２０"/>
    <tableColumn id="10" xr3:uid="{8F6AA060-A930-4952-974C-6B881E5CD6F6}" name="総数／事業所数" dataCellStyle="桁区切り"/>
    <tableColumn id="11" xr3:uid="{1B01E45C-A791-4C26-A2C2-DA4EE2AA74B7}" name="総数／構成比" dataDxfId="145"/>
    <tableColumn id="12" xr3:uid="{52EFA371-1027-46F0-87CF-71458ECCF375}" name="個人／事業所数" dataCellStyle="桁区切り"/>
    <tableColumn id="13" xr3:uid="{B8D95F86-B854-4496-8064-B73C2BC3864D}" name="個人／構成比" dataDxfId="144"/>
    <tableColumn id="14" xr3:uid="{C9BE9040-579A-4ED4-9C2C-3C265283E72A}" name="法人／事業所数" dataCellStyle="桁区切り"/>
    <tableColumn id="15" xr3:uid="{F5EFB5E5-FF77-4FFD-BDB2-FEFFFBEE23F0}" name="法人／構成比" dataDxfId="143"/>
    <tableColumn id="16" xr3:uid="{6DE16EEC-459A-4390-B62D-993C4FAA9A66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2DBE089-D43D-4403-81BD-3AC2EB375A9C}" name="S_TABLE_41210" displayName="S_TABLE_41210" ref="B48:I69" totalsRowShown="0">
  <autoFilter ref="B48:I69" xr:uid="{92DBE089-D43D-4403-81BD-3AC2EB375A9C}"/>
  <tableColumns count="8">
    <tableColumn id="9" xr3:uid="{E6C11DAB-CE65-4EE1-BC73-1FDC824BA307}" name="産業小分類上位２０"/>
    <tableColumn id="10" xr3:uid="{0C55A099-BB38-4568-8431-E0A3E9C28900}" name="総数／事業所数" dataCellStyle="桁区切り"/>
    <tableColumn id="11" xr3:uid="{4571212F-ECF0-4042-BC42-BE24B7B2BD32}" name="総数／構成比" dataDxfId="142"/>
    <tableColumn id="12" xr3:uid="{43F41264-8932-419E-BFBC-7CFE7D172AA6}" name="個人／事業所数" dataCellStyle="桁区切り"/>
    <tableColumn id="13" xr3:uid="{A8F992A3-A085-4EAF-A334-51848DE5C285}" name="個人／構成比" dataDxfId="141"/>
    <tableColumn id="14" xr3:uid="{FFE8FC66-EDE6-4AD8-B6BE-4A30538E499F}" name="法人／事業所数" dataCellStyle="桁区切り"/>
    <tableColumn id="15" xr3:uid="{338C9F2F-CC00-41D2-9ED5-632DC4B045EE}" name="法人／構成比" dataDxfId="140"/>
    <tableColumn id="16" xr3:uid="{1518C592-C975-4F6B-9311-C8DDBF261F6A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958855E-3801-47D6-9C2C-04C2DCE76E6A}" name="LTBL_41327" displayName="LTBL_41327" ref="B4:I20" totalsRowCount="1">
  <autoFilter ref="B4:I19" xr:uid="{5958855E-3801-47D6-9C2C-04C2DCE76E6A}"/>
  <tableColumns count="8">
    <tableColumn id="9" xr3:uid="{3BD4737E-7A77-4700-A3A5-B06EAA0C9148}" name="産業大分類" totalsRowLabel="合計" totalsRowDxfId="139"/>
    <tableColumn id="10" xr3:uid="{B5B35567-0271-4FFE-8882-DB98F5E06C64}" name="総数／事業所数" totalsRowFunction="custom" totalsRowDxfId="138" dataCellStyle="桁区切り" totalsRowCellStyle="桁区切り">
      <totalsRowFormula>SUM(LTBL_41327[総数／事業所数])</totalsRowFormula>
    </tableColumn>
    <tableColumn id="11" xr3:uid="{146EF503-7E84-41B6-A993-4B63850EDBF3}" name="総数／構成比" dataDxfId="137"/>
    <tableColumn id="12" xr3:uid="{82E7E197-B219-4368-8A93-B6E305ABD908}" name="個人／事業所数" totalsRowFunction="sum" totalsRowDxfId="136" dataCellStyle="桁区切り" totalsRowCellStyle="桁区切り"/>
    <tableColumn id="13" xr3:uid="{0B61A255-2664-4664-B880-160D64878808}" name="個人／構成比" dataDxfId="135"/>
    <tableColumn id="14" xr3:uid="{AE655DE4-B7D4-427D-9FA8-6A52B6EEFFE3}" name="法人／事業所数" totalsRowFunction="sum" totalsRowDxfId="134" dataCellStyle="桁区切り" totalsRowCellStyle="桁区切り"/>
    <tableColumn id="15" xr3:uid="{4D7890DA-9A7F-468E-8C0C-340A5F87DFB7}" name="法人／構成比" dataDxfId="133"/>
    <tableColumn id="16" xr3:uid="{61183F26-3DE8-4D71-9A2E-D7EC0BD6B448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239D511-ADCB-4849-9666-412E8F0ACD52}" name="M_TABLE_41327" displayName="M_TABLE_41327" ref="B23:I50" totalsRowShown="0">
  <autoFilter ref="B23:I50" xr:uid="{F239D511-ADCB-4849-9666-412E8F0ACD52}"/>
  <tableColumns count="8">
    <tableColumn id="9" xr3:uid="{D5FF8BC3-CD85-43EB-98C2-1C664AA0C89C}" name="産業中分類上位２０"/>
    <tableColumn id="10" xr3:uid="{129380CE-7C34-4354-932C-2010974299F1}" name="総数／事業所数" dataCellStyle="桁区切り"/>
    <tableColumn id="11" xr3:uid="{B8F76A93-7C63-4EEF-91B4-F95B8F903A07}" name="総数／構成比" dataDxfId="131"/>
    <tableColumn id="12" xr3:uid="{F89651B1-5EFD-441A-BC55-509FA8391023}" name="個人／事業所数" dataCellStyle="桁区切り"/>
    <tableColumn id="13" xr3:uid="{008C5B3E-917C-4230-A830-EDF140F3DC85}" name="個人／構成比" dataDxfId="130"/>
    <tableColumn id="14" xr3:uid="{842696E0-E4B1-451D-B39A-A25F42934D52}" name="法人／事業所数" dataCellStyle="桁区切り"/>
    <tableColumn id="15" xr3:uid="{EFC56B8B-3E48-4771-8E83-E21D892E2848}" name="法人／構成比" dataDxfId="129"/>
    <tableColumn id="16" xr3:uid="{4229A9B5-84F3-4292-AE31-F6442244B9A2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71EE1E6-6260-48B8-B286-B5EEA06475DE}" name="S_TABLE_41327" displayName="S_TABLE_41327" ref="B53:I74" totalsRowShown="0">
  <autoFilter ref="B53:I74" xr:uid="{671EE1E6-6260-48B8-B286-B5EEA06475DE}"/>
  <tableColumns count="8">
    <tableColumn id="9" xr3:uid="{02A8D4F3-752F-4293-B4DE-F3172920D2AD}" name="産業小分類上位２０"/>
    <tableColumn id="10" xr3:uid="{907A1C6B-CDE2-4F7E-824D-AF767293A860}" name="総数／事業所数" dataCellStyle="桁区切り"/>
    <tableColumn id="11" xr3:uid="{F404E882-2A87-4A44-B6BD-3B3969BCCDB6}" name="総数／構成比" dataDxfId="128"/>
    <tableColumn id="12" xr3:uid="{9F6C5847-D01B-4E76-8E8D-7F519AF44E32}" name="個人／事業所数" dataCellStyle="桁区切り"/>
    <tableColumn id="13" xr3:uid="{D83F9FF1-A236-4233-B448-417E2ABA99C6}" name="個人／構成比" dataDxfId="127"/>
    <tableColumn id="14" xr3:uid="{50A0AF5F-199C-4566-ADA2-B5D80FB1B7D6}" name="法人／事業所数" dataCellStyle="桁区切り"/>
    <tableColumn id="15" xr3:uid="{A323AF0A-7603-4583-9655-A2A910E535D5}" name="法人／構成比" dataDxfId="126"/>
    <tableColumn id="16" xr3:uid="{40F239A6-8A63-4060-913A-1D48784C1B25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C3CBDA0-A69C-49F2-9985-49D0AE0D167D}" name="LTBL_41341" displayName="LTBL_41341" ref="B4:I20" totalsRowCount="1">
  <autoFilter ref="B4:I19" xr:uid="{5C3CBDA0-A69C-49F2-9985-49D0AE0D167D}"/>
  <tableColumns count="8">
    <tableColumn id="9" xr3:uid="{444012EA-9985-4F16-9A7A-531184F9E10E}" name="産業大分類" totalsRowLabel="合計" totalsRowDxfId="125"/>
    <tableColumn id="10" xr3:uid="{64DC4317-F4D1-4549-A3FA-89717FE95B9E}" name="総数／事業所数" totalsRowFunction="custom" totalsRowDxfId="124" dataCellStyle="桁区切り" totalsRowCellStyle="桁区切り">
      <totalsRowFormula>SUM(LTBL_41341[総数／事業所数])</totalsRowFormula>
    </tableColumn>
    <tableColumn id="11" xr3:uid="{B6E50B59-F89D-44EF-A07C-7FC2C4F304E0}" name="総数／構成比" dataDxfId="123"/>
    <tableColumn id="12" xr3:uid="{0383B072-4830-4681-BC9E-AF4E477EA48E}" name="個人／事業所数" totalsRowFunction="sum" totalsRowDxfId="122" dataCellStyle="桁区切り" totalsRowCellStyle="桁区切り"/>
    <tableColumn id="13" xr3:uid="{5B6035AB-9672-4647-82E9-D935638A77E6}" name="個人／構成比" dataDxfId="121"/>
    <tableColumn id="14" xr3:uid="{EDEFBA71-598C-4F6C-95FF-810F9E7F8E97}" name="法人／事業所数" totalsRowFunction="sum" totalsRowDxfId="120" dataCellStyle="桁区切り" totalsRowCellStyle="桁区切り"/>
    <tableColumn id="15" xr3:uid="{3EB616D8-678D-4645-A94E-B63949486FBB}" name="法人／構成比" dataDxfId="119"/>
    <tableColumn id="16" xr3:uid="{72B6BDDA-9D43-4D20-9512-3399E5E3B9B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7C1EE78-649E-4D16-A005-86D693BBDF9A}" name="M_TABLE_41341" displayName="M_TABLE_41341" ref="B23:I45" totalsRowShown="0">
  <autoFilter ref="B23:I45" xr:uid="{77C1EE78-649E-4D16-A005-86D693BBDF9A}"/>
  <tableColumns count="8">
    <tableColumn id="9" xr3:uid="{A41D1107-65E4-4BAD-AE56-EB389BD6E759}" name="産業中分類上位２０"/>
    <tableColumn id="10" xr3:uid="{22FA2B08-8C6B-4A8E-A851-D5436B9EE47E}" name="総数／事業所数" dataCellStyle="桁区切り"/>
    <tableColumn id="11" xr3:uid="{9AFA9AFF-8104-4DC4-9880-B9D7EEB7C39E}" name="総数／構成比" dataDxfId="117"/>
    <tableColumn id="12" xr3:uid="{84C2B8C2-AB07-4F6A-8F93-2921EAFE6E25}" name="個人／事業所数" dataCellStyle="桁区切り"/>
    <tableColumn id="13" xr3:uid="{8C534CEE-54CB-4803-946F-EEF47B73041F}" name="個人／構成比" dataDxfId="116"/>
    <tableColumn id="14" xr3:uid="{212A200E-654F-4F03-AE88-E6CC9DAA6C01}" name="法人／事業所数" dataCellStyle="桁区切り"/>
    <tableColumn id="15" xr3:uid="{FE2D5317-B25E-4136-9939-C24AFCB80950}" name="法人／構成比" dataDxfId="115"/>
    <tableColumn id="16" xr3:uid="{D80E8009-C7A6-446C-9111-27EE59FBDC2B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1A33619-9C18-42FB-AD61-5CC4434CEBBD}" name="S_TABLE_41341" displayName="S_TABLE_41341" ref="B48:I70" totalsRowShown="0">
  <autoFilter ref="B48:I70" xr:uid="{21A33619-9C18-42FB-AD61-5CC4434CEBBD}"/>
  <tableColumns count="8">
    <tableColumn id="9" xr3:uid="{9EC4C500-2126-4434-BDCE-5FA7668CD975}" name="産業小分類上位２０"/>
    <tableColumn id="10" xr3:uid="{1B3D4FC5-C99F-4360-80E6-CC0634CD1145}" name="総数／事業所数" dataCellStyle="桁区切り"/>
    <tableColumn id="11" xr3:uid="{717D469B-B776-4614-A90D-EC2DF66270C1}" name="総数／構成比" dataDxfId="114"/>
    <tableColumn id="12" xr3:uid="{076C627A-B768-499D-85A7-29591C51EA5F}" name="個人／事業所数" dataCellStyle="桁区切り"/>
    <tableColumn id="13" xr3:uid="{4491F355-C348-4882-B3C7-3D4B5BAB12CC}" name="個人／構成比" dataDxfId="113"/>
    <tableColumn id="14" xr3:uid="{EDE3579A-AAC7-41A7-AC26-F4A08DD7FA76}" name="法人／事業所数" dataCellStyle="桁区切り"/>
    <tableColumn id="15" xr3:uid="{36F37584-B665-4C92-BE52-BDBCAB588D1E}" name="法人／構成比" dataDxfId="112"/>
    <tableColumn id="16" xr3:uid="{4944D063-3BAA-4F36-8084-375434567A00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F4B564-CB51-4862-A63A-51EB7F9AF91D}" name="LTBL_41201" displayName="LTBL_41201" ref="B4:I20" totalsRowCount="1">
  <autoFilter ref="B4:I19" xr:uid="{6EF4B564-CB51-4862-A63A-51EB7F9AF91D}"/>
  <tableColumns count="8">
    <tableColumn id="9" xr3:uid="{57758393-E486-4F01-984C-ED15D0106D0C}" name="産業大分類" totalsRowLabel="合計" totalsRowDxfId="279"/>
    <tableColumn id="10" xr3:uid="{6ECAE94F-19E0-4C74-AA73-A8B35CD5328D}" name="総数／事業所数" totalsRowFunction="custom" totalsRowDxfId="278" dataCellStyle="桁区切り" totalsRowCellStyle="桁区切り">
      <totalsRowFormula>SUM(LTBL_41201[総数／事業所数])</totalsRowFormula>
    </tableColumn>
    <tableColumn id="11" xr3:uid="{A4D95288-0288-4238-AACB-1701BFA6F8E2}" name="総数／構成比" dataDxfId="277"/>
    <tableColumn id="12" xr3:uid="{48CD6FFA-DEB5-4DE2-929B-B87A4B3ADCDA}" name="個人／事業所数" totalsRowFunction="sum" totalsRowDxfId="276" dataCellStyle="桁区切り" totalsRowCellStyle="桁区切り"/>
    <tableColumn id="13" xr3:uid="{258273A2-FEAD-4305-A056-DFE1CC5F9DCB}" name="個人／構成比" dataDxfId="275"/>
    <tableColumn id="14" xr3:uid="{9E8099E5-5374-450F-98CB-32A8DD244689}" name="法人／事業所数" totalsRowFunction="sum" totalsRowDxfId="274" dataCellStyle="桁区切り" totalsRowCellStyle="桁区切り"/>
    <tableColumn id="15" xr3:uid="{A682A0EA-8A94-4A57-B04E-A7132865B3D6}" name="法人／構成比" dataDxfId="273"/>
    <tableColumn id="16" xr3:uid="{438C6354-FF3F-4601-8BF5-1D73E4456293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5EBACCE-B857-40FF-9111-765FF7CEAFC6}" name="LTBL_41345" displayName="LTBL_41345" ref="B4:I20" totalsRowCount="1">
  <autoFilter ref="B4:I19" xr:uid="{55EBACCE-B857-40FF-9111-765FF7CEAFC6}"/>
  <tableColumns count="8">
    <tableColumn id="9" xr3:uid="{53A992B6-5A60-4A31-97D4-AC9CD8D7F56D}" name="産業大分類" totalsRowLabel="合計" totalsRowDxfId="111"/>
    <tableColumn id="10" xr3:uid="{1C2B2E62-A5FD-42BF-AEE0-22EB1BCC6FC7}" name="総数／事業所数" totalsRowFunction="custom" totalsRowDxfId="110" dataCellStyle="桁区切り" totalsRowCellStyle="桁区切り">
      <totalsRowFormula>SUM(LTBL_41345[総数／事業所数])</totalsRowFormula>
    </tableColumn>
    <tableColumn id="11" xr3:uid="{2A4A77E5-5FD1-4202-9833-DCA6487018A6}" name="総数／構成比" dataDxfId="109"/>
    <tableColumn id="12" xr3:uid="{29C9039C-F386-4025-886C-9F264B57E42A}" name="個人／事業所数" totalsRowFunction="sum" totalsRowDxfId="108" dataCellStyle="桁区切り" totalsRowCellStyle="桁区切り"/>
    <tableColumn id="13" xr3:uid="{5724C58A-E432-4FD1-BDCF-31CA53125FAC}" name="個人／構成比" dataDxfId="107"/>
    <tableColumn id="14" xr3:uid="{AC820C11-D84B-47BE-A6B2-82EF8C3ED693}" name="法人／事業所数" totalsRowFunction="sum" totalsRowDxfId="106" dataCellStyle="桁区切り" totalsRowCellStyle="桁区切り"/>
    <tableColumn id="15" xr3:uid="{200EEEA1-6BF9-480A-891A-0F6A1CFD3F44}" name="法人／構成比" dataDxfId="105"/>
    <tableColumn id="16" xr3:uid="{2D7D4553-AB4A-40C2-B1AE-8D137DEC126B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34FBEE8-66C1-4507-A0B6-C40117C10A5C}" name="M_TABLE_41345" displayName="M_TABLE_41345" ref="B23:I43" totalsRowShown="0">
  <autoFilter ref="B23:I43" xr:uid="{234FBEE8-66C1-4507-A0B6-C40117C10A5C}"/>
  <tableColumns count="8">
    <tableColumn id="9" xr3:uid="{ABDB787A-C06B-4330-839A-D16019AB1E2B}" name="産業中分類上位２０"/>
    <tableColumn id="10" xr3:uid="{271CF300-F73D-48A0-BEF7-49873B31CC2F}" name="総数／事業所数" dataCellStyle="桁区切り"/>
    <tableColumn id="11" xr3:uid="{0713F960-9F3D-44A1-A6C6-3ABB07DB7E20}" name="総数／構成比" dataDxfId="103"/>
    <tableColumn id="12" xr3:uid="{AADF7012-9E9E-454D-A556-4F69FD79070A}" name="個人／事業所数" dataCellStyle="桁区切り"/>
    <tableColumn id="13" xr3:uid="{F6EC7293-7345-4405-94FA-CD81AF92C070}" name="個人／構成比" dataDxfId="102"/>
    <tableColumn id="14" xr3:uid="{078F40D1-BC65-4DCC-A095-E541E8930F70}" name="法人／事業所数" dataCellStyle="桁区切り"/>
    <tableColumn id="15" xr3:uid="{8D810C04-359F-4191-908E-C776067F4D74}" name="法人／構成比" dataDxfId="101"/>
    <tableColumn id="16" xr3:uid="{EE5EF006-BEEA-4D63-9242-D1D9912A71A7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28BC21A-D0C1-4A08-840D-ADC9FFF62B13}" name="S_TABLE_41345" displayName="S_TABLE_41345" ref="B46:I85" totalsRowShown="0">
  <autoFilter ref="B46:I85" xr:uid="{A28BC21A-D0C1-4A08-840D-ADC9FFF62B13}"/>
  <tableColumns count="8">
    <tableColumn id="9" xr3:uid="{D3152C55-9311-4A2B-ABE6-91065920F539}" name="産業小分類上位２０"/>
    <tableColumn id="10" xr3:uid="{7E02E699-011C-47F3-8F63-E18003B04E45}" name="総数／事業所数" dataCellStyle="桁区切り"/>
    <tableColumn id="11" xr3:uid="{1EE194DD-6C1B-47A9-AE69-F6CC01F04010}" name="総数／構成比" dataDxfId="100"/>
    <tableColumn id="12" xr3:uid="{FB36813A-35DC-40F4-A17B-4D220EACE0D9}" name="個人／事業所数" dataCellStyle="桁区切り"/>
    <tableColumn id="13" xr3:uid="{532D8485-9DA0-499A-BCE5-E16798674107}" name="個人／構成比" dataDxfId="99"/>
    <tableColumn id="14" xr3:uid="{1F5FCBF9-E412-4D5F-A0AB-6F7A0D23F67A}" name="法人／事業所数" dataCellStyle="桁区切り"/>
    <tableColumn id="15" xr3:uid="{99186932-3F6F-4863-9DA6-75F59B59700D}" name="法人／構成比" dataDxfId="98"/>
    <tableColumn id="16" xr3:uid="{1372A546-B153-49D4-8A7D-80CF7FF8D536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9542630-2806-4F9A-8805-1C0FE6E82488}" name="LTBL_41346" displayName="LTBL_41346" ref="B4:I20" totalsRowCount="1">
  <autoFilter ref="B4:I19" xr:uid="{29542630-2806-4F9A-8805-1C0FE6E82488}"/>
  <tableColumns count="8">
    <tableColumn id="9" xr3:uid="{8050BF49-FCAE-409F-9CBA-C2F3779F98BE}" name="産業大分類" totalsRowLabel="合計" totalsRowDxfId="97"/>
    <tableColumn id="10" xr3:uid="{7E098B96-4465-4655-8BFD-669E094DC64B}" name="総数／事業所数" totalsRowFunction="custom" totalsRowDxfId="96" dataCellStyle="桁区切り" totalsRowCellStyle="桁区切り">
      <totalsRowFormula>SUM(LTBL_41346[総数／事業所数])</totalsRowFormula>
    </tableColumn>
    <tableColumn id="11" xr3:uid="{9A25967C-5A60-4F8C-8BAE-30EDDD424089}" name="総数／構成比" dataDxfId="95"/>
    <tableColumn id="12" xr3:uid="{6BECEA14-6219-4EDE-BEF5-A70933D84760}" name="個人／事業所数" totalsRowFunction="sum" totalsRowDxfId="94" dataCellStyle="桁区切り" totalsRowCellStyle="桁区切り"/>
    <tableColumn id="13" xr3:uid="{098C70A9-4A1F-420A-9D10-26EFB752FADE}" name="個人／構成比" dataDxfId="93"/>
    <tableColumn id="14" xr3:uid="{80DAB205-4B3A-47B6-A3C5-424C361BC924}" name="法人／事業所数" totalsRowFunction="sum" totalsRowDxfId="92" dataCellStyle="桁区切り" totalsRowCellStyle="桁区切り"/>
    <tableColumn id="15" xr3:uid="{6B0245A0-DFF5-4C11-81DB-84295BC55DD5}" name="法人／構成比" dataDxfId="91"/>
    <tableColumn id="16" xr3:uid="{1D29A931-E871-4DB8-8BD5-9CB1C8675AA8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432C054-A19F-4225-8F09-01980D3A3784}" name="M_TABLE_41346" displayName="M_TABLE_41346" ref="B23:I46" totalsRowShown="0">
  <autoFilter ref="B23:I46" xr:uid="{F432C054-A19F-4225-8F09-01980D3A3784}"/>
  <tableColumns count="8">
    <tableColumn id="9" xr3:uid="{5BB94F60-E8BD-424E-A96C-7FCB98937C36}" name="産業中分類上位２０"/>
    <tableColumn id="10" xr3:uid="{216E70A2-BE45-4FF6-AE03-F67E54ED2F4F}" name="総数／事業所数" dataCellStyle="桁区切り"/>
    <tableColumn id="11" xr3:uid="{418A8C73-A5F0-4CA3-80E5-E6F50C71D1BB}" name="総数／構成比" dataDxfId="89"/>
    <tableColumn id="12" xr3:uid="{8101FC20-3672-47E7-BFE5-548A82DCB3FE}" name="個人／事業所数" dataCellStyle="桁区切り"/>
    <tableColumn id="13" xr3:uid="{EF9A4915-CA81-43F9-9B7E-7C26A994B1A9}" name="個人／構成比" dataDxfId="88"/>
    <tableColumn id="14" xr3:uid="{60A3C458-A62F-4B4C-9F98-A0D449712204}" name="法人／事業所数" dataCellStyle="桁区切り"/>
    <tableColumn id="15" xr3:uid="{944B55AD-1027-4E35-8A57-3644745A771F}" name="法人／構成比" dataDxfId="87"/>
    <tableColumn id="16" xr3:uid="{3F930555-63C1-477D-BBC1-C6781BAD77DE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BE19C43-9FF3-4234-AD96-343AD8993039}" name="S_TABLE_41346" displayName="S_TABLE_41346" ref="B49:I74" totalsRowShown="0">
  <autoFilter ref="B49:I74" xr:uid="{9BE19C43-9FF3-4234-AD96-343AD8993039}"/>
  <tableColumns count="8">
    <tableColumn id="9" xr3:uid="{CBBD8BEE-8589-4765-990A-26BF82F22FB1}" name="産業小分類上位２０"/>
    <tableColumn id="10" xr3:uid="{A49F2DA9-526F-4811-B5B3-2BF95EA2491F}" name="総数／事業所数" dataCellStyle="桁区切り"/>
    <tableColumn id="11" xr3:uid="{639E8D08-C6D3-46FB-9950-3F3353B0E237}" name="総数／構成比" dataDxfId="86"/>
    <tableColumn id="12" xr3:uid="{AFFF7B2E-BE31-405F-BFC9-78FEC2E5CE5F}" name="個人／事業所数" dataCellStyle="桁区切り"/>
    <tableColumn id="13" xr3:uid="{489D7B38-2E8C-4CED-999F-5F1EB16B14EF}" name="個人／構成比" dataDxfId="85"/>
    <tableColumn id="14" xr3:uid="{EADAD5B6-BC8A-4B1F-8F67-69915E9B2F4D}" name="法人／事業所数" dataCellStyle="桁区切り"/>
    <tableColumn id="15" xr3:uid="{449B7F62-53CC-486A-8BBA-18FC571BF8BA}" name="法人／構成比" dataDxfId="84"/>
    <tableColumn id="16" xr3:uid="{A42A2284-AB86-4D25-88AB-FCFF21661752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C028E42-4D6D-4D85-A0A6-81DF94EB42F6}" name="LTBL_41387" displayName="LTBL_41387" ref="B4:I20" totalsRowCount="1">
  <autoFilter ref="B4:I19" xr:uid="{6C028E42-4D6D-4D85-A0A6-81DF94EB42F6}"/>
  <tableColumns count="8">
    <tableColumn id="9" xr3:uid="{DC169673-3073-432D-BA3C-C7F7D4893CE1}" name="産業大分類" totalsRowLabel="合計" totalsRowDxfId="83"/>
    <tableColumn id="10" xr3:uid="{DBFD7395-BF0F-4D3D-98EC-F99FBCFCA0AE}" name="総数／事業所数" totalsRowFunction="custom" totalsRowDxfId="82" dataCellStyle="桁区切り" totalsRowCellStyle="桁区切り">
      <totalsRowFormula>SUM(LTBL_41387[総数／事業所数])</totalsRowFormula>
    </tableColumn>
    <tableColumn id="11" xr3:uid="{BCD91DB8-B747-44FA-B612-4E64ED16E51D}" name="総数／構成比" dataDxfId="81"/>
    <tableColumn id="12" xr3:uid="{28C7FF61-13C7-4729-841A-0A27B5732F28}" name="個人／事業所数" totalsRowFunction="sum" totalsRowDxfId="80" dataCellStyle="桁区切り" totalsRowCellStyle="桁区切り"/>
    <tableColumn id="13" xr3:uid="{B4761DF7-63F2-49BA-88D6-6112F44501AD}" name="個人／構成比" dataDxfId="79"/>
    <tableColumn id="14" xr3:uid="{BE856314-F516-4004-819A-36442297AE93}" name="法人／事業所数" totalsRowFunction="sum" totalsRowDxfId="78" dataCellStyle="桁区切り" totalsRowCellStyle="桁区切り"/>
    <tableColumn id="15" xr3:uid="{F1920629-CAE0-4F1F-BDBF-EFDF050606C4}" name="法人／構成比" dataDxfId="77"/>
    <tableColumn id="16" xr3:uid="{CC0B63BF-0DED-460A-A3EC-29385471184C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A2B5F83-6467-4E2F-B6D6-FCB7AB445C35}" name="M_TABLE_41387" displayName="M_TABLE_41387" ref="B23:I44" totalsRowShown="0">
  <autoFilter ref="B23:I44" xr:uid="{8A2B5F83-6467-4E2F-B6D6-FCB7AB445C35}"/>
  <tableColumns count="8">
    <tableColumn id="9" xr3:uid="{DB21BF2B-7D25-4EF7-9D03-DA6BC0280B8E}" name="産業中分類上位２０"/>
    <tableColumn id="10" xr3:uid="{07C38977-CDCA-48C1-80BF-FDCAE19DF3BA}" name="総数／事業所数" dataCellStyle="桁区切り"/>
    <tableColumn id="11" xr3:uid="{D5CC26E7-9678-4EB0-B76B-7F15993014C6}" name="総数／構成比" dataDxfId="75"/>
    <tableColumn id="12" xr3:uid="{82C06A6D-B8A0-488D-B4AC-3808F5E17ACA}" name="個人／事業所数" dataCellStyle="桁区切り"/>
    <tableColumn id="13" xr3:uid="{64318F1B-7B3D-4055-B7B7-8FEE441EC33A}" name="個人／構成比" dataDxfId="74"/>
    <tableColumn id="14" xr3:uid="{3CD31210-5EF7-4828-9F4B-B4D236CCE54E}" name="法人／事業所数" dataCellStyle="桁区切り"/>
    <tableColumn id="15" xr3:uid="{B03D7A7A-C6EB-4A48-A9EB-4DC2DC1C7828}" name="法人／構成比" dataDxfId="73"/>
    <tableColumn id="16" xr3:uid="{4EB9BE14-E112-4EB1-AE0C-D5018EB78FD3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AB84CFF-AD27-41CF-8336-57657B8F17E6}" name="S_TABLE_41387" displayName="S_TABLE_41387" ref="B47:I78" totalsRowShown="0">
  <autoFilter ref="B47:I78" xr:uid="{4AB84CFF-AD27-41CF-8336-57657B8F17E6}"/>
  <tableColumns count="8">
    <tableColumn id="9" xr3:uid="{C7054407-5E20-43B8-8947-37A1CBA12AC6}" name="産業小分類上位２０"/>
    <tableColumn id="10" xr3:uid="{CC2329E9-22DA-4E4A-90F8-AFA6E4144B6C}" name="総数／事業所数" dataCellStyle="桁区切り"/>
    <tableColumn id="11" xr3:uid="{B0E8947A-6900-4FEC-BC92-3FF793873796}" name="総数／構成比" dataDxfId="72"/>
    <tableColumn id="12" xr3:uid="{2071B21F-E42A-4D1B-A40A-C75743C2934D}" name="個人／事業所数" dataCellStyle="桁区切り"/>
    <tableColumn id="13" xr3:uid="{287E995D-3732-4BEF-8D2F-23D36DE661BC}" name="個人／構成比" dataDxfId="71"/>
    <tableColumn id="14" xr3:uid="{6613483D-D657-472A-8CA0-DFAE9A56E4C0}" name="法人／事業所数" dataCellStyle="桁区切り"/>
    <tableColumn id="15" xr3:uid="{B4621E35-76DC-41B4-8453-EE4EC47F20BC}" name="法人／構成比" dataDxfId="70"/>
    <tableColumn id="16" xr3:uid="{0B036F11-B2D5-4785-A1C3-4D180A1D9E41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0D5A6D5-72C0-449B-9A60-7C2748BE077D}" name="LTBL_41401" displayName="LTBL_41401" ref="B4:I20" totalsRowCount="1">
  <autoFilter ref="B4:I19" xr:uid="{F0D5A6D5-72C0-449B-9A60-7C2748BE077D}"/>
  <tableColumns count="8">
    <tableColumn id="9" xr3:uid="{E361E419-F997-4D3C-89CB-0710B22741DB}" name="産業大分類" totalsRowLabel="合計" totalsRowDxfId="69"/>
    <tableColumn id="10" xr3:uid="{702321C6-451B-48F0-A035-9936CAD079B0}" name="総数／事業所数" totalsRowFunction="custom" totalsRowDxfId="68" dataCellStyle="桁区切り" totalsRowCellStyle="桁区切り">
      <totalsRowFormula>SUM(LTBL_41401[総数／事業所数])</totalsRowFormula>
    </tableColumn>
    <tableColumn id="11" xr3:uid="{592BC88D-425D-4970-8056-27909662798A}" name="総数／構成比" dataDxfId="67"/>
    <tableColumn id="12" xr3:uid="{287ECEF7-AD4D-40AC-BA19-E70CAEB1E561}" name="個人／事業所数" totalsRowFunction="sum" totalsRowDxfId="66" dataCellStyle="桁区切り" totalsRowCellStyle="桁区切り"/>
    <tableColumn id="13" xr3:uid="{4DC63F03-E20B-4D9B-BAD3-AA117968FD0B}" name="個人／構成比" dataDxfId="65"/>
    <tableColumn id="14" xr3:uid="{1D2509CA-6BA0-4910-9AFF-C4A5F99D55F3}" name="法人／事業所数" totalsRowFunction="sum" totalsRowDxfId="64" dataCellStyle="桁区切り" totalsRowCellStyle="桁区切り"/>
    <tableColumn id="15" xr3:uid="{316EBE58-563E-4FCB-AF95-AD966B7933D4}" name="法人／構成比" dataDxfId="63"/>
    <tableColumn id="16" xr3:uid="{2F6C5ED7-35DB-41A6-9102-BB93F7C7AB69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2C33ECB-450B-47A4-AD02-FCFCC1B08450}" name="M_TABLE_41201" displayName="M_TABLE_41201" ref="B23:I43" totalsRowShown="0">
  <autoFilter ref="B23:I43" xr:uid="{62C33ECB-450B-47A4-AD02-FCFCC1B08450}"/>
  <tableColumns count="8">
    <tableColumn id="9" xr3:uid="{FC3075D7-0002-4202-B121-4EEEC47F870C}" name="産業中分類上位２０"/>
    <tableColumn id="10" xr3:uid="{27442B40-3EA8-4801-B396-9A061E4B5B3A}" name="総数／事業所数" dataCellStyle="桁区切り"/>
    <tableColumn id="11" xr3:uid="{A76C9494-7B1F-4C0E-B078-D0E6D520D0DE}" name="総数／構成比" dataDxfId="271"/>
    <tableColumn id="12" xr3:uid="{4BF74928-BBC1-4016-9AD5-E4A977537070}" name="個人／事業所数" dataCellStyle="桁区切り"/>
    <tableColumn id="13" xr3:uid="{FC87757E-9519-4CB7-A321-78DD435A261C}" name="個人／構成比" dataDxfId="270"/>
    <tableColumn id="14" xr3:uid="{89FCDF3B-505F-44FE-8553-25720C3C669D}" name="法人／事業所数" dataCellStyle="桁区切り"/>
    <tableColumn id="15" xr3:uid="{2CC42823-1B78-4C72-AB57-C8E6D15118E7}" name="法人／構成比" dataDxfId="269"/>
    <tableColumn id="16" xr3:uid="{754B3BB7-F40B-42CA-B09D-2F8872CE68B3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E4EF6A0-C6A4-46F7-AFBA-19854BA93D04}" name="M_TABLE_41401" displayName="M_TABLE_41401" ref="B23:I44" totalsRowShown="0">
  <autoFilter ref="B23:I44" xr:uid="{3E4EF6A0-C6A4-46F7-AFBA-19854BA93D04}"/>
  <tableColumns count="8">
    <tableColumn id="9" xr3:uid="{A46E8CE4-0755-4B7D-97B3-D97A1BDFD6BE}" name="産業中分類上位２０"/>
    <tableColumn id="10" xr3:uid="{58442F84-2624-42CF-811F-63704B4863A5}" name="総数／事業所数" dataCellStyle="桁区切り"/>
    <tableColumn id="11" xr3:uid="{538FE254-EC73-4393-A8BA-867EE93C7534}" name="総数／構成比" dataDxfId="61"/>
    <tableColumn id="12" xr3:uid="{B9A9348A-0208-4693-968E-6490593274A7}" name="個人／事業所数" dataCellStyle="桁区切り"/>
    <tableColumn id="13" xr3:uid="{8C9187F5-E551-497F-A760-4E3DC2033E43}" name="個人／構成比" dataDxfId="60"/>
    <tableColumn id="14" xr3:uid="{5975A5D4-1D73-4681-9B46-47F8C73EA664}" name="法人／事業所数" dataCellStyle="桁区切り"/>
    <tableColumn id="15" xr3:uid="{B15AD8F0-CF7F-40EA-B601-FD566FE43236}" name="法人／構成比" dataDxfId="59"/>
    <tableColumn id="16" xr3:uid="{645AB17D-9F8D-4F17-8634-EED6B92E7E9E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E6CCCBE-8E4C-44EF-8B38-6843E8B9F01F}" name="S_TABLE_41401" displayName="S_TABLE_41401" ref="B47:I68" totalsRowShown="0">
  <autoFilter ref="B47:I68" xr:uid="{3E6CCCBE-8E4C-44EF-8B38-6843E8B9F01F}"/>
  <tableColumns count="8">
    <tableColumn id="9" xr3:uid="{3B787198-13FA-4F32-B5C6-EE4E92350591}" name="産業小分類上位２０"/>
    <tableColumn id="10" xr3:uid="{2B8437D4-2C13-4780-BEF2-A61336477462}" name="総数／事業所数" dataCellStyle="桁区切り"/>
    <tableColumn id="11" xr3:uid="{FCA8A35F-4E0C-4D96-9271-26FCC79B2B83}" name="総数／構成比" dataDxfId="58"/>
    <tableColumn id="12" xr3:uid="{015D6376-B520-48E7-B48F-B15037FA4AD8}" name="個人／事業所数" dataCellStyle="桁区切り"/>
    <tableColumn id="13" xr3:uid="{9271425F-C4F3-428B-82D9-69F5FC5BEFC8}" name="個人／構成比" dataDxfId="57"/>
    <tableColumn id="14" xr3:uid="{33E3F5BC-83CC-4366-A7D2-3EE28D1A0445}" name="法人／事業所数" dataCellStyle="桁区切り"/>
    <tableColumn id="15" xr3:uid="{983D17C8-17C6-4179-8A55-E29BE9CC40B1}" name="法人／構成比" dataDxfId="56"/>
    <tableColumn id="16" xr3:uid="{814236A4-D4BA-41EE-9E3E-2C453102C4A8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859C11E-D399-4418-AC35-7D7F637D8C47}" name="LTBL_41423" displayName="LTBL_41423" ref="B4:I20" totalsRowCount="1">
  <autoFilter ref="B4:I19" xr:uid="{4859C11E-D399-4418-AC35-7D7F637D8C47}"/>
  <tableColumns count="8">
    <tableColumn id="9" xr3:uid="{19FE0A9E-8A08-4D2F-B923-160AB0EF9AB3}" name="産業大分類" totalsRowLabel="合計" totalsRowDxfId="55"/>
    <tableColumn id="10" xr3:uid="{4D94A9B7-BD64-4132-9268-64C0685135B5}" name="総数／事業所数" totalsRowFunction="custom" totalsRowDxfId="54" dataCellStyle="桁区切り" totalsRowCellStyle="桁区切り">
      <totalsRowFormula>SUM(LTBL_41423[総数／事業所数])</totalsRowFormula>
    </tableColumn>
    <tableColumn id="11" xr3:uid="{EF0B2950-8905-47C3-83C6-29FD039DEC29}" name="総数／構成比" dataDxfId="53"/>
    <tableColumn id="12" xr3:uid="{A730AD9E-8C41-4519-A6D0-0C4FB1D0EAA7}" name="個人／事業所数" totalsRowFunction="sum" totalsRowDxfId="52" dataCellStyle="桁区切り" totalsRowCellStyle="桁区切り"/>
    <tableColumn id="13" xr3:uid="{5CC39AE1-CB1B-4479-9DD8-BACA794CAF2C}" name="個人／構成比" dataDxfId="51"/>
    <tableColumn id="14" xr3:uid="{449BFFA8-FF8F-4B51-92E9-9DEAB92CFC23}" name="法人／事業所数" totalsRowFunction="sum" totalsRowDxfId="50" dataCellStyle="桁区切り" totalsRowCellStyle="桁区切り"/>
    <tableColumn id="15" xr3:uid="{0DBB9DCB-6ED3-4BFF-82DC-9613E3327D46}" name="法人／構成比" dataDxfId="49"/>
    <tableColumn id="16" xr3:uid="{39ACB898-80E2-40C9-9517-4AD4ED41B182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09165EC-A5A0-48B9-A555-87FCA98EC9E6}" name="M_TABLE_41423" displayName="M_TABLE_41423" ref="B23:I56" totalsRowShown="0">
  <autoFilter ref="B23:I56" xr:uid="{909165EC-A5A0-48B9-A555-87FCA98EC9E6}"/>
  <tableColumns count="8">
    <tableColumn id="9" xr3:uid="{88FFFFB1-1FAA-4997-AE6B-FB69A9DDC5DB}" name="産業中分類上位２０"/>
    <tableColumn id="10" xr3:uid="{97045DF4-D1DB-4714-92B6-61853ADC611C}" name="総数／事業所数" dataCellStyle="桁区切り"/>
    <tableColumn id="11" xr3:uid="{948E35F9-DF4B-4B6E-95C4-8308BC39BE21}" name="総数／構成比" dataDxfId="47"/>
    <tableColumn id="12" xr3:uid="{394E450D-E472-46E3-BF8E-00ED686A49CE}" name="個人／事業所数" dataCellStyle="桁区切り"/>
    <tableColumn id="13" xr3:uid="{1636E4E4-F676-4FBB-B528-98831B911C99}" name="個人／構成比" dataDxfId="46"/>
    <tableColumn id="14" xr3:uid="{C4C60327-0003-438F-873F-3ECAE2B003F5}" name="法人／事業所数" dataCellStyle="桁区切り"/>
    <tableColumn id="15" xr3:uid="{20982359-D62E-4F15-BFC7-134F73013D6C}" name="法人／構成比" dataDxfId="45"/>
    <tableColumn id="16" xr3:uid="{56677BC1-D121-4C63-8667-E6C18C0E5416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421DAA4-304A-4723-BE32-7B1788EEE69F}" name="S_TABLE_41423" displayName="S_TABLE_41423" ref="B59:I92" totalsRowShown="0">
  <autoFilter ref="B59:I92" xr:uid="{8421DAA4-304A-4723-BE32-7B1788EEE69F}"/>
  <tableColumns count="8">
    <tableColumn id="9" xr3:uid="{285845AC-728E-405F-8E58-E22DFFD611D7}" name="産業小分類上位２０"/>
    <tableColumn id="10" xr3:uid="{88662F9D-4064-47B2-9037-54E8FE521737}" name="総数／事業所数" dataCellStyle="桁区切り"/>
    <tableColumn id="11" xr3:uid="{487AF5C4-ACD5-4694-9320-ECE87C2A595D}" name="総数／構成比" dataDxfId="44"/>
    <tableColumn id="12" xr3:uid="{10CEF944-BEAB-4278-A21C-F9857C5B6E30}" name="個人／事業所数" dataCellStyle="桁区切り"/>
    <tableColumn id="13" xr3:uid="{602CBA53-2D59-48E9-A21E-6A61101BF438}" name="個人／構成比" dataDxfId="43"/>
    <tableColumn id="14" xr3:uid="{592ABB5C-9FCC-41E6-BD8C-F88ABDE7E267}" name="法人／事業所数" dataCellStyle="桁区切り"/>
    <tableColumn id="15" xr3:uid="{C63A0713-AD7F-4DB0-9462-4780ACA4BA6A}" name="法人／構成比" dataDxfId="42"/>
    <tableColumn id="16" xr3:uid="{0EB83F7C-E925-4BC2-972D-49FE1E3CAC14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0A71E95-B151-405D-91E6-2E53A85A5646}" name="LTBL_41424" displayName="LTBL_41424" ref="B4:I20" totalsRowCount="1">
  <autoFilter ref="B4:I19" xr:uid="{C0A71E95-B151-405D-91E6-2E53A85A5646}"/>
  <tableColumns count="8">
    <tableColumn id="9" xr3:uid="{45DFF87E-6A5D-49DB-AE1E-DE4F6453CB09}" name="産業大分類" totalsRowLabel="合計" totalsRowDxfId="41"/>
    <tableColumn id="10" xr3:uid="{34F2CD76-622C-4E69-B78D-EDC91F74EE99}" name="総数／事業所数" totalsRowFunction="custom" totalsRowDxfId="40" dataCellStyle="桁区切り" totalsRowCellStyle="桁区切り">
      <totalsRowFormula>SUM(LTBL_41424[総数／事業所数])</totalsRowFormula>
    </tableColumn>
    <tableColumn id="11" xr3:uid="{5E45E339-080C-4FF9-A613-0F01FE192FEF}" name="総数／構成比" dataDxfId="39"/>
    <tableColumn id="12" xr3:uid="{4ED372D5-92B1-4C54-A40B-770175F1C320}" name="個人／事業所数" totalsRowFunction="sum" totalsRowDxfId="38" dataCellStyle="桁区切り" totalsRowCellStyle="桁区切り"/>
    <tableColumn id="13" xr3:uid="{85D3A7A4-D47E-4240-84F2-CDAC4CA6E908}" name="個人／構成比" dataDxfId="37"/>
    <tableColumn id="14" xr3:uid="{26A5A075-D2CD-48A9-A39F-4C69C3DCE88C}" name="法人／事業所数" totalsRowFunction="sum" totalsRowDxfId="36" dataCellStyle="桁区切り" totalsRowCellStyle="桁区切り"/>
    <tableColumn id="15" xr3:uid="{0F969587-940C-4CE2-83E9-1CF9A329FDF8}" name="法人／構成比" dataDxfId="35"/>
    <tableColumn id="16" xr3:uid="{37C0DD81-1840-4324-9550-C8BED764391C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A18A88B-1BF8-4882-8115-657DFF29D69C}" name="M_TABLE_41424" displayName="M_TABLE_41424" ref="B23:I46" totalsRowShown="0">
  <autoFilter ref="B23:I46" xr:uid="{FA18A88B-1BF8-4882-8115-657DFF29D69C}"/>
  <tableColumns count="8">
    <tableColumn id="9" xr3:uid="{AA7B3E41-50A0-4215-9F5E-0DBD7264E736}" name="産業中分類上位２０"/>
    <tableColumn id="10" xr3:uid="{AEAC0C27-BB48-425A-9678-F67F143766AF}" name="総数／事業所数" dataCellStyle="桁区切り"/>
    <tableColumn id="11" xr3:uid="{101F1D44-E538-4D2B-AC48-683EC6D10180}" name="総数／構成比" dataDxfId="33"/>
    <tableColumn id="12" xr3:uid="{96AEC7FF-A8B9-4511-A96B-4297AE187E80}" name="個人／事業所数" dataCellStyle="桁区切り"/>
    <tableColumn id="13" xr3:uid="{797B74DE-F0E2-4575-943D-6A69344344F0}" name="個人／構成比" dataDxfId="32"/>
    <tableColumn id="14" xr3:uid="{DD7353D7-7EED-4D93-8ADE-5DC57AC7B53B}" name="法人／事業所数" dataCellStyle="桁区切り"/>
    <tableColumn id="15" xr3:uid="{7249B39D-72FB-4EE4-82A9-F9C55C0FC413}" name="法人／構成比" dataDxfId="31"/>
    <tableColumn id="16" xr3:uid="{26480E7D-49CF-4985-9CE2-FEABA8F9547D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373D053-BF9B-4223-B08D-988DB69CDAC8}" name="S_TABLE_41424" displayName="S_TABLE_41424" ref="B49:I70" totalsRowShown="0">
  <autoFilter ref="B49:I70" xr:uid="{D373D053-BF9B-4223-B08D-988DB69CDAC8}"/>
  <tableColumns count="8">
    <tableColumn id="9" xr3:uid="{E4295ED7-99C6-4A39-9522-28C56498E823}" name="産業小分類上位２０"/>
    <tableColumn id="10" xr3:uid="{A5BB3203-4B08-40E2-A813-B5F1ED618103}" name="総数／事業所数" dataCellStyle="桁区切り"/>
    <tableColumn id="11" xr3:uid="{6F888073-7627-4F35-AE54-D63BA2A25ED7}" name="総数／構成比" dataDxfId="30"/>
    <tableColumn id="12" xr3:uid="{A39D1D6B-E3D3-47C0-B31E-8AC87CD7E58B}" name="個人／事業所数" dataCellStyle="桁区切り"/>
    <tableColumn id="13" xr3:uid="{ED1E38A3-CBE1-4AAD-9AEC-6ED6362F59A2}" name="個人／構成比" dataDxfId="29"/>
    <tableColumn id="14" xr3:uid="{EC65D9E8-31B0-446B-9154-44CE64949D75}" name="法人／事業所数" dataCellStyle="桁区切り"/>
    <tableColumn id="15" xr3:uid="{C1DECF27-B093-42DC-BA4D-77EFCBA1F266}" name="法人／構成比" dataDxfId="28"/>
    <tableColumn id="16" xr3:uid="{A734BD20-362A-4FB8-963E-5F2BD864BFBB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06DD93A-4BB3-42DB-9AEF-E4373B2AB7CD}" name="LTBL_41425" displayName="LTBL_41425" ref="B4:I20" totalsRowCount="1">
  <autoFilter ref="B4:I19" xr:uid="{406DD93A-4BB3-42DB-9AEF-E4373B2AB7CD}"/>
  <tableColumns count="8">
    <tableColumn id="9" xr3:uid="{BE7C0B93-F456-40E1-81F8-20F5C7FEAAFF}" name="産業大分類" totalsRowLabel="合計" totalsRowDxfId="27"/>
    <tableColumn id="10" xr3:uid="{9BC54029-2109-4FBA-8AF8-362D48904276}" name="総数／事業所数" totalsRowFunction="custom" totalsRowDxfId="26" dataCellStyle="桁区切り" totalsRowCellStyle="桁区切り">
      <totalsRowFormula>SUM(LTBL_41425[総数／事業所数])</totalsRowFormula>
    </tableColumn>
    <tableColumn id="11" xr3:uid="{9206A8E7-A0BA-4610-9C7A-792CE9252D53}" name="総数／構成比" dataDxfId="25"/>
    <tableColumn id="12" xr3:uid="{AF888A60-0876-43FB-B028-FF2D678AC024}" name="個人／事業所数" totalsRowFunction="sum" totalsRowDxfId="24" dataCellStyle="桁区切り" totalsRowCellStyle="桁区切り"/>
    <tableColumn id="13" xr3:uid="{370CA259-BE18-492E-B0DC-5F2B7C56AAFF}" name="個人／構成比" dataDxfId="23"/>
    <tableColumn id="14" xr3:uid="{C35C1276-7C01-4194-B74B-FA1DB7BF4133}" name="法人／事業所数" totalsRowFunction="sum" totalsRowDxfId="22" dataCellStyle="桁区切り" totalsRowCellStyle="桁区切り"/>
    <tableColumn id="15" xr3:uid="{2099D8D4-39E7-4E71-B0BA-2E99E128CF50}" name="法人／構成比" dataDxfId="21"/>
    <tableColumn id="16" xr3:uid="{EA7B1D79-2318-453B-B4F0-F4F6E1719A9D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1E17C5A-73F0-47FE-B00B-2378F3D906EF}" name="M_TABLE_41425" displayName="M_TABLE_41425" ref="B23:I48" totalsRowShown="0">
  <autoFilter ref="B23:I48" xr:uid="{A1E17C5A-73F0-47FE-B00B-2378F3D906EF}"/>
  <tableColumns count="8">
    <tableColumn id="9" xr3:uid="{BDBF78E6-251D-4FBE-8487-C632FCEF67C3}" name="産業中分類上位２０"/>
    <tableColumn id="10" xr3:uid="{81DB0124-2EFF-4EE9-B37F-20736C135EFA}" name="総数／事業所数" dataCellStyle="桁区切り"/>
    <tableColumn id="11" xr3:uid="{020C9856-EE3E-4183-B602-353A9E24A921}" name="総数／構成比" dataDxfId="19"/>
    <tableColumn id="12" xr3:uid="{1BE62780-5FE0-47FE-BAA0-06F1065F3ACB}" name="個人／事業所数" dataCellStyle="桁区切り"/>
    <tableColumn id="13" xr3:uid="{A85D5ED1-554D-4B63-B42E-E87305CB0F3C}" name="個人／構成比" dataDxfId="18"/>
    <tableColumn id="14" xr3:uid="{C2229753-B360-422C-B4F4-04375B23EC9B}" name="法人／事業所数" dataCellStyle="桁区切り"/>
    <tableColumn id="15" xr3:uid="{4DE189E1-1456-42ED-9646-B8E6EA724E41}" name="法人／構成比" dataDxfId="17"/>
    <tableColumn id="16" xr3:uid="{4FD6EE98-C6CE-4569-81C3-10435A88A4B1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20D627-7C7E-4569-9DF6-0CE7C9CEDFAF}" name="S_TABLE_41201" displayName="S_TABLE_41201" ref="B46:I67" totalsRowShown="0">
  <autoFilter ref="B46:I67" xr:uid="{2620D627-7C7E-4569-9DF6-0CE7C9CEDFAF}"/>
  <tableColumns count="8">
    <tableColumn id="9" xr3:uid="{D2E8BE8A-6DAD-402D-BF4F-9ACC4BB3BBD1}" name="産業小分類上位２０"/>
    <tableColumn id="10" xr3:uid="{81AACDF4-5B34-45AA-B18D-7F84699349DE}" name="総数／事業所数" dataCellStyle="桁区切り"/>
    <tableColumn id="11" xr3:uid="{9DA56784-E1C1-40A0-8436-24FD5E6588BB}" name="総数／構成比" dataDxfId="268"/>
    <tableColumn id="12" xr3:uid="{7D4C76CA-3E9F-4E41-8E8F-D4FD18FAC639}" name="個人／事業所数" dataCellStyle="桁区切り"/>
    <tableColumn id="13" xr3:uid="{93D19E84-FAB9-4A35-B5FC-782D9A767C7E}" name="個人／構成比" dataDxfId="267"/>
    <tableColumn id="14" xr3:uid="{B1A4A1B9-40AC-4F3A-847A-91D8B7C234B8}" name="法人／事業所数" dataCellStyle="桁区切り"/>
    <tableColumn id="15" xr3:uid="{8C2B3B7C-F3FE-4D54-AACE-B93B45EFC136}" name="法人／構成比" dataDxfId="266"/>
    <tableColumn id="16" xr3:uid="{5432D2AD-AE0D-44E1-9C6E-F26B373FE035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0AC4578-3A6A-4EDD-9021-B20582C0A8BE}" name="S_TABLE_41425" displayName="S_TABLE_41425" ref="B51:I74" totalsRowShown="0">
  <autoFilter ref="B51:I74" xr:uid="{30AC4578-3A6A-4EDD-9021-B20582C0A8BE}"/>
  <tableColumns count="8">
    <tableColumn id="9" xr3:uid="{A89E1857-550D-455B-BA9E-4860B0126BB5}" name="産業小分類上位２０"/>
    <tableColumn id="10" xr3:uid="{3218F2ED-FEA4-4DDA-A4D1-B7413E169C5F}" name="総数／事業所数" dataCellStyle="桁区切り"/>
    <tableColumn id="11" xr3:uid="{EED2FA2D-ED86-47A2-9326-EDA65B96C15C}" name="総数／構成比" dataDxfId="16"/>
    <tableColumn id="12" xr3:uid="{BF380465-5E5F-4117-872D-3FD51934FE09}" name="個人／事業所数" dataCellStyle="桁区切り"/>
    <tableColumn id="13" xr3:uid="{02FDFC4C-1222-4E7D-8D44-0D69FAD304DA}" name="個人／構成比" dataDxfId="15"/>
    <tableColumn id="14" xr3:uid="{B8A99A65-17F3-4AFD-9BB8-A28B9FE7F4FD}" name="法人／事業所数" dataCellStyle="桁区切り"/>
    <tableColumn id="15" xr3:uid="{CB18318A-76BA-435E-922B-21DFDDEFB4BB}" name="法人／構成比" dataDxfId="14"/>
    <tableColumn id="16" xr3:uid="{9CC5ACC5-4BF9-4C64-909F-97D8FE120B0E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E2716EB-C877-42C6-B4E6-B3A04DEE5268}" name="LTBL_41441" displayName="LTBL_41441" ref="B4:I20" totalsRowCount="1">
  <autoFilter ref="B4:I19" xr:uid="{DE2716EB-C877-42C6-B4E6-B3A04DEE5268}"/>
  <tableColumns count="8">
    <tableColumn id="9" xr3:uid="{2D9BC27D-6501-4181-A5BC-A147F922D269}" name="産業大分類" totalsRowLabel="合計" totalsRowDxfId="13"/>
    <tableColumn id="10" xr3:uid="{02D3FA9C-C678-4CA8-B711-0F9C17C27E2A}" name="総数／事業所数" totalsRowFunction="custom" totalsRowDxfId="12" dataCellStyle="桁区切り" totalsRowCellStyle="桁区切り">
      <totalsRowFormula>SUM(LTBL_41441[総数／事業所数])</totalsRowFormula>
    </tableColumn>
    <tableColumn id="11" xr3:uid="{5F1CA0CB-17A5-4916-93E8-1F6180212BBC}" name="総数／構成比" dataDxfId="11"/>
    <tableColumn id="12" xr3:uid="{3E3A6D1F-4819-48CD-B732-4F0EDDA02659}" name="個人／事業所数" totalsRowFunction="sum" totalsRowDxfId="10" dataCellStyle="桁区切り" totalsRowCellStyle="桁区切り"/>
    <tableColumn id="13" xr3:uid="{F59EA345-921D-4BC1-B238-7B0AE6B9AFF0}" name="個人／構成比" dataDxfId="9"/>
    <tableColumn id="14" xr3:uid="{A5437D3F-66F3-404F-BBAD-092E8A863B87}" name="法人／事業所数" totalsRowFunction="sum" totalsRowDxfId="8" dataCellStyle="桁区切り" totalsRowCellStyle="桁区切り"/>
    <tableColumn id="15" xr3:uid="{08BF119E-2472-4CAE-A084-61FE6932C0E6}" name="法人／構成比" dataDxfId="7"/>
    <tableColumn id="16" xr3:uid="{0BFA2849-0945-4C26-BAD7-71C75B7FD0CD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FCE22C1-0BC3-4D1E-B2A0-C0A74481E389}" name="M_TABLE_41441" displayName="M_TABLE_41441" ref="B23:I44" totalsRowShown="0">
  <autoFilter ref="B23:I44" xr:uid="{2FCE22C1-0BC3-4D1E-B2A0-C0A74481E389}"/>
  <tableColumns count="8">
    <tableColumn id="9" xr3:uid="{264CCED8-8936-4225-BD62-E24F3C29594D}" name="産業中分類上位２０"/>
    <tableColumn id="10" xr3:uid="{D60B82FE-1B07-4AA6-BC88-E274E42339A2}" name="総数／事業所数" dataCellStyle="桁区切り"/>
    <tableColumn id="11" xr3:uid="{85EB5495-F289-4C6F-80A1-76256D9242A1}" name="総数／構成比" dataDxfId="5"/>
    <tableColumn id="12" xr3:uid="{641CB34D-04C2-4EBE-B115-18126AAE80F9}" name="個人／事業所数" dataCellStyle="桁区切り"/>
    <tableColumn id="13" xr3:uid="{1D6B1B81-7876-4FAF-836C-ED5625E97A74}" name="個人／構成比" dataDxfId="4"/>
    <tableColumn id="14" xr3:uid="{D9937639-0DCE-440A-A370-EB62323528D2}" name="法人／事業所数" dataCellStyle="桁区切り"/>
    <tableColumn id="15" xr3:uid="{10A4B39B-08C3-4DB9-9D1D-3A0DE4F701D6}" name="法人／構成比" dataDxfId="3"/>
    <tableColumn id="16" xr3:uid="{61ABCDF7-6D70-4831-AAB9-1A3D4832BACD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3878964-E8CF-436E-8287-A6DB81C23696}" name="S_TABLE_41441" displayName="S_TABLE_41441" ref="B47:I72" totalsRowShown="0">
  <autoFilter ref="B47:I72" xr:uid="{43878964-E8CF-436E-8287-A6DB81C23696}"/>
  <tableColumns count="8">
    <tableColumn id="9" xr3:uid="{811B2E56-406F-4581-B4BB-595090BA6F62}" name="産業小分類上位２０"/>
    <tableColumn id="10" xr3:uid="{E35429C9-CA27-4217-B87B-33892857CA98}" name="総数／事業所数" dataCellStyle="桁区切り"/>
    <tableColumn id="11" xr3:uid="{B26F5234-22EE-4030-9FB8-8ED6483C6F2E}" name="総数／構成比" dataDxfId="2"/>
    <tableColumn id="12" xr3:uid="{E239E7E4-7E56-415A-B4C7-B84B738470E4}" name="個人／事業所数" dataCellStyle="桁区切り"/>
    <tableColumn id="13" xr3:uid="{AAF5C5B1-70B6-4EDE-9A40-6B3F794AF67E}" name="個人／構成比" dataDxfId="1"/>
    <tableColumn id="14" xr3:uid="{8EEA51F1-80AC-4EDE-9781-25A3DBF11A9A}" name="法人／事業所数" dataCellStyle="桁区切り"/>
    <tableColumn id="15" xr3:uid="{F6CA824C-BFA9-49E4-8F76-987114E2C838}" name="法人／構成比" dataDxfId="0"/>
    <tableColumn id="16" xr3:uid="{3D44BCFD-BC71-4DA0-AFD1-76D014BC80D7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9288B4-40C6-4136-95D3-1F51FFBB93C8}" name="LTBL_41202" displayName="LTBL_41202" ref="B4:I20" totalsRowCount="1">
  <autoFilter ref="B4:I19" xr:uid="{509288B4-40C6-4136-95D3-1F51FFBB93C8}"/>
  <tableColumns count="8">
    <tableColumn id="9" xr3:uid="{42493104-A0C1-48CF-B8E4-21638511C119}" name="産業大分類" totalsRowLabel="合計" totalsRowDxfId="265"/>
    <tableColumn id="10" xr3:uid="{F3774F67-2815-4EC6-8D87-464B0BA137C6}" name="総数／事業所数" totalsRowFunction="custom" totalsRowDxfId="264" dataCellStyle="桁区切り" totalsRowCellStyle="桁区切り">
      <totalsRowFormula>SUM(LTBL_41202[総数／事業所数])</totalsRowFormula>
    </tableColumn>
    <tableColumn id="11" xr3:uid="{ACDA746A-0F52-47E4-A620-B771FED5B2C2}" name="総数／構成比" dataDxfId="263"/>
    <tableColumn id="12" xr3:uid="{58D298A9-D077-4B50-B68D-CA05C8EB40CA}" name="個人／事業所数" totalsRowFunction="sum" totalsRowDxfId="262" dataCellStyle="桁区切り" totalsRowCellStyle="桁区切り"/>
    <tableColumn id="13" xr3:uid="{D8AA4B54-DA4C-49EB-87CC-26D67FA486A6}" name="個人／構成比" dataDxfId="261"/>
    <tableColumn id="14" xr3:uid="{BF83EE8C-D189-4891-9CEC-98CC862B684E}" name="法人／事業所数" totalsRowFunction="sum" totalsRowDxfId="260" dataCellStyle="桁区切り" totalsRowCellStyle="桁区切り"/>
    <tableColumn id="15" xr3:uid="{1786B37F-A97F-4EA4-9445-238CEB71FE0E}" name="法人／構成比" dataDxfId="259"/>
    <tableColumn id="16" xr3:uid="{FD529E83-8403-4E22-96D3-75526F293876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35B20D2-BAA0-4E0A-B8A1-A412E551B441}" name="M_TABLE_41202" displayName="M_TABLE_41202" ref="B23:I43" totalsRowShown="0">
  <autoFilter ref="B23:I43" xr:uid="{135B20D2-BAA0-4E0A-B8A1-A412E551B441}"/>
  <tableColumns count="8">
    <tableColumn id="9" xr3:uid="{B394E950-7533-4C01-B4CB-3C34C6A99716}" name="産業中分類上位２０"/>
    <tableColumn id="10" xr3:uid="{BB602BEF-08DE-415D-AD72-886EB1427530}" name="総数／事業所数" dataCellStyle="桁区切り"/>
    <tableColumn id="11" xr3:uid="{C77278C5-DA3B-4AF8-A598-398D2856662B}" name="総数／構成比" dataDxfId="257"/>
    <tableColumn id="12" xr3:uid="{14377DAC-9C1E-47C4-9E68-CC742B4CE54E}" name="個人／事業所数" dataCellStyle="桁区切り"/>
    <tableColumn id="13" xr3:uid="{306581C0-9CF1-40CE-879E-D6EA2952170C}" name="個人／構成比" dataDxfId="256"/>
    <tableColumn id="14" xr3:uid="{C17F3B13-108B-435F-8EA7-8F83C4AF9A59}" name="法人／事業所数" dataCellStyle="桁区切り"/>
    <tableColumn id="15" xr3:uid="{565399A2-24AC-4E07-B1BB-B81F89D3C9B5}" name="法人／構成比" dataDxfId="255"/>
    <tableColumn id="16" xr3:uid="{40FB4E91-0E90-4411-99EC-75EB5BBF4E34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38747F8-170E-499C-99BB-8368F4E6CFBE}" name="S_TABLE_41202" displayName="S_TABLE_41202" ref="B46:I66" totalsRowShown="0">
  <autoFilter ref="B46:I66" xr:uid="{138747F8-170E-499C-99BB-8368F4E6CFBE}"/>
  <tableColumns count="8">
    <tableColumn id="9" xr3:uid="{A105C679-606A-43C6-B79F-C324D9D6A4F0}" name="産業小分類上位２０"/>
    <tableColumn id="10" xr3:uid="{8A0A3A10-E822-4FEA-9ADA-8877411A655D}" name="総数／事業所数" dataCellStyle="桁区切り"/>
    <tableColumn id="11" xr3:uid="{43EC43FE-9403-4D41-A3AD-C2427E5F7FD2}" name="総数／構成比" dataDxfId="254"/>
    <tableColumn id="12" xr3:uid="{467DB7D1-1582-4BE7-B117-51352B173F8D}" name="個人／事業所数" dataCellStyle="桁区切り"/>
    <tableColumn id="13" xr3:uid="{49499333-CCFA-4D44-BA7E-F5DEA7525B98}" name="個人／構成比" dataDxfId="253"/>
    <tableColumn id="14" xr3:uid="{9E4C2446-81A8-4ED9-917E-BC915ACD9A7C}" name="法人／事業所数" dataCellStyle="桁区切り"/>
    <tableColumn id="15" xr3:uid="{398E6B4D-F8FE-4CBD-A79E-B10A2E7F1353}" name="法人／構成比" dataDxfId="252"/>
    <tableColumn id="16" xr3:uid="{88FB7C6C-1A55-46C8-9FFE-9EEE272BAA37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1815-8AC7-41ED-B77A-D70AEE64D34F}">
  <dimension ref="A1:B25"/>
  <sheetViews>
    <sheetView tabSelected="1" workbookViewId="0"/>
  </sheetViews>
  <sheetFormatPr defaultRowHeight="13.2" x14ac:dyDescent="0.2"/>
  <sheetData>
    <row r="1" spans="1:2" x14ac:dyDescent="0.2">
      <c r="A1" t="s">
        <v>222</v>
      </c>
    </row>
    <row r="2" spans="1:2" x14ac:dyDescent="0.2">
      <c r="B2" s="13" t="s">
        <v>176</v>
      </c>
    </row>
    <row r="3" spans="1:2" x14ac:dyDescent="0.2">
      <c r="B3" s="13" t="s">
        <v>94</v>
      </c>
    </row>
    <row r="4" spans="1:2" x14ac:dyDescent="0.2">
      <c r="B4" s="13" t="s">
        <v>174</v>
      </c>
    </row>
    <row r="5" spans="1:2" x14ac:dyDescent="0.2">
      <c r="B5" s="13" t="s">
        <v>201</v>
      </c>
    </row>
    <row r="6" spans="1:2" x14ac:dyDescent="0.2">
      <c r="B6" s="13" t="s">
        <v>202</v>
      </c>
    </row>
    <row r="7" spans="1:2" x14ac:dyDescent="0.2">
      <c r="B7" s="13" t="s">
        <v>203</v>
      </c>
    </row>
    <row r="8" spans="1:2" x14ac:dyDescent="0.2">
      <c r="B8" s="13" t="s">
        <v>204</v>
      </c>
    </row>
    <row r="9" spans="1:2" x14ac:dyDescent="0.2">
      <c r="B9" s="13" t="s">
        <v>205</v>
      </c>
    </row>
    <row r="10" spans="1:2" x14ac:dyDescent="0.2">
      <c r="B10" s="13" t="s">
        <v>206</v>
      </c>
    </row>
    <row r="11" spans="1:2" x14ac:dyDescent="0.2">
      <c r="B11" s="13" t="s">
        <v>207</v>
      </c>
    </row>
    <row r="12" spans="1:2" x14ac:dyDescent="0.2">
      <c r="B12" s="13" t="s">
        <v>208</v>
      </c>
    </row>
    <row r="13" spans="1:2" x14ac:dyDescent="0.2">
      <c r="B13" s="13" t="s">
        <v>209</v>
      </c>
    </row>
    <row r="14" spans="1:2" x14ac:dyDescent="0.2">
      <c r="B14" s="13" t="s">
        <v>210</v>
      </c>
    </row>
    <row r="15" spans="1:2" x14ac:dyDescent="0.2">
      <c r="B15" s="13" t="s">
        <v>211</v>
      </c>
    </row>
    <row r="16" spans="1:2" x14ac:dyDescent="0.2">
      <c r="B16" s="13" t="s">
        <v>212</v>
      </c>
    </row>
    <row r="17" spans="2:2" x14ac:dyDescent="0.2">
      <c r="B17" s="13" t="s">
        <v>213</v>
      </c>
    </row>
    <row r="18" spans="2:2" x14ac:dyDescent="0.2">
      <c r="B18" s="13" t="s">
        <v>214</v>
      </c>
    </row>
    <row r="19" spans="2:2" x14ac:dyDescent="0.2">
      <c r="B19" s="13" t="s">
        <v>215</v>
      </c>
    </row>
    <row r="20" spans="2:2" x14ac:dyDescent="0.2">
      <c r="B20" s="13" t="s">
        <v>216</v>
      </c>
    </row>
    <row r="21" spans="2:2" x14ac:dyDescent="0.2">
      <c r="B21" s="13" t="s">
        <v>217</v>
      </c>
    </row>
    <row r="22" spans="2:2" x14ac:dyDescent="0.2">
      <c r="B22" s="13" t="s">
        <v>218</v>
      </c>
    </row>
    <row r="23" spans="2:2" x14ac:dyDescent="0.2">
      <c r="B23" s="13" t="s">
        <v>219</v>
      </c>
    </row>
    <row r="24" spans="2:2" x14ac:dyDescent="0.2">
      <c r="B24" s="13" t="s">
        <v>220</v>
      </c>
    </row>
    <row r="25" spans="2:2" x14ac:dyDescent="0.2">
      <c r="B25" s="13" t="s">
        <v>221</v>
      </c>
    </row>
  </sheetData>
  <phoneticPr fontId="1"/>
  <hyperlinks>
    <hyperlink ref="B2" location="'産業大分類'!a1" display="産業大分類" xr:uid="{DB0719CE-C372-4EE8-9FF3-B7AD5F092353}"/>
    <hyperlink ref="B3" location="'産業中分類'!a1" display="産業中分類" xr:uid="{3792ED7E-9591-49C6-9A6D-3ED9EFCE650E}"/>
    <hyperlink ref="B4" location="'産業小分類'!a1" display="産業小分類" xr:uid="{F5883BF0-89C7-4F9F-B004-2790F4EB1E6F}"/>
    <hyperlink ref="B5" location="'佐賀県'!a1" display="佐賀県" xr:uid="{37781D9D-076A-457C-962A-DA9435734D5E}"/>
    <hyperlink ref="B6" location="'佐賀市'!a1" display="佐賀市" xr:uid="{777EBA44-B97D-45E4-A480-B0E7A92D5CA3}"/>
    <hyperlink ref="B7" location="'唐津市'!a1" display="唐津市" xr:uid="{FE72BF44-344C-4FD0-9579-D88E98360545}"/>
    <hyperlink ref="B8" location="'鳥栖市'!a1" display="鳥栖市" xr:uid="{FE0C0F80-CA77-427A-A8B5-81A8406BEC75}"/>
    <hyperlink ref="B9" location="'多久市'!a1" display="多久市" xr:uid="{7E4FCA3E-D0AE-49D4-B6DE-5BA63A44FB0B}"/>
    <hyperlink ref="B10" location="'伊万里市'!a1" display="伊万里市" xr:uid="{E2E12F5C-2652-4A88-BF3C-94AFB1DFD784}"/>
    <hyperlink ref="B11" location="'武雄市'!a1" display="武雄市" xr:uid="{F5293FBF-1A4D-473A-A97F-71BDB6798F67}"/>
    <hyperlink ref="B12" location="'鹿島市'!a1" display="鹿島市" xr:uid="{97CDFE2C-50A6-478D-A197-5DD38E6A7789}"/>
    <hyperlink ref="B13" location="'小城市'!a1" display="小城市" xr:uid="{D6A28C75-B62D-4EC9-843A-FE54FD16AB7D}"/>
    <hyperlink ref="B14" location="'嬉野市'!a1" display="嬉野市" xr:uid="{3A07B2D8-DC50-4F6A-8D56-81234034EE8B}"/>
    <hyperlink ref="B15" location="'神埼市'!a1" display="神埼市" xr:uid="{BD5FEFC2-BDA4-4164-870F-3325B574A1CF}"/>
    <hyperlink ref="B16" location="'神埼郡吉野ヶ里町'!a1" display="神埼郡吉野ヶ里町" xr:uid="{5CE67E57-D3FF-42C2-885E-5CB231007E0D}"/>
    <hyperlink ref="B17" location="'三養基郡基山町'!a1" display="三養基郡基山町" xr:uid="{44FAAEE1-5D35-4458-84C0-E9F26A1B49F9}"/>
    <hyperlink ref="B18" location="'三養基郡上峰町'!a1" display="三養基郡上峰町" xr:uid="{7947A03F-4B1F-40B1-A872-19EAF3753B3F}"/>
    <hyperlink ref="B19" location="'三養基郡みやき町'!a1" display="三養基郡みやき町" xr:uid="{DBD6D88B-34EA-48F8-A32F-961129AC067E}"/>
    <hyperlink ref="B20" location="'東松浦郡玄海町'!a1" display="東松浦郡玄海町" xr:uid="{9C742252-1C37-4C26-8C37-6F5C5951D839}"/>
    <hyperlink ref="B21" location="'西松浦郡有田町'!a1" display="西松浦郡有田町" xr:uid="{18B50F37-1F09-4DEC-BC4D-9EA8166550C1}"/>
    <hyperlink ref="B22" location="'杵島郡大町町'!a1" display="杵島郡大町町" xr:uid="{24CD567C-A14A-47EE-983C-F1C0A52F10E5}"/>
    <hyperlink ref="B23" location="'杵島郡江北町'!a1" display="杵島郡江北町" xr:uid="{30F95663-0343-4BA5-8B28-E0D73DE65DF0}"/>
    <hyperlink ref="B24" location="'杵島郡白石町'!a1" display="杵島郡白石町" xr:uid="{C564C5BD-03AB-4FCE-83F3-D6688344193B}"/>
    <hyperlink ref="B25" location="'藤津郡太良町'!a1" display="藤津郡太良町" xr:uid="{42C745AC-AB8D-421D-903C-D0BA89895A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960F-630D-46FE-88B9-5D002B0CC50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185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22</v>
      </c>
      <c r="C6" s="12">
        <v>172</v>
      </c>
      <c r="D6" s="8">
        <v>11.99</v>
      </c>
      <c r="E6" s="12">
        <v>80</v>
      </c>
      <c r="F6" s="8">
        <v>9.69</v>
      </c>
      <c r="G6" s="12">
        <v>92</v>
      </c>
      <c r="H6" s="8">
        <v>16.059999999999999</v>
      </c>
      <c r="I6" s="12">
        <v>0</v>
      </c>
    </row>
    <row r="7" spans="2:9" ht="15" customHeight="1" x14ac:dyDescent="0.2">
      <c r="B7" t="s">
        <v>23</v>
      </c>
      <c r="C7" s="12">
        <v>145</v>
      </c>
      <c r="D7" s="8">
        <v>10.1</v>
      </c>
      <c r="E7" s="12">
        <v>58</v>
      </c>
      <c r="F7" s="8">
        <v>7.02</v>
      </c>
      <c r="G7" s="12">
        <v>87</v>
      </c>
      <c r="H7" s="8">
        <v>15.18</v>
      </c>
      <c r="I7" s="12">
        <v>0</v>
      </c>
    </row>
    <row r="8" spans="2:9" ht="15" customHeight="1" x14ac:dyDescent="0.2">
      <c r="B8" t="s">
        <v>24</v>
      </c>
      <c r="C8" s="12">
        <v>6</v>
      </c>
      <c r="D8" s="8">
        <v>0.42</v>
      </c>
      <c r="E8" s="12">
        <v>0</v>
      </c>
      <c r="F8" s="8">
        <v>0</v>
      </c>
      <c r="G8" s="12">
        <v>2</v>
      </c>
      <c r="H8" s="8">
        <v>0.35</v>
      </c>
      <c r="I8" s="12">
        <v>3</v>
      </c>
    </row>
    <row r="9" spans="2:9" ht="15" customHeight="1" x14ac:dyDescent="0.2">
      <c r="B9" t="s">
        <v>25</v>
      </c>
      <c r="C9" s="12">
        <v>6</v>
      </c>
      <c r="D9" s="8">
        <v>0.42</v>
      </c>
      <c r="E9" s="12">
        <v>3</v>
      </c>
      <c r="F9" s="8">
        <v>0.36</v>
      </c>
      <c r="G9" s="12">
        <v>3</v>
      </c>
      <c r="H9" s="8">
        <v>0.52</v>
      </c>
      <c r="I9" s="12">
        <v>0</v>
      </c>
    </row>
    <row r="10" spans="2:9" ht="15" customHeight="1" x14ac:dyDescent="0.2">
      <c r="B10" t="s">
        <v>26</v>
      </c>
      <c r="C10" s="12">
        <v>13</v>
      </c>
      <c r="D10" s="8">
        <v>0.91</v>
      </c>
      <c r="E10" s="12">
        <v>0</v>
      </c>
      <c r="F10" s="8">
        <v>0</v>
      </c>
      <c r="G10" s="12">
        <v>12</v>
      </c>
      <c r="H10" s="8">
        <v>2.09</v>
      </c>
      <c r="I10" s="12">
        <v>1</v>
      </c>
    </row>
    <row r="11" spans="2:9" ht="15" customHeight="1" x14ac:dyDescent="0.2">
      <c r="B11" t="s">
        <v>27</v>
      </c>
      <c r="C11" s="12">
        <v>363</v>
      </c>
      <c r="D11" s="8">
        <v>25.3</v>
      </c>
      <c r="E11" s="12">
        <v>181</v>
      </c>
      <c r="F11" s="8">
        <v>21.91</v>
      </c>
      <c r="G11" s="12">
        <v>181</v>
      </c>
      <c r="H11" s="8">
        <v>31.59</v>
      </c>
      <c r="I11" s="12">
        <v>1</v>
      </c>
    </row>
    <row r="12" spans="2:9" ht="15" customHeight="1" x14ac:dyDescent="0.2">
      <c r="B12" t="s">
        <v>28</v>
      </c>
      <c r="C12" s="12">
        <v>11</v>
      </c>
      <c r="D12" s="8">
        <v>0.77</v>
      </c>
      <c r="E12" s="12">
        <v>1</v>
      </c>
      <c r="F12" s="8">
        <v>0.12</v>
      </c>
      <c r="G12" s="12">
        <v>10</v>
      </c>
      <c r="H12" s="8">
        <v>1.75</v>
      </c>
      <c r="I12" s="12">
        <v>0</v>
      </c>
    </row>
    <row r="13" spans="2:9" ht="15" customHeight="1" x14ac:dyDescent="0.2">
      <c r="B13" t="s">
        <v>29</v>
      </c>
      <c r="C13" s="12">
        <v>86</v>
      </c>
      <c r="D13" s="8">
        <v>5.99</v>
      </c>
      <c r="E13" s="12">
        <v>41</v>
      </c>
      <c r="F13" s="8">
        <v>4.96</v>
      </c>
      <c r="G13" s="12">
        <v>44</v>
      </c>
      <c r="H13" s="8">
        <v>7.68</v>
      </c>
      <c r="I13" s="12">
        <v>0</v>
      </c>
    </row>
    <row r="14" spans="2:9" ht="15" customHeight="1" x14ac:dyDescent="0.2">
      <c r="B14" t="s">
        <v>30</v>
      </c>
      <c r="C14" s="12">
        <v>51</v>
      </c>
      <c r="D14" s="8">
        <v>3.55</v>
      </c>
      <c r="E14" s="12">
        <v>23</v>
      </c>
      <c r="F14" s="8">
        <v>2.78</v>
      </c>
      <c r="G14" s="12">
        <v>28</v>
      </c>
      <c r="H14" s="8">
        <v>4.8899999999999997</v>
      </c>
      <c r="I14" s="12">
        <v>0</v>
      </c>
    </row>
    <row r="15" spans="2:9" ht="15" customHeight="1" x14ac:dyDescent="0.2">
      <c r="B15" t="s">
        <v>31</v>
      </c>
      <c r="C15" s="12">
        <v>203</v>
      </c>
      <c r="D15" s="8">
        <v>14.15</v>
      </c>
      <c r="E15" s="12">
        <v>166</v>
      </c>
      <c r="F15" s="8">
        <v>20.100000000000001</v>
      </c>
      <c r="G15" s="12">
        <v>37</v>
      </c>
      <c r="H15" s="8">
        <v>6.46</v>
      </c>
      <c r="I15" s="12">
        <v>0</v>
      </c>
    </row>
    <row r="16" spans="2:9" ht="15" customHeight="1" x14ac:dyDescent="0.2">
      <c r="B16" t="s">
        <v>32</v>
      </c>
      <c r="C16" s="12">
        <v>197</v>
      </c>
      <c r="D16" s="8">
        <v>13.73</v>
      </c>
      <c r="E16" s="12">
        <v>168</v>
      </c>
      <c r="F16" s="8">
        <v>20.34</v>
      </c>
      <c r="G16" s="12">
        <v>25</v>
      </c>
      <c r="H16" s="8">
        <v>4.3600000000000003</v>
      </c>
      <c r="I16" s="12">
        <v>2</v>
      </c>
    </row>
    <row r="17" spans="2:9" ht="15" customHeight="1" x14ac:dyDescent="0.2">
      <c r="B17" t="s">
        <v>33</v>
      </c>
      <c r="C17" s="12">
        <v>70</v>
      </c>
      <c r="D17" s="8">
        <v>4.88</v>
      </c>
      <c r="E17" s="12">
        <v>47</v>
      </c>
      <c r="F17" s="8">
        <v>5.69</v>
      </c>
      <c r="G17" s="12">
        <v>8</v>
      </c>
      <c r="H17" s="8">
        <v>1.4</v>
      </c>
      <c r="I17" s="12">
        <v>0</v>
      </c>
    </row>
    <row r="18" spans="2:9" ht="15" customHeight="1" x14ac:dyDescent="0.2">
      <c r="B18" t="s">
        <v>34</v>
      </c>
      <c r="C18" s="12">
        <v>62</v>
      </c>
      <c r="D18" s="8">
        <v>4.32</v>
      </c>
      <c r="E18" s="12">
        <v>38</v>
      </c>
      <c r="F18" s="8">
        <v>4.5999999999999996</v>
      </c>
      <c r="G18" s="12">
        <v>20</v>
      </c>
      <c r="H18" s="8">
        <v>3.49</v>
      </c>
      <c r="I18" s="12">
        <v>0</v>
      </c>
    </row>
    <row r="19" spans="2:9" ht="15" customHeight="1" x14ac:dyDescent="0.2">
      <c r="B19" t="s">
        <v>35</v>
      </c>
      <c r="C19" s="12">
        <v>49</v>
      </c>
      <c r="D19" s="8">
        <v>3.41</v>
      </c>
      <c r="E19" s="12">
        <v>20</v>
      </c>
      <c r="F19" s="8">
        <v>2.42</v>
      </c>
      <c r="G19" s="12">
        <v>23</v>
      </c>
      <c r="H19" s="8">
        <v>4.01</v>
      </c>
      <c r="I19" s="12">
        <v>1</v>
      </c>
    </row>
    <row r="20" spans="2:9" ht="15" customHeight="1" x14ac:dyDescent="0.2">
      <c r="B20" s="9" t="s">
        <v>177</v>
      </c>
      <c r="C20" s="12">
        <f>SUM(LTBL_41205[総数／事業所数])</f>
        <v>1435</v>
      </c>
      <c r="E20" s="12">
        <f>SUBTOTAL(109,LTBL_41205[個人／事業所数])</f>
        <v>826</v>
      </c>
      <c r="G20" s="12">
        <f>SUBTOTAL(109,LTBL_41205[法人／事業所数])</f>
        <v>573</v>
      </c>
      <c r="I20" s="12">
        <f>SUBTOTAL(109,LTBL_41205[法人以外の団体／事業所数])</f>
        <v>8</v>
      </c>
    </row>
    <row r="21" spans="2:9" ht="15" customHeight="1" x14ac:dyDescent="0.2">
      <c r="E21" s="11">
        <f>LTBL_41205[[#Totals],[個人／事業所数]]/LTBL_41205[[#Totals],[総数／事業所数]]</f>
        <v>0.57560975609756093</v>
      </c>
      <c r="G21" s="11">
        <f>LTBL_41205[[#Totals],[法人／事業所数]]/LTBL_41205[[#Totals],[総数／事業所数]]</f>
        <v>0.39930313588850175</v>
      </c>
      <c r="I21" s="11">
        <f>LTBL_41205[[#Totals],[法人以外の団体／事業所数]]/LTBL_41205[[#Totals],[総数／事業所数]]</f>
        <v>5.5749128919860627E-3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182</v>
      </c>
      <c r="D24" s="8">
        <v>12.68</v>
      </c>
      <c r="E24" s="12">
        <v>160</v>
      </c>
      <c r="F24" s="8">
        <v>19.37</v>
      </c>
      <c r="G24" s="12">
        <v>22</v>
      </c>
      <c r="H24" s="8">
        <v>3.84</v>
      </c>
      <c r="I24" s="12">
        <v>0</v>
      </c>
    </row>
    <row r="25" spans="2:9" ht="15" customHeight="1" x14ac:dyDescent="0.2">
      <c r="B25" t="s">
        <v>59</v>
      </c>
      <c r="C25" s="12">
        <v>165</v>
      </c>
      <c r="D25" s="8">
        <v>11.5</v>
      </c>
      <c r="E25" s="12">
        <v>155</v>
      </c>
      <c r="F25" s="8">
        <v>18.77</v>
      </c>
      <c r="G25" s="12">
        <v>10</v>
      </c>
      <c r="H25" s="8">
        <v>1.75</v>
      </c>
      <c r="I25" s="12">
        <v>0</v>
      </c>
    </row>
    <row r="26" spans="2:9" ht="15" customHeight="1" x14ac:dyDescent="0.2">
      <c r="B26" t="s">
        <v>54</v>
      </c>
      <c r="C26" s="12">
        <v>134</v>
      </c>
      <c r="D26" s="8">
        <v>9.34</v>
      </c>
      <c r="E26" s="12">
        <v>70</v>
      </c>
      <c r="F26" s="8">
        <v>8.4700000000000006</v>
      </c>
      <c r="G26" s="12">
        <v>64</v>
      </c>
      <c r="H26" s="8">
        <v>11.17</v>
      </c>
      <c r="I26" s="12">
        <v>0</v>
      </c>
    </row>
    <row r="27" spans="2:9" ht="15" customHeight="1" x14ac:dyDescent="0.2">
      <c r="B27" t="s">
        <v>44</v>
      </c>
      <c r="C27" s="12">
        <v>82</v>
      </c>
      <c r="D27" s="8">
        <v>5.71</v>
      </c>
      <c r="E27" s="12">
        <v>38</v>
      </c>
      <c r="F27" s="8">
        <v>4.5999999999999996</v>
      </c>
      <c r="G27" s="12">
        <v>44</v>
      </c>
      <c r="H27" s="8">
        <v>7.68</v>
      </c>
      <c r="I27" s="12">
        <v>0</v>
      </c>
    </row>
    <row r="28" spans="2:9" ht="15" customHeight="1" x14ac:dyDescent="0.2">
      <c r="B28" t="s">
        <v>52</v>
      </c>
      <c r="C28" s="12">
        <v>70</v>
      </c>
      <c r="D28" s="8">
        <v>4.88</v>
      </c>
      <c r="E28" s="12">
        <v>50</v>
      </c>
      <c r="F28" s="8">
        <v>6.05</v>
      </c>
      <c r="G28" s="12">
        <v>19</v>
      </c>
      <c r="H28" s="8">
        <v>3.32</v>
      </c>
      <c r="I28" s="12">
        <v>1</v>
      </c>
    </row>
    <row r="29" spans="2:9" ht="15" customHeight="1" x14ac:dyDescent="0.2">
      <c r="B29" t="s">
        <v>60</v>
      </c>
      <c r="C29" s="12">
        <v>70</v>
      </c>
      <c r="D29" s="8">
        <v>4.88</v>
      </c>
      <c r="E29" s="12">
        <v>47</v>
      </c>
      <c r="F29" s="8">
        <v>5.69</v>
      </c>
      <c r="G29" s="12">
        <v>8</v>
      </c>
      <c r="H29" s="8">
        <v>1.4</v>
      </c>
      <c r="I29" s="12">
        <v>0</v>
      </c>
    </row>
    <row r="30" spans="2:9" ht="15" customHeight="1" x14ac:dyDescent="0.2">
      <c r="B30" t="s">
        <v>45</v>
      </c>
      <c r="C30" s="12">
        <v>64</v>
      </c>
      <c r="D30" s="8">
        <v>4.46</v>
      </c>
      <c r="E30" s="12">
        <v>33</v>
      </c>
      <c r="F30" s="8">
        <v>4</v>
      </c>
      <c r="G30" s="12">
        <v>31</v>
      </c>
      <c r="H30" s="8">
        <v>5.41</v>
      </c>
      <c r="I30" s="12">
        <v>0</v>
      </c>
    </row>
    <row r="31" spans="2:9" ht="15" customHeight="1" x14ac:dyDescent="0.2">
      <c r="B31" t="s">
        <v>55</v>
      </c>
      <c r="C31" s="12">
        <v>62</v>
      </c>
      <c r="D31" s="8">
        <v>4.32</v>
      </c>
      <c r="E31" s="12">
        <v>35</v>
      </c>
      <c r="F31" s="8">
        <v>4.24</v>
      </c>
      <c r="G31" s="12">
        <v>26</v>
      </c>
      <c r="H31" s="8">
        <v>4.54</v>
      </c>
      <c r="I31" s="12">
        <v>0</v>
      </c>
    </row>
    <row r="32" spans="2:9" ht="15" customHeight="1" x14ac:dyDescent="0.2">
      <c r="B32" t="s">
        <v>48</v>
      </c>
      <c r="C32" s="12">
        <v>51</v>
      </c>
      <c r="D32" s="8">
        <v>3.55</v>
      </c>
      <c r="E32" s="12">
        <v>29</v>
      </c>
      <c r="F32" s="8">
        <v>3.51</v>
      </c>
      <c r="G32" s="12">
        <v>22</v>
      </c>
      <c r="H32" s="8">
        <v>3.84</v>
      </c>
      <c r="I32" s="12">
        <v>0</v>
      </c>
    </row>
    <row r="33" spans="2:9" ht="15" customHeight="1" x14ac:dyDescent="0.2">
      <c r="B33" t="s">
        <v>53</v>
      </c>
      <c r="C33" s="12">
        <v>47</v>
      </c>
      <c r="D33" s="8">
        <v>3.28</v>
      </c>
      <c r="E33" s="12">
        <v>29</v>
      </c>
      <c r="F33" s="8">
        <v>3.51</v>
      </c>
      <c r="G33" s="12">
        <v>18</v>
      </c>
      <c r="H33" s="8">
        <v>3.14</v>
      </c>
      <c r="I33" s="12">
        <v>0</v>
      </c>
    </row>
    <row r="34" spans="2:9" ht="15" customHeight="1" x14ac:dyDescent="0.2">
      <c r="B34" t="s">
        <v>61</v>
      </c>
      <c r="C34" s="12">
        <v>39</v>
      </c>
      <c r="D34" s="8">
        <v>2.72</v>
      </c>
      <c r="E34" s="12">
        <v>38</v>
      </c>
      <c r="F34" s="8">
        <v>4.5999999999999996</v>
      </c>
      <c r="G34" s="12">
        <v>1</v>
      </c>
      <c r="H34" s="8">
        <v>0.17</v>
      </c>
      <c r="I34" s="12">
        <v>0</v>
      </c>
    </row>
    <row r="35" spans="2:9" ht="15" customHeight="1" x14ac:dyDescent="0.2">
      <c r="B35" t="s">
        <v>51</v>
      </c>
      <c r="C35" s="12">
        <v>27</v>
      </c>
      <c r="D35" s="8">
        <v>1.88</v>
      </c>
      <c r="E35" s="12">
        <v>16</v>
      </c>
      <c r="F35" s="8">
        <v>1.94</v>
      </c>
      <c r="G35" s="12">
        <v>11</v>
      </c>
      <c r="H35" s="8">
        <v>1.92</v>
      </c>
      <c r="I35" s="12">
        <v>0</v>
      </c>
    </row>
    <row r="36" spans="2:9" ht="15" customHeight="1" x14ac:dyDescent="0.2">
      <c r="B36" t="s">
        <v>46</v>
      </c>
      <c r="C36" s="12">
        <v>26</v>
      </c>
      <c r="D36" s="8">
        <v>1.81</v>
      </c>
      <c r="E36" s="12">
        <v>9</v>
      </c>
      <c r="F36" s="8">
        <v>1.0900000000000001</v>
      </c>
      <c r="G36" s="12">
        <v>17</v>
      </c>
      <c r="H36" s="8">
        <v>2.97</v>
      </c>
      <c r="I36" s="12">
        <v>0</v>
      </c>
    </row>
    <row r="37" spans="2:9" ht="15" customHeight="1" x14ac:dyDescent="0.2">
      <c r="B37" t="s">
        <v>57</v>
      </c>
      <c r="C37" s="12">
        <v>26</v>
      </c>
      <c r="D37" s="8">
        <v>1.81</v>
      </c>
      <c r="E37" s="12">
        <v>10</v>
      </c>
      <c r="F37" s="8">
        <v>1.21</v>
      </c>
      <c r="G37" s="12">
        <v>16</v>
      </c>
      <c r="H37" s="8">
        <v>2.79</v>
      </c>
      <c r="I37" s="12">
        <v>0</v>
      </c>
    </row>
    <row r="38" spans="2:9" ht="15" customHeight="1" x14ac:dyDescent="0.2">
      <c r="B38" t="s">
        <v>56</v>
      </c>
      <c r="C38" s="12">
        <v>25</v>
      </c>
      <c r="D38" s="8">
        <v>1.74</v>
      </c>
      <c r="E38" s="12">
        <v>13</v>
      </c>
      <c r="F38" s="8">
        <v>1.57</v>
      </c>
      <c r="G38" s="12">
        <v>12</v>
      </c>
      <c r="H38" s="8">
        <v>2.09</v>
      </c>
      <c r="I38" s="12">
        <v>0</v>
      </c>
    </row>
    <row r="39" spans="2:9" ht="15" customHeight="1" x14ac:dyDescent="0.2">
      <c r="B39" t="s">
        <v>62</v>
      </c>
      <c r="C39" s="12">
        <v>23</v>
      </c>
      <c r="D39" s="8">
        <v>1.6</v>
      </c>
      <c r="E39" s="12">
        <v>0</v>
      </c>
      <c r="F39" s="8">
        <v>0</v>
      </c>
      <c r="G39" s="12">
        <v>19</v>
      </c>
      <c r="H39" s="8">
        <v>3.32</v>
      </c>
      <c r="I39" s="12">
        <v>0</v>
      </c>
    </row>
    <row r="40" spans="2:9" ht="15" customHeight="1" x14ac:dyDescent="0.2">
      <c r="B40" t="s">
        <v>64</v>
      </c>
      <c r="C40" s="12">
        <v>21</v>
      </c>
      <c r="D40" s="8">
        <v>1.46</v>
      </c>
      <c r="E40" s="12">
        <v>3</v>
      </c>
      <c r="F40" s="8">
        <v>0.36</v>
      </c>
      <c r="G40" s="12">
        <v>18</v>
      </c>
      <c r="H40" s="8">
        <v>3.14</v>
      </c>
      <c r="I40" s="12">
        <v>0</v>
      </c>
    </row>
    <row r="41" spans="2:9" ht="15" customHeight="1" x14ac:dyDescent="0.2">
      <c r="B41" t="s">
        <v>63</v>
      </c>
      <c r="C41" s="12">
        <v>21</v>
      </c>
      <c r="D41" s="8">
        <v>1.46</v>
      </c>
      <c r="E41" s="12">
        <v>17</v>
      </c>
      <c r="F41" s="8">
        <v>2.06</v>
      </c>
      <c r="G41" s="12">
        <v>4</v>
      </c>
      <c r="H41" s="8">
        <v>0.7</v>
      </c>
      <c r="I41" s="12">
        <v>0</v>
      </c>
    </row>
    <row r="42" spans="2:9" ht="15" customHeight="1" x14ac:dyDescent="0.2">
      <c r="B42" t="s">
        <v>66</v>
      </c>
      <c r="C42" s="12">
        <v>19</v>
      </c>
      <c r="D42" s="8">
        <v>1.32</v>
      </c>
      <c r="E42" s="12">
        <v>3</v>
      </c>
      <c r="F42" s="8">
        <v>0.36</v>
      </c>
      <c r="G42" s="12">
        <v>16</v>
      </c>
      <c r="H42" s="8">
        <v>2.79</v>
      </c>
      <c r="I42" s="12">
        <v>0</v>
      </c>
    </row>
    <row r="43" spans="2:9" ht="15" customHeight="1" x14ac:dyDescent="0.2">
      <c r="B43" t="s">
        <v>69</v>
      </c>
      <c r="C43" s="12">
        <v>18</v>
      </c>
      <c r="D43" s="8">
        <v>1.25</v>
      </c>
      <c r="E43" s="12">
        <v>5</v>
      </c>
      <c r="F43" s="8">
        <v>0.61</v>
      </c>
      <c r="G43" s="12">
        <v>11</v>
      </c>
      <c r="H43" s="8">
        <v>1.92</v>
      </c>
      <c r="I43" s="12">
        <v>1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91</v>
      </c>
      <c r="D47" s="8">
        <v>6.34</v>
      </c>
      <c r="E47" s="12">
        <v>90</v>
      </c>
      <c r="F47" s="8">
        <v>10.9</v>
      </c>
      <c r="G47" s="12">
        <v>1</v>
      </c>
      <c r="H47" s="8">
        <v>0.17</v>
      </c>
      <c r="I47" s="12">
        <v>0</v>
      </c>
    </row>
    <row r="48" spans="2:9" ht="15" customHeight="1" x14ac:dyDescent="0.2">
      <c r="B48" t="s">
        <v>109</v>
      </c>
      <c r="C48" s="12">
        <v>70</v>
      </c>
      <c r="D48" s="8">
        <v>4.88</v>
      </c>
      <c r="E48" s="12">
        <v>64</v>
      </c>
      <c r="F48" s="8">
        <v>7.75</v>
      </c>
      <c r="G48" s="12">
        <v>6</v>
      </c>
      <c r="H48" s="8">
        <v>1.05</v>
      </c>
      <c r="I48" s="12">
        <v>0</v>
      </c>
    </row>
    <row r="49" spans="2:9" ht="15" customHeight="1" x14ac:dyDescent="0.2">
      <c r="B49" t="s">
        <v>110</v>
      </c>
      <c r="C49" s="12">
        <v>43</v>
      </c>
      <c r="D49" s="8">
        <v>3</v>
      </c>
      <c r="E49" s="12">
        <v>43</v>
      </c>
      <c r="F49" s="8">
        <v>5.21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98</v>
      </c>
      <c r="C50" s="12">
        <v>42</v>
      </c>
      <c r="D50" s="8">
        <v>2.93</v>
      </c>
      <c r="E50" s="12">
        <v>27</v>
      </c>
      <c r="F50" s="8">
        <v>3.27</v>
      </c>
      <c r="G50" s="12">
        <v>15</v>
      </c>
      <c r="H50" s="8">
        <v>2.62</v>
      </c>
      <c r="I50" s="12">
        <v>0</v>
      </c>
    </row>
    <row r="51" spans="2:9" ht="15" customHeight="1" x14ac:dyDescent="0.2">
      <c r="B51" t="s">
        <v>107</v>
      </c>
      <c r="C51" s="12">
        <v>39</v>
      </c>
      <c r="D51" s="8">
        <v>2.72</v>
      </c>
      <c r="E51" s="12">
        <v>33</v>
      </c>
      <c r="F51" s="8">
        <v>4</v>
      </c>
      <c r="G51" s="12">
        <v>6</v>
      </c>
      <c r="H51" s="8">
        <v>1.05</v>
      </c>
      <c r="I51" s="12">
        <v>0</v>
      </c>
    </row>
    <row r="52" spans="2:9" ht="15" customHeight="1" x14ac:dyDescent="0.2">
      <c r="B52" t="s">
        <v>105</v>
      </c>
      <c r="C52" s="12">
        <v>37</v>
      </c>
      <c r="D52" s="8">
        <v>2.58</v>
      </c>
      <c r="E52" s="12">
        <v>26</v>
      </c>
      <c r="F52" s="8">
        <v>3.15</v>
      </c>
      <c r="G52" s="12">
        <v>10</v>
      </c>
      <c r="H52" s="8">
        <v>1.75</v>
      </c>
      <c r="I52" s="12">
        <v>0</v>
      </c>
    </row>
    <row r="53" spans="2:9" ht="15" customHeight="1" x14ac:dyDescent="0.2">
      <c r="B53" t="s">
        <v>108</v>
      </c>
      <c r="C53" s="12">
        <v>36</v>
      </c>
      <c r="D53" s="8">
        <v>2.5099999999999998</v>
      </c>
      <c r="E53" s="12">
        <v>32</v>
      </c>
      <c r="F53" s="8">
        <v>3.87</v>
      </c>
      <c r="G53" s="12">
        <v>4</v>
      </c>
      <c r="H53" s="8">
        <v>0.7</v>
      </c>
      <c r="I53" s="12">
        <v>0</v>
      </c>
    </row>
    <row r="54" spans="2:9" ht="15" customHeight="1" x14ac:dyDescent="0.2">
      <c r="B54" t="s">
        <v>112</v>
      </c>
      <c r="C54" s="12">
        <v>35</v>
      </c>
      <c r="D54" s="8">
        <v>2.44</v>
      </c>
      <c r="E54" s="12">
        <v>30</v>
      </c>
      <c r="F54" s="8">
        <v>3.63</v>
      </c>
      <c r="G54" s="12">
        <v>5</v>
      </c>
      <c r="H54" s="8">
        <v>0.87</v>
      </c>
      <c r="I54" s="12">
        <v>0</v>
      </c>
    </row>
    <row r="55" spans="2:9" ht="15" customHeight="1" x14ac:dyDescent="0.2">
      <c r="B55" t="s">
        <v>104</v>
      </c>
      <c r="C55" s="12">
        <v>29</v>
      </c>
      <c r="D55" s="8">
        <v>2.02</v>
      </c>
      <c r="E55" s="12">
        <v>21</v>
      </c>
      <c r="F55" s="8">
        <v>2.54</v>
      </c>
      <c r="G55" s="12">
        <v>8</v>
      </c>
      <c r="H55" s="8">
        <v>1.4</v>
      </c>
      <c r="I55" s="12">
        <v>0</v>
      </c>
    </row>
    <row r="56" spans="2:9" ht="15" customHeight="1" x14ac:dyDescent="0.2">
      <c r="B56" t="s">
        <v>113</v>
      </c>
      <c r="C56" s="12">
        <v>29</v>
      </c>
      <c r="D56" s="8">
        <v>2.02</v>
      </c>
      <c r="E56" s="12">
        <v>28</v>
      </c>
      <c r="F56" s="8">
        <v>3.39</v>
      </c>
      <c r="G56" s="12">
        <v>1</v>
      </c>
      <c r="H56" s="8">
        <v>0.17</v>
      </c>
      <c r="I56" s="12">
        <v>0</v>
      </c>
    </row>
    <row r="57" spans="2:9" ht="15" customHeight="1" x14ac:dyDescent="0.2">
      <c r="B57" t="s">
        <v>103</v>
      </c>
      <c r="C57" s="12">
        <v>26</v>
      </c>
      <c r="D57" s="8">
        <v>1.81</v>
      </c>
      <c r="E57" s="12">
        <v>12</v>
      </c>
      <c r="F57" s="8">
        <v>1.45</v>
      </c>
      <c r="G57" s="12">
        <v>14</v>
      </c>
      <c r="H57" s="8">
        <v>2.44</v>
      </c>
      <c r="I57" s="12">
        <v>0</v>
      </c>
    </row>
    <row r="58" spans="2:9" ht="15" customHeight="1" x14ac:dyDescent="0.2">
      <c r="B58" t="s">
        <v>96</v>
      </c>
      <c r="C58" s="12">
        <v>25</v>
      </c>
      <c r="D58" s="8">
        <v>1.74</v>
      </c>
      <c r="E58" s="12">
        <v>18</v>
      </c>
      <c r="F58" s="8">
        <v>2.1800000000000002</v>
      </c>
      <c r="G58" s="12">
        <v>7</v>
      </c>
      <c r="H58" s="8">
        <v>1.22</v>
      </c>
      <c r="I58" s="12">
        <v>0</v>
      </c>
    </row>
    <row r="59" spans="2:9" ht="15" customHeight="1" x14ac:dyDescent="0.2">
      <c r="B59" t="s">
        <v>102</v>
      </c>
      <c r="C59" s="12">
        <v>25</v>
      </c>
      <c r="D59" s="8">
        <v>1.74</v>
      </c>
      <c r="E59" s="12">
        <v>12</v>
      </c>
      <c r="F59" s="8">
        <v>1.45</v>
      </c>
      <c r="G59" s="12">
        <v>13</v>
      </c>
      <c r="H59" s="8">
        <v>2.27</v>
      </c>
      <c r="I59" s="12">
        <v>0</v>
      </c>
    </row>
    <row r="60" spans="2:9" ht="15" customHeight="1" x14ac:dyDescent="0.2">
      <c r="B60" t="s">
        <v>131</v>
      </c>
      <c r="C60" s="12">
        <v>24</v>
      </c>
      <c r="D60" s="8">
        <v>1.67</v>
      </c>
      <c r="E60" s="12">
        <v>20</v>
      </c>
      <c r="F60" s="8">
        <v>2.42</v>
      </c>
      <c r="G60" s="12">
        <v>4</v>
      </c>
      <c r="H60" s="8">
        <v>0.7</v>
      </c>
      <c r="I60" s="12">
        <v>0</v>
      </c>
    </row>
    <row r="61" spans="2:9" ht="15" customHeight="1" x14ac:dyDescent="0.2">
      <c r="B61" t="s">
        <v>95</v>
      </c>
      <c r="C61" s="12">
        <v>23</v>
      </c>
      <c r="D61" s="8">
        <v>1.6</v>
      </c>
      <c r="E61" s="12">
        <v>7</v>
      </c>
      <c r="F61" s="8">
        <v>0.85</v>
      </c>
      <c r="G61" s="12">
        <v>16</v>
      </c>
      <c r="H61" s="8">
        <v>2.79</v>
      </c>
      <c r="I61" s="12">
        <v>0</v>
      </c>
    </row>
    <row r="62" spans="2:9" ht="15" customHeight="1" x14ac:dyDescent="0.2">
      <c r="B62" t="s">
        <v>132</v>
      </c>
      <c r="C62" s="12">
        <v>22</v>
      </c>
      <c r="D62" s="8">
        <v>1.53</v>
      </c>
      <c r="E62" s="12">
        <v>0</v>
      </c>
      <c r="F62" s="8">
        <v>0</v>
      </c>
      <c r="G62" s="12">
        <v>22</v>
      </c>
      <c r="H62" s="8">
        <v>3.84</v>
      </c>
      <c r="I62" s="12">
        <v>0</v>
      </c>
    </row>
    <row r="63" spans="2:9" ht="15" customHeight="1" x14ac:dyDescent="0.2">
      <c r="B63" t="s">
        <v>114</v>
      </c>
      <c r="C63" s="12">
        <v>21</v>
      </c>
      <c r="D63" s="8">
        <v>1.46</v>
      </c>
      <c r="E63" s="12">
        <v>17</v>
      </c>
      <c r="F63" s="8">
        <v>2.06</v>
      </c>
      <c r="G63" s="12">
        <v>4</v>
      </c>
      <c r="H63" s="8">
        <v>0.7</v>
      </c>
      <c r="I63" s="12">
        <v>0</v>
      </c>
    </row>
    <row r="64" spans="2:9" ht="15" customHeight="1" x14ac:dyDescent="0.2">
      <c r="B64" t="s">
        <v>101</v>
      </c>
      <c r="C64" s="12">
        <v>20</v>
      </c>
      <c r="D64" s="8">
        <v>1.39</v>
      </c>
      <c r="E64" s="12">
        <v>12</v>
      </c>
      <c r="F64" s="8">
        <v>1.45</v>
      </c>
      <c r="G64" s="12">
        <v>7</v>
      </c>
      <c r="H64" s="8">
        <v>1.22</v>
      </c>
      <c r="I64" s="12">
        <v>1</v>
      </c>
    </row>
    <row r="65" spans="2:9" ht="15" customHeight="1" x14ac:dyDescent="0.2">
      <c r="B65" t="s">
        <v>130</v>
      </c>
      <c r="C65" s="12">
        <v>19</v>
      </c>
      <c r="D65" s="8">
        <v>1.32</v>
      </c>
      <c r="E65" s="12">
        <v>6</v>
      </c>
      <c r="F65" s="8">
        <v>0.73</v>
      </c>
      <c r="G65" s="12">
        <v>13</v>
      </c>
      <c r="H65" s="8">
        <v>2.27</v>
      </c>
      <c r="I65" s="12">
        <v>0</v>
      </c>
    </row>
    <row r="66" spans="2:9" ht="15" customHeight="1" x14ac:dyDescent="0.2">
      <c r="B66" t="s">
        <v>117</v>
      </c>
      <c r="C66" s="12">
        <v>19</v>
      </c>
      <c r="D66" s="8">
        <v>1.32</v>
      </c>
      <c r="E66" s="12">
        <v>17</v>
      </c>
      <c r="F66" s="8">
        <v>2.06</v>
      </c>
      <c r="G66" s="12">
        <v>2</v>
      </c>
      <c r="H66" s="8">
        <v>0.35</v>
      </c>
      <c r="I66" s="12">
        <v>0</v>
      </c>
    </row>
    <row r="68" spans="2:9" ht="15" customHeight="1" x14ac:dyDescent="0.2">
      <c r="B68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DDED-8469-4CBC-A154-70AE90C410D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184</v>
      </c>
      <c r="D6" s="8">
        <v>13.2</v>
      </c>
      <c r="E6" s="12">
        <v>82</v>
      </c>
      <c r="F6" s="8">
        <v>9.76</v>
      </c>
      <c r="G6" s="12">
        <v>102</v>
      </c>
      <c r="H6" s="8">
        <v>19.14</v>
      </c>
      <c r="I6" s="12">
        <v>0</v>
      </c>
    </row>
    <row r="7" spans="2:9" ht="15" customHeight="1" x14ac:dyDescent="0.2">
      <c r="B7" t="s">
        <v>23</v>
      </c>
      <c r="C7" s="12">
        <v>154</v>
      </c>
      <c r="D7" s="8">
        <v>11.05</v>
      </c>
      <c r="E7" s="12">
        <v>96</v>
      </c>
      <c r="F7" s="8">
        <v>11.43</v>
      </c>
      <c r="G7" s="12">
        <v>57</v>
      </c>
      <c r="H7" s="8">
        <v>10.69</v>
      </c>
      <c r="I7" s="12">
        <v>1</v>
      </c>
    </row>
    <row r="8" spans="2:9" ht="15" customHeight="1" x14ac:dyDescent="0.2">
      <c r="B8" t="s">
        <v>24</v>
      </c>
      <c r="C8" s="12">
        <v>3</v>
      </c>
      <c r="D8" s="8">
        <v>0.22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2">
      <c r="B9" t="s">
        <v>25</v>
      </c>
      <c r="C9" s="12">
        <v>14</v>
      </c>
      <c r="D9" s="8">
        <v>1</v>
      </c>
      <c r="E9" s="12">
        <v>0</v>
      </c>
      <c r="F9" s="8">
        <v>0</v>
      </c>
      <c r="G9" s="12">
        <v>14</v>
      </c>
      <c r="H9" s="8">
        <v>2.63</v>
      </c>
      <c r="I9" s="12">
        <v>0</v>
      </c>
    </row>
    <row r="10" spans="2:9" ht="15" customHeight="1" x14ac:dyDescent="0.2">
      <c r="B10" t="s">
        <v>26</v>
      </c>
      <c r="C10" s="12">
        <v>5</v>
      </c>
      <c r="D10" s="8">
        <v>0.36</v>
      </c>
      <c r="E10" s="12">
        <v>2</v>
      </c>
      <c r="F10" s="8">
        <v>0.24</v>
      </c>
      <c r="G10" s="12">
        <v>3</v>
      </c>
      <c r="H10" s="8">
        <v>0.56000000000000005</v>
      </c>
      <c r="I10" s="12">
        <v>0</v>
      </c>
    </row>
    <row r="11" spans="2:9" ht="15" customHeight="1" x14ac:dyDescent="0.2">
      <c r="B11" t="s">
        <v>27</v>
      </c>
      <c r="C11" s="12">
        <v>352</v>
      </c>
      <c r="D11" s="8">
        <v>25.25</v>
      </c>
      <c r="E11" s="12">
        <v>194</v>
      </c>
      <c r="F11" s="8">
        <v>23.1</v>
      </c>
      <c r="G11" s="12">
        <v>157</v>
      </c>
      <c r="H11" s="8">
        <v>29.46</v>
      </c>
      <c r="I11" s="12">
        <v>1</v>
      </c>
    </row>
    <row r="12" spans="2:9" ht="15" customHeight="1" x14ac:dyDescent="0.2">
      <c r="B12" t="s">
        <v>28</v>
      </c>
      <c r="C12" s="12">
        <v>14</v>
      </c>
      <c r="D12" s="8">
        <v>1</v>
      </c>
      <c r="E12" s="12">
        <v>3</v>
      </c>
      <c r="F12" s="8">
        <v>0.36</v>
      </c>
      <c r="G12" s="12">
        <v>11</v>
      </c>
      <c r="H12" s="8">
        <v>2.06</v>
      </c>
      <c r="I12" s="12">
        <v>0</v>
      </c>
    </row>
    <row r="13" spans="2:9" ht="15" customHeight="1" x14ac:dyDescent="0.2">
      <c r="B13" t="s">
        <v>29</v>
      </c>
      <c r="C13" s="12">
        <v>105</v>
      </c>
      <c r="D13" s="8">
        <v>7.53</v>
      </c>
      <c r="E13" s="12">
        <v>71</v>
      </c>
      <c r="F13" s="8">
        <v>8.4499999999999993</v>
      </c>
      <c r="G13" s="12">
        <v>33</v>
      </c>
      <c r="H13" s="8">
        <v>6.19</v>
      </c>
      <c r="I13" s="12">
        <v>0</v>
      </c>
    </row>
    <row r="14" spans="2:9" ht="15" customHeight="1" x14ac:dyDescent="0.2">
      <c r="B14" t="s">
        <v>30</v>
      </c>
      <c r="C14" s="12">
        <v>63</v>
      </c>
      <c r="D14" s="8">
        <v>4.5199999999999996</v>
      </c>
      <c r="E14" s="12">
        <v>30</v>
      </c>
      <c r="F14" s="8">
        <v>3.57</v>
      </c>
      <c r="G14" s="12">
        <v>31</v>
      </c>
      <c r="H14" s="8">
        <v>5.82</v>
      </c>
      <c r="I14" s="12">
        <v>0</v>
      </c>
    </row>
    <row r="15" spans="2:9" ht="15" customHeight="1" x14ac:dyDescent="0.2">
      <c r="B15" t="s">
        <v>31</v>
      </c>
      <c r="C15" s="12">
        <v>170</v>
      </c>
      <c r="D15" s="8">
        <v>12.2</v>
      </c>
      <c r="E15" s="12">
        <v>128</v>
      </c>
      <c r="F15" s="8">
        <v>15.24</v>
      </c>
      <c r="G15" s="12">
        <v>41</v>
      </c>
      <c r="H15" s="8">
        <v>7.69</v>
      </c>
      <c r="I15" s="12">
        <v>0</v>
      </c>
    </row>
    <row r="16" spans="2:9" ht="15" customHeight="1" x14ac:dyDescent="0.2">
      <c r="B16" t="s">
        <v>32</v>
      </c>
      <c r="C16" s="12">
        <v>170</v>
      </c>
      <c r="D16" s="8">
        <v>12.2</v>
      </c>
      <c r="E16" s="12">
        <v>140</v>
      </c>
      <c r="F16" s="8">
        <v>16.670000000000002</v>
      </c>
      <c r="G16" s="12">
        <v>28</v>
      </c>
      <c r="H16" s="8">
        <v>5.25</v>
      </c>
      <c r="I16" s="12">
        <v>1</v>
      </c>
    </row>
    <row r="17" spans="2:9" ht="15" customHeight="1" x14ac:dyDescent="0.2">
      <c r="B17" t="s">
        <v>33</v>
      </c>
      <c r="C17" s="12">
        <v>55</v>
      </c>
      <c r="D17" s="8">
        <v>3.95</v>
      </c>
      <c r="E17" s="12">
        <v>37</v>
      </c>
      <c r="F17" s="8">
        <v>4.4000000000000004</v>
      </c>
      <c r="G17" s="12">
        <v>11</v>
      </c>
      <c r="H17" s="8">
        <v>2.06</v>
      </c>
      <c r="I17" s="12">
        <v>1</v>
      </c>
    </row>
    <row r="18" spans="2:9" ht="15" customHeight="1" x14ac:dyDescent="0.2">
      <c r="B18" t="s">
        <v>34</v>
      </c>
      <c r="C18" s="12">
        <v>61</v>
      </c>
      <c r="D18" s="8">
        <v>4.38</v>
      </c>
      <c r="E18" s="12">
        <v>36</v>
      </c>
      <c r="F18" s="8">
        <v>4.29</v>
      </c>
      <c r="G18" s="12">
        <v>25</v>
      </c>
      <c r="H18" s="8">
        <v>4.6900000000000004</v>
      </c>
      <c r="I18" s="12">
        <v>0</v>
      </c>
    </row>
    <row r="19" spans="2:9" ht="15" customHeight="1" x14ac:dyDescent="0.2">
      <c r="B19" t="s">
        <v>35</v>
      </c>
      <c r="C19" s="12">
        <v>44</v>
      </c>
      <c r="D19" s="8">
        <v>3.16</v>
      </c>
      <c r="E19" s="12">
        <v>21</v>
      </c>
      <c r="F19" s="8">
        <v>2.5</v>
      </c>
      <c r="G19" s="12">
        <v>18</v>
      </c>
      <c r="H19" s="8">
        <v>3.38</v>
      </c>
      <c r="I19" s="12">
        <v>0</v>
      </c>
    </row>
    <row r="20" spans="2:9" ht="15" customHeight="1" x14ac:dyDescent="0.2">
      <c r="B20" s="9" t="s">
        <v>177</v>
      </c>
      <c r="C20" s="12">
        <f>SUM(LTBL_41206[総数／事業所数])</f>
        <v>1394</v>
      </c>
      <c r="E20" s="12">
        <f>SUBTOTAL(109,LTBL_41206[個人／事業所数])</f>
        <v>840</v>
      </c>
      <c r="G20" s="12">
        <f>SUBTOTAL(109,LTBL_41206[法人／事業所数])</f>
        <v>533</v>
      </c>
      <c r="I20" s="12">
        <f>SUBTOTAL(109,LTBL_41206[法人以外の団体／事業所数])</f>
        <v>4</v>
      </c>
    </row>
    <row r="21" spans="2:9" ht="15" customHeight="1" x14ac:dyDescent="0.2">
      <c r="E21" s="11">
        <f>LTBL_41206[[#Totals],[個人／事業所数]]/LTBL_41206[[#Totals],[総数／事業所数]]</f>
        <v>0.60258249641319939</v>
      </c>
      <c r="G21" s="11">
        <f>LTBL_41206[[#Totals],[法人／事業所数]]/LTBL_41206[[#Totals],[総数／事業所数]]</f>
        <v>0.38235294117647056</v>
      </c>
      <c r="I21" s="11">
        <f>LTBL_41206[[#Totals],[法人以外の団体／事業所数]]/LTBL_41206[[#Totals],[総数／事業所数]]</f>
        <v>2.8694404591104736E-3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150</v>
      </c>
      <c r="D24" s="8">
        <v>10.76</v>
      </c>
      <c r="E24" s="12">
        <v>129</v>
      </c>
      <c r="F24" s="8">
        <v>15.36</v>
      </c>
      <c r="G24" s="12">
        <v>21</v>
      </c>
      <c r="H24" s="8">
        <v>3.94</v>
      </c>
      <c r="I24" s="12">
        <v>0</v>
      </c>
    </row>
    <row r="25" spans="2:9" ht="15" customHeight="1" x14ac:dyDescent="0.2">
      <c r="B25" t="s">
        <v>58</v>
      </c>
      <c r="C25" s="12">
        <v>142</v>
      </c>
      <c r="D25" s="8">
        <v>10.19</v>
      </c>
      <c r="E25" s="12">
        <v>121</v>
      </c>
      <c r="F25" s="8">
        <v>14.4</v>
      </c>
      <c r="G25" s="12">
        <v>21</v>
      </c>
      <c r="H25" s="8">
        <v>3.94</v>
      </c>
      <c r="I25" s="12">
        <v>0</v>
      </c>
    </row>
    <row r="26" spans="2:9" ht="15" customHeight="1" x14ac:dyDescent="0.2">
      <c r="B26" t="s">
        <v>54</v>
      </c>
      <c r="C26" s="12">
        <v>107</v>
      </c>
      <c r="D26" s="8">
        <v>7.68</v>
      </c>
      <c r="E26" s="12">
        <v>64</v>
      </c>
      <c r="F26" s="8">
        <v>7.62</v>
      </c>
      <c r="G26" s="12">
        <v>43</v>
      </c>
      <c r="H26" s="8">
        <v>8.07</v>
      </c>
      <c r="I26" s="12">
        <v>0</v>
      </c>
    </row>
    <row r="27" spans="2:9" ht="15" customHeight="1" x14ac:dyDescent="0.2">
      <c r="B27" t="s">
        <v>55</v>
      </c>
      <c r="C27" s="12">
        <v>86</v>
      </c>
      <c r="D27" s="8">
        <v>6.17</v>
      </c>
      <c r="E27" s="12">
        <v>66</v>
      </c>
      <c r="F27" s="8">
        <v>7.86</v>
      </c>
      <c r="G27" s="12">
        <v>19</v>
      </c>
      <c r="H27" s="8">
        <v>3.56</v>
      </c>
      <c r="I27" s="12">
        <v>0</v>
      </c>
    </row>
    <row r="28" spans="2:9" ht="15" customHeight="1" x14ac:dyDescent="0.2">
      <c r="B28" t="s">
        <v>44</v>
      </c>
      <c r="C28" s="12">
        <v>80</v>
      </c>
      <c r="D28" s="8">
        <v>5.74</v>
      </c>
      <c r="E28" s="12">
        <v>31</v>
      </c>
      <c r="F28" s="8">
        <v>3.69</v>
      </c>
      <c r="G28" s="12">
        <v>49</v>
      </c>
      <c r="H28" s="8">
        <v>9.19</v>
      </c>
      <c r="I28" s="12">
        <v>0</v>
      </c>
    </row>
    <row r="29" spans="2:9" ht="15" customHeight="1" x14ac:dyDescent="0.2">
      <c r="B29" t="s">
        <v>52</v>
      </c>
      <c r="C29" s="12">
        <v>67</v>
      </c>
      <c r="D29" s="8">
        <v>4.8099999999999996</v>
      </c>
      <c r="E29" s="12">
        <v>47</v>
      </c>
      <c r="F29" s="8">
        <v>5.6</v>
      </c>
      <c r="G29" s="12">
        <v>19</v>
      </c>
      <c r="H29" s="8">
        <v>3.56</v>
      </c>
      <c r="I29" s="12">
        <v>1</v>
      </c>
    </row>
    <row r="30" spans="2:9" ht="15" customHeight="1" x14ac:dyDescent="0.2">
      <c r="B30" t="s">
        <v>45</v>
      </c>
      <c r="C30" s="12">
        <v>63</v>
      </c>
      <c r="D30" s="8">
        <v>4.5199999999999996</v>
      </c>
      <c r="E30" s="12">
        <v>39</v>
      </c>
      <c r="F30" s="8">
        <v>4.6399999999999997</v>
      </c>
      <c r="G30" s="12">
        <v>24</v>
      </c>
      <c r="H30" s="8">
        <v>4.5</v>
      </c>
      <c r="I30" s="12">
        <v>0</v>
      </c>
    </row>
    <row r="31" spans="2:9" ht="15" customHeight="1" x14ac:dyDescent="0.2">
      <c r="B31" t="s">
        <v>48</v>
      </c>
      <c r="C31" s="12">
        <v>61</v>
      </c>
      <c r="D31" s="8">
        <v>4.38</v>
      </c>
      <c r="E31" s="12">
        <v>42</v>
      </c>
      <c r="F31" s="8">
        <v>5</v>
      </c>
      <c r="G31" s="12">
        <v>19</v>
      </c>
      <c r="H31" s="8">
        <v>3.56</v>
      </c>
      <c r="I31" s="12">
        <v>0</v>
      </c>
    </row>
    <row r="32" spans="2:9" ht="15" customHeight="1" x14ac:dyDescent="0.2">
      <c r="B32" t="s">
        <v>60</v>
      </c>
      <c r="C32" s="12">
        <v>55</v>
      </c>
      <c r="D32" s="8">
        <v>3.95</v>
      </c>
      <c r="E32" s="12">
        <v>37</v>
      </c>
      <c r="F32" s="8">
        <v>4.4000000000000004</v>
      </c>
      <c r="G32" s="12">
        <v>11</v>
      </c>
      <c r="H32" s="8">
        <v>2.06</v>
      </c>
      <c r="I32" s="12">
        <v>1</v>
      </c>
    </row>
    <row r="33" spans="2:9" ht="15" customHeight="1" x14ac:dyDescent="0.2">
      <c r="B33" t="s">
        <v>53</v>
      </c>
      <c r="C33" s="12">
        <v>49</v>
      </c>
      <c r="D33" s="8">
        <v>3.52</v>
      </c>
      <c r="E33" s="12">
        <v>32</v>
      </c>
      <c r="F33" s="8">
        <v>3.81</v>
      </c>
      <c r="G33" s="12">
        <v>17</v>
      </c>
      <c r="H33" s="8">
        <v>3.19</v>
      </c>
      <c r="I33" s="12">
        <v>0</v>
      </c>
    </row>
    <row r="34" spans="2:9" ht="15" customHeight="1" x14ac:dyDescent="0.2">
      <c r="B34" t="s">
        <v>51</v>
      </c>
      <c r="C34" s="12">
        <v>44</v>
      </c>
      <c r="D34" s="8">
        <v>3.16</v>
      </c>
      <c r="E34" s="12">
        <v>18</v>
      </c>
      <c r="F34" s="8">
        <v>2.14</v>
      </c>
      <c r="G34" s="12">
        <v>26</v>
      </c>
      <c r="H34" s="8">
        <v>4.88</v>
      </c>
      <c r="I34" s="12">
        <v>0</v>
      </c>
    </row>
    <row r="35" spans="2:9" ht="15" customHeight="1" x14ac:dyDescent="0.2">
      <c r="B35" t="s">
        <v>61</v>
      </c>
      <c r="C35" s="12">
        <v>44</v>
      </c>
      <c r="D35" s="8">
        <v>3.16</v>
      </c>
      <c r="E35" s="12">
        <v>36</v>
      </c>
      <c r="F35" s="8">
        <v>4.29</v>
      </c>
      <c r="G35" s="12">
        <v>8</v>
      </c>
      <c r="H35" s="8">
        <v>1.5</v>
      </c>
      <c r="I35" s="12">
        <v>0</v>
      </c>
    </row>
    <row r="36" spans="2:9" ht="15" customHeight="1" x14ac:dyDescent="0.2">
      <c r="B36" t="s">
        <v>46</v>
      </c>
      <c r="C36" s="12">
        <v>41</v>
      </c>
      <c r="D36" s="8">
        <v>2.94</v>
      </c>
      <c r="E36" s="12">
        <v>12</v>
      </c>
      <c r="F36" s="8">
        <v>1.43</v>
      </c>
      <c r="G36" s="12">
        <v>29</v>
      </c>
      <c r="H36" s="8">
        <v>5.44</v>
      </c>
      <c r="I36" s="12">
        <v>0</v>
      </c>
    </row>
    <row r="37" spans="2:9" ht="15" customHeight="1" x14ac:dyDescent="0.2">
      <c r="B37" t="s">
        <v>57</v>
      </c>
      <c r="C37" s="12">
        <v>35</v>
      </c>
      <c r="D37" s="8">
        <v>2.5099999999999998</v>
      </c>
      <c r="E37" s="12">
        <v>15</v>
      </c>
      <c r="F37" s="8">
        <v>1.79</v>
      </c>
      <c r="G37" s="12">
        <v>18</v>
      </c>
      <c r="H37" s="8">
        <v>3.38</v>
      </c>
      <c r="I37" s="12">
        <v>0</v>
      </c>
    </row>
    <row r="38" spans="2:9" ht="15" customHeight="1" x14ac:dyDescent="0.2">
      <c r="B38" t="s">
        <v>56</v>
      </c>
      <c r="C38" s="12">
        <v>27</v>
      </c>
      <c r="D38" s="8">
        <v>1.94</v>
      </c>
      <c r="E38" s="12">
        <v>15</v>
      </c>
      <c r="F38" s="8">
        <v>1.79</v>
      </c>
      <c r="G38" s="12">
        <v>12</v>
      </c>
      <c r="H38" s="8">
        <v>2.25</v>
      </c>
      <c r="I38" s="12">
        <v>0</v>
      </c>
    </row>
    <row r="39" spans="2:9" ht="15" customHeight="1" x14ac:dyDescent="0.2">
      <c r="B39" t="s">
        <v>50</v>
      </c>
      <c r="C39" s="12">
        <v>26</v>
      </c>
      <c r="D39" s="8">
        <v>1.87</v>
      </c>
      <c r="E39" s="12">
        <v>12</v>
      </c>
      <c r="F39" s="8">
        <v>1.43</v>
      </c>
      <c r="G39" s="12">
        <v>14</v>
      </c>
      <c r="H39" s="8">
        <v>2.63</v>
      </c>
      <c r="I39" s="12">
        <v>0</v>
      </c>
    </row>
    <row r="40" spans="2:9" ht="15" customHeight="1" x14ac:dyDescent="0.2">
      <c r="B40" t="s">
        <v>66</v>
      </c>
      <c r="C40" s="12">
        <v>22</v>
      </c>
      <c r="D40" s="8">
        <v>1.58</v>
      </c>
      <c r="E40" s="12">
        <v>8</v>
      </c>
      <c r="F40" s="8">
        <v>0.95</v>
      </c>
      <c r="G40" s="12">
        <v>14</v>
      </c>
      <c r="H40" s="8">
        <v>2.63</v>
      </c>
      <c r="I40" s="12">
        <v>0</v>
      </c>
    </row>
    <row r="41" spans="2:9" ht="15" customHeight="1" x14ac:dyDescent="0.2">
      <c r="B41" t="s">
        <v>68</v>
      </c>
      <c r="C41" s="12">
        <v>20</v>
      </c>
      <c r="D41" s="8">
        <v>1.43</v>
      </c>
      <c r="E41" s="12">
        <v>2</v>
      </c>
      <c r="F41" s="8">
        <v>0.24</v>
      </c>
      <c r="G41" s="12">
        <v>17</v>
      </c>
      <c r="H41" s="8">
        <v>3.19</v>
      </c>
      <c r="I41" s="12">
        <v>0</v>
      </c>
    </row>
    <row r="42" spans="2:9" ht="15" customHeight="1" x14ac:dyDescent="0.2">
      <c r="B42" t="s">
        <v>47</v>
      </c>
      <c r="C42" s="12">
        <v>19</v>
      </c>
      <c r="D42" s="8">
        <v>1.36</v>
      </c>
      <c r="E42" s="12">
        <v>10</v>
      </c>
      <c r="F42" s="8">
        <v>1.19</v>
      </c>
      <c r="G42" s="12">
        <v>8</v>
      </c>
      <c r="H42" s="8">
        <v>1.5</v>
      </c>
      <c r="I42" s="12">
        <v>1</v>
      </c>
    </row>
    <row r="43" spans="2:9" ht="15" customHeight="1" x14ac:dyDescent="0.2">
      <c r="B43" t="s">
        <v>65</v>
      </c>
      <c r="C43" s="12">
        <v>17</v>
      </c>
      <c r="D43" s="8">
        <v>1.22</v>
      </c>
      <c r="E43" s="12">
        <v>4</v>
      </c>
      <c r="F43" s="8">
        <v>0.48</v>
      </c>
      <c r="G43" s="12">
        <v>13</v>
      </c>
      <c r="H43" s="8">
        <v>2.44</v>
      </c>
      <c r="I43" s="12">
        <v>0</v>
      </c>
    </row>
    <row r="44" spans="2:9" ht="15" customHeight="1" x14ac:dyDescent="0.2">
      <c r="B44" t="s">
        <v>62</v>
      </c>
      <c r="C44" s="12">
        <v>17</v>
      </c>
      <c r="D44" s="8">
        <v>1.22</v>
      </c>
      <c r="E44" s="12">
        <v>0</v>
      </c>
      <c r="F44" s="8">
        <v>0</v>
      </c>
      <c r="G44" s="12">
        <v>17</v>
      </c>
      <c r="H44" s="8">
        <v>3.19</v>
      </c>
      <c r="I44" s="12">
        <v>0</v>
      </c>
    </row>
    <row r="47" spans="2:9" ht="33" customHeight="1" x14ac:dyDescent="0.2">
      <c r="B47" t="s">
        <v>179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111</v>
      </c>
      <c r="C48" s="12">
        <v>74</v>
      </c>
      <c r="D48" s="8">
        <v>5.31</v>
      </c>
      <c r="E48" s="12">
        <v>68</v>
      </c>
      <c r="F48" s="8">
        <v>8.1</v>
      </c>
      <c r="G48" s="12">
        <v>6</v>
      </c>
      <c r="H48" s="8">
        <v>1.1299999999999999</v>
      </c>
      <c r="I48" s="12">
        <v>0</v>
      </c>
    </row>
    <row r="49" spans="2:9" ht="15" customHeight="1" x14ac:dyDescent="0.2">
      <c r="B49" t="s">
        <v>105</v>
      </c>
      <c r="C49" s="12">
        <v>73</v>
      </c>
      <c r="D49" s="8">
        <v>5.24</v>
      </c>
      <c r="E49" s="12">
        <v>57</v>
      </c>
      <c r="F49" s="8">
        <v>6.79</v>
      </c>
      <c r="G49" s="12">
        <v>15</v>
      </c>
      <c r="H49" s="8">
        <v>2.81</v>
      </c>
      <c r="I49" s="12">
        <v>0</v>
      </c>
    </row>
    <row r="50" spans="2:9" ht="15" customHeight="1" x14ac:dyDescent="0.2">
      <c r="B50" t="s">
        <v>98</v>
      </c>
      <c r="C50" s="12">
        <v>54</v>
      </c>
      <c r="D50" s="8">
        <v>3.87</v>
      </c>
      <c r="E50" s="12">
        <v>38</v>
      </c>
      <c r="F50" s="8">
        <v>4.5199999999999996</v>
      </c>
      <c r="G50" s="12">
        <v>16</v>
      </c>
      <c r="H50" s="8">
        <v>3</v>
      </c>
      <c r="I50" s="12">
        <v>0</v>
      </c>
    </row>
    <row r="51" spans="2:9" ht="15" customHeight="1" x14ac:dyDescent="0.2">
      <c r="B51" t="s">
        <v>110</v>
      </c>
      <c r="C51" s="12">
        <v>50</v>
      </c>
      <c r="D51" s="8">
        <v>3.59</v>
      </c>
      <c r="E51" s="12">
        <v>50</v>
      </c>
      <c r="F51" s="8">
        <v>5.95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109</v>
      </c>
      <c r="C52" s="12">
        <v>42</v>
      </c>
      <c r="D52" s="8">
        <v>3.01</v>
      </c>
      <c r="E52" s="12">
        <v>39</v>
      </c>
      <c r="F52" s="8">
        <v>4.6399999999999997</v>
      </c>
      <c r="G52" s="12">
        <v>3</v>
      </c>
      <c r="H52" s="8">
        <v>0.56000000000000005</v>
      </c>
      <c r="I52" s="12">
        <v>0</v>
      </c>
    </row>
    <row r="53" spans="2:9" ht="15" customHeight="1" x14ac:dyDescent="0.2">
      <c r="B53" t="s">
        <v>113</v>
      </c>
      <c r="C53" s="12">
        <v>34</v>
      </c>
      <c r="D53" s="8">
        <v>2.44</v>
      </c>
      <c r="E53" s="12">
        <v>28</v>
      </c>
      <c r="F53" s="8">
        <v>3.33</v>
      </c>
      <c r="G53" s="12">
        <v>6</v>
      </c>
      <c r="H53" s="8">
        <v>1.1299999999999999</v>
      </c>
      <c r="I53" s="12">
        <v>0</v>
      </c>
    </row>
    <row r="54" spans="2:9" ht="15" customHeight="1" x14ac:dyDescent="0.2">
      <c r="B54" t="s">
        <v>107</v>
      </c>
      <c r="C54" s="12">
        <v>33</v>
      </c>
      <c r="D54" s="8">
        <v>2.37</v>
      </c>
      <c r="E54" s="12">
        <v>28</v>
      </c>
      <c r="F54" s="8">
        <v>3.33</v>
      </c>
      <c r="G54" s="12">
        <v>5</v>
      </c>
      <c r="H54" s="8">
        <v>0.94</v>
      </c>
      <c r="I54" s="12">
        <v>0</v>
      </c>
    </row>
    <row r="55" spans="2:9" ht="15" customHeight="1" x14ac:dyDescent="0.2">
      <c r="B55" t="s">
        <v>108</v>
      </c>
      <c r="C55" s="12">
        <v>31</v>
      </c>
      <c r="D55" s="8">
        <v>2.2200000000000002</v>
      </c>
      <c r="E55" s="12">
        <v>29</v>
      </c>
      <c r="F55" s="8">
        <v>3.45</v>
      </c>
      <c r="G55" s="12">
        <v>2</v>
      </c>
      <c r="H55" s="8">
        <v>0.38</v>
      </c>
      <c r="I55" s="12">
        <v>0</v>
      </c>
    </row>
    <row r="56" spans="2:9" ht="15" customHeight="1" x14ac:dyDescent="0.2">
      <c r="B56" t="s">
        <v>99</v>
      </c>
      <c r="C56" s="12">
        <v>28</v>
      </c>
      <c r="D56" s="8">
        <v>2.0099999999999998</v>
      </c>
      <c r="E56" s="12">
        <v>10</v>
      </c>
      <c r="F56" s="8">
        <v>1.19</v>
      </c>
      <c r="G56" s="12">
        <v>18</v>
      </c>
      <c r="H56" s="8">
        <v>3.38</v>
      </c>
      <c r="I56" s="12">
        <v>0</v>
      </c>
    </row>
    <row r="57" spans="2:9" ht="15" customHeight="1" x14ac:dyDescent="0.2">
      <c r="B57" t="s">
        <v>102</v>
      </c>
      <c r="C57" s="12">
        <v>28</v>
      </c>
      <c r="D57" s="8">
        <v>2.0099999999999998</v>
      </c>
      <c r="E57" s="12">
        <v>18</v>
      </c>
      <c r="F57" s="8">
        <v>2.14</v>
      </c>
      <c r="G57" s="12">
        <v>10</v>
      </c>
      <c r="H57" s="8">
        <v>1.88</v>
      </c>
      <c r="I57" s="12">
        <v>0</v>
      </c>
    </row>
    <row r="58" spans="2:9" ht="15" customHeight="1" x14ac:dyDescent="0.2">
      <c r="B58" t="s">
        <v>112</v>
      </c>
      <c r="C58" s="12">
        <v>28</v>
      </c>
      <c r="D58" s="8">
        <v>2.0099999999999998</v>
      </c>
      <c r="E58" s="12">
        <v>25</v>
      </c>
      <c r="F58" s="8">
        <v>2.98</v>
      </c>
      <c r="G58" s="12">
        <v>3</v>
      </c>
      <c r="H58" s="8">
        <v>0.56000000000000005</v>
      </c>
      <c r="I58" s="12">
        <v>0</v>
      </c>
    </row>
    <row r="59" spans="2:9" ht="15" customHeight="1" x14ac:dyDescent="0.2">
      <c r="B59" t="s">
        <v>101</v>
      </c>
      <c r="C59" s="12">
        <v>25</v>
      </c>
      <c r="D59" s="8">
        <v>1.79</v>
      </c>
      <c r="E59" s="12">
        <v>19</v>
      </c>
      <c r="F59" s="8">
        <v>2.2599999999999998</v>
      </c>
      <c r="G59" s="12">
        <v>6</v>
      </c>
      <c r="H59" s="8">
        <v>1.1299999999999999</v>
      </c>
      <c r="I59" s="12">
        <v>0</v>
      </c>
    </row>
    <row r="60" spans="2:9" ht="15" customHeight="1" x14ac:dyDescent="0.2">
      <c r="B60" t="s">
        <v>131</v>
      </c>
      <c r="C60" s="12">
        <v>24</v>
      </c>
      <c r="D60" s="8">
        <v>1.72</v>
      </c>
      <c r="E60" s="12">
        <v>23</v>
      </c>
      <c r="F60" s="8">
        <v>2.74</v>
      </c>
      <c r="G60" s="12">
        <v>1</v>
      </c>
      <c r="H60" s="8">
        <v>0.19</v>
      </c>
      <c r="I60" s="12">
        <v>0</v>
      </c>
    </row>
    <row r="61" spans="2:9" ht="15" customHeight="1" x14ac:dyDescent="0.2">
      <c r="B61" t="s">
        <v>95</v>
      </c>
      <c r="C61" s="12">
        <v>23</v>
      </c>
      <c r="D61" s="8">
        <v>1.65</v>
      </c>
      <c r="E61" s="12">
        <v>7</v>
      </c>
      <c r="F61" s="8">
        <v>0.83</v>
      </c>
      <c r="G61" s="12">
        <v>16</v>
      </c>
      <c r="H61" s="8">
        <v>3</v>
      </c>
      <c r="I61" s="12">
        <v>0</v>
      </c>
    </row>
    <row r="62" spans="2:9" ht="15" customHeight="1" x14ac:dyDescent="0.2">
      <c r="B62" t="s">
        <v>96</v>
      </c>
      <c r="C62" s="12">
        <v>23</v>
      </c>
      <c r="D62" s="8">
        <v>1.65</v>
      </c>
      <c r="E62" s="12">
        <v>11</v>
      </c>
      <c r="F62" s="8">
        <v>1.31</v>
      </c>
      <c r="G62" s="12">
        <v>12</v>
      </c>
      <c r="H62" s="8">
        <v>2.25</v>
      </c>
      <c r="I62" s="12">
        <v>0</v>
      </c>
    </row>
    <row r="63" spans="2:9" ht="15" customHeight="1" x14ac:dyDescent="0.2">
      <c r="B63" t="s">
        <v>97</v>
      </c>
      <c r="C63" s="12">
        <v>23</v>
      </c>
      <c r="D63" s="8">
        <v>1.65</v>
      </c>
      <c r="E63" s="12">
        <v>8</v>
      </c>
      <c r="F63" s="8">
        <v>0.95</v>
      </c>
      <c r="G63" s="12">
        <v>15</v>
      </c>
      <c r="H63" s="8">
        <v>2.81</v>
      </c>
      <c r="I63" s="12">
        <v>0</v>
      </c>
    </row>
    <row r="64" spans="2:9" ht="15" customHeight="1" x14ac:dyDescent="0.2">
      <c r="B64" t="s">
        <v>103</v>
      </c>
      <c r="C64" s="12">
        <v>23</v>
      </c>
      <c r="D64" s="8">
        <v>1.65</v>
      </c>
      <c r="E64" s="12">
        <v>6</v>
      </c>
      <c r="F64" s="8">
        <v>0.71</v>
      </c>
      <c r="G64" s="12">
        <v>17</v>
      </c>
      <c r="H64" s="8">
        <v>3.19</v>
      </c>
      <c r="I64" s="12">
        <v>0</v>
      </c>
    </row>
    <row r="65" spans="2:9" ht="15" customHeight="1" x14ac:dyDescent="0.2">
      <c r="B65" t="s">
        <v>104</v>
      </c>
      <c r="C65" s="12">
        <v>22</v>
      </c>
      <c r="D65" s="8">
        <v>1.58</v>
      </c>
      <c r="E65" s="12">
        <v>17</v>
      </c>
      <c r="F65" s="8">
        <v>2.02</v>
      </c>
      <c r="G65" s="12">
        <v>5</v>
      </c>
      <c r="H65" s="8">
        <v>0.94</v>
      </c>
      <c r="I65" s="12">
        <v>0</v>
      </c>
    </row>
    <row r="66" spans="2:9" ht="15" customHeight="1" x14ac:dyDescent="0.2">
      <c r="B66" t="s">
        <v>106</v>
      </c>
      <c r="C66" s="12">
        <v>22</v>
      </c>
      <c r="D66" s="8">
        <v>1.58</v>
      </c>
      <c r="E66" s="12">
        <v>5</v>
      </c>
      <c r="F66" s="8">
        <v>0.6</v>
      </c>
      <c r="G66" s="12">
        <v>15</v>
      </c>
      <c r="H66" s="8">
        <v>2.81</v>
      </c>
      <c r="I66" s="12">
        <v>0</v>
      </c>
    </row>
    <row r="67" spans="2:9" ht="15" customHeight="1" x14ac:dyDescent="0.2">
      <c r="B67" t="s">
        <v>130</v>
      </c>
      <c r="C67" s="12">
        <v>21</v>
      </c>
      <c r="D67" s="8">
        <v>1.51</v>
      </c>
      <c r="E67" s="12">
        <v>8</v>
      </c>
      <c r="F67" s="8">
        <v>0.95</v>
      </c>
      <c r="G67" s="12">
        <v>13</v>
      </c>
      <c r="H67" s="8">
        <v>2.44</v>
      </c>
      <c r="I67" s="12">
        <v>0</v>
      </c>
    </row>
    <row r="69" spans="2:9" ht="15" customHeight="1" x14ac:dyDescent="0.2">
      <c r="B69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31FA-2E7C-4663-99AB-5A161DD5A85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123</v>
      </c>
      <c r="D6" s="8">
        <v>13.99</v>
      </c>
      <c r="E6" s="12">
        <v>68</v>
      </c>
      <c r="F6" s="8">
        <v>11.33</v>
      </c>
      <c r="G6" s="12">
        <v>55</v>
      </c>
      <c r="H6" s="8">
        <v>21.07</v>
      </c>
      <c r="I6" s="12">
        <v>0</v>
      </c>
    </row>
    <row r="7" spans="2:9" ht="15" customHeight="1" x14ac:dyDescent="0.2">
      <c r="B7" t="s">
        <v>23</v>
      </c>
      <c r="C7" s="12">
        <v>64</v>
      </c>
      <c r="D7" s="8">
        <v>7.28</v>
      </c>
      <c r="E7" s="12">
        <v>37</v>
      </c>
      <c r="F7" s="8">
        <v>6.17</v>
      </c>
      <c r="G7" s="12">
        <v>27</v>
      </c>
      <c r="H7" s="8">
        <v>10.34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0.23</v>
      </c>
      <c r="E8" s="12">
        <v>2</v>
      </c>
      <c r="F8" s="8">
        <v>0.33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3</v>
      </c>
      <c r="D9" s="8">
        <v>0.34</v>
      </c>
      <c r="E9" s="12">
        <v>1</v>
      </c>
      <c r="F9" s="8">
        <v>0.17</v>
      </c>
      <c r="G9" s="12">
        <v>2</v>
      </c>
      <c r="H9" s="8">
        <v>0.77</v>
      </c>
      <c r="I9" s="12">
        <v>0</v>
      </c>
    </row>
    <row r="10" spans="2:9" ht="15" customHeight="1" x14ac:dyDescent="0.2">
      <c r="B10" t="s">
        <v>26</v>
      </c>
      <c r="C10" s="12">
        <v>6</v>
      </c>
      <c r="D10" s="8">
        <v>0.68</v>
      </c>
      <c r="E10" s="12">
        <v>2</v>
      </c>
      <c r="F10" s="8">
        <v>0.33</v>
      </c>
      <c r="G10" s="12">
        <v>4</v>
      </c>
      <c r="H10" s="8">
        <v>1.53</v>
      </c>
      <c r="I10" s="12">
        <v>0</v>
      </c>
    </row>
    <row r="11" spans="2:9" ht="15" customHeight="1" x14ac:dyDescent="0.2">
      <c r="B11" t="s">
        <v>27</v>
      </c>
      <c r="C11" s="12">
        <v>221</v>
      </c>
      <c r="D11" s="8">
        <v>25.14</v>
      </c>
      <c r="E11" s="12">
        <v>138</v>
      </c>
      <c r="F11" s="8">
        <v>23</v>
      </c>
      <c r="G11" s="12">
        <v>81</v>
      </c>
      <c r="H11" s="8">
        <v>31.03</v>
      </c>
      <c r="I11" s="12">
        <v>2</v>
      </c>
    </row>
    <row r="12" spans="2:9" ht="15" customHeight="1" x14ac:dyDescent="0.2">
      <c r="B12" t="s">
        <v>28</v>
      </c>
      <c r="C12" s="12">
        <v>9</v>
      </c>
      <c r="D12" s="8">
        <v>1.02</v>
      </c>
      <c r="E12" s="12">
        <v>2</v>
      </c>
      <c r="F12" s="8">
        <v>0.33</v>
      </c>
      <c r="G12" s="12">
        <v>7</v>
      </c>
      <c r="H12" s="8">
        <v>2.68</v>
      </c>
      <c r="I12" s="12">
        <v>0</v>
      </c>
    </row>
    <row r="13" spans="2:9" ht="15" customHeight="1" x14ac:dyDescent="0.2">
      <c r="B13" t="s">
        <v>29</v>
      </c>
      <c r="C13" s="12">
        <v>83</v>
      </c>
      <c r="D13" s="8">
        <v>9.44</v>
      </c>
      <c r="E13" s="12">
        <v>60</v>
      </c>
      <c r="F13" s="8">
        <v>10</v>
      </c>
      <c r="G13" s="12">
        <v>23</v>
      </c>
      <c r="H13" s="8">
        <v>8.81</v>
      </c>
      <c r="I13" s="12">
        <v>0</v>
      </c>
    </row>
    <row r="14" spans="2:9" ht="15" customHeight="1" x14ac:dyDescent="0.2">
      <c r="B14" t="s">
        <v>30</v>
      </c>
      <c r="C14" s="12">
        <v>31</v>
      </c>
      <c r="D14" s="8">
        <v>3.53</v>
      </c>
      <c r="E14" s="12">
        <v>20</v>
      </c>
      <c r="F14" s="8">
        <v>3.33</v>
      </c>
      <c r="G14" s="12">
        <v>11</v>
      </c>
      <c r="H14" s="8">
        <v>4.21</v>
      </c>
      <c r="I14" s="12">
        <v>0</v>
      </c>
    </row>
    <row r="15" spans="2:9" ht="15" customHeight="1" x14ac:dyDescent="0.2">
      <c r="B15" t="s">
        <v>31</v>
      </c>
      <c r="C15" s="12">
        <v>118</v>
      </c>
      <c r="D15" s="8">
        <v>13.42</v>
      </c>
      <c r="E15" s="12">
        <v>108</v>
      </c>
      <c r="F15" s="8">
        <v>18</v>
      </c>
      <c r="G15" s="12">
        <v>8</v>
      </c>
      <c r="H15" s="8">
        <v>3.07</v>
      </c>
      <c r="I15" s="12">
        <v>1</v>
      </c>
    </row>
    <row r="16" spans="2:9" ht="15" customHeight="1" x14ac:dyDescent="0.2">
      <c r="B16" t="s">
        <v>32</v>
      </c>
      <c r="C16" s="12">
        <v>119</v>
      </c>
      <c r="D16" s="8">
        <v>13.54</v>
      </c>
      <c r="E16" s="12">
        <v>94</v>
      </c>
      <c r="F16" s="8">
        <v>15.67</v>
      </c>
      <c r="G16" s="12">
        <v>24</v>
      </c>
      <c r="H16" s="8">
        <v>9.1999999999999993</v>
      </c>
      <c r="I16" s="12">
        <v>0</v>
      </c>
    </row>
    <row r="17" spans="2:9" ht="15" customHeight="1" x14ac:dyDescent="0.2">
      <c r="B17" t="s">
        <v>33</v>
      </c>
      <c r="C17" s="12">
        <v>41</v>
      </c>
      <c r="D17" s="8">
        <v>4.66</v>
      </c>
      <c r="E17" s="12">
        <v>27</v>
      </c>
      <c r="F17" s="8">
        <v>4.5</v>
      </c>
      <c r="G17" s="12">
        <v>9</v>
      </c>
      <c r="H17" s="8">
        <v>3.45</v>
      </c>
      <c r="I17" s="12">
        <v>4</v>
      </c>
    </row>
    <row r="18" spans="2:9" ht="15" customHeight="1" x14ac:dyDescent="0.2">
      <c r="B18" t="s">
        <v>34</v>
      </c>
      <c r="C18" s="12">
        <v>39</v>
      </c>
      <c r="D18" s="8">
        <v>4.4400000000000004</v>
      </c>
      <c r="E18" s="12">
        <v>28</v>
      </c>
      <c r="F18" s="8">
        <v>4.67</v>
      </c>
      <c r="G18" s="12">
        <v>6</v>
      </c>
      <c r="H18" s="8">
        <v>2.2999999999999998</v>
      </c>
      <c r="I18" s="12">
        <v>0</v>
      </c>
    </row>
    <row r="19" spans="2:9" ht="15" customHeight="1" x14ac:dyDescent="0.2">
      <c r="B19" t="s">
        <v>35</v>
      </c>
      <c r="C19" s="12">
        <v>20</v>
      </c>
      <c r="D19" s="8">
        <v>2.2799999999999998</v>
      </c>
      <c r="E19" s="12">
        <v>13</v>
      </c>
      <c r="F19" s="8">
        <v>2.17</v>
      </c>
      <c r="G19" s="12">
        <v>4</v>
      </c>
      <c r="H19" s="8">
        <v>1.53</v>
      </c>
      <c r="I19" s="12">
        <v>1</v>
      </c>
    </row>
    <row r="20" spans="2:9" ht="15" customHeight="1" x14ac:dyDescent="0.2">
      <c r="B20" s="9" t="s">
        <v>177</v>
      </c>
      <c r="C20" s="12">
        <f>SUM(LTBL_41207[総数／事業所数])</f>
        <v>879</v>
      </c>
      <c r="E20" s="12">
        <f>SUBTOTAL(109,LTBL_41207[個人／事業所数])</f>
        <v>600</v>
      </c>
      <c r="G20" s="12">
        <f>SUBTOTAL(109,LTBL_41207[法人／事業所数])</f>
        <v>261</v>
      </c>
      <c r="I20" s="12">
        <f>SUBTOTAL(109,LTBL_41207[法人以外の団体／事業所数])</f>
        <v>8</v>
      </c>
    </row>
    <row r="21" spans="2:9" ht="15" customHeight="1" x14ac:dyDescent="0.2">
      <c r="E21" s="11">
        <f>LTBL_41207[[#Totals],[個人／事業所数]]/LTBL_41207[[#Totals],[総数／事業所数]]</f>
        <v>0.68259385665529015</v>
      </c>
      <c r="G21" s="11">
        <f>LTBL_41207[[#Totals],[法人／事業所数]]/LTBL_41207[[#Totals],[総数／事業所数]]</f>
        <v>0.29692832764505117</v>
      </c>
      <c r="I21" s="11">
        <f>LTBL_41207[[#Totals],[法人以外の団体／事業所数]]/LTBL_41207[[#Totals],[総数／事業所数]]</f>
        <v>9.1012514220705342E-3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106</v>
      </c>
      <c r="D24" s="8">
        <v>12.06</v>
      </c>
      <c r="E24" s="12">
        <v>101</v>
      </c>
      <c r="F24" s="8">
        <v>16.829999999999998</v>
      </c>
      <c r="G24" s="12">
        <v>5</v>
      </c>
      <c r="H24" s="8">
        <v>1.92</v>
      </c>
      <c r="I24" s="12">
        <v>0</v>
      </c>
    </row>
    <row r="25" spans="2:9" ht="15" customHeight="1" x14ac:dyDescent="0.2">
      <c r="B25" t="s">
        <v>59</v>
      </c>
      <c r="C25" s="12">
        <v>105</v>
      </c>
      <c r="D25" s="8">
        <v>11.95</v>
      </c>
      <c r="E25" s="12">
        <v>92</v>
      </c>
      <c r="F25" s="8">
        <v>15.33</v>
      </c>
      <c r="G25" s="12">
        <v>13</v>
      </c>
      <c r="H25" s="8">
        <v>4.9800000000000004</v>
      </c>
      <c r="I25" s="12">
        <v>0</v>
      </c>
    </row>
    <row r="26" spans="2:9" ht="15" customHeight="1" x14ac:dyDescent="0.2">
      <c r="B26" t="s">
        <v>54</v>
      </c>
      <c r="C26" s="12">
        <v>72</v>
      </c>
      <c r="D26" s="8">
        <v>8.19</v>
      </c>
      <c r="E26" s="12">
        <v>38</v>
      </c>
      <c r="F26" s="8">
        <v>6.33</v>
      </c>
      <c r="G26" s="12">
        <v>34</v>
      </c>
      <c r="H26" s="8">
        <v>13.03</v>
      </c>
      <c r="I26" s="12">
        <v>0</v>
      </c>
    </row>
    <row r="27" spans="2:9" ht="15" customHeight="1" x14ac:dyDescent="0.2">
      <c r="B27" t="s">
        <v>55</v>
      </c>
      <c r="C27" s="12">
        <v>71</v>
      </c>
      <c r="D27" s="8">
        <v>8.08</v>
      </c>
      <c r="E27" s="12">
        <v>57</v>
      </c>
      <c r="F27" s="8">
        <v>9.5</v>
      </c>
      <c r="G27" s="12">
        <v>14</v>
      </c>
      <c r="H27" s="8">
        <v>5.36</v>
      </c>
      <c r="I27" s="12">
        <v>0</v>
      </c>
    </row>
    <row r="28" spans="2:9" ht="15" customHeight="1" x14ac:dyDescent="0.2">
      <c r="B28" t="s">
        <v>52</v>
      </c>
      <c r="C28" s="12">
        <v>57</v>
      </c>
      <c r="D28" s="8">
        <v>6.48</v>
      </c>
      <c r="E28" s="12">
        <v>44</v>
      </c>
      <c r="F28" s="8">
        <v>7.33</v>
      </c>
      <c r="G28" s="12">
        <v>11</v>
      </c>
      <c r="H28" s="8">
        <v>4.21</v>
      </c>
      <c r="I28" s="12">
        <v>2</v>
      </c>
    </row>
    <row r="29" spans="2:9" ht="15" customHeight="1" x14ac:dyDescent="0.2">
      <c r="B29" t="s">
        <v>44</v>
      </c>
      <c r="C29" s="12">
        <v>56</v>
      </c>
      <c r="D29" s="8">
        <v>6.37</v>
      </c>
      <c r="E29" s="12">
        <v>25</v>
      </c>
      <c r="F29" s="8">
        <v>4.17</v>
      </c>
      <c r="G29" s="12">
        <v>31</v>
      </c>
      <c r="H29" s="8">
        <v>11.88</v>
      </c>
      <c r="I29" s="12">
        <v>0</v>
      </c>
    </row>
    <row r="30" spans="2:9" ht="15" customHeight="1" x14ac:dyDescent="0.2">
      <c r="B30" t="s">
        <v>45</v>
      </c>
      <c r="C30" s="12">
        <v>44</v>
      </c>
      <c r="D30" s="8">
        <v>5.01</v>
      </c>
      <c r="E30" s="12">
        <v>28</v>
      </c>
      <c r="F30" s="8">
        <v>4.67</v>
      </c>
      <c r="G30" s="12">
        <v>16</v>
      </c>
      <c r="H30" s="8">
        <v>6.13</v>
      </c>
      <c r="I30" s="12">
        <v>0</v>
      </c>
    </row>
    <row r="31" spans="2:9" ht="15" customHeight="1" x14ac:dyDescent="0.2">
      <c r="B31" t="s">
        <v>60</v>
      </c>
      <c r="C31" s="12">
        <v>41</v>
      </c>
      <c r="D31" s="8">
        <v>4.66</v>
      </c>
      <c r="E31" s="12">
        <v>27</v>
      </c>
      <c r="F31" s="8">
        <v>4.5</v>
      </c>
      <c r="G31" s="12">
        <v>9</v>
      </c>
      <c r="H31" s="8">
        <v>3.45</v>
      </c>
      <c r="I31" s="12">
        <v>4</v>
      </c>
    </row>
    <row r="32" spans="2:9" ht="15" customHeight="1" x14ac:dyDescent="0.2">
      <c r="B32" t="s">
        <v>61</v>
      </c>
      <c r="C32" s="12">
        <v>28</v>
      </c>
      <c r="D32" s="8">
        <v>3.19</v>
      </c>
      <c r="E32" s="12">
        <v>28</v>
      </c>
      <c r="F32" s="8">
        <v>4.67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51</v>
      </c>
      <c r="C33" s="12">
        <v>27</v>
      </c>
      <c r="D33" s="8">
        <v>3.07</v>
      </c>
      <c r="E33" s="12">
        <v>12</v>
      </c>
      <c r="F33" s="8">
        <v>2</v>
      </c>
      <c r="G33" s="12">
        <v>15</v>
      </c>
      <c r="H33" s="8">
        <v>5.75</v>
      </c>
      <c r="I33" s="12">
        <v>0</v>
      </c>
    </row>
    <row r="34" spans="2:9" ht="15" customHeight="1" x14ac:dyDescent="0.2">
      <c r="B34" t="s">
        <v>53</v>
      </c>
      <c r="C34" s="12">
        <v>26</v>
      </c>
      <c r="D34" s="8">
        <v>2.96</v>
      </c>
      <c r="E34" s="12">
        <v>20</v>
      </c>
      <c r="F34" s="8">
        <v>3.33</v>
      </c>
      <c r="G34" s="12">
        <v>6</v>
      </c>
      <c r="H34" s="8">
        <v>2.2999999999999998</v>
      </c>
      <c r="I34" s="12">
        <v>0</v>
      </c>
    </row>
    <row r="35" spans="2:9" ht="15" customHeight="1" x14ac:dyDescent="0.2">
      <c r="B35" t="s">
        <v>46</v>
      </c>
      <c r="C35" s="12">
        <v>23</v>
      </c>
      <c r="D35" s="8">
        <v>2.62</v>
      </c>
      <c r="E35" s="12">
        <v>15</v>
      </c>
      <c r="F35" s="8">
        <v>2.5</v>
      </c>
      <c r="G35" s="12">
        <v>8</v>
      </c>
      <c r="H35" s="8">
        <v>3.07</v>
      </c>
      <c r="I35" s="12">
        <v>0</v>
      </c>
    </row>
    <row r="36" spans="2:9" ht="15" customHeight="1" x14ac:dyDescent="0.2">
      <c r="B36" t="s">
        <v>47</v>
      </c>
      <c r="C36" s="12">
        <v>17</v>
      </c>
      <c r="D36" s="8">
        <v>1.93</v>
      </c>
      <c r="E36" s="12">
        <v>13</v>
      </c>
      <c r="F36" s="8">
        <v>2.17</v>
      </c>
      <c r="G36" s="12">
        <v>4</v>
      </c>
      <c r="H36" s="8">
        <v>1.53</v>
      </c>
      <c r="I36" s="12">
        <v>0</v>
      </c>
    </row>
    <row r="37" spans="2:9" ht="15" customHeight="1" x14ac:dyDescent="0.2">
      <c r="B37" t="s">
        <v>57</v>
      </c>
      <c r="C37" s="12">
        <v>16</v>
      </c>
      <c r="D37" s="8">
        <v>1.82</v>
      </c>
      <c r="E37" s="12">
        <v>7</v>
      </c>
      <c r="F37" s="8">
        <v>1.17</v>
      </c>
      <c r="G37" s="12">
        <v>9</v>
      </c>
      <c r="H37" s="8">
        <v>3.45</v>
      </c>
      <c r="I37" s="12">
        <v>0</v>
      </c>
    </row>
    <row r="38" spans="2:9" ht="15" customHeight="1" x14ac:dyDescent="0.2">
      <c r="B38" t="s">
        <v>56</v>
      </c>
      <c r="C38" s="12">
        <v>15</v>
      </c>
      <c r="D38" s="8">
        <v>1.71</v>
      </c>
      <c r="E38" s="12">
        <v>13</v>
      </c>
      <c r="F38" s="8">
        <v>2.17</v>
      </c>
      <c r="G38" s="12">
        <v>2</v>
      </c>
      <c r="H38" s="8">
        <v>0.77</v>
      </c>
      <c r="I38" s="12">
        <v>0</v>
      </c>
    </row>
    <row r="39" spans="2:9" ht="15" customHeight="1" x14ac:dyDescent="0.2">
      <c r="B39" t="s">
        <v>49</v>
      </c>
      <c r="C39" s="12">
        <v>12</v>
      </c>
      <c r="D39" s="8">
        <v>1.37</v>
      </c>
      <c r="E39" s="12">
        <v>7</v>
      </c>
      <c r="F39" s="8">
        <v>1.17</v>
      </c>
      <c r="G39" s="12">
        <v>5</v>
      </c>
      <c r="H39" s="8">
        <v>1.92</v>
      </c>
      <c r="I39" s="12">
        <v>0</v>
      </c>
    </row>
    <row r="40" spans="2:9" ht="15" customHeight="1" x14ac:dyDescent="0.2">
      <c r="B40" t="s">
        <v>65</v>
      </c>
      <c r="C40" s="12">
        <v>12</v>
      </c>
      <c r="D40" s="8">
        <v>1.37</v>
      </c>
      <c r="E40" s="12">
        <v>3</v>
      </c>
      <c r="F40" s="8">
        <v>0.5</v>
      </c>
      <c r="G40" s="12">
        <v>9</v>
      </c>
      <c r="H40" s="8">
        <v>3.45</v>
      </c>
      <c r="I40" s="12">
        <v>0</v>
      </c>
    </row>
    <row r="41" spans="2:9" ht="15" customHeight="1" x14ac:dyDescent="0.2">
      <c r="B41" t="s">
        <v>62</v>
      </c>
      <c r="C41" s="12">
        <v>11</v>
      </c>
      <c r="D41" s="8">
        <v>1.25</v>
      </c>
      <c r="E41" s="12">
        <v>0</v>
      </c>
      <c r="F41" s="8">
        <v>0</v>
      </c>
      <c r="G41" s="12">
        <v>6</v>
      </c>
      <c r="H41" s="8">
        <v>2.2999999999999998</v>
      </c>
      <c r="I41" s="12">
        <v>0</v>
      </c>
    </row>
    <row r="42" spans="2:9" ht="15" customHeight="1" x14ac:dyDescent="0.2">
      <c r="B42" t="s">
        <v>69</v>
      </c>
      <c r="C42" s="12">
        <v>10</v>
      </c>
      <c r="D42" s="8">
        <v>1.1399999999999999</v>
      </c>
      <c r="E42" s="12">
        <v>2</v>
      </c>
      <c r="F42" s="8">
        <v>0.33</v>
      </c>
      <c r="G42" s="12">
        <v>8</v>
      </c>
      <c r="H42" s="8">
        <v>3.07</v>
      </c>
      <c r="I42" s="12">
        <v>0</v>
      </c>
    </row>
    <row r="43" spans="2:9" ht="15" customHeight="1" x14ac:dyDescent="0.2">
      <c r="B43" t="s">
        <v>63</v>
      </c>
      <c r="C43" s="12">
        <v>10</v>
      </c>
      <c r="D43" s="8">
        <v>1.1399999999999999</v>
      </c>
      <c r="E43" s="12">
        <v>8</v>
      </c>
      <c r="F43" s="8">
        <v>1.33</v>
      </c>
      <c r="G43" s="12">
        <v>2</v>
      </c>
      <c r="H43" s="8">
        <v>0.77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53</v>
      </c>
      <c r="D47" s="8">
        <v>6.03</v>
      </c>
      <c r="E47" s="12">
        <v>49</v>
      </c>
      <c r="F47" s="8">
        <v>8.17</v>
      </c>
      <c r="G47" s="12">
        <v>4</v>
      </c>
      <c r="H47" s="8">
        <v>1.53</v>
      </c>
      <c r="I47" s="12">
        <v>0</v>
      </c>
    </row>
    <row r="48" spans="2:9" ht="15" customHeight="1" x14ac:dyDescent="0.2">
      <c r="B48" t="s">
        <v>105</v>
      </c>
      <c r="C48" s="12">
        <v>51</v>
      </c>
      <c r="D48" s="8">
        <v>5.8</v>
      </c>
      <c r="E48" s="12">
        <v>45</v>
      </c>
      <c r="F48" s="8">
        <v>7.5</v>
      </c>
      <c r="G48" s="12">
        <v>6</v>
      </c>
      <c r="H48" s="8">
        <v>2.2999999999999998</v>
      </c>
      <c r="I48" s="12">
        <v>0</v>
      </c>
    </row>
    <row r="49" spans="2:9" ht="15" customHeight="1" x14ac:dyDescent="0.2">
      <c r="B49" t="s">
        <v>109</v>
      </c>
      <c r="C49" s="12">
        <v>44</v>
      </c>
      <c r="D49" s="8">
        <v>5.01</v>
      </c>
      <c r="E49" s="12">
        <v>43</v>
      </c>
      <c r="F49" s="8">
        <v>7.17</v>
      </c>
      <c r="G49" s="12">
        <v>1</v>
      </c>
      <c r="H49" s="8">
        <v>0.38</v>
      </c>
      <c r="I49" s="12">
        <v>0</v>
      </c>
    </row>
    <row r="50" spans="2:9" ht="15" customHeight="1" x14ac:dyDescent="0.2">
      <c r="B50" t="s">
        <v>110</v>
      </c>
      <c r="C50" s="12">
        <v>32</v>
      </c>
      <c r="D50" s="8">
        <v>3.64</v>
      </c>
      <c r="E50" s="12">
        <v>30</v>
      </c>
      <c r="F50" s="8">
        <v>5</v>
      </c>
      <c r="G50" s="12">
        <v>2</v>
      </c>
      <c r="H50" s="8">
        <v>0.77</v>
      </c>
      <c r="I50" s="12">
        <v>0</v>
      </c>
    </row>
    <row r="51" spans="2:9" ht="15" customHeight="1" x14ac:dyDescent="0.2">
      <c r="B51" t="s">
        <v>95</v>
      </c>
      <c r="C51" s="12">
        <v>25</v>
      </c>
      <c r="D51" s="8">
        <v>2.84</v>
      </c>
      <c r="E51" s="12">
        <v>5</v>
      </c>
      <c r="F51" s="8">
        <v>0.83</v>
      </c>
      <c r="G51" s="12">
        <v>20</v>
      </c>
      <c r="H51" s="8">
        <v>7.66</v>
      </c>
      <c r="I51" s="12">
        <v>0</v>
      </c>
    </row>
    <row r="52" spans="2:9" ht="15" customHeight="1" x14ac:dyDescent="0.2">
      <c r="B52" t="s">
        <v>101</v>
      </c>
      <c r="C52" s="12">
        <v>21</v>
      </c>
      <c r="D52" s="8">
        <v>2.39</v>
      </c>
      <c r="E52" s="12">
        <v>18</v>
      </c>
      <c r="F52" s="8">
        <v>3</v>
      </c>
      <c r="G52" s="12">
        <v>3</v>
      </c>
      <c r="H52" s="8">
        <v>1.1499999999999999</v>
      </c>
      <c r="I52" s="12">
        <v>0</v>
      </c>
    </row>
    <row r="53" spans="2:9" ht="15" customHeight="1" x14ac:dyDescent="0.2">
      <c r="B53" t="s">
        <v>103</v>
      </c>
      <c r="C53" s="12">
        <v>20</v>
      </c>
      <c r="D53" s="8">
        <v>2.2799999999999998</v>
      </c>
      <c r="E53" s="12">
        <v>6</v>
      </c>
      <c r="F53" s="8">
        <v>1</v>
      </c>
      <c r="G53" s="12">
        <v>14</v>
      </c>
      <c r="H53" s="8">
        <v>5.36</v>
      </c>
      <c r="I53" s="12">
        <v>0</v>
      </c>
    </row>
    <row r="54" spans="2:9" ht="15" customHeight="1" x14ac:dyDescent="0.2">
      <c r="B54" t="s">
        <v>104</v>
      </c>
      <c r="C54" s="12">
        <v>20</v>
      </c>
      <c r="D54" s="8">
        <v>2.2799999999999998</v>
      </c>
      <c r="E54" s="12">
        <v>16</v>
      </c>
      <c r="F54" s="8">
        <v>2.67</v>
      </c>
      <c r="G54" s="12">
        <v>4</v>
      </c>
      <c r="H54" s="8">
        <v>1.53</v>
      </c>
      <c r="I54" s="12">
        <v>0</v>
      </c>
    </row>
    <row r="55" spans="2:9" ht="15" customHeight="1" x14ac:dyDescent="0.2">
      <c r="B55" t="s">
        <v>113</v>
      </c>
      <c r="C55" s="12">
        <v>20</v>
      </c>
      <c r="D55" s="8">
        <v>2.2799999999999998</v>
      </c>
      <c r="E55" s="12">
        <v>20</v>
      </c>
      <c r="F55" s="8">
        <v>3.33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100</v>
      </c>
      <c r="C56" s="12">
        <v>18</v>
      </c>
      <c r="D56" s="8">
        <v>2.0499999999999998</v>
      </c>
      <c r="E56" s="12">
        <v>13</v>
      </c>
      <c r="F56" s="8">
        <v>2.17</v>
      </c>
      <c r="G56" s="12">
        <v>4</v>
      </c>
      <c r="H56" s="8">
        <v>1.53</v>
      </c>
      <c r="I56" s="12">
        <v>1</v>
      </c>
    </row>
    <row r="57" spans="2:9" ht="15" customHeight="1" x14ac:dyDescent="0.2">
      <c r="B57" t="s">
        <v>107</v>
      </c>
      <c r="C57" s="12">
        <v>18</v>
      </c>
      <c r="D57" s="8">
        <v>2.0499999999999998</v>
      </c>
      <c r="E57" s="12">
        <v>17</v>
      </c>
      <c r="F57" s="8">
        <v>2.83</v>
      </c>
      <c r="G57" s="12">
        <v>1</v>
      </c>
      <c r="H57" s="8">
        <v>0.38</v>
      </c>
      <c r="I57" s="12">
        <v>0</v>
      </c>
    </row>
    <row r="58" spans="2:9" ht="15" customHeight="1" x14ac:dyDescent="0.2">
      <c r="B58" t="s">
        <v>112</v>
      </c>
      <c r="C58" s="12">
        <v>18</v>
      </c>
      <c r="D58" s="8">
        <v>2.0499999999999998</v>
      </c>
      <c r="E58" s="12">
        <v>17</v>
      </c>
      <c r="F58" s="8">
        <v>2.83</v>
      </c>
      <c r="G58" s="12">
        <v>1</v>
      </c>
      <c r="H58" s="8">
        <v>0.38</v>
      </c>
      <c r="I58" s="12">
        <v>0</v>
      </c>
    </row>
    <row r="59" spans="2:9" ht="15" customHeight="1" x14ac:dyDescent="0.2">
      <c r="B59" t="s">
        <v>97</v>
      </c>
      <c r="C59" s="12">
        <v>17</v>
      </c>
      <c r="D59" s="8">
        <v>1.93</v>
      </c>
      <c r="E59" s="12">
        <v>11</v>
      </c>
      <c r="F59" s="8">
        <v>1.83</v>
      </c>
      <c r="G59" s="12">
        <v>6</v>
      </c>
      <c r="H59" s="8">
        <v>2.2999999999999998</v>
      </c>
      <c r="I59" s="12">
        <v>0</v>
      </c>
    </row>
    <row r="60" spans="2:9" ht="15" customHeight="1" x14ac:dyDescent="0.2">
      <c r="B60" t="s">
        <v>96</v>
      </c>
      <c r="C60" s="12">
        <v>16</v>
      </c>
      <c r="D60" s="8">
        <v>1.82</v>
      </c>
      <c r="E60" s="12">
        <v>13</v>
      </c>
      <c r="F60" s="8">
        <v>2.17</v>
      </c>
      <c r="G60" s="12">
        <v>3</v>
      </c>
      <c r="H60" s="8">
        <v>1.1499999999999999</v>
      </c>
      <c r="I60" s="12">
        <v>0</v>
      </c>
    </row>
    <row r="61" spans="2:9" ht="15" customHeight="1" x14ac:dyDescent="0.2">
      <c r="B61" t="s">
        <v>99</v>
      </c>
      <c r="C61" s="12">
        <v>16</v>
      </c>
      <c r="D61" s="8">
        <v>1.82</v>
      </c>
      <c r="E61" s="12">
        <v>7</v>
      </c>
      <c r="F61" s="8">
        <v>1.17</v>
      </c>
      <c r="G61" s="12">
        <v>9</v>
      </c>
      <c r="H61" s="8">
        <v>3.45</v>
      </c>
      <c r="I61" s="12">
        <v>0</v>
      </c>
    </row>
    <row r="62" spans="2:9" ht="15" customHeight="1" x14ac:dyDescent="0.2">
      <c r="B62" t="s">
        <v>102</v>
      </c>
      <c r="C62" s="12">
        <v>16</v>
      </c>
      <c r="D62" s="8">
        <v>1.82</v>
      </c>
      <c r="E62" s="12">
        <v>12</v>
      </c>
      <c r="F62" s="8">
        <v>2</v>
      </c>
      <c r="G62" s="12">
        <v>4</v>
      </c>
      <c r="H62" s="8">
        <v>1.53</v>
      </c>
      <c r="I62" s="12">
        <v>0</v>
      </c>
    </row>
    <row r="63" spans="2:9" ht="15" customHeight="1" x14ac:dyDescent="0.2">
      <c r="B63" t="s">
        <v>108</v>
      </c>
      <c r="C63" s="12">
        <v>15</v>
      </c>
      <c r="D63" s="8">
        <v>1.71</v>
      </c>
      <c r="E63" s="12">
        <v>14</v>
      </c>
      <c r="F63" s="8">
        <v>2.33</v>
      </c>
      <c r="G63" s="12">
        <v>1</v>
      </c>
      <c r="H63" s="8">
        <v>0.38</v>
      </c>
      <c r="I63" s="12">
        <v>0</v>
      </c>
    </row>
    <row r="64" spans="2:9" ht="15" customHeight="1" x14ac:dyDescent="0.2">
      <c r="B64" t="s">
        <v>116</v>
      </c>
      <c r="C64" s="12">
        <v>15</v>
      </c>
      <c r="D64" s="8">
        <v>1.71</v>
      </c>
      <c r="E64" s="12">
        <v>8</v>
      </c>
      <c r="F64" s="8">
        <v>1.33</v>
      </c>
      <c r="G64" s="12">
        <v>7</v>
      </c>
      <c r="H64" s="8">
        <v>2.68</v>
      </c>
      <c r="I64" s="12">
        <v>0</v>
      </c>
    </row>
    <row r="65" spans="2:9" ht="15" customHeight="1" x14ac:dyDescent="0.2">
      <c r="B65" t="s">
        <v>117</v>
      </c>
      <c r="C65" s="12">
        <v>14</v>
      </c>
      <c r="D65" s="8">
        <v>1.59</v>
      </c>
      <c r="E65" s="12">
        <v>10</v>
      </c>
      <c r="F65" s="8">
        <v>1.67</v>
      </c>
      <c r="G65" s="12">
        <v>4</v>
      </c>
      <c r="H65" s="8">
        <v>1.53</v>
      </c>
      <c r="I65" s="12">
        <v>0</v>
      </c>
    </row>
    <row r="66" spans="2:9" ht="15" customHeight="1" x14ac:dyDescent="0.2">
      <c r="B66" t="s">
        <v>130</v>
      </c>
      <c r="C66" s="12">
        <v>12</v>
      </c>
      <c r="D66" s="8">
        <v>1.37</v>
      </c>
      <c r="E66" s="12">
        <v>6</v>
      </c>
      <c r="F66" s="8">
        <v>1</v>
      </c>
      <c r="G66" s="12">
        <v>6</v>
      </c>
      <c r="H66" s="8">
        <v>2.2999999999999998</v>
      </c>
      <c r="I66" s="12">
        <v>0</v>
      </c>
    </row>
    <row r="68" spans="2:9" ht="15" customHeight="1" x14ac:dyDescent="0.2">
      <c r="B68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D559-1D00-451B-B117-0FF1060F0F8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134</v>
      </c>
      <c r="D6" s="8">
        <v>17.63</v>
      </c>
      <c r="E6" s="12">
        <v>63</v>
      </c>
      <c r="F6" s="8">
        <v>13.46</v>
      </c>
      <c r="G6" s="12">
        <v>71</v>
      </c>
      <c r="H6" s="8">
        <v>25.45</v>
      </c>
      <c r="I6" s="12">
        <v>0</v>
      </c>
    </row>
    <row r="7" spans="2:9" ht="15" customHeight="1" x14ac:dyDescent="0.2">
      <c r="B7" t="s">
        <v>23</v>
      </c>
      <c r="C7" s="12">
        <v>57</v>
      </c>
      <c r="D7" s="8">
        <v>7.5</v>
      </c>
      <c r="E7" s="12">
        <v>36</v>
      </c>
      <c r="F7" s="8">
        <v>7.69</v>
      </c>
      <c r="G7" s="12">
        <v>21</v>
      </c>
      <c r="H7" s="8">
        <v>7.53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0.36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0.36</v>
      </c>
      <c r="I9" s="12">
        <v>0</v>
      </c>
    </row>
    <row r="10" spans="2:9" ht="15" customHeight="1" x14ac:dyDescent="0.2">
      <c r="B10" t="s">
        <v>26</v>
      </c>
      <c r="C10" s="12">
        <v>6</v>
      </c>
      <c r="D10" s="8">
        <v>0.79</v>
      </c>
      <c r="E10" s="12">
        <v>1</v>
      </c>
      <c r="F10" s="8">
        <v>0.21</v>
      </c>
      <c r="G10" s="12">
        <v>5</v>
      </c>
      <c r="H10" s="8">
        <v>1.79</v>
      </c>
      <c r="I10" s="12">
        <v>0</v>
      </c>
    </row>
    <row r="11" spans="2:9" ht="15" customHeight="1" x14ac:dyDescent="0.2">
      <c r="B11" t="s">
        <v>27</v>
      </c>
      <c r="C11" s="12">
        <v>210</v>
      </c>
      <c r="D11" s="8">
        <v>27.63</v>
      </c>
      <c r="E11" s="12">
        <v>128</v>
      </c>
      <c r="F11" s="8">
        <v>27.35</v>
      </c>
      <c r="G11" s="12">
        <v>80</v>
      </c>
      <c r="H11" s="8">
        <v>28.67</v>
      </c>
      <c r="I11" s="12">
        <v>2</v>
      </c>
    </row>
    <row r="12" spans="2:9" ht="15" customHeight="1" x14ac:dyDescent="0.2">
      <c r="B12" t="s">
        <v>28</v>
      </c>
      <c r="C12" s="12">
        <v>6</v>
      </c>
      <c r="D12" s="8">
        <v>0.79</v>
      </c>
      <c r="E12" s="12">
        <v>2</v>
      </c>
      <c r="F12" s="8">
        <v>0.43</v>
      </c>
      <c r="G12" s="12">
        <v>4</v>
      </c>
      <c r="H12" s="8">
        <v>1.43</v>
      </c>
      <c r="I12" s="12">
        <v>0</v>
      </c>
    </row>
    <row r="13" spans="2:9" ht="15" customHeight="1" x14ac:dyDescent="0.2">
      <c r="B13" t="s">
        <v>29</v>
      </c>
      <c r="C13" s="12">
        <v>37</v>
      </c>
      <c r="D13" s="8">
        <v>4.87</v>
      </c>
      <c r="E13" s="12">
        <v>16</v>
      </c>
      <c r="F13" s="8">
        <v>3.42</v>
      </c>
      <c r="G13" s="12">
        <v>21</v>
      </c>
      <c r="H13" s="8">
        <v>7.53</v>
      </c>
      <c r="I13" s="12">
        <v>0</v>
      </c>
    </row>
    <row r="14" spans="2:9" ht="15" customHeight="1" x14ac:dyDescent="0.2">
      <c r="B14" t="s">
        <v>30</v>
      </c>
      <c r="C14" s="12">
        <v>31</v>
      </c>
      <c r="D14" s="8">
        <v>4.08</v>
      </c>
      <c r="E14" s="12">
        <v>19</v>
      </c>
      <c r="F14" s="8">
        <v>4.0599999999999996</v>
      </c>
      <c r="G14" s="12">
        <v>11</v>
      </c>
      <c r="H14" s="8">
        <v>3.94</v>
      </c>
      <c r="I14" s="12">
        <v>0</v>
      </c>
    </row>
    <row r="15" spans="2:9" ht="15" customHeight="1" x14ac:dyDescent="0.2">
      <c r="B15" t="s">
        <v>31</v>
      </c>
      <c r="C15" s="12">
        <v>63</v>
      </c>
      <c r="D15" s="8">
        <v>8.2899999999999991</v>
      </c>
      <c r="E15" s="12">
        <v>55</v>
      </c>
      <c r="F15" s="8">
        <v>11.75</v>
      </c>
      <c r="G15" s="12">
        <v>8</v>
      </c>
      <c r="H15" s="8">
        <v>2.87</v>
      </c>
      <c r="I15" s="12">
        <v>0</v>
      </c>
    </row>
    <row r="16" spans="2:9" ht="15" customHeight="1" x14ac:dyDescent="0.2">
      <c r="B16" t="s">
        <v>32</v>
      </c>
      <c r="C16" s="12">
        <v>111</v>
      </c>
      <c r="D16" s="8">
        <v>14.61</v>
      </c>
      <c r="E16" s="12">
        <v>88</v>
      </c>
      <c r="F16" s="8">
        <v>18.8</v>
      </c>
      <c r="G16" s="12">
        <v>22</v>
      </c>
      <c r="H16" s="8">
        <v>7.89</v>
      </c>
      <c r="I16" s="12">
        <v>0</v>
      </c>
    </row>
    <row r="17" spans="2:9" ht="15" customHeight="1" x14ac:dyDescent="0.2">
      <c r="B17" t="s">
        <v>33</v>
      </c>
      <c r="C17" s="12">
        <v>25</v>
      </c>
      <c r="D17" s="8">
        <v>3.29</v>
      </c>
      <c r="E17" s="12">
        <v>12</v>
      </c>
      <c r="F17" s="8">
        <v>2.56</v>
      </c>
      <c r="G17" s="12">
        <v>7</v>
      </c>
      <c r="H17" s="8">
        <v>2.5099999999999998</v>
      </c>
      <c r="I17" s="12">
        <v>0</v>
      </c>
    </row>
    <row r="18" spans="2:9" ht="15" customHeight="1" x14ac:dyDescent="0.2">
      <c r="B18" t="s">
        <v>34</v>
      </c>
      <c r="C18" s="12">
        <v>37</v>
      </c>
      <c r="D18" s="8">
        <v>4.87</v>
      </c>
      <c r="E18" s="12">
        <v>23</v>
      </c>
      <c r="F18" s="8">
        <v>4.91</v>
      </c>
      <c r="G18" s="12">
        <v>14</v>
      </c>
      <c r="H18" s="8">
        <v>5.0199999999999996</v>
      </c>
      <c r="I18" s="12">
        <v>0</v>
      </c>
    </row>
    <row r="19" spans="2:9" ht="15" customHeight="1" x14ac:dyDescent="0.2">
      <c r="B19" t="s">
        <v>35</v>
      </c>
      <c r="C19" s="12">
        <v>41</v>
      </c>
      <c r="D19" s="8">
        <v>5.39</v>
      </c>
      <c r="E19" s="12">
        <v>25</v>
      </c>
      <c r="F19" s="8">
        <v>5.34</v>
      </c>
      <c r="G19" s="12">
        <v>13</v>
      </c>
      <c r="H19" s="8">
        <v>4.66</v>
      </c>
      <c r="I19" s="12">
        <v>1</v>
      </c>
    </row>
    <row r="20" spans="2:9" ht="15" customHeight="1" x14ac:dyDescent="0.2">
      <c r="B20" s="9" t="s">
        <v>177</v>
      </c>
      <c r="C20" s="12">
        <f>SUM(LTBL_41208[総数／事業所数])</f>
        <v>760</v>
      </c>
      <c r="E20" s="12">
        <f>SUBTOTAL(109,LTBL_41208[個人／事業所数])</f>
        <v>468</v>
      </c>
      <c r="G20" s="12">
        <f>SUBTOTAL(109,LTBL_41208[法人／事業所数])</f>
        <v>279</v>
      </c>
      <c r="I20" s="12">
        <f>SUBTOTAL(109,LTBL_41208[法人以外の団体／事業所数])</f>
        <v>3</v>
      </c>
    </row>
    <row r="21" spans="2:9" ht="15" customHeight="1" x14ac:dyDescent="0.2">
      <c r="E21" s="11">
        <f>LTBL_41208[[#Totals],[個人／事業所数]]/LTBL_41208[[#Totals],[総数／事業所数]]</f>
        <v>0.61578947368421055</v>
      </c>
      <c r="G21" s="11">
        <f>LTBL_41208[[#Totals],[法人／事業所数]]/LTBL_41208[[#Totals],[総数／事業所数]]</f>
        <v>0.36710526315789471</v>
      </c>
      <c r="I21" s="11">
        <f>LTBL_41208[[#Totals],[法人以外の団体／事業所数]]/LTBL_41208[[#Totals],[総数／事業所数]]</f>
        <v>3.9473684210526317E-3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95</v>
      </c>
      <c r="D24" s="8">
        <v>12.5</v>
      </c>
      <c r="E24" s="12">
        <v>80</v>
      </c>
      <c r="F24" s="8">
        <v>17.09</v>
      </c>
      <c r="G24" s="12">
        <v>15</v>
      </c>
      <c r="H24" s="8">
        <v>5.38</v>
      </c>
      <c r="I24" s="12">
        <v>0</v>
      </c>
    </row>
    <row r="25" spans="2:9" ht="15" customHeight="1" x14ac:dyDescent="0.2">
      <c r="B25" t="s">
        <v>52</v>
      </c>
      <c r="C25" s="12">
        <v>57</v>
      </c>
      <c r="D25" s="8">
        <v>7.5</v>
      </c>
      <c r="E25" s="12">
        <v>41</v>
      </c>
      <c r="F25" s="8">
        <v>8.76</v>
      </c>
      <c r="G25" s="12">
        <v>14</v>
      </c>
      <c r="H25" s="8">
        <v>5.0199999999999996</v>
      </c>
      <c r="I25" s="12">
        <v>2</v>
      </c>
    </row>
    <row r="26" spans="2:9" ht="15" customHeight="1" x14ac:dyDescent="0.2">
      <c r="B26" t="s">
        <v>44</v>
      </c>
      <c r="C26" s="12">
        <v>56</v>
      </c>
      <c r="D26" s="8">
        <v>7.37</v>
      </c>
      <c r="E26" s="12">
        <v>20</v>
      </c>
      <c r="F26" s="8">
        <v>4.2699999999999996</v>
      </c>
      <c r="G26" s="12">
        <v>36</v>
      </c>
      <c r="H26" s="8">
        <v>12.9</v>
      </c>
      <c r="I26" s="12">
        <v>0</v>
      </c>
    </row>
    <row r="27" spans="2:9" ht="15" customHeight="1" x14ac:dyDescent="0.2">
      <c r="B27" t="s">
        <v>58</v>
      </c>
      <c r="C27" s="12">
        <v>56</v>
      </c>
      <c r="D27" s="8">
        <v>7.37</v>
      </c>
      <c r="E27" s="12">
        <v>53</v>
      </c>
      <c r="F27" s="8">
        <v>11.32</v>
      </c>
      <c r="G27" s="12">
        <v>3</v>
      </c>
      <c r="H27" s="8">
        <v>1.08</v>
      </c>
      <c r="I27" s="12">
        <v>0</v>
      </c>
    </row>
    <row r="28" spans="2:9" ht="15" customHeight="1" x14ac:dyDescent="0.2">
      <c r="B28" t="s">
        <v>45</v>
      </c>
      <c r="C28" s="12">
        <v>54</v>
      </c>
      <c r="D28" s="8">
        <v>7.11</v>
      </c>
      <c r="E28" s="12">
        <v>32</v>
      </c>
      <c r="F28" s="8">
        <v>6.84</v>
      </c>
      <c r="G28" s="12">
        <v>22</v>
      </c>
      <c r="H28" s="8">
        <v>7.89</v>
      </c>
      <c r="I28" s="12">
        <v>0</v>
      </c>
    </row>
    <row r="29" spans="2:9" ht="15" customHeight="1" x14ac:dyDescent="0.2">
      <c r="B29" t="s">
        <v>54</v>
      </c>
      <c r="C29" s="12">
        <v>54</v>
      </c>
      <c r="D29" s="8">
        <v>7.11</v>
      </c>
      <c r="E29" s="12">
        <v>31</v>
      </c>
      <c r="F29" s="8">
        <v>6.62</v>
      </c>
      <c r="G29" s="12">
        <v>23</v>
      </c>
      <c r="H29" s="8">
        <v>8.24</v>
      </c>
      <c r="I29" s="12">
        <v>0</v>
      </c>
    </row>
    <row r="30" spans="2:9" ht="15" customHeight="1" x14ac:dyDescent="0.2">
      <c r="B30" t="s">
        <v>53</v>
      </c>
      <c r="C30" s="12">
        <v>29</v>
      </c>
      <c r="D30" s="8">
        <v>3.82</v>
      </c>
      <c r="E30" s="12">
        <v>26</v>
      </c>
      <c r="F30" s="8">
        <v>5.56</v>
      </c>
      <c r="G30" s="12">
        <v>3</v>
      </c>
      <c r="H30" s="8">
        <v>1.08</v>
      </c>
      <c r="I30" s="12">
        <v>0</v>
      </c>
    </row>
    <row r="31" spans="2:9" ht="15" customHeight="1" x14ac:dyDescent="0.2">
      <c r="B31" t="s">
        <v>61</v>
      </c>
      <c r="C31" s="12">
        <v>27</v>
      </c>
      <c r="D31" s="8">
        <v>3.55</v>
      </c>
      <c r="E31" s="12">
        <v>23</v>
      </c>
      <c r="F31" s="8">
        <v>4.91</v>
      </c>
      <c r="G31" s="12">
        <v>4</v>
      </c>
      <c r="H31" s="8">
        <v>1.43</v>
      </c>
      <c r="I31" s="12">
        <v>0</v>
      </c>
    </row>
    <row r="32" spans="2:9" ht="15" customHeight="1" x14ac:dyDescent="0.2">
      <c r="B32" t="s">
        <v>63</v>
      </c>
      <c r="C32" s="12">
        <v>26</v>
      </c>
      <c r="D32" s="8">
        <v>3.42</v>
      </c>
      <c r="E32" s="12">
        <v>22</v>
      </c>
      <c r="F32" s="8">
        <v>4.7</v>
      </c>
      <c r="G32" s="12">
        <v>4</v>
      </c>
      <c r="H32" s="8">
        <v>1.43</v>
      </c>
      <c r="I32" s="12">
        <v>0</v>
      </c>
    </row>
    <row r="33" spans="2:9" ht="15" customHeight="1" x14ac:dyDescent="0.2">
      <c r="B33" t="s">
        <v>60</v>
      </c>
      <c r="C33" s="12">
        <v>25</v>
      </c>
      <c r="D33" s="8">
        <v>3.29</v>
      </c>
      <c r="E33" s="12">
        <v>12</v>
      </c>
      <c r="F33" s="8">
        <v>2.56</v>
      </c>
      <c r="G33" s="12">
        <v>7</v>
      </c>
      <c r="H33" s="8">
        <v>2.5099999999999998</v>
      </c>
      <c r="I33" s="12">
        <v>0</v>
      </c>
    </row>
    <row r="34" spans="2:9" ht="15" customHeight="1" x14ac:dyDescent="0.2">
      <c r="B34" t="s">
        <v>46</v>
      </c>
      <c r="C34" s="12">
        <v>24</v>
      </c>
      <c r="D34" s="8">
        <v>3.16</v>
      </c>
      <c r="E34" s="12">
        <v>11</v>
      </c>
      <c r="F34" s="8">
        <v>2.35</v>
      </c>
      <c r="G34" s="12">
        <v>13</v>
      </c>
      <c r="H34" s="8">
        <v>4.66</v>
      </c>
      <c r="I34" s="12">
        <v>0</v>
      </c>
    </row>
    <row r="35" spans="2:9" ht="15" customHeight="1" x14ac:dyDescent="0.2">
      <c r="B35" t="s">
        <v>55</v>
      </c>
      <c r="C35" s="12">
        <v>24</v>
      </c>
      <c r="D35" s="8">
        <v>3.16</v>
      </c>
      <c r="E35" s="12">
        <v>14</v>
      </c>
      <c r="F35" s="8">
        <v>2.99</v>
      </c>
      <c r="G35" s="12">
        <v>10</v>
      </c>
      <c r="H35" s="8">
        <v>3.58</v>
      </c>
      <c r="I35" s="12">
        <v>0</v>
      </c>
    </row>
    <row r="36" spans="2:9" ht="15" customHeight="1" x14ac:dyDescent="0.2">
      <c r="B36" t="s">
        <v>47</v>
      </c>
      <c r="C36" s="12">
        <v>19</v>
      </c>
      <c r="D36" s="8">
        <v>2.5</v>
      </c>
      <c r="E36" s="12">
        <v>13</v>
      </c>
      <c r="F36" s="8">
        <v>2.78</v>
      </c>
      <c r="G36" s="12">
        <v>6</v>
      </c>
      <c r="H36" s="8">
        <v>2.15</v>
      </c>
      <c r="I36" s="12">
        <v>0</v>
      </c>
    </row>
    <row r="37" spans="2:9" ht="15" customHeight="1" x14ac:dyDescent="0.2">
      <c r="B37" t="s">
        <v>66</v>
      </c>
      <c r="C37" s="12">
        <v>16</v>
      </c>
      <c r="D37" s="8">
        <v>2.11</v>
      </c>
      <c r="E37" s="12">
        <v>6</v>
      </c>
      <c r="F37" s="8">
        <v>1.28</v>
      </c>
      <c r="G37" s="12">
        <v>10</v>
      </c>
      <c r="H37" s="8">
        <v>3.58</v>
      </c>
      <c r="I37" s="12">
        <v>0</v>
      </c>
    </row>
    <row r="38" spans="2:9" ht="15" customHeight="1" x14ac:dyDescent="0.2">
      <c r="B38" t="s">
        <v>56</v>
      </c>
      <c r="C38" s="12">
        <v>15</v>
      </c>
      <c r="D38" s="8">
        <v>1.97</v>
      </c>
      <c r="E38" s="12">
        <v>12</v>
      </c>
      <c r="F38" s="8">
        <v>2.56</v>
      </c>
      <c r="G38" s="12">
        <v>3</v>
      </c>
      <c r="H38" s="8">
        <v>1.08</v>
      </c>
      <c r="I38" s="12">
        <v>0</v>
      </c>
    </row>
    <row r="39" spans="2:9" ht="15" customHeight="1" x14ac:dyDescent="0.2">
      <c r="B39" t="s">
        <v>57</v>
      </c>
      <c r="C39" s="12">
        <v>15</v>
      </c>
      <c r="D39" s="8">
        <v>1.97</v>
      </c>
      <c r="E39" s="12">
        <v>7</v>
      </c>
      <c r="F39" s="8">
        <v>1.5</v>
      </c>
      <c r="G39" s="12">
        <v>7</v>
      </c>
      <c r="H39" s="8">
        <v>2.5099999999999998</v>
      </c>
      <c r="I39" s="12">
        <v>0</v>
      </c>
    </row>
    <row r="40" spans="2:9" ht="15" customHeight="1" x14ac:dyDescent="0.2">
      <c r="B40" t="s">
        <v>49</v>
      </c>
      <c r="C40" s="12">
        <v>14</v>
      </c>
      <c r="D40" s="8">
        <v>1.84</v>
      </c>
      <c r="E40" s="12">
        <v>8</v>
      </c>
      <c r="F40" s="8">
        <v>1.71</v>
      </c>
      <c r="G40" s="12">
        <v>6</v>
      </c>
      <c r="H40" s="8">
        <v>2.15</v>
      </c>
      <c r="I40" s="12">
        <v>0</v>
      </c>
    </row>
    <row r="41" spans="2:9" ht="15" customHeight="1" x14ac:dyDescent="0.2">
      <c r="B41" t="s">
        <v>51</v>
      </c>
      <c r="C41" s="12">
        <v>13</v>
      </c>
      <c r="D41" s="8">
        <v>1.71</v>
      </c>
      <c r="E41" s="12">
        <v>7</v>
      </c>
      <c r="F41" s="8">
        <v>1.5</v>
      </c>
      <c r="G41" s="12">
        <v>6</v>
      </c>
      <c r="H41" s="8">
        <v>2.15</v>
      </c>
      <c r="I41" s="12">
        <v>0</v>
      </c>
    </row>
    <row r="42" spans="2:9" ht="15" customHeight="1" x14ac:dyDescent="0.2">
      <c r="B42" t="s">
        <v>69</v>
      </c>
      <c r="C42" s="12">
        <v>13</v>
      </c>
      <c r="D42" s="8">
        <v>1.71</v>
      </c>
      <c r="E42" s="12">
        <v>7</v>
      </c>
      <c r="F42" s="8">
        <v>1.5</v>
      </c>
      <c r="G42" s="12">
        <v>6</v>
      </c>
      <c r="H42" s="8">
        <v>2.15</v>
      </c>
      <c r="I42" s="12">
        <v>0</v>
      </c>
    </row>
    <row r="43" spans="2:9" ht="15" customHeight="1" x14ac:dyDescent="0.2">
      <c r="B43" t="s">
        <v>65</v>
      </c>
      <c r="C43" s="12">
        <v>11</v>
      </c>
      <c r="D43" s="8">
        <v>1.45</v>
      </c>
      <c r="E43" s="12">
        <v>1</v>
      </c>
      <c r="F43" s="8">
        <v>0.21</v>
      </c>
      <c r="G43" s="12">
        <v>10</v>
      </c>
      <c r="H43" s="8">
        <v>3.58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44</v>
      </c>
      <c r="D47" s="8">
        <v>5.79</v>
      </c>
      <c r="E47" s="12">
        <v>38</v>
      </c>
      <c r="F47" s="8">
        <v>8.1199999999999992</v>
      </c>
      <c r="G47" s="12">
        <v>6</v>
      </c>
      <c r="H47" s="8">
        <v>2.15</v>
      </c>
      <c r="I47" s="12">
        <v>0</v>
      </c>
    </row>
    <row r="48" spans="2:9" ht="15" customHeight="1" x14ac:dyDescent="0.2">
      <c r="B48" t="s">
        <v>110</v>
      </c>
      <c r="C48" s="12">
        <v>34</v>
      </c>
      <c r="D48" s="8">
        <v>4.47</v>
      </c>
      <c r="E48" s="12">
        <v>32</v>
      </c>
      <c r="F48" s="8">
        <v>6.84</v>
      </c>
      <c r="G48" s="12">
        <v>2</v>
      </c>
      <c r="H48" s="8">
        <v>0.72</v>
      </c>
      <c r="I48" s="12">
        <v>0</v>
      </c>
    </row>
    <row r="49" spans="2:9" ht="15" customHeight="1" x14ac:dyDescent="0.2">
      <c r="B49" t="s">
        <v>100</v>
      </c>
      <c r="C49" s="12">
        <v>26</v>
      </c>
      <c r="D49" s="8">
        <v>3.42</v>
      </c>
      <c r="E49" s="12">
        <v>19</v>
      </c>
      <c r="F49" s="8">
        <v>4.0599999999999996</v>
      </c>
      <c r="G49" s="12">
        <v>7</v>
      </c>
      <c r="H49" s="8">
        <v>2.5099999999999998</v>
      </c>
      <c r="I49" s="12">
        <v>0</v>
      </c>
    </row>
    <row r="50" spans="2:9" ht="15" customHeight="1" x14ac:dyDescent="0.2">
      <c r="B50" t="s">
        <v>114</v>
      </c>
      <c r="C50" s="12">
        <v>26</v>
      </c>
      <c r="D50" s="8">
        <v>3.42</v>
      </c>
      <c r="E50" s="12">
        <v>22</v>
      </c>
      <c r="F50" s="8">
        <v>4.7</v>
      </c>
      <c r="G50" s="12">
        <v>4</v>
      </c>
      <c r="H50" s="8">
        <v>1.43</v>
      </c>
      <c r="I50" s="12">
        <v>0</v>
      </c>
    </row>
    <row r="51" spans="2:9" ht="15" customHeight="1" x14ac:dyDescent="0.2">
      <c r="B51" t="s">
        <v>113</v>
      </c>
      <c r="C51" s="12">
        <v>22</v>
      </c>
      <c r="D51" s="8">
        <v>2.89</v>
      </c>
      <c r="E51" s="12">
        <v>19</v>
      </c>
      <c r="F51" s="8">
        <v>4.0599999999999996</v>
      </c>
      <c r="G51" s="12">
        <v>3</v>
      </c>
      <c r="H51" s="8">
        <v>1.08</v>
      </c>
      <c r="I51" s="12">
        <v>0</v>
      </c>
    </row>
    <row r="52" spans="2:9" ht="15" customHeight="1" x14ac:dyDescent="0.2">
      <c r="B52" t="s">
        <v>95</v>
      </c>
      <c r="C52" s="12">
        <v>20</v>
      </c>
      <c r="D52" s="8">
        <v>2.63</v>
      </c>
      <c r="E52" s="12">
        <v>6</v>
      </c>
      <c r="F52" s="8">
        <v>1.28</v>
      </c>
      <c r="G52" s="12">
        <v>14</v>
      </c>
      <c r="H52" s="8">
        <v>5.0199999999999996</v>
      </c>
      <c r="I52" s="12">
        <v>0</v>
      </c>
    </row>
    <row r="53" spans="2:9" ht="15" customHeight="1" x14ac:dyDescent="0.2">
      <c r="B53" t="s">
        <v>102</v>
      </c>
      <c r="C53" s="12">
        <v>20</v>
      </c>
      <c r="D53" s="8">
        <v>2.63</v>
      </c>
      <c r="E53" s="12">
        <v>17</v>
      </c>
      <c r="F53" s="8">
        <v>3.63</v>
      </c>
      <c r="G53" s="12">
        <v>3</v>
      </c>
      <c r="H53" s="8">
        <v>1.08</v>
      </c>
      <c r="I53" s="12">
        <v>0</v>
      </c>
    </row>
    <row r="54" spans="2:9" ht="15" customHeight="1" x14ac:dyDescent="0.2">
      <c r="B54" t="s">
        <v>105</v>
      </c>
      <c r="C54" s="12">
        <v>18</v>
      </c>
      <c r="D54" s="8">
        <v>2.37</v>
      </c>
      <c r="E54" s="12">
        <v>13</v>
      </c>
      <c r="F54" s="8">
        <v>2.78</v>
      </c>
      <c r="G54" s="12">
        <v>5</v>
      </c>
      <c r="H54" s="8">
        <v>1.79</v>
      </c>
      <c r="I54" s="12">
        <v>0</v>
      </c>
    </row>
    <row r="55" spans="2:9" ht="15" customHeight="1" x14ac:dyDescent="0.2">
      <c r="B55" t="s">
        <v>107</v>
      </c>
      <c r="C55" s="12">
        <v>18</v>
      </c>
      <c r="D55" s="8">
        <v>2.37</v>
      </c>
      <c r="E55" s="12">
        <v>18</v>
      </c>
      <c r="F55" s="8">
        <v>3.85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103</v>
      </c>
      <c r="C56" s="12">
        <v>16</v>
      </c>
      <c r="D56" s="8">
        <v>2.11</v>
      </c>
      <c r="E56" s="12">
        <v>8</v>
      </c>
      <c r="F56" s="8">
        <v>1.71</v>
      </c>
      <c r="G56" s="12">
        <v>8</v>
      </c>
      <c r="H56" s="8">
        <v>2.87</v>
      </c>
      <c r="I56" s="12">
        <v>0</v>
      </c>
    </row>
    <row r="57" spans="2:9" ht="15" customHeight="1" x14ac:dyDescent="0.2">
      <c r="B57" t="s">
        <v>104</v>
      </c>
      <c r="C57" s="12">
        <v>16</v>
      </c>
      <c r="D57" s="8">
        <v>2.11</v>
      </c>
      <c r="E57" s="12">
        <v>14</v>
      </c>
      <c r="F57" s="8">
        <v>2.99</v>
      </c>
      <c r="G57" s="12">
        <v>2</v>
      </c>
      <c r="H57" s="8">
        <v>0.72</v>
      </c>
      <c r="I57" s="12">
        <v>0</v>
      </c>
    </row>
    <row r="58" spans="2:9" ht="15" customHeight="1" x14ac:dyDescent="0.2">
      <c r="B58" t="s">
        <v>101</v>
      </c>
      <c r="C58" s="12">
        <v>15</v>
      </c>
      <c r="D58" s="8">
        <v>1.97</v>
      </c>
      <c r="E58" s="12">
        <v>9</v>
      </c>
      <c r="F58" s="8">
        <v>1.92</v>
      </c>
      <c r="G58" s="12">
        <v>4</v>
      </c>
      <c r="H58" s="8">
        <v>1.43</v>
      </c>
      <c r="I58" s="12">
        <v>2</v>
      </c>
    </row>
    <row r="59" spans="2:9" ht="15" customHeight="1" x14ac:dyDescent="0.2">
      <c r="B59" t="s">
        <v>96</v>
      </c>
      <c r="C59" s="12">
        <v>14</v>
      </c>
      <c r="D59" s="8">
        <v>1.84</v>
      </c>
      <c r="E59" s="12">
        <v>8</v>
      </c>
      <c r="F59" s="8">
        <v>1.71</v>
      </c>
      <c r="G59" s="12">
        <v>6</v>
      </c>
      <c r="H59" s="8">
        <v>2.15</v>
      </c>
      <c r="I59" s="12">
        <v>0</v>
      </c>
    </row>
    <row r="60" spans="2:9" ht="15" customHeight="1" x14ac:dyDescent="0.2">
      <c r="B60" t="s">
        <v>130</v>
      </c>
      <c r="C60" s="12">
        <v>13</v>
      </c>
      <c r="D60" s="8">
        <v>1.71</v>
      </c>
      <c r="E60" s="12">
        <v>2</v>
      </c>
      <c r="F60" s="8">
        <v>0.43</v>
      </c>
      <c r="G60" s="12">
        <v>11</v>
      </c>
      <c r="H60" s="8">
        <v>3.94</v>
      </c>
      <c r="I60" s="12">
        <v>0</v>
      </c>
    </row>
    <row r="61" spans="2:9" ht="15" customHeight="1" x14ac:dyDescent="0.2">
      <c r="B61" t="s">
        <v>120</v>
      </c>
      <c r="C61" s="12">
        <v>12</v>
      </c>
      <c r="D61" s="8">
        <v>1.58</v>
      </c>
      <c r="E61" s="12">
        <v>4</v>
      </c>
      <c r="F61" s="8">
        <v>0.85</v>
      </c>
      <c r="G61" s="12">
        <v>8</v>
      </c>
      <c r="H61" s="8">
        <v>2.87</v>
      </c>
      <c r="I61" s="12">
        <v>0</v>
      </c>
    </row>
    <row r="62" spans="2:9" ht="15" customHeight="1" x14ac:dyDescent="0.2">
      <c r="B62" t="s">
        <v>126</v>
      </c>
      <c r="C62" s="12">
        <v>11</v>
      </c>
      <c r="D62" s="8">
        <v>1.45</v>
      </c>
      <c r="E62" s="12">
        <v>4</v>
      </c>
      <c r="F62" s="8">
        <v>0.85</v>
      </c>
      <c r="G62" s="12">
        <v>7</v>
      </c>
      <c r="H62" s="8">
        <v>2.5099999999999998</v>
      </c>
      <c r="I62" s="12">
        <v>0</v>
      </c>
    </row>
    <row r="63" spans="2:9" ht="15" customHeight="1" x14ac:dyDescent="0.2">
      <c r="B63" t="s">
        <v>97</v>
      </c>
      <c r="C63" s="12">
        <v>11</v>
      </c>
      <c r="D63" s="8">
        <v>1.45</v>
      </c>
      <c r="E63" s="12">
        <v>7</v>
      </c>
      <c r="F63" s="8">
        <v>1.5</v>
      </c>
      <c r="G63" s="12">
        <v>4</v>
      </c>
      <c r="H63" s="8">
        <v>1.43</v>
      </c>
      <c r="I63" s="12">
        <v>0</v>
      </c>
    </row>
    <row r="64" spans="2:9" ht="15" customHeight="1" x14ac:dyDescent="0.2">
      <c r="B64" t="s">
        <v>108</v>
      </c>
      <c r="C64" s="12">
        <v>11</v>
      </c>
      <c r="D64" s="8">
        <v>1.45</v>
      </c>
      <c r="E64" s="12">
        <v>10</v>
      </c>
      <c r="F64" s="8">
        <v>2.14</v>
      </c>
      <c r="G64" s="12">
        <v>1</v>
      </c>
      <c r="H64" s="8">
        <v>0.36</v>
      </c>
      <c r="I64" s="12">
        <v>0</v>
      </c>
    </row>
    <row r="65" spans="2:9" ht="15" customHeight="1" x14ac:dyDescent="0.2">
      <c r="B65" t="s">
        <v>135</v>
      </c>
      <c r="C65" s="12">
        <v>11</v>
      </c>
      <c r="D65" s="8">
        <v>1.45</v>
      </c>
      <c r="E65" s="12">
        <v>6</v>
      </c>
      <c r="F65" s="8">
        <v>1.28</v>
      </c>
      <c r="G65" s="12">
        <v>5</v>
      </c>
      <c r="H65" s="8">
        <v>1.79</v>
      </c>
      <c r="I65" s="12">
        <v>0</v>
      </c>
    </row>
    <row r="66" spans="2:9" ht="15" customHeight="1" x14ac:dyDescent="0.2">
      <c r="B66" t="s">
        <v>133</v>
      </c>
      <c r="C66" s="12">
        <v>10</v>
      </c>
      <c r="D66" s="8">
        <v>1.32</v>
      </c>
      <c r="E66" s="12">
        <v>8</v>
      </c>
      <c r="F66" s="8">
        <v>1.71</v>
      </c>
      <c r="G66" s="12">
        <v>2</v>
      </c>
      <c r="H66" s="8">
        <v>0.72</v>
      </c>
      <c r="I66" s="12">
        <v>0</v>
      </c>
    </row>
    <row r="67" spans="2:9" ht="15" customHeight="1" x14ac:dyDescent="0.2">
      <c r="B67" t="s">
        <v>134</v>
      </c>
      <c r="C67" s="12">
        <v>10</v>
      </c>
      <c r="D67" s="8">
        <v>1.32</v>
      </c>
      <c r="E67" s="12">
        <v>7</v>
      </c>
      <c r="F67" s="8">
        <v>1.5</v>
      </c>
      <c r="G67" s="12">
        <v>3</v>
      </c>
      <c r="H67" s="8">
        <v>1.08</v>
      </c>
      <c r="I67" s="12">
        <v>0</v>
      </c>
    </row>
    <row r="68" spans="2:9" ht="15" customHeight="1" x14ac:dyDescent="0.2">
      <c r="B68" t="s">
        <v>112</v>
      </c>
      <c r="C68" s="12">
        <v>10</v>
      </c>
      <c r="D68" s="8">
        <v>1.32</v>
      </c>
      <c r="E68" s="12">
        <v>8</v>
      </c>
      <c r="F68" s="8">
        <v>1.71</v>
      </c>
      <c r="G68" s="12">
        <v>2</v>
      </c>
      <c r="H68" s="8">
        <v>0.72</v>
      </c>
      <c r="I68" s="12">
        <v>0</v>
      </c>
    </row>
    <row r="70" spans="2:9" ht="15" customHeight="1" x14ac:dyDescent="0.2">
      <c r="B70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6FD0-4E52-4DFA-949D-1CE1CA2C7C1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106</v>
      </c>
      <c r="D6" s="8">
        <v>14.02</v>
      </c>
      <c r="E6" s="12">
        <v>65</v>
      </c>
      <c r="F6" s="8">
        <v>12.77</v>
      </c>
      <c r="G6" s="12">
        <v>41</v>
      </c>
      <c r="H6" s="8">
        <v>17.3</v>
      </c>
      <c r="I6" s="12">
        <v>0</v>
      </c>
    </row>
    <row r="7" spans="2:9" ht="15" customHeight="1" x14ac:dyDescent="0.2">
      <c r="B7" t="s">
        <v>23</v>
      </c>
      <c r="C7" s="12">
        <v>103</v>
      </c>
      <c r="D7" s="8">
        <v>13.62</v>
      </c>
      <c r="E7" s="12">
        <v>43</v>
      </c>
      <c r="F7" s="8">
        <v>8.4499999999999993</v>
      </c>
      <c r="G7" s="12">
        <v>60</v>
      </c>
      <c r="H7" s="8">
        <v>25.32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0.13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0.42</v>
      </c>
      <c r="I9" s="12">
        <v>0</v>
      </c>
    </row>
    <row r="10" spans="2:9" ht="15" customHeight="1" x14ac:dyDescent="0.2">
      <c r="B10" t="s">
        <v>26</v>
      </c>
      <c r="C10" s="12">
        <v>6</v>
      </c>
      <c r="D10" s="8">
        <v>0.79</v>
      </c>
      <c r="E10" s="12">
        <v>2</v>
      </c>
      <c r="F10" s="8">
        <v>0.39</v>
      </c>
      <c r="G10" s="12">
        <v>4</v>
      </c>
      <c r="H10" s="8">
        <v>1.69</v>
      </c>
      <c r="I10" s="12">
        <v>0</v>
      </c>
    </row>
    <row r="11" spans="2:9" ht="15" customHeight="1" x14ac:dyDescent="0.2">
      <c r="B11" t="s">
        <v>27</v>
      </c>
      <c r="C11" s="12">
        <v>183</v>
      </c>
      <c r="D11" s="8">
        <v>24.21</v>
      </c>
      <c r="E11" s="12">
        <v>130</v>
      </c>
      <c r="F11" s="8">
        <v>25.54</v>
      </c>
      <c r="G11" s="12">
        <v>53</v>
      </c>
      <c r="H11" s="8">
        <v>22.36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0.13</v>
      </c>
      <c r="E12" s="12">
        <v>0</v>
      </c>
      <c r="F12" s="8">
        <v>0</v>
      </c>
      <c r="G12" s="12">
        <v>1</v>
      </c>
      <c r="H12" s="8">
        <v>0.42</v>
      </c>
      <c r="I12" s="12">
        <v>0</v>
      </c>
    </row>
    <row r="13" spans="2:9" ht="15" customHeight="1" x14ac:dyDescent="0.2">
      <c r="B13" t="s">
        <v>29</v>
      </c>
      <c r="C13" s="12">
        <v>31</v>
      </c>
      <c r="D13" s="8">
        <v>4.0999999999999996</v>
      </c>
      <c r="E13" s="12">
        <v>12</v>
      </c>
      <c r="F13" s="8">
        <v>2.36</v>
      </c>
      <c r="G13" s="12">
        <v>19</v>
      </c>
      <c r="H13" s="8">
        <v>8.02</v>
      </c>
      <c r="I13" s="12">
        <v>0</v>
      </c>
    </row>
    <row r="14" spans="2:9" ht="15" customHeight="1" x14ac:dyDescent="0.2">
      <c r="B14" t="s">
        <v>30</v>
      </c>
      <c r="C14" s="12">
        <v>26</v>
      </c>
      <c r="D14" s="8">
        <v>3.44</v>
      </c>
      <c r="E14" s="12">
        <v>17</v>
      </c>
      <c r="F14" s="8">
        <v>3.34</v>
      </c>
      <c r="G14" s="12">
        <v>9</v>
      </c>
      <c r="H14" s="8">
        <v>3.8</v>
      </c>
      <c r="I14" s="12">
        <v>0</v>
      </c>
    </row>
    <row r="15" spans="2:9" ht="15" customHeight="1" x14ac:dyDescent="0.2">
      <c r="B15" t="s">
        <v>31</v>
      </c>
      <c r="C15" s="12">
        <v>135</v>
      </c>
      <c r="D15" s="8">
        <v>17.86</v>
      </c>
      <c r="E15" s="12">
        <v>123</v>
      </c>
      <c r="F15" s="8">
        <v>24.17</v>
      </c>
      <c r="G15" s="12">
        <v>12</v>
      </c>
      <c r="H15" s="8">
        <v>5.0599999999999996</v>
      </c>
      <c r="I15" s="12">
        <v>0</v>
      </c>
    </row>
    <row r="16" spans="2:9" ht="15" customHeight="1" x14ac:dyDescent="0.2">
      <c r="B16" t="s">
        <v>32</v>
      </c>
      <c r="C16" s="12">
        <v>84</v>
      </c>
      <c r="D16" s="8">
        <v>11.11</v>
      </c>
      <c r="E16" s="12">
        <v>66</v>
      </c>
      <c r="F16" s="8">
        <v>12.97</v>
      </c>
      <c r="G16" s="12">
        <v>18</v>
      </c>
      <c r="H16" s="8">
        <v>7.59</v>
      </c>
      <c r="I16" s="12">
        <v>0</v>
      </c>
    </row>
    <row r="17" spans="2:9" ht="15" customHeight="1" x14ac:dyDescent="0.2">
      <c r="B17" t="s">
        <v>33</v>
      </c>
      <c r="C17" s="12">
        <v>22</v>
      </c>
      <c r="D17" s="8">
        <v>2.91</v>
      </c>
      <c r="E17" s="12">
        <v>16</v>
      </c>
      <c r="F17" s="8">
        <v>3.14</v>
      </c>
      <c r="G17" s="12">
        <v>1</v>
      </c>
      <c r="H17" s="8">
        <v>0.42</v>
      </c>
      <c r="I17" s="12">
        <v>0</v>
      </c>
    </row>
    <row r="18" spans="2:9" ht="15" customHeight="1" x14ac:dyDescent="0.2">
      <c r="B18" t="s">
        <v>34</v>
      </c>
      <c r="C18" s="12">
        <v>32</v>
      </c>
      <c r="D18" s="8">
        <v>4.2300000000000004</v>
      </c>
      <c r="E18" s="12">
        <v>22</v>
      </c>
      <c r="F18" s="8">
        <v>4.32</v>
      </c>
      <c r="G18" s="12">
        <v>9</v>
      </c>
      <c r="H18" s="8">
        <v>3.8</v>
      </c>
      <c r="I18" s="12">
        <v>0</v>
      </c>
    </row>
    <row r="19" spans="2:9" ht="15" customHeight="1" x14ac:dyDescent="0.2">
      <c r="B19" t="s">
        <v>35</v>
      </c>
      <c r="C19" s="12">
        <v>25</v>
      </c>
      <c r="D19" s="8">
        <v>3.31</v>
      </c>
      <c r="E19" s="12">
        <v>13</v>
      </c>
      <c r="F19" s="8">
        <v>2.5499999999999998</v>
      </c>
      <c r="G19" s="12">
        <v>9</v>
      </c>
      <c r="H19" s="8">
        <v>3.8</v>
      </c>
      <c r="I19" s="12">
        <v>1</v>
      </c>
    </row>
    <row r="20" spans="2:9" ht="15" customHeight="1" x14ac:dyDescent="0.2">
      <c r="B20" s="9" t="s">
        <v>177</v>
      </c>
      <c r="C20" s="12">
        <f>SUM(LTBL_41209[総数／事業所数])</f>
        <v>756</v>
      </c>
      <c r="E20" s="12">
        <f>SUBTOTAL(109,LTBL_41209[個人／事業所数])</f>
        <v>509</v>
      </c>
      <c r="G20" s="12">
        <f>SUBTOTAL(109,LTBL_41209[法人／事業所数])</f>
        <v>237</v>
      </c>
      <c r="I20" s="12">
        <f>SUBTOTAL(109,LTBL_41209[法人以外の団体／事業所数])</f>
        <v>1</v>
      </c>
    </row>
    <row r="21" spans="2:9" ht="15" customHeight="1" x14ac:dyDescent="0.2">
      <c r="E21" s="11">
        <f>LTBL_41209[[#Totals],[個人／事業所数]]/LTBL_41209[[#Totals],[総数／事業所数]]</f>
        <v>0.67328042328042326</v>
      </c>
      <c r="G21" s="11">
        <f>LTBL_41209[[#Totals],[法人／事業所数]]/LTBL_41209[[#Totals],[総数／事業所数]]</f>
        <v>0.31349206349206349</v>
      </c>
      <c r="I21" s="11">
        <f>LTBL_41209[[#Totals],[法人以外の団体／事業所数]]/LTBL_41209[[#Totals],[総数／事業所数]]</f>
        <v>1.3227513227513227E-3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122</v>
      </c>
      <c r="D24" s="8">
        <v>16.14</v>
      </c>
      <c r="E24" s="12">
        <v>113</v>
      </c>
      <c r="F24" s="8">
        <v>22.2</v>
      </c>
      <c r="G24" s="12">
        <v>9</v>
      </c>
      <c r="H24" s="8">
        <v>3.8</v>
      </c>
      <c r="I24" s="12">
        <v>0</v>
      </c>
    </row>
    <row r="25" spans="2:9" ht="15" customHeight="1" x14ac:dyDescent="0.2">
      <c r="B25" t="s">
        <v>59</v>
      </c>
      <c r="C25" s="12">
        <v>77</v>
      </c>
      <c r="D25" s="8">
        <v>10.19</v>
      </c>
      <c r="E25" s="12">
        <v>63</v>
      </c>
      <c r="F25" s="8">
        <v>12.38</v>
      </c>
      <c r="G25" s="12">
        <v>14</v>
      </c>
      <c r="H25" s="8">
        <v>5.91</v>
      </c>
      <c r="I25" s="12">
        <v>0</v>
      </c>
    </row>
    <row r="26" spans="2:9" ht="15" customHeight="1" x14ac:dyDescent="0.2">
      <c r="B26" t="s">
        <v>52</v>
      </c>
      <c r="C26" s="12">
        <v>59</v>
      </c>
      <c r="D26" s="8">
        <v>7.8</v>
      </c>
      <c r="E26" s="12">
        <v>44</v>
      </c>
      <c r="F26" s="8">
        <v>8.64</v>
      </c>
      <c r="G26" s="12">
        <v>15</v>
      </c>
      <c r="H26" s="8">
        <v>6.33</v>
      </c>
      <c r="I26" s="12">
        <v>0</v>
      </c>
    </row>
    <row r="27" spans="2:9" ht="15" customHeight="1" x14ac:dyDescent="0.2">
      <c r="B27" t="s">
        <v>54</v>
      </c>
      <c r="C27" s="12">
        <v>55</v>
      </c>
      <c r="D27" s="8">
        <v>7.28</v>
      </c>
      <c r="E27" s="12">
        <v>40</v>
      </c>
      <c r="F27" s="8">
        <v>7.86</v>
      </c>
      <c r="G27" s="12">
        <v>15</v>
      </c>
      <c r="H27" s="8">
        <v>6.33</v>
      </c>
      <c r="I27" s="12">
        <v>0</v>
      </c>
    </row>
    <row r="28" spans="2:9" ht="15" customHeight="1" x14ac:dyDescent="0.2">
      <c r="B28" t="s">
        <v>45</v>
      </c>
      <c r="C28" s="12">
        <v>47</v>
      </c>
      <c r="D28" s="8">
        <v>6.22</v>
      </c>
      <c r="E28" s="12">
        <v>31</v>
      </c>
      <c r="F28" s="8">
        <v>6.09</v>
      </c>
      <c r="G28" s="12">
        <v>16</v>
      </c>
      <c r="H28" s="8">
        <v>6.75</v>
      </c>
      <c r="I28" s="12">
        <v>0</v>
      </c>
    </row>
    <row r="29" spans="2:9" ht="15" customHeight="1" x14ac:dyDescent="0.2">
      <c r="B29" t="s">
        <v>44</v>
      </c>
      <c r="C29" s="12">
        <v>43</v>
      </c>
      <c r="D29" s="8">
        <v>5.69</v>
      </c>
      <c r="E29" s="12">
        <v>26</v>
      </c>
      <c r="F29" s="8">
        <v>5.1100000000000003</v>
      </c>
      <c r="G29" s="12">
        <v>17</v>
      </c>
      <c r="H29" s="8">
        <v>7.17</v>
      </c>
      <c r="I29" s="12">
        <v>0</v>
      </c>
    </row>
    <row r="30" spans="2:9" ht="15" customHeight="1" x14ac:dyDescent="0.2">
      <c r="B30" t="s">
        <v>48</v>
      </c>
      <c r="C30" s="12">
        <v>38</v>
      </c>
      <c r="D30" s="8">
        <v>5.03</v>
      </c>
      <c r="E30" s="12">
        <v>16</v>
      </c>
      <c r="F30" s="8">
        <v>3.14</v>
      </c>
      <c r="G30" s="12">
        <v>22</v>
      </c>
      <c r="H30" s="8">
        <v>9.2799999999999994</v>
      </c>
      <c r="I30" s="12">
        <v>0</v>
      </c>
    </row>
    <row r="31" spans="2:9" ht="15" customHeight="1" x14ac:dyDescent="0.2">
      <c r="B31" t="s">
        <v>70</v>
      </c>
      <c r="C31" s="12">
        <v>24</v>
      </c>
      <c r="D31" s="8">
        <v>3.17</v>
      </c>
      <c r="E31" s="12">
        <v>6</v>
      </c>
      <c r="F31" s="8">
        <v>1.18</v>
      </c>
      <c r="G31" s="12">
        <v>18</v>
      </c>
      <c r="H31" s="8">
        <v>7.59</v>
      </c>
      <c r="I31" s="12">
        <v>0</v>
      </c>
    </row>
    <row r="32" spans="2:9" ht="15" customHeight="1" x14ac:dyDescent="0.2">
      <c r="B32" t="s">
        <v>55</v>
      </c>
      <c r="C32" s="12">
        <v>24</v>
      </c>
      <c r="D32" s="8">
        <v>3.17</v>
      </c>
      <c r="E32" s="12">
        <v>11</v>
      </c>
      <c r="F32" s="8">
        <v>2.16</v>
      </c>
      <c r="G32" s="12">
        <v>13</v>
      </c>
      <c r="H32" s="8">
        <v>5.49</v>
      </c>
      <c r="I32" s="12">
        <v>0</v>
      </c>
    </row>
    <row r="33" spans="2:9" ht="15" customHeight="1" x14ac:dyDescent="0.2">
      <c r="B33" t="s">
        <v>61</v>
      </c>
      <c r="C33" s="12">
        <v>24</v>
      </c>
      <c r="D33" s="8">
        <v>3.17</v>
      </c>
      <c r="E33" s="12">
        <v>22</v>
      </c>
      <c r="F33" s="8">
        <v>4.32</v>
      </c>
      <c r="G33" s="12">
        <v>2</v>
      </c>
      <c r="H33" s="8">
        <v>0.84</v>
      </c>
      <c r="I33" s="12">
        <v>0</v>
      </c>
    </row>
    <row r="34" spans="2:9" ht="15" customHeight="1" x14ac:dyDescent="0.2">
      <c r="B34" t="s">
        <v>53</v>
      </c>
      <c r="C34" s="12">
        <v>23</v>
      </c>
      <c r="D34" s="8">
        <v>3.04</v>
      </c>
      <c r="E34" s="12">
        <v>19</v>
      </c>
      <c r="F34" s="8">
        <v>3.73</v>
      </c>
      <c r="G34" s="12">
        <v>4</v>
      </c>
      <c r="H34" s="8">
        <v>1.69</v>
      </c>
      <c r="I34" s="12">
        <v>0</v>
      </c>
    </row>
    <row r="35" spans="2:9" ht="15" customHeight="1" x14ac:dyDescent="0.2">
      <c r="B35" t="s">
        <v>60</v>
      </c>
      <c r="C35" s="12">
        <v>22</v>
      </c>
      <c r="D35" s="8">
        <v>2.91</v>
      </c>
      <c r="E35" s="12">
        <v>16</v>
      </c>
      <c r="F35" s="8">
        <v>3.14</v>
      </c>
      <c r="G35" s="12">
        <v>1</v>
      </c>
      <c r="H35" s="8">
        <v>0.42</v>
      </c>
      <c r="I35" s="12">
        <v>0</v>
      </c>
    </row>
    <row r="36" spans="2:9" ht="15" customHeight="1" x14ac:dyDescent="0.2">
      <c r="B36" t="s">
        <v>46</v>
      </c>
      <c r="C36" s="12">
        <v>16</v>
      </c>
      <c r="D36" s="8">
        <v>2.12</v>
      </c>
      <c r="E36" s="12">
        <v>8</v>
      </c>
      <c r="F36" s="8">
        <v>1.57</v>
      </c>
      <c r="G36" s="12">
        <v>8</v>
      </c>
      <c r="H36" s="8">
        <v>3.38</v>
      </c>
      <c r="I36" s="12">
        <v>0</v>
      </c>
    </row>
    <row r="37" spans="2:9" ht="15" customHeight="1" x14ac:dyDescent="0.2">
      <c r="B37" t="s">
        <v>51</v>
      </c>
      <c r="C37" s="12">
        <v>16</v>
      </c>
      <c r="D37" s="8">
        <v>2.12</v>
      </c>
      <c r="E37" s="12">
        <v>12</v>
      </c>
      <c r="F37" s="8">
        <v>2.36</v>
      </c>
      <c r="G37" s="12">
        <v>4</v>
      </c>
      <c r="H37" s="8">
        <v>1.69</v>
      </c>
      <c r="I37" s="12">
        <v>0</v>
      </c>
    </row>
    <row r="38" spans="2:9" ht="15" customHeight="1" x14ac:dyDescent="0.2">
      <c r="B38" t="s">
        <v>57</v>
      </c>
      <c r="C38" s="12">
        <v>14</v>
      </c>
      <c r="D38" s="8">
        <v>1.85</v>
      </c>
      <c r="E38" s="12">
        <v>9</v>
      </c>
      <c r="F38" s="8">
        <v>1.77</v>
      </c>
      <c r="G38" s="12">
        <v>5</v>
      </c>
      <c r="H38" s="8">
        <v>2.11</v>
      </c>
      <c r="I38" s="12">
        <v>0</v>
      </c>
    </row>
    <row r="39" spans="2:9" ht="15" customHeight="1" x14ac:dyDescent="0.2">
      <c r="B39" t="s">
        <v>47</v>
      </c>
      <c r="C39" s="12">
        <v>12</v>
      </c>
      <c r="D39" s="8">
        <v>1.59</v>
      </c>
      <c r="E39" s="12">
        <v>6</v>
      </c>
      <c r="F39" s="8">
        <v>1.18</v>
      </c>
      <c r="G39" s="12">
        <v>6</v>
      </c>
      <c r="H39" s="8">
        <v>2.5299999999999998</v>
      </c>
      <c r="I39" s="12">
        <v>0</v>
      </c>
    </row>
    <row r="40" spans="2:9" ht="15" customHeight="1" x14ac:dyDescent="0.2">
      <c r="B40" t="s">
        <v>56</v>
      </c>
      <c r="C40" s="12">
        <v>11</v>
      </c>
      <c r="D40" s="8">
        <v>1.46</v>
      </c>
      <c r="E40" s="12">
        <v>8</v>
      </c>
      <c r="F40" s="8">
        <v>1.57</v>
      </c>
      <c r="G40" s="12">
        <v>3</v>
      </c>
      <c r="H40" s="8">
        <v>1.27</v>
      </c>
      <c r="I40" s="12">
        <v>0</v>
      </c>
    </row>
    <row r="41" spans="2:9" ht="15" customHeight="1" x14ac:dyDescent="0.2">
      <c r="B41" t="s">
        <v>63</v>
      </c>
      <c r="C41" s="12">
        <v>10</v>
      </c>
      <c r="D41" s="8">
        <v>1.32</v>
      </c>
      <c r="E41" s="12">
        <v>10</v>
      </c>
      <c r="F41" s="8">
        <v>1.96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71</v>
      </c>
      <c r="C42" s="12">
        <v>8</v>
      </c>
      <c r="D42" s="8">
        <v>1.06</v>
      </c>
      <c r="E42" s="12">
        <v>8</v>
      </c>
      <c r="F42" s="8">
        <v>1.57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72</v>
      </c>
      <c r="C43" s="12">
        <v>8</v>
      </c>
      <c r="D43" s="8">
        <v>1.06</v>
      </c>
      <c r="E43" s="12">
        <v>6</v>
      </c>
      <c r="F43" s="8">
        <v>1.18</v>
      </c>
      <c r="G43" s="12">
        <v>2</v>
      </c>
      <c r="H43" s="8">
        <v>0.84</v>
      </c>
      <c r="I43" s="12">
        <v>0</v>
      </c>
    </row>
    <row r="44" spans="2:9" ht="15" customHeight="1" x14ac:dyDescent="0.2">
      <c r="B44" t="s">
        <v>62</v>
      </c>
      <c r="C44" s="12">
        <v>8</v>
      </c>
      <c r="D44" s="8">
        <v>1.06</v>
      </c>
      <c r="E44" s="12">
        <v>0</v>
      </c>
      <c r="F44" s="8">
        <v>0</v>
      </c>
      <c r="G44" s="12">
        <v>7</v>
      </c>
      <c r="H44" s="8">
        <v>2.95</v>
      </c>
      <c r="I44" s="12">
        <v>0</v>
      </c>
    </row>
    <row r="47" spans="2:9" ht="33" customHeight="1" x14ac:dyDescent="0.2">
      <c r="B47" t="s">
        <v>179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109</v>
      </c>
      <c r="C48" s="12">
        <v>46</v>
      </c>
      <c r="D48" s="8">
        <v>6.08</v>
      </c>
      <c r="E48" s="12">
        <v>46</v>
      </c>
      <c r="F48" s="8">
        <v>9.0399999999999991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111</v>
      </c>
      <c r="C49" s="12">
        <v>39</v>
      </c>
      <c r="D49" s="8">
        <v>5.16</v>
      </c>
      <c r="E49" s="12">
        <v>37</v>
      </c>
      <c r="F49" s="8">
        <v>7.27</v>
      </c>
      <c r="G49" s="12">
        <v>2</v>
      </c>
      <c r="H49" s="8">
        <v>0.84</v>
      </c>
      <c r="I49" s="12">
        <v>0</v>
      </c>
    </row>
    <row r="50" spans="2:9" ht="15" customHeight="1" x14ac:dyDescent="0.2">
      <c r="B50" t="s">
        <v>98</v>
      </c>
      <c r="C50" s="12">
        <v>35</v>
      </c>
      <c r="D50" s="8">
        <v>4.63</v>
      </c>
      <c r="E50" s="12">
        <v>16</v>
      </c>
      <c r="F50" s="8">
        <v>3.14</v>
      </c>
      <c r="G50" s="12">
        <v>19</v>
      </c>
      <c r="H50" s="8">
        <v>8.02</v>
      </c>
      <c r="I50" s="12">
        <v>0</v>
      </c>
    </row>
    <row r="51" spans="2:9" ht="15" customHeight="1" x14ac:dyDescent="0.2">
      <c r="B51" t="s">
        <v>107</v>
      </c>
      <c r="C51" s="12">
        <v>26</v>
      </c>
      <c r="D51" s="8">
        <v>3.44</v>
      </c>
      <c r="E51" s="12">
        <v>22</v>
      </c>
      <c r="F51" s="8">
        <v>4.32</v>
      </c>
      <c r="G51" s="12">
        <v>4</v>
      </c>
      <c r="H51" s="8">
        <v>1.69</v>
      </c>
      <c r="I51" s="12">
        <v>0</v>
      </c>
    </row>
    <row r="52" spans="2:9" ht="15" customHeight="1" x14ac:dyDescent="0.2">
      <c r="B52" t="s">
        <v>108</v>
      </c>
      <c r="C52" s="12">
        <v>25</v>
      </c>
      <c r="D52" s="8">
        <v>3.31</v>
      </c>
      <c r="E52" s="12">
        <v>24</v>
      </c>
      <c r="F52" s="8">
        <v>4.72</v>
      </c>
      <c r="G52" s="12">
        <v>1</v>
      </c>
      <c r="H52" s="8">
        <v>0.42</v>
      </c>
      <c r="I52" s="12">
        <v>0</v>
      </c>
    </row>
    <row r="53" spans="2:9" ht="15" customHeight="1" x14ac:dyDescent="0.2">
      <c r="B53" t="s">
        <v>96</v>
      </c>
      <c r="C53" s="12">
        <v>22</v>
      </c>
      <c r="D53" s="8">
        <v>2.91</v>
      </c>
      <c r="E53" s="12">
        <v>16</v>
      </c>
      <c r="F53" s="8">
        <v>3.14</v>
      </c>
      <c r="G53" s="12">
        <v>6</v>
      </c>
      <c r="H53" s="8">
        <v>2.5299999999999998</v>
      </c>
      <c r="I53" s="12">
        <v>0</v>
      </c>
    </row>
    <row r="54" spans="2:9" ht="15" customHeight="1" x14ac:dyDescent="0.2">
      <c r="B54" t="s">
        <v>136</v>
      </c>
      <c r="C54" s="12">
        <v>22</v>
      </c>
      <c r="D54" s="8">
        <v>2.91</v>
      </c>
      <c r="E54" s="12">
        <v>6</v>
      </c>
      <c r="F54" s="8">
        <v>1.18</v>
      </c>
      <c r="G54" s="12">
        <v>16</v>
      </c>
      <c r="H54" s="8">
        <v>6.75</v>
      </c>
      <c r="I54" s="12">
        <v>0</v>
      </c>
    </row>
    <row r="55" spans="2:9" ht="15" customHeight="1" x14ac:dyDescent="0.2">
      <c r="B55" t="s">
        <v>110</v>
      </c>
      <c r="C55" s="12">
        <v>21</v>
      </c>
      <c r="D55" s="8">
        <v>2.78</v>
      </c>
      <c r="E55" s="12">
        <v>21</v>
      </c>
      <c r="F55" s="8">
        <v>4.13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100</v>
      </c>
      <c r="C56" s="12">
        <v>19</v>
      </c>
      <c r="D56" s="8">
        <v>2.5099999999999998</v>
      </c>
      <c r="E56" s="12">
        <v>17</v>
      </c>
      <c r="F56" s="8">
        <v>3.34</v>
      </c>
      <c r="G56" s="12">
        <v>2</v>
      </c>
      <c r="H56" s="8">
        <v>0.84</v>
      </c>
      <c r="I56" s="12">
        <v>0</v>
      </c>
    </row>
    <row r="57" spans="2:9" ht="15" customHeight="1" x14ac:dyDescent="0.2">
      <c r="B57" t="s">
        <v>101</v>
      </c>
      <c r="C57" s="12">
        <v>19</v>
      </c>
      <c r="D57" s="8">
        <v>2.5099999999999998</v>
      </c>
      <c r="E57" s="12">
        <v>8</v>
      </c>
      <c r="F57" s="8">
        <v>1.57</v>
      </c>
      <c r="G57" s="12">
        <v>11</v>
      </c>
      <c r="H57" s="8">
        <v>4.6399999999999997</v>
      </c>
      <c r="I57" s="12">
        <v>0</v>
      </c>
    </row>
    <row r="58" spans="2:9" ht="15" customHeight="1" x14ac:dyDescent="0.2">
      <c r="B58" t="s">
        <v>104</v>
      </c>
      <c r="C58" s="12">
        <v>17</v>
      </c>
      <c r="D58" s="8">
        <v>2.25</v>
      </c>
      <c r="E58" s="12">
        <v>13</v>
      </c>
      <c r="F58" s="8">
        <v>2.5499999999999998</v>
      </c>
      <c r="G58" s="12">
        <v>4</v>
      </c>
      <c r="H58" s="8">
        <v>1.69</v>
      </c>
      <c r="I58" s="12">
        <v>0</v>
      </c>
    </row>
    <row r="59" spans="2:9" ht="15" customHeight="1" x14ac:dyDescent="0.2">
      <c r="B59" t="s">
        <v>105</v>
      </c>
      <c r="C59" s="12">
        <v>17</v>
      </c>
      <c r="D59" s="8">
        <v>2.25</v>
      </c>
      <c r="E59" s="12">
        <v>9</v>
      </c>
      <c r="F59" s="8">
        <v>1.77</v>
      </c>
      <c r="G59" s="12">
        <v>8</v>
      </c>
      <c r="H59" s="8">
        <v>3.38</v>
      </c>
      <c r="I59" s="12">
        <v>0</v>
      </c>
    </row>
    <row r="60" spans="2:9" ht="15" customHeight="1" x14ac:dyDescent="0.2">
      <c r="B60" t="s">
        <v>113</v>
      </c>
      <c r="C60" s="12">
        <v>17</v>
      </c>
      <c r="D60" s="8">
        <v>2.25</v>
      </c>
      <c r="E60" s="12">
        <v>17</v>
      </c>
      <c r="F60" s="8">
        <v>3.34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133</v>
      </c>
      <c r="C61" s="12">
        <v>14</v>
      </c>
      <c r="D61" s="8">
        <v>1.85</v>
      </c>
      <c r="E61" s="12">
        <v>8</v>
      </c>
      <c r="F61" s="8">
        <v>1.57</v>
      </c>
      <c r="G61" s="12">
        <v>6</v>
      </c>
      <c r="H61" s="8">
        <v>2.5299999999999998</v>
      </c>
      <c r="I61" s="12">
        <v>0</v>
      </c>
    </row>
    <row r="62" spans="2:9" ht="15" customHeight="1" x14ac:dyDescent="0.2">
      <c r="B62" t="s">
        <v>119</v>
      </c>
      <c r="C62" s="12">
        <v>14</v>
      </c>
      <c r="D62" s="8">
        <v>1.85</v>
      </c>
      <c r="E62" s="12">
        <v>12</v>
      </c>
      <c r="F62" s="8">
        <v>2.36</v>
      </c>
      <c r="G62" s="12">
        <v>2</v>
      </c>
      <c r="H62" s="8">
        <v>0.84</v>
      </c>
      <c r="I62" s="12">
        <v>0</v>
      </c>
    </row>
    <row r="63" spans="2:9" ht="15" customHeight="1" x14ac:dyDescent="0.2">
      <c r="B63" t="s">
        <v>102</v>
      </c>
      <c r="C63" s="12">
        <v>13</v>
      </c>
      <c r="D63" s="8">
        <v>1.72</v>
      </c>
      <c r="E63" s="12">
        <v>9</v>
      </c>
      <c r="F63" s="8">
        <v>1.77</v>
      </c>
      <c r="G63" s="12">
        <v>4</v>
      </c>
      <c r="H63" s="8">
        <v>1.69</v>
      </c>
      <c r="I63" s="12">
        <v>0</v>
      </c>
    </row>
    <row r="64" spans="2:9" ht="15" customHeight="1" x14ac:dyDescent="0.2">
      <c r="B64" t="s">
        <v>97</v>
      </c>
      <c r="C64" s="12">
        <v>12</v>
      </c>
      <c r="D64" s="8">
        <v>1.59</v>
      </c>
      <c r="E64" s="12">
        <v>7</v>
      </c>
      <c r="F64" s="8">
        <v>1.38</v>
      </c>
      <c r="G64" s="12">
        <v>5</v>
      </c>
      <c r="H64" s="8">
        <v>2.11</v>
      </c>
      <c r="I64" s="12">
        <v>0</v>
      </c>
    </row>
    <row r="65" spans="2:9" ht="15" customHeight="1" x14ac:dyDescent="0.2">
      <c r="B65" t="s">
        <v>106</v>
      </c>
      <c r="C65" s="12">
        <v>11</v>
      </c>
      <c r="D65" s="8">
        <v>1.46</v>
      </c>
      <c r="E65" s="12">
        <v>7</v>
      </c>
      <c r="F65" s="8">
        <v>1.38</v>
      </c>
      <c r="G65" s="12">
        <v>4</v>
      </c>
      <c r="H65" s="8">
        <v>1.69</v>
      </c>
      <c r="I65" s="12">
        <v>0</v>
      </c>
    </row>
    <row r="66" spans="2:9" ht="15" customHeight="1" x14ac:dyDescent="0.2">
      <c r="B66" t="s">
        <v>116</v>
      </c>
      <c r="C66" s="12">
        <v>10</v>
      </c>
      <c r="D66" s="8">
        <v>1.32</v>
      </c>
      <c r="E66" s="12">
        <v>4</v>
      </c>
      <c r="F66" s="8">
        <v>0.79</v>
      </c>
      <c r="G66" s="12">
        <v>6</v>
      </c>
      <c r="H66" s="8">
        <v>2.5299999999999998</v>
      </c>
      <c r="I66" s="12">
        <v>0</v>
      </c>
    </row>
    <row r="67" spans="2:9" ht="15" customHeight="1" x14ac:dyDescent="0.2">
      <c r="B67" t="s">
        <v>114</v>
      </c>
      <c r="C67" s="12">
        <v>10</v>
      </c>
      <c r="D67" s="8">
        <v>1.32</v>
      </c>
      <c r="E67" s="12">
        <v>10</v>
      </c>
      <c r="F67" s="8">
        <v>1.96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3FF6-1F3C-4CDD-A674-C5DC66F03B06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107</v>
      </c>
      <c r="D6" s="8">
        <v>18.87</v>
      </c>
      <c r="E6" s="12">
        <v>55</v>
      </c>
      <c r="F6" s="8">
        <v>16.22</v>
      </c>
      <c r="G6" s="12">
        <v>52</v>
      </c>
      <c r="H6" s="8">
        <v>24.53</v>
      </c>
      <c r="I6" s="12">
        <v>0</v>
      </c>
    </row>
    <row r="7" spans="2:9" ht="15" customHeight="1" x14ac:dyDescent="0.2">
      <c r="B7" t="s">
        <v>23</v>
      </c>
      <c r="C7" s="12">
        <v>80</v>
      </c>
      <c r="D7" s="8">
        <v>14.11</v>
      </c>
      <c r="E7" s="12">
        <v>41</v>
      </c>
      <c r="F7" s="8">
        <v>12.09</v>
      </c>
      <c r="G7" s="12">
        <v>39</v>
      </c>
      <c r="H7" s="8">
        <v>18.399999999999999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0.18</v>
      </c>
      <c r="E8" s="12">
        <v>0</v>
      </c>
      <c r="F8" s="8">
        <v>0</v>
      </c>
      <c r="G8" s="12">
        <v>1</v>
      </c>
      <c r="H8" s="8">
        <v>0.47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0.35</v>
      </c>
      <c r="E9" s="12">
        <v>0</v>
      </c>
      <c r="F9" s="8">
        <v>0</v>
      </c>
      <c r="G9" s="12">
        <v>2</v>
      </c>
      <c r="H9" s="8">
        <v>0.94</v>
      </c>
      <c r="I9" s="12">
        <v>0</v>
      </c>
    </row>
    <row r="10" spans="2:9" ht="15" customHeight="1" x14ac:dyDescent="0.2">
      <c r="B10" t="s">
        <v>26</v>
      </c>
      <c r="C10" s="12">
        <v>2</v>
      </c>
      <c r="D10" s="8">
        <v>0.35</v>
      </c>
      <c r="E10" s="12">
        <v>1</v>
      </c>
      <c r="F10" s="8">
        <v>0.28999999999999998</v>
      </c>
      <c r="G10" s="12">
        <v>1</v>
      </c>
      <c r="H10" s="8">
        <v>0.47</v>
      </c>
      <c r="I10" s="12">
        <v>0</v>
      </c>
    </row>
    <row r="11" spans="2:9" ht="15" customHeight="1" x14ac:dyDescent="0.2">
      <c r="B11" t="s">
        <v>27</v>
      </c>
      <c r="C11" s="12">
        <v>150</v>
      </c>
      <c r="D11" s="8">
        <v>26.46</v>
      </c>
      <c r="E11" s="12">
        <v>90</v>
      </c>
      <c r="F11" s="8">
        <v>26.55</v>
      </c>
      <c r="G11" s="12">
        <v>59</v>
      </c>
      <c r="H11" s="8">
        <v>27.83</v>
      </c>
      <c r="I11" s="12">
        <v>1</v>
      </c>
    </row>
    <row r="12" spans="2:9" ht="15" customHeight="1" x14ac:dyDescent="0.2">
      <c r="B12" t="s">
        <v>28</v>
      </c>
      <c r="C12" s="12">
        <v>2</v>
      </c>
      <c r="D12" s="8">
        <v>0.35</v>
      </c>
      <c r="E12" s="12">
        <v>1</v>
      </c>
      <c r="F12" s="8">
        <v>0.28999999999999998</v>
      </c>
      <c r="G12" s="12">
        <v>1</v>
      </c>
      <c r="H12" s="8">
        <v>0.47</v>
      </c>
      <c r="I12" s="12">
        <v>0</v>
      </c>
    </row>
    <row r="13" spans="2:9" ht="15" customHeight="1" x14ac:dyDescent="0.2">
      <c r="B13" t="s">
        <v>29</v>
      </c>
      <c r="C13" s="12">
        <v>19</v>
      </c>
      <c r="D13" s="8">
        <v>3.35</v>
      </c>
      <c r="E13" s="12">
        <v>6</v>
      </c>
      <c r="F13" s="8">
        <v>1.77</v>
      </c>
      <c r="G13" s="12">
        <v>13</v>
      </c>
      <c r="H13" s="8">
        <v>6.13</v>
      </c>
      <c r="I13" s="12">
        <v>0</v>
      </c>
    </row>
    <row r="14" spans="2:9" ht="15" customHeight="1" x14ac:dyDescent="0.2">
      <c r="B14" t="s">
        <v>30</v>
      </c>
      <c r="C14" s="12">
        <v>21</v>
      </c>
      <c r="D14" s="8">
        <v>3.7</v>
      </c>
      <c r="E14" s="12">
        <v>15</v>
      </c>
      <c r="F14" s="8">
        <v>4.42</v>
      </c>
      <c r="G14" s="12">
        <v>6</v>
      </c>
      <c r="H14" s="8">
        <v>2.83</v>
      </c>
      <c r="I14" s="12">
        <v>0</v>
      </c>
    </row>
    <row r="15" spans="2:9" ht="15" customHeight="1" x14ac:dyDescent="0.2">
      <c r="B15" t="s">
        <v>31</v>
      </c>
      <c r="C15" s="12">
        <v>56</v>
      </c>
      <c r="D15" s="8">
        <v>9.8800000000000008</v>
      </c>
      <c r="E15" s="12">
        <v>43</v>
      </c>
      <c r="F15" s="8">
        <v>12.68</v>
      </c>
      <c r="G15" s="12">
        <v>13</v>
      </c>
      <c r="H15" s="8">
        <v>6.13</v>
      </c>
      <c r="I15" s="12">
        <v>0</v>
      </c>
    </row>
    <row r="16" spans="2:9" ht="15" customHeight="1" x14ac:dyDescent="0.2">
      <c r="B16" t="s">
        <v>32</v>
      </c>
      <c r="C16" s="12">
        <v>75</v>
      </c>
      <c r="D16" s="8">
        <v>13.23</v>
      </c>
      <c r="E16" s="12">
        <v>54</v>
      </c>
      <c r="F16" s="8">
        <v>15.93</v>
      </c>
      <c r="G16" s="12">
        <v>13</v>
      </c>
      <c r="H16" s="8">
        <v>6.13</v>
      </c>
      <c r="I16" s="12">
        <v>0</v>
      </c>
    </row>
    <row r="17" spans="2:9" ht="15" customHeight="1" x14ac:dyDescent="0.2">
      <c r="B17" t="s">
        <v>33</v>
      </c>
      <c r="C17" s="12">
        <v>13</v>
      </c>
      <c r="D17" s="8">
        <v>2.29</v>
      </c>
      <c r="E17" s="12">
        <v>6</v>
      </c>
      <c r="F17" s="8">
        <v>1.77</v>
      </c>
      <c r="G17" s="12">
        <v>2</v>
      </c>
      <c r="H17" s="8">
        <v>0.94</v>
      </c>
      <c r="I17" s="12">
        <v>0</v>
      </c>
    </row>
    <row r="18" spans="2:9" ht="15" customHeight="1" x14ac:dyDescent="0.2">
      <c r="B18" t="s">
        <v>34</v>
      </c>
      <c r="C18" s="12">
        <v>19</v>
      </c>
      <c r="D18" s="8">
        <v>3.35</v>
      </c>
      <c r="E18" s="12">
        <v>16</v>
      </c>
      <c r="F18" s="8">
        <v>4.72</v>
      </c>
      <c r="G18" s="12">
        <v>3</v>
      </c>
      <c r="H18" s="8">
        <v>1.42</v>
      </c>
      <c r="I18" s="12">
        <v>0</v>
      </c>
    </row>
    <row r="19" spans="2:9" ht="15" customHeight="1" x14ac:dyDescent="0.2">
      <c r="B19" t="s">
        <v>35</v>
      </c>
      <c r="C19" s="12">
        <v>20</v>
      </c>
      <c r="D19" s="8">
        <v>3.53</v>
      </c>
      <c r="E19" s="12">
        <v>11</v>
      </c>
      <c r="F19" s="8">
        <v>3.24</v>
      </c>
      <c r="G19" s="12">
        <v>7</v>
      </c>
      <c r="H19" s="8">
        <v>3.3</v>
      </c>
      <c r="I19" s="12">
        <v>0</v>
      </c>
    </row>
    <row r="20" spans="2:9" ht="15" customHeight="1" x14ac:dyDescent="0.2">
      <c r="B20" s="9" t="s">
        <v>177</v>
      </c>
      <c r="C20" s="12">
        <f>SUM(LTBL_41210[総数／事業所数])</f>
        <v>567</v>
      </c>
      <c r="E20" s="12">
        <f>SUBTOTAL(109,LTBL_41210[個人／事業所数])</f>
        <v>339</v>
      </c>
      <c r="G20" s="12">
        <f>SUBTOTAL(109,LTBL_41210[法人／事業所数])</f>
        <v>212</v>
      </c>
      <c r="I20" s="12">
        <f>SUBTOTAL(109,LTBL_41210[法人以外の団体／事業所数])</f>
        <v>1</v>
      </c>
    </row>
    <row r="21" spans="2:9" ht="15" customHeight="1" x14ac:dyDescent="0.2">
      <c r="E21" s="11">
        <f>LTBL_41210[[#Totals],[個人／事業所数]]/LTBL_41210[[#Totals],[総数／事業所数]]</f>
        <v>0.59788359788359791</v>
      </c>
      <c r="G21" s="11">
        <f>LTBL_41210[[#Totals],[法人／事業所数]]/LTBL_41210[[#Totals],[総数／事業所数]]</f>
        <v>0.37389770723104054</v>
      </c>
      <c r="I21" s="11">
        <f>LTBL_41210[[#Totals],[法人以外の団体／事業所数]]/LTBL_41210[[#Totals],[総数／事業所数]]</f>
        <v>1.7636684303350969E-3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61</v>
      </c>
      <c r="D24" s="8">
        <v>10.76</v>
      </c>
      <c r="E24" s="12">
        <v>51</v>
      </c>
      <c r="F24" s="8">
        <v>15.04</v>
      </c>
      <c r="G24" s="12">
        <v>10</v>
      </c>
      <c r="H24" s="8">
        <v>4.72</v>
      </c>
      <c r="I24" s="12">
        <v>0</v>
      </c>
    </row>
    <row r="25" spans="2:9" ht="15" customHeight="1" x14ac:dyDescent="0.2">
      <c r="B25" t="s">
        <v>44</v>
      </c>
      <c r="C25" s="12">
        <v>46</v>
      </c>
      <c r="D25" s="8">
        <v>8.11</v>
      </c>
      <c r="E25" s="12">
        <v>22</v>
      </c>
      <c r="F25" s="8">
        <v>6.49</v>
      </c>
      <c r="G25" s="12">
        <v>24</v>
      </c>
      <c r="H25" s="8">
        <v>11.32</v>
      </c>
      <c r="I25" s="12">
        <v>0</v>
      </c>
    </row>
    <row r="26" spans="2:9" ht="15" customHeight="1" x14ac:dyDescent="0.2">
      <c r="B26" t="s">
        <v>54</v>
      </c>
      <c r="C26" s="12">
        <v>43</v>
      </c>
      <c r="D26" s="8">
        <v>7.58</v>
      </c>
      <c r="E26" s="12">
        <v>24</v>
      </c>
      <c r="F26" s="8">
        <v>7.08</v>
      </c>
      <c r="G26" s="12">
        <v>19</v>
      </c>
      <c r="H26" s="8">
        <v>8.9600000000000009</v>
      </c>
      <c r="I26" s="12">
        <v>0</v>
      </c>
    </row>
    <row r="27" spans="2:9" ht="15" customHeight="1" x14ac:dyDescent="0.2">
      <c r="B27" t="s">
        <v>58</v>
      </c>
      <c r="C27" s="12">
        <v>41</v>
      </c>
      <c r="D27" s="8">
        <v>7.23</v>
      </c>
      <c r="E27" s="12">
        <v>37</v>
      </c>
      <c r="F27" s="8">
        <v>10.91</v>
      </c>
      <c r="G27" s="12">
        <v>4</v>
      </c>
      <c r="H27" s="8">
        <v>1.89</v>
      </c>
      <c r="I27" s="12">
        <v>0</v>
      </c>
    </row>
    <row r="28" spans="2:9" ht="15" customHeight="1" x14ac:dyDescent="0.2">
      <c r="B28" t="s">
        <v>52</v>
      </c>
      <c r="C28" s="12">
        <v>38</v>
      </c>
      <c r="D28" s="8">
        <v>6.7</v>
      </c>
      <c r="E28" s="12">
        <v>28</v>
      </c>
      <c r="F28" s="8">
        <v>8.26</v>
      </c>
      <c r="G28" s="12">
        <v>9</v>
      </c>
      <c r="H28" s="8">
        <v>4.25</v>
      </c>
      <c r="I28" s="12">
        <v>1</v>
      </c>
    </row>
    <row r="29" spans="2:9" ht="15" customHeight="1" x14ac:dyDescent="0.2">
      <c r="B29" t="s">
        <v>45</v>
      </c>
      <c r="C29" s="12">
        <v>34</v>
      </c>
      <c r="D29" s="8">
        <v>6</v>
      </c>
      <c r="E29" s="12">
        <v>18</v>
      </c>
      <c r="F29" s="8">
        <v>5.31</v>
      </c>
      <c r="G29" s="12">
        <v>16</v>
      </c>
      <c r="H29" s="8">
        <v>7.55</v>
      </c>
      <c r="I29" s="12">
        <v>0</v>
      </c>
    </row>
    <row r="30" spans="2:9" ht="15" customHeight="1" x14ac:dyDescent="0.2">
      <c r="B30" t="s">
        <v>46</v>
      </c>
      <c r="C30" s="12">
        <v>27</v>
      </c>
      <c r="D30" s="8">
        <v>4.76</v>
      </c>
      <c r="E30" s="12">
        <v>15</v>
      </c>
      <c r="F30" s="8">
        <v>4.42</v>
      </c>
      <c r="G30" s="12">
        <v>12</v>
      </c>
      <c r="H30" s="8">
        <v>5.66</v>
      </c>
      <c r="I30" s="12">
        <v>0</v>
      </c>
    </row>
    <row r="31" spans="2:9" ht="15" customHeight="1" x14ac:dyDescent="0.2">
      <c r="B31" t="s">
        <v>53</v>
      </c>
      <c r="C31" s="12">
        <v>27</v>
      </c>
      <c r="D31" s="8">
        <v>4.76</v>
      </c>
      <c r="E31" s="12">
        <v>22</v>
      </c>
      <c r="F31" s="8">
        <v>6.49</v>
      </c>
      <c r="G31" s="12">
        <v>5</v>
      </c>
      <c r="H31" s="8">
        <v>2.36</v>
      </c>
      <c r="I31" s="12">
        <v>0</v>
      </c>
    </row>
    <row r="32" spans="2:9" ht="15" customHeight="1" x14ac:dyDescent="0.2">
      <c r="B32" t="s">
        <v>67</v>
      </c>
      <c r="C32" s="12">
        <v>18</v>
      </c>
      <c r="D32" s="8">
        <v>3.17</v>
      </c>
      <c r="E32" s="12">
        <v>11</v>
      </c>
      <c r="F32" s="8">
        <v>3.24</v>
      </c>
      <c r="G32" s="12">
        <v>7</v>
      </c>
      <c r="H32" s="8">
        <v>3.3</v>
      </c>
      <c r="I32" s="12">
        <v>0</v>
      </c>
    </row>
    <row r="33" spans="2:9" ht="15" customHeight="1" x14ac:dyDescent="0.2">
      <c r="B33" t="s">
        <v>47</v>
      </c>
      <c r="C33" s="12">
        <v>17</v>
      </c>
      <c r="D33" s="8">
        <v>3</v>
      </c>
      <c r="E33" s="12">
        <v>6</v>
      </c>
      <c r="F33" s="8">
        <v>1.77</v>
      </c>
      <c r="G33" s="12">
        <v>11</v>
      </c>
      <c r="H33" s="8">
        <v>5.19</v>
      </c>
      <c r="I33" s="12">
        <v>0</v>
      </c>
    </row>
    <row r="34" spans="2:9" ht="15" customHeight="1" x14ac:dyDescent="0.2">
      <c r="B34" t="s">
        <v>61</v>
      </c>
      <c r="C34" s="12">
        <v>17</v>
      </c>
      <c r="D34" s="8">
        <v>3</v>
      </c>
      <c r="E34" s="12">
        <v>16</v>
      </c>
      <c r="F34" s="8">
        <v>4.72</v>
      </c>
      <c r="G34" s="12">
        <v>1</v>
      </c>
      <c r="H34" s="8">
        <v>0.47</v>
      </c>
      <c r="I34" s="12">
        <v>0</v>
      </c>
    </row>
    <row r="35" spans="2:9" ht="15" customHeight="1" x14ac:dyDescent="0.2">
      <c r="B35" t="s">
        <v>56</v>
      </c>
      <c r="C35" s="12">
        <v>13</v>
      </c>
      <c r="D35" s="8">
        <v>2.29</v>
      </c>
      <c r="E35" s="12">
        <v>10</v>
      </c>
      <c r="F35" s="8">
        <v>2.95</v>
      </c>
      <c r="G35" s="12">
        <v>3</v>
      </c>
      <c r="H35" s="8">
        <v>1.42</v>
      </c>
      <c r="I35" s="12">
        <v>0</v>
      </c>
    </row>
    <row r="36" spans="2:9" ht="15" customHeight="1" x14ac:dyDescent="0.2">
      <c r="B36" t="s">
        <v>60</v>
      </c>
      <c r="C36" s="12">
        <v>13</v>
      </c>
      <c r="D36" s="8">
        <v>2.29</v>
      </c>
      <c r="E36" s="12">
        <v>6</v>
      </c>
      <c r="F36" s="8">
        <v>1.77</v>
      </c>
      <c r="G36" s="12">
        <v>2</v>
      </c>
      <c r="H36" s="8">
        <v>0.94</v>
      </c>
      <c r="I36" s="12">
        <v>0</v>
      </c>
    </row>
    <row r="37" spans="2:9" ht="15" customHeight="1" x14ac:dyDescent="0.2">
      <c r="B37" t="s">
        <v>51</v>
      </c>
      <c r="C37" s="12">
        <v>12</v>
      </c>
      <c r="D37" s="8">
        <v>2.12</v>
      </c>
      <c r="E37" s="12">
        <v>7</v>
      </c>
      <c r="F37" s="8">
        <v>2.06</v>
      </c>
      <c r="G37" s="12">
        <v>5</v>
      </c>
      <c r="H37" s="8">
        <v>2.36</v>
      </c>
      <c r="I37" s="12">
        <v>0</v>
      </c>
    </row>
    <row r="38" spans="2:9" ht="15" customHeight="1" x14ac:dyDescent="0.2">
      <c r="B38" t="s">
        <v>68</v>
      </c>
      <c r="C38" s="12">
        <v>11</v>
      </c>
      <c r="D38" s="8">
        <v>1.94</v>
      </c>
      <c r="E38" s="12">
        <v>4</v>
      </c>
      <c r="F38" s="8">
        <v>1.18</v>
      </c>
      <c r="G38" s="12">
        <v>7</v>
      </c>
      <c r="H38" s="8">
        <v>3.3</v>
      </c>
      <c r="I38" s="12">
        <v>0</v>
      </c>
    </row>
    <row r="39" spans="2:9" ht="15" customHeight="1" x14ac:dyDescent="0.2">
      <c r="B39" t="s">
        <v>63</v>
      </c>
      <c r="C39" s="12">
        <v>11</v>
      </c>
      <c r="D39" s="8">
        <v>1.94</v>
      </c>
      <c r="E39" s="12">
        <v>9</v>
      </c>
      <c r="F39" s="8">
        <v>2.65</v>
      </c>
      <c r="G39" s="12">
        <v>2</v>
      </c>
      <c r="H39" s="8">
        <v>0.94</v>
      </c>
      <c r="I39" s="12">
        <v>0</v>
      </c>
    </row>
    <row r="40" spans="2:9" ht="15" customHeight="1" x14ac:dyDescent="0.2">
      <c r="B40" t="s">
        <v>50</v>
      </c>
      <c r="C40" s="12">
        <v>10</v>
      </c>
      <c r="D40" s="8">
        <v>1.76</v>
      </c>
      <c r="E40" s="12">
        <v>4</v>
      </c>
      <c r="F40" s="8">
        <v>1.18</v>
      </c>
      <c r="G40" s="12">
        <v>6</v>
      </c>
      <c r="H40" s="8">
        <v>2.83</v>
      </c>
      <c r="I40" s="12">
        <v>0</v>
      </c>
    </row>
    <row r="41" spans="2:9" ht="15" customHeight="1" x14ac:dyDescent="0.2">
      <c r="B41" t="s">
        <v>55</v>
      </c>
      <c r="C41" s="12">
        <v>10</v>
      </c>
      <c r="D41" s="8">
        <v>1.76</v>
      </c>
      <c r="E41" s="12">
        <v>5</v>
      </c>
      <c r="F41" s="8">
        <v>1.47</v>
      </c>
      <c r="G41" s="12">
        <v>5</v>
      </c>
      <c r="H41" s="8">
        <v>2.36</v>
      </c>
      <c r="I41" s="12">
        <v>0</v>
      </c>
    </row>
    <row r="42" spans="2:9" ht="15" customHeight="1" x14ac:dyDescent="0.2">
      <c r="B42" t="s">
        <v>73</v>
      </c>
      <c r="C42" s="12">
        <v>10</v>
      </c>
      <c r="D42" s="8">
        <v>1.76</v>
      </c>
      <c r="E42" s="12">
        <v>1</v>
      </c>
      <c r="F42" s="8">
        <v>0.28999999999999998</v>
      </c>
      <c r="G42" s="12">
        <v>1</v>
      </c>
      <c r="H42" s="8">
        <v>0.47</v>
      </c>
      <c r="I42" s="12">
        <v>0</v>
      </c>
    </row>
    <row r="43" spans="2:9" ht="15" customHeight="1" x14ac:dyDescent="0.2">
      <c r="B43" t="s">
        <v>66</v>
      </c>
      <c r="C43" s="12">
        <v>8</v>
      </c>
      <c r="D43" s="8">
        <v>1.41</v>
      </c>
      <c r="E43" s="12">
        <v>3</v>
      </c>
      <c r="F43" s="8">
        <v>0.88</v>
      </c>
      <c r="G43" s="12">
        <v>5</v>
      </c>
      <c r="H43" s="8">
        <v>2.36</v>
      </c>
      <c r="I43" s="12">
        <v>0</v>
      </c>
    </row>
    <row r="44" spans="2:9" ht="15" customHeight="1" x14ac:dyDescent="0.2">
      <c r="B44" t="s">
        <v>64</v>
      </c>
      <c r="C44" s="12">
        <v>8</v>
      </c>
      <c r="D44" s="8">
        <v>1.41</v>
      </c>
      <c r="E44" s="12">
        <v>1</v>
      </c>
      <c r="F44" s="8">
        <v>0.28999999999999998</v>
      </c>
      <c r="G44" s="12">
        <v>7</v>
      </c>
      <c r="H44" s="8">
        <v>3.3</v>
      </c>
      <c r="I44" s="12">
        <v>0</v>
      </c>
    </row>
    <row r="45" spans="2:9" ht="15" customHeight="1" x14ac:dyDescent="0.2">
      <c r="B45" t="s">
        <v>57</v>
      </c>
      <c r="C45" s="12">
        <v>8</v>
      </c>
      <c r="D45" s="8">
        <v>1.41</v>
      </c>
      <c r="E45" s="12">
        <v>5</v>
      </c>
      <c r="F45" s="8">
        <v>1.47</v>
      </c>
      <c r="G45" s="12">
        <v>3</v>
      </c>
      <c r="H45" s="8">
        <v>1.42</v>
      </c>
      <c r="I45" s="12">
        <v>0</v>
      </c>
    </row>
    <row r="48" spans="2:9" ht="33" customHeight="1" x14ac:dyDescent="0.2">
      <c r="B48" t="s">
        <v>179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111</v>
      </c>
      <c r="C49" s="12">
        <v>28</v>
      </c>
      <c r="D49" s="8">
        <v>4.9400000000000004</v>
      </c>
      <c r="E49" s="12">
        <v>26</v>
      </c>
      <c r="F49" s="8">
        <v>7.67</v>
      </c>
      <c r="G49" s="12">
        <v>2</v>
      </c>
      <c r="H49" s="8">
        <v>0.94</v>
      </c>
      <c r="I49" s="12">
        <v>0</v>
      </c>
    </row>
    <row r="50" spans="2:9" ht="15" customHeight="1" x14ac:dyDescent="0.2">
      <c r="B50" t="s">
        <v>96</v>
      </c>
      <c r="C50" s="12">
        <v>20</v>
      </c>
      <c r="D50" s="8">
        <v>3.53</v>
      </c>
      <c r="E50" s="12">
        <v>15</v>
      </c>
      <c r="F50" s="8">
        <v>4.42</v>
      </c>
      <c r="G50" s="12">
        <v>5</v>
      </c>
      <c r="H50" s="8">
        <v>2.36</v>
      </c>
      <c r="I50" s="12">
        <v>0</v>
      </c>
    </row>
    <row r="51" spans="2:9" ht="15" customHeight="1" x14ac:dyDescent="0.2">
      <c r="B51" t="s">
        <v>110</v>
      </c>
      <c r="C51" s="12">
        <v>20</v>
      </c>
      <c r="D51" s="8">
        <v>3.53</v>
      </c>
      <c r="E51" s="12">
        <v>19</v>
      </c>
      <c r="F51" s="8">
        <v>5.6</v>
      </c>
      <c r="G51" s="12">
        <v>1</v>
      </c>
      <c r="H51" s="8">
        <v>0.47</v>
      </c>
      <c r="I51" s="12">
        <v>0</v>
      </c>
    </row>
    <row r="52" spans="2:9" ht="15" customHeight="1" x14ac:dyDescent="0.2">
      <c r="B52" t="s">
        <v>95</v>
      </c>
      <c r="C52" s="12">
        <v>19</v>
      </c>
      <c r="D52" s="8">
        <v>3.35</v>
      </c>
      <c r="E52" s="12">
        <v>6</v>
      </c>
      <c r="F52" s="8">
        <v>1.77</v>
      </c>
      <c r="G52" s="12">
        <v>13</v>
      </c>
      <c r="H52" s="8">
        <v>6.13</v>
      </c>
      <c r="I52" s="12">
        <v>0</v>
      </c>
    </row>
    <row r="53" spans="2:9" ht="15" customHeight="1" x14ac:dyDescent="0.2">
      <c r="B53" t="s">
        <v>102</v>
      </c>
      <c r="C53" s="12">
        <v>17</v>
      </c>
      <c r="D53" s="8">
        <v>3</v>
      </c>
      <c r="E53" s="12">
        <v>13</v>
      </c>
      <c r="F53" s="8">
        <v>3.83</v>
      </c>
      <c r="G53" s="12">
        <v>4</v>
      </c>
      <c r="H53" s="8">
        <v>1.89</v>
      </c>
      <c r="I53" s="12">
        <v>0</v>
      </c>
    </row>
    <row r="54" spans="2:9" ht="15" customHeight="1" x14ac:dyDescent="0.2">
      <c r="B54" t="s">
        <v>103</v>
      </c>
      <c r="C54" s="12">
        <v>15</v>
      </c>
      <c r="D54" s="8">
        <v>2.65</v>
      </c>
      <c r="E54" s="12">
        <v>5</v>
      </c>
      <c r="F54" s="8">
        <v>1.47</v>
      </c>
      <c r="G54" s="12">
        <v>10</v>
      </c>
      <c r="H54" s="8">
        <v>4.72</v>
      </c>
      <c r="I54" s="12">
        <v>0</v>
      </c>
    </row>
    <row r="55" spans="2:9" ht="15" customHeight="1" x14ac:dyDescent="0.2">
      <c r="B55" t="s">
        <v>107</v>
      </c>
      <c r="C55" s="12">
        <v>14</v>
      </c>
      <c r="D55" s="8">
        <v>2.4700000000000002</v>
      </c>
      <c r="E55" s="12">
        <v>11</v>
      </c>
      <c r="F55" s="8">
        <v>3.24</v>
      </c>
      <c r="G55" s="12">
        <v>3</v>
      </c>
      <c r="H55" s="8">
        <v>1.42</v>
      </c>
      <c r="I55" s="12">
        <v>0</v>
      </c>
    </row>
    <row r="56" spans="2:9" ht="15" customHeight="1" x14ac:dyDescent="0.2">
      <c r="B56" t="s">
        <v>97</v>
      </c>
      <c r="C56" s="12">
        <v>13</v>
      </c>
      <c r="D56" s="8">
        <v>2.29</v>
      </c>
      <c r="E56" s="12">
        <v>9</v>
      </c>
      <c r="F56" s="8">
        <v>2.65</v>
      </c>
      <c r="G56" s="12">
        <v>4</v>
      </c>
      <c r="H56" s="8">
        <v>1.89</v>
      </c>
      <c r="I56" s="12">
        <v>0</v>
      </c>
    </row>
    <row r="57" spans="2:9" ht="15" customHeight="1" x14ac:dyDescent="0.2">
      <c r="B57" t="s">
        <v>100</v>
      </c>
      <c r="C57" s="12">
        <v>13</v>
      </c>
      <c r="D57" s="8">
        <v>2.29</v>
      </c>
      <c r="E57" s="12">
        <v>10</v>
      </c>
      <c r="F57" s="8">
        <v>2.95</v>
      </c>
      <c r="G57" s="12">
        <v>3</v>
      </c>
      <c r="H57" s="8">
        <v>1.42</v>
      </c>
      <c r="I57" s="12">
        <v>0</v>
      </c>
    </row>
    <row r="58" spans="2:9" ht="15" customHeight="1" x14ac:dyDescent="0.2">
      <c r="B58" t="s">
        <v>116</v>
      </c>
      <c r="C58" s="12">
        <v>13</v>
      </c>
      <c r="D58" s="8">
        <v>2.29</v>
      </c>
      <c r="E58" s="12">
        <v>6</v>
      </c>
      <c r="F58" s="8">
        <v>1.77</v>
      </c>
      <c r="G58" s="12">
        <v>7</v>
      </c>
      <c r="H58" s="8">
        <v>3.3</v>
      </c>
      <c r="I58" s="12">
        <v>0</v>
      </c>
    </row>
    <row r="59" spans="2:9" ht="15" customHeight="1" x14ac:dyDescent="0.2">
      <c r="B59" t="s">
        <v>101</v>
      </c>
      <c r="C59" s="12">
        <v>12</v>
      </c>
      <c r="D59" s="8">
        <v>2.12</v>
      </c>
      <c r="E59" s="12">
        <v>10</v>
      </c>
      <c r="F59" s="8">
        <v>2.95</v>
      </c>
      <c r="G59" s="12">
        <v>2</v>
      </c>
      <c r="H59" s="8">
        <v>0.94</v>
      </c>
      <c r="I59" s="12">
        <v>0</v>
      </c>
    </row>
    <row r="60" spans="2:9" ht="15" customHeight="1" x14ac:dyDescent="0.2">
      <c r="B60" t="s">
        <v>113</v>
      </c>
      <c r="C60" s="12">
        <v>12</v>
      </c>
      <c r="D60" s="8">
        <v>2.12</v>
      </c>
      <c r="E60" s="12">
        <v>11</v>
      </c>
      <c r="F60" s="8">
        <v>3.24</v>
      </c>
      <c r="G60" s="12">
        <v>1</v>
      </c>
      <c r="H60" s="8">
        <v>0.47</v>
      </c>
      <c r="I60" s="12">
        <v>0</v>
      </c>
    </row>
    <row r="61" spans="2:9" ht="15" customHeight="1" x14ac:dyDescent="0.2">
      <c r="B61" t="s">
        <v>128</v>
      </c>
      <c r="C61" s="12">
        <v>10</v>
      </c>
      <c r="D61" s="8">
        <v>1.76</v>
      </c>
      <c r="E61" s="12">
        <v>10</v>
      </c>
      <c r="F61" s="8">
        <v>2.95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114</v>
      </c>
      <c r="C62" s="12">
        <v>10</v>
      </c>
      <c r="D62" s="8">
        <v>1.76</v>
      </c>
      <c r="E62" s="12">
        <v>9</v>
      </c>
      <c r="F62" s="8">
        <v>2.65</v>
      </c>
      <c r="G62" s="12">
        <v>1</v>
      </c>
      <c r="H62" s="8">
        <v>0.47</v>
      </c>
      <c r="I62" s="12">
        <v>0</v>
      </c>
    </row>
    <row r="63" spans="2:9" ht="15" customHeight="1" x14ac:dyDescent="0.2">
      <c r="B63" t="s">
        <v>126</v>
      </c>
      <c r="C63" s="12">
        <v>9</v>
      </c>
      <c r="D63" s="8">
        <v>1.59</v>
      </c>
      <c r="E63" s="12">
        <v>3</v>
      </c>
      <c r="F63" s="8">
        <v>0.88</v>
      </c>
      <c r="G63" s="12">
        <v>6</v>
      </c>
      <c r="H63" s="8">
        <v>2.83</v>
      </c>
      <c r="I63" s="12">
        <v>0</v>
      </c>
    </row>
    <row r="64" spans="2:9" ht="15" customHeight="1" x14ac:dyDescent="0.2">
      <c r="B64" t="s">
        <v>137</v>
      </c>
      <c r="C64" s="12">
        <v>9</v>
      </c>
      <c r="D64" s="8">
        <v>1.59</v>
      </c>
      <c r="E64" s="12">
        <v>4</v>
      </c>
      <c r="F64" s="8">
        <v>1.18</v>
      </c>
      <c r="G64" s="12">
        <v>5</v>
      </c>
      <c r="H64" s="8">
        <v>2.36</v>
      </c>
      <c r="I64" s="12">
        <v>0</v>
      </c>
    </row>
    <row r="65" spans="2:9" ht="15" customHeight="1" x14ac:dyDescent="0.2">
      <c r="B65" t="s">
        <v>138</v>
      </c>
      <c r="C65" s="12">
        <v>9</v>
      </c>
      <c r="D65" s="8">
        <v>1.59</v>
      </c>
      <c r="E65" s="12">
        <v>2</v>
      </c>
      <c r="F65" s="8">
        <v>0.59</v>
      </c>
      <c r="G65" s="12">
        <v>7</v>
      </c>
      <c r="H65" s="8">
        <v>3.3</v>
      </c>
      <c r="I65" s="12">
        <v>0</v>
      </c>
    </row>
    <row r="66" spans="2:9" ht="15" customHeight="1" x14ac:dyDescent="0.2">
      <c r="B66" t="s">
        <v>120</v>
      </c>
      <c r="C66" s="12">
        <v>8</v>
      </c>
      <c r="D66" s="8">
        <v>1.41</v>
      </c>
      <c r="E66" s="12">
        <v>5</v>
      </c>
      <c r="F66" s="8">
        <v>1.47</v>
      </c>
      <c r="G66" s="12">
        <v>3</v>
      </c>
      <c r="H66" s="8">
        <v>1.42</v>
      </c>
      <c r="I66" s="12">
        <v>0</v>
      </c>
    </row>
    <row r="67" spans="2:9" ht="15" customHeight="1" x14ac:dyDescent="0.2">
      <c r="B67" t="s">
        <v>125</v>
      </c>
      <c r="C67" s="12">
        <v>7</v>
      </c>
      <c r="D67" s="8">
        <v>1.23</v>
      </c>
      <c r="E67" s="12">
        <v>3</v>
      </c>
      <c r="F67" s="8">
        <v>0.88</v>
      </c>
      <c r="G67" s="12">
        <v>4</v>
      </c>
      <c r="H67" s="8">
        <v>1.89</v>
      </c>
      <c r="I67" s="12">
        <v>0</v>
      </c>
    </row>
    <row r="68" spans="2:9" ht="15" customHeight="1" x14ac:dyDescent="0.2">
      <c r="B68" t="s">
        <v>127</v>
      </c>
      <c r="C68" s="12">
        <v>7</v>
      </c>
      <c r="D68" s="8">
        <v>1.23</v>
      </c>
      <c r="E68" s="12">
        <v>4</v>
      </c>
      <c r="F68" s="8">
        <v>1.18</v>
      </c>
      <c r="G68" s="12">
        <v>3</v>
      </c>
      <c r="H68" s="8">
        <v>1.42</v>
      </c>
      <c r="I68" s="12">
        <v>0</v>
      </c>
    </row>
    <row r="69" spans="2:9" ht="15" customHeight="1" x14ac:dyDescent="0.2">
      <c r="B69" t="s">
        <v>104</v>
      </c>
      <c r="C69" s="12">
        <v>7</v>
      </c>
      <c r="D69" s="8">
        <v>1.23</v>
      </c>
      <c r="E69" s="12">
        <v>5</v>
      </c>
      <c r="F69" s="8">
        <v>1.47</v>
      </c>
      <c r="G69" s="12">
        <v>2</v>
      </c>
      <c r="H69" s="8">
        <v>0.94</v>
      </c>
      <c r="I69" s="12">
        <v>0</v>
      </c>
    </row>
    <row r="71" spans="2:9" ht="15" customHeight="1" x14ac:dyDescent="0.2">
      <c r="B71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D03A-B3B4-45CD-A980-B4BEC65FC51E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27</v>
      </c>
      <c r="D6" s="8">
        <v>10.15</v>
      </c>
      <c r="E6" s="12">
        <v>11</v>
      </c>
      <c r="F6" s="8">
        <v>7.38</v>
      </c>
      <c r="G6" s="12">
        <v>16</v>
      </c>
      <c r="H6" s="8">
        <v>14.04</v>
      </c>
      <c r="I6" s="12">
        <v>0</v>
      </c>
    </row>
    <row r="7" spans="2:9" ht="15" customHeight="1" x14ac:dyDescent="0.2">
      <c r="B7" t="s">
        <v>23</v>
      </c>
      <c r="C7" s="12">
        <v>23</v>
      </c>
      <c r="D7" s="8">
        <v>8.65</v>
      </c>
      <c r="E7" s="12">
        <v>8</v>
      </c>
      <c r="F7" s="8">
        <v>5.37</v>
      </c>
      <c r="G7" s="12">
        <v>15</v>
      </c>
      <c r="H7" s="8">
        <v>13.16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0.88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0.88</v>
      </c>
      <c r="I9" s="12">
        <v>0</v>
      </c>
    </row>
    <row r="10" spans="2:9" ht="15" customHeight="1" x14ac:dyDescent="0.2">
      <c r="B10" t="s">
        <v>26</v>
      </c>
      <c r="C10" s="12">
        <v>4</v>
      </c>
      <c r="D10" s="8">
        <v>1.5</v>
      </c>
      <c r="E10" s="12">
        <v>0</v>
      </c>
      <c r="F10" s="8">
        <v>0</v>
      </c>
      <c r="G10" s="12">
        <v>4</v>
      </c>
      <c r="H10" s="8">
        <v>3.51</v>
      </c>
      <c r="I10" s="12">
        <v>0</v>
      </c>
    </row>
    <row r="11" spans="2:9" ht="15" customHeight="1" x14ac:dyDescent="0.2">
      <c r="B11" t="s">
        <v>27</v>
      </c>
      <c r="C11" s="12">
        <v>70</v>
      </c>
      <c r="D11" s="8">
        <v>26.32</v>
      </c>
      <c r="E11" s="12">
        <v>38</v>
      </c>
      <c r="F11" s="8">
        <v>25.5</v>
      </c>
      <c r="G11" s="12">
        <v>32</v>
      </c>
      <c r="H11" s="8">
        <v>28.07</v>
      </c>
      <c r="I11" s="12">
        <v>0</v>
      </c>
    </row>
    <row r="12" spans="2:9" ht="15" customHeight="1" x14ac:dyDescent="0.2">
      <c r="B12" t="s">
        <v>28</v>
      </c>
      <c r="C12" s="12">
        <v>3</v>
      </c>
      <c r="D12" s="8">
        <v>1.1299999999999999</v>
      </c>
      <c r="E12" s="12">
        <v>0</v>
      </c>
      <c r="F12" s="8">
        <v>0</v>
      </c>
      <c r="G12" s="12">
        <v>3</v>
      </c>
      <c r="H12" s="8">
        <v>2.63</v>
      </c>
      <c r="I12" s="12">
        <v>0</v>
      </c>
    </row>
    <row r="13" spans="2:9" ht="15" customHeight="1" x14ac:dyDescent="0.2">
      <c r="B13" t="s">
        <v>29</v>
      </c>
      <c r="C13" s="12">
        <v>16</v>
      </c>
      <c r="D13" s="8">
        <v>6.02</v>
      </c>
      <c r="E13" s="12">
        <v>7</v>
      </c>
      <c r="F13" s="8">
        <v>4.7</v>
      </c>
      <c r="G13" s="12">
        <v>8</v>
      </c>
      <c r="H13" s="8">
        <v>7.02</v>
      </c>
      <c r="I13" s="12">
        <v>0</v>
      </c>
    </row>
    <row r="14" spans="2:9" ht="15" customHeight="1" x14ac:dyDescent="0.2">
      <c r="B14" t="s">
        <v>30</v>
      </c>
      <c r="C14" s="12">
        <v>11</v>
      </c>
      <c r="D14" s="8">
        <v>4.1399999999999997</v>
      </c>
      <c r="E14" s="12">
        <v>3</v>
      </c>
      <c r="F14" s="8">
        <v>2.0099999999999998</v>
      </c>
      <c r="G14" s="12">
        <v>7</v>
      </c>
      <c r="H14" s="8">
        <v>6.14</v>
      </c>
      <c r="I14" s="12">
        <v>0</v>
      </c>
    </row>
    <row r="15" spans="2:9" ht="15" customHeight="1" x14ac:dyDescent="0.2">
      <c r="B15" t="s">
        <v>31</v>
      </c>
      <c r="C15" s="12">
        <v>35</v>
      </c>
      <c r="D15" s="8">
        <v>13.16</v>
      </c>
      <c r="E15" s="12">
        <v>27</v>
      </c>
      <c r="F15" s="8">
        <v>18.12</v>
      </c>
      <c r="G15" s="12">
        <v>8</v>
      </c>
      <c r="H15" s="8">
        <v>7.02</v>
      </c>
      <c r="I15" s="12">
        <v>0</v>
      </c>
    </row>
    <row r="16" spans="2:9" ht="15" customHeight="1" x14ac:dyDescent="0.2">
      <c r="B16" t="s">
        <v>32</v>
      </c>
      <c r="C16" s="12">
        <v>43</v>
      </c>
      <c r="D16" s="8">
        <v>16.170000000000002</v>
      </c>
      <c r="E16" s="12">
        <v>32</v>
      </c>
      <c r="F16" s="8">
        <v>21.48</v>
      </c>
      <c r="G16" s="12">
        <v>10</v>
      </c>
      <c r="H16" s="8">
        <v>8.77</v>
      </c>
      <c r="I16" s="12">
        <v>0</v>
      </c>
    </row>
    <row r="17" spans="2:9" ht="15" customHeight="1" x14ac:dyDescent="0.2">
      <c r="B17" t="s">
        <v>33</v>
      </c>
      <c r="C17" s="12">
        <v>7</v>
      </c>
      <c r="D17" s="8">
        <v>2.63</v>
      </c>
      <c r="E17" s="12">
        <v>5</v>
      </c>
      <c r="F17" s="8">
        <v>3.36</v>
      </c>
      <c r="G17" s="12">
        <v>2</v>
      </c>
      <c r="H17" s="8">
        <v>1.75</v>
      </c>
      <c r="I17" s="12">
        <v>0</v>
      </c>
    </row>
    <row r="18" spans="2:9" ht="15" customHeight="1" x14ac:dyDescent="0.2">
      <c r="B18" t="s">
        <v>34</v>
      </c>
      <c r="C18" s="12">
        <v>15</v>
      </c>
      <c r="D18" s="8">
        <v>5.64</v>
      </c>
      <c r="E18" s="12">
        <v>11</v>
      </c>
      <c r="F18" s="8">
        <v>7.38</v>
      </c>
      <c r="G18" s="12">
        <v>4</v>
      </c>
      <c r="H18" s="8">
        <v>3.51</v>
      </c>
      <c r="I18" s="12">
        <v>0</v>
      </c>
    </row>
    <row r="19" spans="2:9" ht="15" customHeight="1" x14ac:dyDescent="0.2">
      <c r="B19" t="s">
        <v>35</v>
      </c>
      <c r="C19" s="12">
        <v>10</v>
      </c>
      <c r="D19" s="8">
        <v>3.76</v>
      </c>
      <c r="E19" s="12">
        <v>7</v>
      </c>
      <c r="F19" s="8">
        <v>4.7</v>
      </c>
      <c r="G19" s="12">
        <v>3</v>
      </c>
      <c r="H19" s="8">
        <v>2.63</v>
      </c>
      <c r="I19" s="12">
        <v>0</v>
      </c>
    </row>
    <row r="20" spans="2:9" ht="15" customHeight="1" x14ac:dyDescent="0.2">
      <c r="B20" s="9" t="s">
        <v>177</v>
      </c>
      <c r="C20" s="12">
        <f>SUM(LTBL_41327[総数／事業所数])</f>
        <v>266</v>
      </c>
      <c r="E20" s="12">
        <f>SUBTOTAL(109,LTBL_41327[個人／事業所数])</f>
        <v>149</v>
      </c>
      <c r="G20" s="12">
        <f>SUBTOTAL(109,LTBL_41327[法人／事業所数])</f>
        <v>114</v>
      </c>
      <c r="I20" s="12">
        <f>SUBTOTAL(109,LTBL_41327[法人以外の団体／事業所数])</f>
        <v>0</v>
      </c>
    </row>
    <row r="21" spans="2:9" ht="15" customHeight="1" x14ac:dyDescent="0.2">
      <c r="E21" s="11">
        <f>LTBL_41327[[#Totals],[個人／事業所数]]/LTBL_41327[[#Totals],[総数／事業所数]]</f>
        <v>0.56015037593984962</v>
      </c>
      <c r="G21" s="11">
        <f>LTBL_41327[[#Totals],[法人／事業所数]]/LTBL_41327[[#Totals],[総数／事業所数]]</f>
        <v>0.42857142857142855</v>
      </c>
      <c r="I21" s="11">
        <f>LTBL_41327[[#Totals],[法人以外の団体／事業所数]]/LTBL_41327[[#Totals],[総数／事業所数]]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36</v>
      </c>
      <c r="D24" s="8">
        <v>13.53</v>
      </c>
      <c r="E24" s="12">
        <v>29</v>
      </c>
      <c r="F24" s="8">
        <v>19.46</v>
      </c>
      <c r="G24" s="12">
        <v>7</v>
      </c>
      <c r="H24" s="8">
        <v>6.14</v>
      </c>
      <c r="I24" s="12">
        <v>0</v>
      </c>
    </row>
    <row r="25" spans="2:9" ht="15" customHeight="1" x14ac:dyDescent="0.2">
      <c r="B25" t="s">
        <v>58</v>
      </c>
      <c r="C25" s="12">
        <v>29</v>
      </c>
      <c r="D25" s="8">
        <v>10.9</v>
      </c>
      <c r="E25" s="12">
        <v>25</v>
      </c>
      <c r="F25" s="8">
        <v>16.78</v>
      </c>
      <c r="G25" s="12">
        <v>4</v>
      </c>
      <c r="H25" s="8">
        <v>3.51</v>
      </c>
      <c r="I25" s="12">
        <v>0</v>
      </c>
    </row>
    <row r="26" spans="2:9" ht="15" customHeight="1" x14ac:dyDescent="0.2">
      <c r="B26" t="s">
        <v>54</v>
      </c>
      <c r="C26" s="12">
        <v>24</v>
      </c>
      <c r="D26" s="8">
        <v>9.02</v>
      </c>
      <c r="E26" s="12">
        <v>16</v>
      </c>
      <c r="F26" s="8">
        <v>10.74</v>
      </c>
      <c r="G26" s="12">
        <v>8</v>
      </c>
      <c r="H26" s="8">
        <v>7.02</v>
      </c>
      <c r="I26" s="12">
        <v>0</v>
      </c>
    </row>
    <row r="27" spans="2:9" ht="15" customHeight="1" x14ac:dyDescent="0.2">
      <c r="B27" t="s">
        <v>44</v>
      </c>
      <c r="C27" s="12">
        <v>16</v>
      </c>
      <c r="D27" s="8">
        <v>6.02</v>
      </c>
      <c r="E27" s="12">
        <v>8</v>
      </c>
      <c r="F27" s="8">
        <v>5.37</v>
      </c>
      <c r="G27" s="12">
        <v>8</v>
      </c>
      <c r="H27" s="8">
        <v>7.02</v>
      </c>
      <c r="I27" s="12">
        <v>0</v>
      </c>
    </row>
    <row r="28" spans="2:9" ht="15" customHeight="1" x14ac:dyDescent="0.2">
      <c r="B28" t="s">
        <v>61</v>
      </c>
      <c r="C28" s="12">
        <v>13</v>
      </c>
      <c r="D28" s="8">
        <v>4.8899999999999997</v>
      </c>
      <c r="E28" s="12">
        <v>11</v>
      </c>
      <c r="F28" s="8">
        <v>7.38</v>
      </c>
      <c r="G28" s="12">
        <v>2</v>
      </c>
      <c r="H28" s="8">
        <v>1.75</v>
      </c>
      <c r="I28" s="12">
        <v>0</v>
      </c>
    </row>
    <row r="29" spans="2:9" ht="15" customHeight="1" x14ac:dyDescent="0.2">
      <c r="B29" t="s">
        <v>53</v>
      </c>
      <c r="C29" s="12">
        <v>11</v>
      </c>
      <c r="D29" s="8">
        <v>4.1399999999999997</v>
      </c>
      <c r="E29" s="12">
        <v>4</v>
      </c>
      <c r="F29" s="8">
        <v>2.68</v>
      </c>
      <c r="G29" s="12">
        <v>7</v>
      </c>
      <c r="H29" s="8">
        <v>6.14</v>
      </c>
      <c r="I29" s="12">
        <v>0</v>
      </c>
    </row>
    <row r="30" spans="2:9" ht="15" customHeight="1" x14ac:dyDescent="0.2">
      <c r="B30" t="s">
        <v>55</v>
      </c>
      <c r="C30" s="12">
        <v>10</v>
      </c>
      <c r="D30" s="8">
        <v>3.76</v>
      </c>
      <c r="E30" s="12">
        <v>5</v>
      </c>
      <c r="F30" s="8">
        <v>3.36</v>
      </c>
      <c r="G30" s="12">
        <v>4</v>
      </c>
      <c r="H30" s="8">
        <v>3.51</v>
      </c>
      <c r="I30" s="12">
        <v>0</v>
      </c>
    </row>
    <row r="31" spans="2:9" ht="15" customHeight="1" x14ac:dyDescent="0.2">
      <c r="B31" t="s">
        <v>52</v>
      </c>
      <c r="C31" s="12">
        <v>9</v>
      </c>
      <c r="D31" s="8">
        <v>3.38</v>
      </c>
      <c r="E31" s="12">
        <v>7</v>
      </c>
      <c r="F31" s="8">
        <v>4.7</v>
      </c>
      <c r="G31" s="12">
        <v>2</v>
      </c>
      <c r="H31" s="8">
        <v>1.75</v>
      </c>
      <c r="I31" s="12">
        <v>0</v>
      </c>
    </row>
    <row r="32" spans="2:9" ht="15" customHeight="1" x14ac:dyDescent="0.2">
      <c r="B32" t="s">
        <v>46</v>
      </c>
      <c r="C32" s="12">
        <v>7</v>
      </c>
      <c r="D32" s="8">
        <v>2.63</v>
      </c>
      <c r="E32" s="12">
        <v>1</v>
      </c>
      <c r="F32" s="8">
        <v>0.67</v>
      </c>
      <c r="G32" s="12">
        <v>6</v>
      </c>
      <c r="H32" s="8">
        <v>5.26</v>
      </c>
      <c r="I32" s="12">
        <v>0</v>
      </c>
    </row>
    <row r="33" spans="2:9" ht="15" customHeight="1" x14ac:dyDescent="0.2">
      <c r="B33" t="s">
        <v>66</v>
      </c>
      <c r="C33" s="12">
        <v>7</v>
      </c>
      <c r="D33" s="8">
        <v>2.63</v>
      </c>
      <c r="E33" s="12">
        <v>3</v>
      </c>
      <c r="F33" s="8">
        <v>2.0099999999999998</v>
      </c>
      <c r="G33" s="12">
        <v>4</v>
      </c>
      <c r="H33" s="8">
        <v>3.51</v>
      </c>
      <c r="I33" s="12">
        <v>0</v>
      </c>
    </row>
    <row r="34" spans="2:9" ht="15" customHeight="1" x14ac:dyDescent="0.2">
      <c r="B34" t="s">
        <v>64</v>
      </c>
      <c r="C34" s="12">
        <v>7</v>
      </c>
      <c r="D34" s="8">
        <v>2.63</v>
      </c>
      <c r="E34" s="12">
        <v>3</v>
      </c>
      <c r="F34" s="8">
        <v>2.0099999999999998</v>
      </c>
      <c r="G34" s="12">
        <v>4</v>
      </c>
      <c r="H34" s="8">
        <v>3.51</v>
      </c>
      <c r="I34" s="12">
        <v>0</v>
      </c>
    </row>
    <row r="35" spans="2:9" ht="15" customHeight="1" x14ac:dyDescent="0.2">
      <c r="B35" t="s">
        <v>56</v>
      </c>
      <c r="C35" s="12">
        <v>7</v>
      </c>
      <c r="D35" s="8">
        <v>2.63</v>
      </c>
      <c r="E35" s="12">
        <v>3</v>
      </c>
      <c r="F35" s="8">
        <v>2.0099999999999998</v>
      </c>
      <c r="G35" s="12">
        <v>4</v>
      </c>
      <c r="H35" s="8">
        <v>3.51</v>
      </c>
      <c r="I35" s="12">
        <v>0</v>
      </c>
    </row>
    <row r="36" spans="2:9" ht="15" customHeight="1" x14ac:dyDescent="0.2">
      <c r="B36" t="s">
        <v>60</v>
      </c>
      <c r="C36" s="12">
        <v>7</v>
      </c>
      <c r="D36" s="8">
        <v>2.63</v>
      </c>
      <c r="E36" s="12">
        <v>5</v>
      </c>
      <c r="F36" s="8">
        <v>3.36</v>
      </c>
      <c r="G36" s="12">
        <v>2</v>
      </c>
      <c r="H36" s="8">
        <v>1.75</v>
      </c>
      <c r="I36" s="12">
        <v>0</v>
      </c>
    </row>
    <row r="37" spans="2:9" ht="15" customHeight="1" x14ac:dyDescent="0.2">
      <c r="B37" t="s">
        <v>51</v>
      </c>
      <c r="C37" s="12">
        <v>6</v>
      </c>
      <c r="D37" s="8">
        <v>2.2599999999999998</v>
      </c>
      <c r="E37" s="12">
        <v>5</v>
      </c>
      <c r="F37" s="8">
        <v>3.36</v>
      </c>
      <c r="G37" s="12">
        <v>1</v>
      </c>
      <c r="H37" s="8">
        <v>0.88</v>
      </c>
      <c r="I37" s="12">
        <v>0</v>
      </c>
    </row>
    <row r="38" spans="2:9" ht="15" customHeight="1" x14ac:dyDescent="0.2">
      <c r="B38" t="s">
        <v>63</v>
      </c>
      <c r="C38" s="12">
        <v>6</v>
      </c>
      <c r="D38" s="8">
        <v>2.2599999999999998</v>
      </c>
      <c r="E38" s="12">
        <v>6</v>
      </c>
      <c r="F38" s="8">
        <v>4.03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68</v>
      </c>
      <c r="C39" s="12">
        <v>5</v>
      </c>
      <c r="D39" s="8">
        <v>1.88</v>
      </c>
      <c r="E39" s="12">
        <v>1</v>
      </c>
      <c r="F39" s="8">
        <v>0.67</v>
      </c>
      <c r="G39" s="12">
        <v>4</v>
      </c>
      <c r="H39" s="8">
        <v>3.51</v>
      </c>
      <c r="I39" s="12">
        <v>0</v>
      </c>
    </row>
    <row r="40" spans="2:9" ht="15" customHeight="1" x14ac:dyDescent="0.2">
      <c r="B40" t="s">
        <v>45</v>
      </c>
      <c r="C40" s="12">
        <v>4</v>
      </c>
      <c r="D40" s="8">
        <v>1.5</v>
      </c>
      <c r="E40" s="12">
        <v>2</v>
      </c>
      <c r="F40" s="8">
        <v>1.34</v>
      </c>
      <c r="G40" s="12">
        <v>2</v>
      </c>
      <c r="H40" s="8">
        <v>1.75</v>
      </c>
      <c r="I40" s="12">
        <v>0</v>
      </c>
    </row>
    <row r="41" spans="2:9" ht="15" customHeight="1" x14ac:dyDescent="0.2">
      <c r="B41" t="s">
        <v>65</v>
      </c>
      <c r="C41" s="12">
        <v>4</v>
      </c>
      <c r="D41" s="8">
        <v>1.5</v>
      </c>
      <c r="E41" s="12">
        <v>2</v>
      </c>
      <c r="F41" s="8">
        <v>1.34</v>
      </c>
      <c r="G41" s="12">
        <v>2</v>
      </c>
      <c r="H41" s="8">
        <v>1.75</v>
      </c>
      <c r="I41" s="12">
        <v>0</v>
      </c>
    </row>
    <row r="42" spans="2:9" ht="15" customHeight="1" x14ac:dyDescent="0.2">
      <c r="B42" t="s">
        <v>73</v>
      </c>
      <c r="C42" s="12">
        <v>4</v>
      </c>
      <c r="D42" s="8">
        <v>1.5</v>
      </c>
      <c r="E42" s="12">
        <v>1</v>
      </c>
      <c r="F42" s="8">
        <v>0.67</v>
      </c>
      <c r="G42" s="12">
        <v>2</v>
      </c>
      <c r="H42" s="8">
        <v>1.75</v>
      </c>
      <c r="I42" s="12">
        <v>0</v>
      </c>
    </row>
    <row r="43" spans="2:9" ht="15" customHeight="1" x14ac:dyDescent="0.2">
      <c r="B43" t="s">
        <v>47</v>
      </c>
      <c r="C43" s="12">
        <v>3</v>
      </c>
      <c r="D43" s="8">
        <v>1.1299999999999999</v>
      </c>
      <c r="E43" s="12">
        <v>1</v>
      </c>
      <c r="F43" s="8">
        <v>0.67</v>
      </c>
      <c r="G43" s="12">
        <v>2</v>
      </c>
      <c r="H43" s="8">
        <v>1.75</v>
      </c>
      <c r="I43" s="12">
        <v>0</v>
      </c>
    </row>
    <row r="44" spans="2:9" ht="15" customHeight="1" x14ac:dyDescent="0.2">
      <c r="B44" t="s">
        <v>74</v>
      </c>
      <c r="C44" s="12">
        <v>3</v>
      </c>
      <c r="D44" s="8">
        <v>1.1299999999999999</v>
      </c>
      <c r="E44" s="12">
        <v>0</v>
      </c>
      <c r="F44" s="8">
        <v>0</v>
      </c>
      <c r="G44" s="12">
        <v>3</v>
      </c>
      <c r="H44" s="8">
        <v>2.63</v>
      </c>
      <c r="I44" s="12">
        <v>0</v>
      </c>
    </row>
    <row r="45" spans="2:9" ht="15" customHeight="1" x14ac:dyDescent="0.2">
      <c r="B45" t="s">
        <v>75</v>
      </c>
      <c r="C45" s="12">
        <v>3</v>
      </c>
      <c r="D45" s="8">
        <v>1.1299999999999999</v>
      </c>
      <c r="E45" s="12">
        <v>1</v>
      </c>
      <c r="F45" s="8">
        <v>0.67</v>
      </c>
      <c r="G45" s="12">
        <v>2</v>
      </c>
      <c r="H45" s="8">
        <v>1.75</v>
      </c>
      <c r="I45" s="12">
        <v>0</v>
      </c>
    </row>
    <row r="46" spans="2:9" ht="15" customHeight="1" x14ac:dyDescent="0.2">
      <c r="B46" t="s">
        <v>76</v>
      </c>
      <c r="C46" s="12">
        <v>3</v>
      </c>
      <c r="D46" s="8">
        <v>1.1299999999999999</v>
      </c>
      <c r="E46" s="12">
        <v>0</v>
      </c>
      <c r="F46" s="8">
        <v>0</v>
      </c>
      <c r="G46" s="12">
        <v>3</v>
      </c>
      <c r="H46" s="8">
        <v>2.63</v>
      </c>
      <c r="I46" s="12">
        <v>0</v>
      </c>
    </row>
    <row r="47" spans="2:9" ht="15" customHeight="1" x14ac:dyDescent="0.2">
      <c r="B47" t="s">
        <v>49</v>
      </c>
      <c r="C47" s="12">
        <v>3</v>
      </c>
      <c r="D47" s="8">
        <v>1.1299999999999999</v>
      </c>
      <c r="E47" s="12">
        <v>0</v>
      </c>
      <c r="F47" s="8">
        <v>0</v>
      </c>
      <c r="G47" s="12">
        <v>3</v>
      </c>
      <c r="H47" s="8">
        <v>2.63</v>
      </c>
      <c r="I47" s="12">
        <v>0</v>
      </c>
    </row>
    <row r="48" spans="2:9" ht="15" customHeight="1" x14ac:dyDescent="0.2">
      <c r="B48" t="s">
        <v>77</v>
      </c>
      <c r="C48" s="12">
        <v>3</v>
      </c>
      <c r="D48" s="8">
        <v>1.1299999999999999</v>
      </c>
      <c r="E48" s="12">
        <v>0</v>
      </c>
      <c r="F48" s="8">
        <v>0</v>
      </c>
      <c r="G48" s="12">
        <v>3</v>
      </c>
      <c r="H48" s="8">
        <v>2.63</v>
      </c>
      <c r="I48" s="12">
        <v>0</v>
      </c>
    </row>
    <row r="49" spans="2:9" ht="15" customHeight="1" x14ac:dyDescent="0.2">
      <c r="B49" t="s">
        <v>57</v>
      </c>
      <c r="C49" s="12">
        <v>3</v>
      </c>
      <c r="D49" s="8">
        <v>1.1299999999999999</v>
      </c>
      <c r="E49" s="12">
        <v>0</v>
      </c>
      <c r="F49" s="8">
        <v>0</v>
      </c>
      <c r="G49" s="12">
        <v>3</v>
      </c>
      <c r="H49" s="8">
        <v>2.63</v>
      </c>
      <c r="I49" s="12">
        <v>0</v>
      </c>
    </row>
    <row r="50" spans="2:9" ht="15" customHeight="1" x14ac:dyDescent="0.2">
      <c r="B50" t="s">
        <v>69</v>
      </c>
      <c r="C50" s="12">
        <v>3</v>
      </c>
      <c r="D50" s="8">
        <v>1.1299999999999999</v>
      </c>
      <c r="E50" s="12">
        <v>2</v>
      </c>
      <c r="F50" s="8">
        <v>1.34</v>
      </c>
      <c r="G50" s="12">
        <v>1</v>
      </c>
      <c r="H50" s="8">
        <v>0.88</v>
      </c>
      <c r="I50" s="12">
        <v>0</v>
      </c>
    </row>
    <row r="53" spans="2:9" ht="33" customHeight="1" x14ac:dyDescent="0.2">
      <c r="B53" t="s">
        <v>179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</row>
    <row r="54" spans="2:9" ht="15" customHeight="1" x14ac:dyDescent="0.2">
      <c r="B54" t="s">
        <v>111</v>
      </c>
      <c r="C54" s="12">
        <v>16</v>
      </c>
      <c r="D54" s="8">
        <v>6.02</v>
      </c>
      <c r="E54" s="12">
        <v>14</v>
      </c>
      <c r="F54" s="8">
        <v>9.4</v>
      </c>
      <c r="G54" s="12">
        <v>2</v>
      </c>
      <c r="H54" s="8">
        <v>1.75</v>
      </c>
      <c r="I54" s="12">
        <v>0</v>
      </c>
    </row>
    <row r="55" spans="2:9" ht="15" customHeight="1" x14ac:dyDescent="0.2">
      <c r="B55" t="s">
        <v>113</v>
      </c>
      <c r="C55" s="12">
        <v>12</v>
      </c>
      <c r="D55" s="8">
        <v>4.51</v>
      </c>
      <c r="E55" s="12">
        <v>10</v>
      </c>
      <c r="F55" s="8">
        <v>6.71</v>
      </c>
      <c r="G55" s="12">
        <v>2</v>
      </c>
      <c r="H55" s="8">
        <v>1.75</v>
      </c>
      <c r="I55" s="12">
        <v>0</v>
      </c>
    </row>
    <row r="56" spans="2:9" ht="15" customHeight="1" x14ac:dyDescent="0.2">
      <c r="B56" t="s">
        <v>105</v>
      </c>
      <c r="C56" s="12">
        <v>10</v>
      </c>
      <c r="D56" s="8">
        <v>3.76</v>
      </c>
      <c r="E56" s="12">
        <v>5</v>
      </c>
      <c r="F56" s="8">
        <v>3.36</v>
      </c>
      <c r="G56" s="12">
        <v>4</v>
      </c>
      <c r="H56" s="8">
        <v>3.51</v>
      </c>
      <c r="I56" s="12">
        <v>0</v>
      </c>
    </row>
    <row r="57" spans="2:9" ht="15" customHeight="1" x14ac:dyDescent="0.2">
      <c r="B57" t="s">
        <v>107</v>
      </c>
      <c r="C57" s="12">
        <v>9</v>
      </c>
      <c r="D57" s="8">
        <v>3.38</v>
      </c>
      <c r="E57" s="12">
        <v>7</v>
      </c>
      <c r="F57" s="8">
        <v>4.7</v>
      </c>
      <c r="G57" s="12">
        <v>2</v>
      </c>
      <c r="H57" s="8">
        <v>1.75</v>
      </c>
      <c r="I57" s="12">
        <v>0</v>
      </c>
    </row>
    <row r="58" spans="2:9" ht="15" customHeight="1" x14ac:dyDescent="0.2">
      <c r="B58" t="s">
        <v>110</v>
      </c>
      <c r="C58" s="12">
        <v>9</v>
      </c>
      <c r="D58" s="8">
        <v>3.38</v>
      </c>
      <c r="E58" s="12">
        <v>9</v>
      </c>
      <c r="F58" s="8">
        <v>6.04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96</v>
      </c>
      <c r="C59" s="12">
        <v>8</v>
      </c>
      <c r="D59" s="8">
        <v>3.01</v>
      </c>
      <c r="E59" s="12">
        <v>6</v>
      </c>
      <c r="F59" s="8">
        <v>4.03</v>
      </c>
      <c r="G59" s="12">
        <v>2</v>
      </c>
      <c r="H59" s="8">
        <v>1.75</v>
      </c>
      <c r="I59" s="12">
        <v>0</v>
      </c>
    </row>
    <row r="60" spans="2:9" ht="15" customHeight="1" x14ac:dyDescent="0.2">
      <c r="B60" t="s">
        <v>103</v>
      </c>
      <c r="C60" s="12">
        <v>8</v>
      </c>
      <c r="D60" s="8">
        <v>3.01</v>
      </c>
      <c r="E60" s="12">
        <v>6</v>
      </c>
      <c r="F60" s="8">
        <v>4.03</v>
      </c>
      <c r="G60" s="12">
        <v>2</v>
      </c>
      <c r="H60" s="8">
        <v>1.75</v>
      </c>
      <c r="I60" s="12">
        <v>0</v>
      </c>
    </row>
    <row r="61" spans="2:9" ht="15" customHeight="1" x14ac:dyDescent="0.2">
      <c r="B61" t="s">
        <v>104</v>
      </c>
      <c r="C61" s="12">
        <v>8</v>
      </c>
      <c r="D61" s="8">
        <v>3.01</v>
      </c>
      <c r="E61" s="12">
        <v>6</v>
      </c>
      <c r="F61" s="8">
        <v>4.03</v>
      </c>
      <c r="G61" s="12">
        <v>2</v>
      </c>
      <c r="H61" s="8">
        <v>1.75</v>
      </c>
      <c r="I61" s="12">
        <v>0</v>
      </c>
    </row>
    <row r="62" spans="2:9" ht="15" customHeight="1" x14ac:dyDescent="0.2">
      <c r="B62" t="s">
        <v>102</v>
      </c>
      <c r="C62" s="12">
        <v>7</v>
      </c>
      <c r="D62" s="8">
        <v>2.63</v>
      </c>
      <c r="E62" s="12">
        <v>3</v>
      </c>
      <c r="F62" s="8">
        <v>2.0099999999999998</v>
      </c>
      <c r="G62" s="12">
        <v>4</v>
      </c>
      <c r="H62" s="8">
        <v>3.51</v>
      </c>
      <c r="I62" s="12">
        <v>0</v>
      </c>
    </row>
    <row r="63" spans="2:9" ht="15" customHeight="1" x14ac:dyDescent="0.2">
      <c r="B63" t="s">
        <v>116</v>
      </c>
      <c r="C63" s="12">
        <v>7</v>
      </c>
      <c r="D63" s="8">
        <v>2.63</v>
      </c>
      <c r="E63" s="12">
        <v>5</v>
      </c>
      <c r="F63" s="8">
        <v>3.36</v>
      </c>
      <c r="G63" s="12">
        <v>2</v>
      </c>
      <c r="H63" s="8">
        <v>1.75</v>
      </c>
      <c r="I63" s="12">
        <v>0</v>
      </c>
    </row>
    <row r="64" spans="2:9" ht="15" customHeight="1" x14ac:dyDescent="0.2">
      <c r="B64" t="s">
        <v>108</v>
      </c>
      <c r="C64" s="12">
        <v>6</v>
      </c>
      <c r="D64" s="8">
        <v>2.2599999999999998</v>
      </c>
      <c r="E64" s="12">
        <v>6</v>
      </c>
      <c r="F64" s="8">
        <v>4.03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109</v>
      </c>
      <c r="C65" s="12">
        <v>6</v>
      </c>
      <c r="D65" s="8">
        <v>2.2599999999999998</v>
      </c>
      <c r="E65" s="12">
        <v>6</v>
      </c>
      <c r="F65" s="8">
        <v>4.03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114</v>
      </c>
      <c r="C66" s="12">
        <v>6</v>
      </c>
      <c r="D66" s="8">
        <v>2.2599999999999998</v>
      </c>
      <c r="E66" s="12">
        <v>6</v>
      </c>
      <c r="F66" s="8">
        <v>4.03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95</v>
      </c>
      <c r="C67" s="12">
        <v>5</v>
      </c>
      <c r="D67" s="8">
        <v>1.88</v>
      </c>
      <c r="E67" s="12">
        <v>1</v>
      </c>
      <c r="F67" s="8">
        <v>0.67</v>
      </c>
      <c r="G67" s="12">
        <v>4</v>
      </c>
      <c r="H67" s="8">
        <v>3.51</v>
      </c>
      <c r="I67" s="12">
        <v>0</v>
      </c>
    </row>
    <row r="68" spans="2:9" ht="15" customHeight="1" x14ac:dyDescent="0.2">
      <c r="B68" t="s">
        <v>139</v>
      </c>
      <c r="C68" s="12">
        <v>5</v>
      </c>
      <c r="D68" s="8">
        <v>1.88</v>
      </c>
      <c r="E68" s="12">
        <v>2</v>
      </c>
      <c r="F68" s="8">
        <v>1.34</v>
      </c>
      <c r="G68" s="12">
        <v>3</v>
      </c>
      <c r="H68" s="8">
        <v>2.63</v>
      </c>
      <c r="I68" s="12">
        <v>0</v>
      </c>
    </row>
    <row r="69" spans="2:9" ht="15" customHeight="1" x14ac:dyDescent="0.2">
      <c r="B69" t="s">
        <v>100</v>
      </c>
      <c r="C69" s="12">
        <v>5</v>
      </c>
      <c r="D69" s="8">
        <v>1.88</v>
      </c>
      <c r="E69" s="12">
        <v>4</v>
      </c>
      <c r="F69" s="8">
        <v>2.68</v>
      </c>
      <c r="G69" s="12">
        <v>1</v>
      </c>
      <c r="H69" s="8">
        <v>0.88</v>
      </c>
      <c r="I69" s="12">
        <v>0</v>
      </c>
    </row>
    <row r="70" spans="2:9" ht="15" customHeight="1" x14ac:dyDescent="0.2">
      <c r="B70" t="s">
        <v>121</v>
      </c>
      <c r="C70" s="12">
        <v>4</v>
      </c>
      <c r="D70" s="8">
        <v>1.5</v>
      </c>
      <c r="E70" s="12">
        <v>1</v>
      </c>
      <c r="F70" s="8">
        <v>0.67</v>
      </c>
      <c r="G70" s="12">
        <v>3</v>
      </c>
      <c r="H70" s="8">
        <v>2.63</v>
      </c>
      <c r="I70" s="12">
        <v>0</v>
      </c>
    </row>
    <row r="71" spans="2:9" ht="15" customHeight="1" x14ac:dyDescent="0.2">
      <c r="B71" t="s">
        <v>128</v>
      </c>
      <c r="C71" s="12">
        <v>4</v>
      </c>
      <c r="D71" s="8">
        <v>1.5</v>
      </c>
      <c r="E71" s="12">
        <v>4</v>
      </c>
      <c r="F71" s="8">
        <v>2.68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138</v>
      </c>
      <c r="C72" s="12">
        <v>4</v>
      </c>
      <c r="D72" s="8">
        <v>1.5</v>
      </c>
      <c r="E72" s="12">
        <v>0</v>
      </c>
      <c r="F72" s="8">
        <v>0</v>
      </c>
      <c r="G72" s="12">
        <v>4</v>
      </c>
      <c r="H72" s="8">
        <v>3.51</v>
      </c>
      <c r="I72" s="12">
        <v>0</v>
      </c>
    </row>
    <row r="73" spans="2:9" ht="15" customHeight="1" x14ac:dyDescent="0.2">
      <c r="B73" t="s">
        <v>140</v>
      </c>
      <c r="C73" s="12">
        <v>4</v>
      </c>
      <c r="D73" s="8">
        <v>1.5</v>
      </c>
      <c r="E73" s="12">
        <v>1</v>
      </c>
      <c r="F73" s="8">
        <v>0.67</v>
      </c>
      <c r="G73" s="12">
        <v>3</v>
      </c>
      <c r="H73" s="8">
        <v>2.63</v>
      </c>
      <c r="I73" s="12">
        <v>0</v>
      </c>
    </row>
    <row r="74" spans="2:9" ht="15" customHeight="1" x14ac:dyDescent="0.2">
      <c r="B74" t="s">
        <v>112</v>
      </c>
      <c r="C74" s="12">
        <v>4</v>
      </c>
      <c r="D74" s="8">
        <v>1.5</v>
      </c>
      <c r="E74" s="12">
        <v>4</v>
      </c>
      <c r="F74" s="8">
        <v>2.68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106B2-1BE3-4869-9333-9708BC98CE6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50</v>
      </c>
      <c r="D6" s="8">
        <v>17.920000000000002</v>
      </c>
      <c r="E6" s="12">
        <v>20</v>
      </c>
      <c r="F6" s="8">
        <v>13.61</v>
      </c>
      <c r="G6" s="12">
        <v>30</v>
      </c>
      <c r="H6" s="8">
        <v>23.08</v>
      </c>
      <c r="I6" s="12">
        <v>0</v>
      </c>
    </row>
    <row r="7" spans="2:9" ht="15" customHeight="1" x14ac:dyDescent="0.2">
      <c r="B7" t="s">
        <v>23</v>
      </c>
      <c r="C7" s="12">
        <v>21</v>
      </c>
      <c r="D7" s="8">
        <v>7.53</v>
      </c>
      <c r="E7" s="12">
        <v>8</v>
      </c>
      <c r="F7" s="8">
        <v>5.44</v>
      </c>
      <c r="G7" s="12">
        <v>13</v>
      </c>
      <c r="H7" s="8">
        <v>10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0.72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0.77</v>
      </c>
      <c r="I9" s="12">
        <v>0</v>
      </c>
    </row>
    <row r="10" spans="2:9" ht="15" customHeight="1" x14ac:dyDescent="0.2">
      <c r="B10" t="s">
        <v>26</v>
      </c>
      <c r="C10" s="12">
        <v>4</v>
      </c>
      <c r="D10" s="8">
        <v>1.43</v>
      </c>
      <c r="E10" s="12">
        <v>1</v>
      </c>
      <c r="F10" s="8">
        <v>0.68</v>
      </c>
      <c r="G10" s="12">
        <v>3</v>
      </c>
      <c r="H10" s="8">
        <v>2.31</v>
      </c>
      <c r="I10" s="12">
        <v>0</v>
      </c>
    </row>
    <row r="11" spans="2:9" ht="15" customHeight="1" x14ac:dyDescent="0.2">
      <c r="B11" t="s">
        <v>27</v>
      </c>
      <c r="C11" s="12">
        <v>72</v>
      </c>
      <c r="D11" s="8">
        <v>25.81</v>
      </c>
      <c r="E11" s="12">
        <v>38</v>
      </c>
      <c r="F11" s="8">
        <v>25.85</v>
      </c>
      <c r="G11" s="12">
        <v>34</v>
      </c>
      <c r="H11" s="8">
        <v>26.15</v>
      </c>
      <c r="I11" s="12">
        <v>0</v>
      </c>
    </row>
    <row r="12" spans="2:9" ht="15" customHeight="1" x14ac:dyDescent="0.2">
      <c r="B12" t="s">
        <v>28</v>
      </c>
      <c r="C12" s="12">
        <v>2</v>
      </c>
      <c r="D12" s="8">
        <v>0.72</v>
      </c>
      <c r="E12" s="12">
        <v>1</v>
      </c>
      <c r="F12" s="8">
        <v>0.68</v>
      </c>
      <c r="G12" s="12">
        <v>1</v>
      </c>
      <c r="H12" s="8">
        <v>0.77</v>
      </c>
      <c r="I12" s="12">
        <v>0</v>
      </c>
    </row>
    <row r="13" spans="2:9" ht="15" customHeight="1" x14ac:dyDescent="0.2">
      <c r="B13" t="s">
        <v>29</v>
      </c>
      <c r="C13" s="12">
        <v>18</v>
      </c>
      <c r="D13" s="8">
        <v>6.45</v>
      </c>
      <c r="E13" s="12">
        <v>5</v>
      </c>
      <c r="F13" s="8">
        <v>3.4</v>
      </c>
      <c r="G13" s="12">
        <v>13</v>
      </c>
      <c r="H13" s="8">
        <v>10</v>
      </c>
      <c r="I13" s="12">
        <v>0</v>
      </c>
    </row>
    <row r="14" spans="2:9" ht="15" customHeight="1" x14ac:dyDescent="0.2">
      <c r="B14" t="s">
        <v>30</v>
      </c>
      <c r="C14" s="12">
        <v>16</v>
      </c>
      <c r="D14" s="8">
        <v>5.73</v>
      </c>
      <c r="E14" s="12">
        <v>8</v>
      </c>
      <c r="F14" s="8">
        <v>5.44</v>
      </c>
      <c r="G14" s="12">
        <v>8</v>
      </c>
      <c r="H14" s="8">
        <v>6.15</v>
      </c>
      <c r="I14" s="12">
        <v>0</v>
      </c>
    </row>
    <row r="15" spans="2:9" ht="15" customHeight="1" x14ac:dyDescent="0.2">
      <c r="B15" t="s">
        <v>31</v>
      </c>
      <c r="C15" s="12">
        <v>28</v>
      </c>
      <c r="D15" s="8">
        <v>10.039999999999999</v>
      </c>
      <c r="E15" s="12">
        <v>22</v>
      </c>
      <c r="F15" s="8">
        <v>14.97</v>
      </c>
      <c r="G15" s="12">
        <v>6</v>
      </c>
      <c r="H15" s="8">
        <v>4.62</v>
      </c>
      <c r="I15" s="12">
        <v>0</v>
      </c>
    </row>
    <row r="16" spans="2:9" ht="15" customHeight="1" x14ac:dyDescent="0.2">
      <c r="B16" t="s">
        <v>32</v>
      </c>
      <c r="C16" s="12">
        <v>33</v>
      </c>
      <c r="D16" s="8">
        <v>11.83</v>
      </c>
      <c r="E16" s="12">
        <v>28</v>
      </c>
      <c r="F16" s="8">
        <v>19.05</v>
      </c>
      <c r="G16" s="12">
        <v>5</v>
      </c>
      <c r="H16" s="8">
        <v>3.85</v>
      </c>
      <c r="I16" s="12">
        <v>0</v>
      </c>
    </row>
    <row r="17" spans="2:9" ht="15" customHeight="1" x14ac:dyDescent="0.2">
      <c r="B17" t="s">
        <v>33</v>
      </c>
      <c r="C17" s="12">
        <v>7</v>
      </c>
      <c r="D17" s="8">
        <v>2.5099999999999998</v>
      </c>
      <c r="E17" s="12">
        <v>5</v>
      </c>
      <c r="F17" s="8">
        <v>3.4</v>
      </c>
      <c r="G17" s="12">
        <v>2</v>
      </c>
      <c r="H17" s="8">
        <v>1.54</v>
      </c>
      <c r="I17" s="12">
        <v>0</v>
      </c>
    </row>
    <row r="18" spans="2:9" ht="15" customHeight="1" x14ac:dyDescent="0.2">
      <c r="B18" t="s">
        <v>34</v>
      </c>
      <c r="C18" s="12">
        <v>15</v>
      </c>
      <c r="D18" s="8">
        <v>5.38</v>
      </c>
      <c r="E18" s="12">
        <v>8</v>
      </c>
      <c r="F18" s="8">
        <v>5.44</v>
      </c>
      <c r="G18" s="12">
        <v>7</v>
      </c>
      <c r="H18" s="8">
        <v>5.38</v>
      </c>
      <c r="I18" s="12">
        <v>0</v>
      </c>
    </row>
    <row r="19" spans="2:9" ht="15" customHeight="1" x14ac:dyDescent="0.2">
      <c r="B19" t="s">
        <v>35</v>
      </c>
      <c r="C19" s="12">
        <v>10</v>
      </c>
      <c r="D19" s="8">
        <v>3.58</v>
      </c>
      <c r="E19" s="12">
        <v>3</v>
      </c>
      <c r="F19" s="8">
        <v>2.04</v>
      </c>
      <c r="G19" s="12">
        <v>7</v>
      </c>
      <c r="H19" s="8">
        <v>5.38</v>
      </c>
      <c r="I19" s="12">
        <v>0</v>
      </c>
    </row>
    <row r="20" spans="2:9" ht="15" customHeight="1" x14ac:dyDescent="0.2">
      <c r="B20" s="9" t="s">
        <v>177</v>
      </c>
      <c r="C20" s="12">
        <f>SUM(LTBL_41341[総数／事業所数])</f>
        <v>279</v>
      </c>
      <c r="E20" s="12">
        <f>SUBTOTAL(109,LTBL_41341[個人／事業所数])</f>
        <v>147</v>
      </c>
      <c r="G20" s="12">
        <f>SUBTOTAL(109,LTBL_41341[法人／事業所数])</f>
        <v>130</v>
      </c>
      <c r="I20" s="12">
        <f>SUBTOTAL(109,LTBL_41341[法人以外の団体／事業所数])</f>
        <v>0</v>
      </c>
    </row>
    <row r="21" spans="2:9" ht="15" customHeight="1" x14ac:dyDescent="0.2">
      <c r="E21" s="11">
        <f>LTBL_41341[[#Totals],[個人／事業所数]]/LTBL_41341[[#Totals],[総数／事業所数]]</f>
        <v>0.5268817204301075</v>
      </c>
      <c r="G21" s="11">
        <f>LTBL_41341[[#Totals],[法人／事業所数]]/LTBL_41341[[#Totals],[総数／事業所数]]</f>
        <v>0.46594982078853048</v>
      </c>
      <c r="I21" s="11">
        <f>LTBL_41341[[#Totals],[法人以外の団体／事業所数]]/LTBL_41341[[#Totals],[総数／事業所数]]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44</v>
      </c>
      <c r="C24" s="12">
        <v>26</v>
      </c>
      <c r="D24" s="8">
        <v>9.32</v>
      </c>
      <c r="E24" s="12">
        <v>8</v>
      </c>
      <c r="F24" s="8">
        <v>5.44</v>
      </c>
      <c r="G24" s="12">
        <v>18</v>
      </c>
      <c r="H24" s="8">
        <v>13.85</v>
      </c>
      <c r="I24" s="12">
        <v>0</v>
      </c>
    </row>
    <row r="25" spans="2:9" ht="15" customHeight="1" x14ac:dyDescent="0.2">
      <c r="B25" t="s">
        <v>59</v>
      </c>
      <c r="C25" s="12">
        <v>26</v>
      </c>
      <c r="D25" s="8">
        <v>9.32</v>
      </c>
      <c r="E25" s="12">
        <v>24</v>
      </c>
      <c r="F25" s="8">
        <v>16.329999999999998</v>
      </c>
      <c r="G25" s="12">
        <v>2</v>
      </c>
      <c r="H25" s="8">
        <v>1.54</v>
      </c>
      <c r="I25" s="12">
        <v>0</v>
      </c>
    </row>
    <row r="26" spans="2:9" ht="15" customHeight="1" x14ac:dyDescent="0.2">
      <c r="B26" t="s">
        <v>58</v>
      </c>
      <c r="C26" s="12">
        <v>24</v>
      </c>
      <c r="D26" s="8">
        <v>8.6</v>
      </c>
      <c r="E26" s="12">
        <v>22</v>
      </c>
      <c r="F26" s="8">
        <v>14.97</v>
      </c>
      <c r="G26" s="12">
        <v>2</v>
      </c>
      <c r="H26" s="8">
        <v>1.54</v>
      </c>
      <c r="I26" s="12">
        <v>0</v>
      </c>
    </row>
    <row r="27" spans="2:9" ht="15" customHeight="1" x14ac:dyDescent="0.2">
      <c r="B27" t="s">
        <v>52</v>
      </c>
      <c r="C27" s="12">
        <v>17</v>
      </c>
      <c r="D27" s="8">
        <v>6.09</v>
      </c>
      <c r="E27" s="12">
        <v>15</v>
      </c>
      <c r="F27" s="8">
        <v>10.199999999999999</v>
      </c>
      <c r="G27" s="12">
        <v>2</v>
      </c>
      <c r="H27" s="8">
        <v>1.54</v>
      </c>
      <c r="I27" s="12">
        <v>0</v>
      </c>
    </row>
    <row r="28" spans="2:9" ht="15" customHeight="1" x14ac:dyDescent="0.2">
      <c r="B28" t="s">
        <v>54</v>
      </c>
      <c r="C28" s="12">
        <v>17</v>
      </c>
      <c r="D28" s="8">
        <v>6.09</v>
      </c>
      <c r="E28" s="12">
        <v>11</v>
      </c>
      <c r="F28" s="8">
        <v>7.48</v>
      </c>
      <c r="G28" s="12">
        <v>6</v>
      </c>
      <c r="H28" s="8">
        <v>4.62</v>
      </c>
      <c r="I28" s="12">
        <v>0</v>
      </c>
    </row>
    <row r="29" spans="2:9" ht="15" customHeight="1" x14ac:dyDescent="0.2">
      <c r="B29" t="s">
        <v>46</v>
      </c>
      <c r="C29" s="12">
        <v>13</v>
      </c>
      <c r="D29" s="8">
        <v>4.66</v>
      </c>
      <c r="E29" s="12">
        <v>6</v>
      </c>
      <c r="F29" s="8">
        <v>4.08</v>
      </c>
      <c r="G29" s="12">
        <v>7</v>
      </c>
      <c r="H29" s="8">
        <v>5.38</v>
      </c>
      <c r="I29" s="12">
        <v>0</v>
      </c>
    </row>
    <row r="30" spans="2:9" ht="15" customHeight="1" x14ac:dyDescent="0.2">
      <c r="B30" t="s">
        <v>61</v>
      </c>
      <c r="C30" s="12">
        <v>12</v>
      </c>
      <c r="D30" s="8">
        <v>4.3</v>
      </c>
      <c r="E30" s="12">
        <v>8</v>
      </c>
      <c r="F30" s="8">
        <v>5.44</v>
      </c>
      <c r="G30" s="12">
        <v>4</v>
      </c>
      <c r="H30" s="8">
        <v>3.08</v>
      </c>
      <c r="I30" s="12">
        <v>0</v>
      </c>
    </row>
    <row r="31" spans="2:9" ht="15" customHeight="1" x14ac:dyDescent="0.2">
      <c r="B31" t="s">
        <v>45</v>
      </c>
      <c r="C31" s="12">
        <v>11</v>
      </c>
      <c r="D31" s="8">
        <v>3.94</v>
      </c>
      <c r="E31" s="12">
        <v>6</v>
      </c>
      <c r="F31" s="8">
        <v>4.08</v>
      </c>
      <c r="G31" s="12">
        <v>5</v>
      </c>
      <c r="H31" s="8">
        <v>3.85</v>
      </c>
      <c r="I31" s="12">
        <v>0</v>
      </c>
    </row>
    <row r="32" spans="2:9" ht="15" customHeight="1" x14ac:dyDescent="0.2">
      <c r="B32" t="s">
        <v>53</v>
      </c>
      <c r="C32" s="12">
        <v>11</v>
      </c>
      <c r="D32" s="8">
        <v>3.94</v>
      </c>
      <c r="E32" s="12">
        <v>8</v>
      </c>
      <c r="F32" s="8">
        <v>5.44</v>
      </c>
      <c r="G32" s="12">
        <v>3</v>
      </c>
      <c r="H32" s="8">
        <v>2.31</v>
      </c>
      <c r="I32" s="12">
        <v>0</v>
      </c>
    </row>
    <row r="33" spans="2:9" ht="15" customHeight="1" x14ac:dyDescent="0.2">
      <c r="B33" t="s">
        <v>55</v>
      </c>
      <c r="C33" s="12">
        <v>11</v>
      </c>
      <c r="D33" s="8">
        <v>3.94</v>
      </c>
      <c r="E33" s="12">
        <v>5</v>
      </c>
      <c r="F33" s="8">
        <v>3.4</v>
      </c>
      <c r="G33" s="12">
        <v>6</v>
      </c>
      <c r="H33" s="8">
        <v>4.62</v>
      </c>
      <c r="I33" s="12">
        <v>0</v>
      </c>
    </row>
    <row r="34" spans="2:9" ht="15" customHeight="1" x14ac:dyDescent="0.2">
      <c r="B34" t="s">
        <v>56</v>
      </c>
      <c r="C34" s="12">
        <v>10</v>
      </c>
      <c r="D34" s="8">
        <v>3.58</v>
      </c>
      <c r="E34" s="12">
        <v>6</v>
      </c>
      <c r="F34" s="8">
        <v>4.08</v>
      </c>
      <c r="G34" s="12">
        <v>4</v>
      </c>
      <c r="H34" s="8">
        <v>3.08</v>
      </c>
      <c r="I34" s="12">
        <v>0</v>
      </c>
    </row>
    <row r="35" spans="2:9" ht="15" customHeight="1" x14ac:dyDescent="0.2">
      <c r="B35" t="s">
        <v>60</v>
      </c>
      <c r="C35" s="12">
        <v>7</v>
      </c>
      <c r="D35" s="8">
        <v>2.5099999999999998</v>
      </c>
      <c r="E35" s="12">
        <v>5</v>
      </c>
      <c r="F35" s="8">
        <v>3.4</v>
      </c>
      <c r="G35" s="12">
        <v>2</v>
      </c>
      <c r="H35" s="8">
        <v>1.54</v>
      </c>
      <c r="I35" s="12">
        <v>0</v>
      </c>
    </row>
    <row r="36" spans="2:9" ht="15" customHeight="1" x14ac:dyDescent="0.2">
      <c r="B36" t="s">
        <v>49</v>
      </c>
      <c r="C36" s="12">
        <v>6</v>
      </c>
      <c r="D36" s="8">
        <v>2.15</v>
      </c>
      <c r="E36" s="12">
        <v>0</v>
      </c>
      <c r="F36" s="8">
        <v>0</v>
      </c>
      <c r="G36" s="12">
        <v>6</v>
      </c>
      <c r="H36" s="8">
        <v>4.62</v>
      </c>
      <c r="I36" s="12">
        <v>0</v>
      </c>
    </row>
    <row r="37" spans="2:9" ht="15" customHeight="1" x14ac:dyDescent="0.2">
      <c r="B37" t="s">
        <v>64</v>
      </c>
      <c r="C37" s="12">
        <v>6</v>
      </c>
      <c r="D37" s="8">
        <v>2.15</v>
      </c>
      <c r="E37" s="12">
        <v>0</v>
      </c>
      <c r="F37" s="8">
        <v>0</v>
      </c>
      <c r="G37" s="12">
        <v>6</v>
      </c>
      <c r="H37" s="8">
        <v>4.62</v>
      </c>
      <c r="I37" s="12">
        <v>0</v>
      </c>
    </row>
    <row r="38" spans="2:9" ht="15" customHeight="1" x14ac:dyDescent="0.2">
      <c r="B38" t="s">
        <v>57</v>
      </c>
      <c r="C38" s="12">
        <v>6</v>
      </c>
      <c r="D38" s="8">
        <v>2.15</v>
      </c>
      <c r="E38" s="12">
        <v>2</v>
      </c>
      <c r="F38" s="8">
        <v>1.36</v>
      </c>
      <c r="G38" s="12">
        <v>4</v>
      </c>
      <c r="H38" s="8">
        <v>3.08</v>
      </c>
      <c r="I38" s="12">
        <v>0</v>
      </c>
    </row>
    <row r="39" spans="2:9" ht="15" customHeight="1" x14ac:dyDescent="0.2">
      <c r="B39" t="s">
        <v>78</v>
      </c>
      <c r="C39" s="12">
        <v>5</v>
      </c>
      <c r="D39" s="8">
        <v>1.79</v>
      </c>
      <c r="E39" s="12">
        <v>1</v>
      </c>
      <c r="F39" s="8">
        <v>0.68</v>
      </c>
      <c r="G39" s="12">
        <v>4</v>
      </c>
      <c r="H39" s="8">
        <v>3.08</v>
      </c>
      <c r="I39" s="12">
        <v>0</v>
      </c>
    </row>
    <row r="40" spans="2:9" ht="15" customHeight="1" x14ac:dyDescent="0.2">
      <c r="B40" t="s">
        <v>66</v>
      </c>
      <c r="C40" s="12">
        <v>5</v>
      </c>
      <c r="D40" s="8">
        <v>1.79</v>
      </c>
      <c r="E40" s="12">
        <v>0</v>
      </c>
      <c r="F40" s="8">
        <v>0</v>
      </c>
      <c r="G40" s="12">
        <v>5</v>
      </c>
      <c r="H40" s="8">
        <v>3.85</v>
      </c>
      <c r="I40" s="12">
        <v>0</v>
      </c>
    </row>
    <row r="41" spans="2:9" ht="15" customHeight="1" x14ac:dyDescent="0.2">
      <c r="B41" t="s">
        <v>80</v>
      </c>
      <c r="C41" s="12">
        <v>5</v>
      </c>
      <c r="D41" s="8">
        <v>1.79</v>
      </c>
      <c r="E41" s="12">
        <v>1</v>
      </c>
      <c r="F41" s="8">
        <v>0.68</v>
      </c>
      <c r="G41" s="12">
        <v>4</v>
      </c>
      <c r="H41" s="8">
        <v>3.08</v>
      </c>
      <c r="I41" s="12">
        <v>0</v>
      </c>
    </row>
    <row r="42" spans="2:9" ht="15" customHeight="1" x14ac:dyDescent="0.2">
      <c r="B42" t="s">
        <v>63</v>
      </c>
      <c r="C42" s="12">
        <v>5</v>
      </c>
      <c r="D42" s="8">
        <v>1.79</v>
      </c>
      <c r="E42" s="12">
        <v>3</v>
      </c>
      <c r="F42" s="8">
        <v>2.04</v>
      </c>
      <c r="G42" s="12">
        <v>2</v>
      </c>
      <c r="H42" s="8">
        <v>1.54</v>
      </c>
      <c r="I42" s="12">
        <v>0</v>
      </c>
    </row>
    <row r="43" spans="2:9" ht="15" customHeight="1" x14ac:dyDescent="0.2">
      <c r="B43" t="s">
        <v>79</v>
      </c>
      <c r="C43" s="12">
        <v>4</v>
      </c>
      <c r="D43" s="8">
        <v>1.43</v>
      </c>
      <c r="E43" s="12">
        <v>1</v>
      </c>
      <c r="F43" s="8">
        <v>0.68</v>
      </c>
      <c r="G43" s="12">
        <v>3</v>
      </c>
      <c r="H43" s="8">
        <v>2.31</v>
      </c>
      <c r="I43" s="12">
        <v>0</v>
      </c>
    </row>
    <row r="44" spans="2:9" ht="15" customHeight="1" x14ac:dyDescent="0.2">
      <c r="B44" t="s">
        <v>65</v>
      </c>
      <c r="C44" s="12">
        <v>4</v>
      </c>
      <c r="D44" s="8">
        <v>1.43</v>
      </c>
      <c r="E44" s="12">
        <v>0</v>
      </c>
      <c r="F44" s="8">
        <v>0</v>
      </c>
      <c r="G44" s="12">
        <v>4</v>
      </c>
      <c r="H44" s="8">
        <v>3.08</v>
      </c>
      <c r="I44" s="12">
        <v>0</v>
      </c>
    </row>
    <row r="45" spans="2:9" ht="15" customHeight="1" x14ac:dyDescent="0.2">
      <c r="B45" t="s">
        <v>69</v>
      </c>
      <c r="C45" s="12">
        <v>4</v>
      </c>
      <c r="D45" s="8">
        <v>1.43</v>
      </c>
      <c r="E45" s="12">
        <v>2</v>
      </c>
      <c r="F45" s="8">
        <v>1.36</v>
      </c>
      <c r="G45" s="12">
        <v>2</v>
      </c>
      <c r="H45" s="8">
        <v>1.54</v>
      </c>
      <c r="I45" s="12">
        <v>0</v>
      </c>
    </row>
    <row r="48" spans="2:9" ht="33" customHeight="1" x14ac:dyDescent="0.2">
      <c r="B48" t="s">
        <v>179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</row>
    <row r="49" spans="2:9" ht="15" customHeight="1" x14ac:dyDescent="0.2">
      <c r="B49" t="s">
        <v>95</v>
      </c>
      <c r="C49" s="12">
        <v>13</v>
      </c>
      <c r="D49" s="8">
        <v>4.66</v>
      </c>
      <c r="E49" s="12">
        <v>4</v>
      </c>
      <c r="F49" s="8">
        <v>2.72</v>
      </c>
      <c r="G49" s="12">
        <v>9</v>
      </c>
      <c r="H49" s="8">
        <v>6.92</v>
      </c>
      <c r="I49" s="12">
        <v>0</v>
      </c>
    </row>
    <row r="50" spans="2:9" ht="15" customHeight="1" x14ac:dyDescent="0.2">
      <c r="B50" t="s">
        <v>111</v>
      </c>
      <c r="C50" s="12">
        <v>13</v>
      </c>
      <c r="D50" s="8">
        <v>4.66</v>
      </c>
      <c r="E50" s="12">
        <v>13</v>
      </c>
      <c r="F50" s="8">
        <v>8.84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113</v>
      </c>
      <c r="C51" s="12">
        <v>10</v>
      </c>
      <c r="D51" s="8">
        <v>3.58</v>
      </c>
      <c r="E51" s="12">
        <v>6</v>
      </c>
      <c r="F51" s="8">
        <v>4.08</v>
      </c>
      <c r="G51" s="12">
        <v>4</v>
      </c>
      <c r="H51" s="8">
        <v>3.08</v>
      </c>
      <c r="I51" s="12">
        <v>0</v>
      </c>
    </row>
    <row r="52" spans="2:9" ht="15" customHeight="1" x14ac:dyDescent="0.2">
      <c r="B52" t="s">
        <v>130</v>
      </c>
      <c r="C52" s="12">
        <v>8</v>
      </c>
      <c r="D52" s="8">
        <v>2.87</v>
      </c>
      <c r="E52" s="12">
        <v>1</v>
      </c>
      <c r="F52" s="8">
        <v>0.68</v>
      </c>
      <c r="G52" s="12">
        <v>7</v>
      </c>
      <c r="H52" s="8">
        <v>5.38</v>
      </c>
      <c r="I52" s="12">
        <v>0</v>
      </c>
    </row>
    <row r="53" spans="2:9" ht="15" customHeight="1" x14ac:dyDescent="0.2">
      <c r="B53" t="s">
        <v>105</v>
      </c>
      <c r="C53" s="12">
        <v>8</v>
      </c>
      <c r="D53" s="8">
        <v>2.87</v>
      </c>
      <c r="E53" s="12">
        <v>2</v>
      </c>
      <c r="F53" s="8">
        <v>1.36</v>
      </c>
      <c r="G53" s="12">
        <v>6</v>
      </c>
      <c r="H53" s="8">
        <v>4.62</v>
      </c>
      <c r="I53" s="12">
        <v>0</v>
      </c>
    </row>
    <row r="54" spans="2:9" ht="15" customHeight="1" x14ac:dyDescent="0.2">
      <c r="B54" t="s">
        <v>102</v>
      </c>
      <c r="C54" s="12">
        <v>7</v>
      </c>
      <c r="D54" s="8">
        <v>2.5099999999999998</v>
      </c>
      <c r="E54" s="12">
        <v>4</v>
      </c>
      <c r="F54" s="8">
        <v>2.72</v>
      </c>
      <c r="G54" s="12">
        <v>3</v>
      </c>
      <c r="H54" s="8">
        <v>2.31</v>
      </c>
      <c r="I54" s="12">
        <v>0</v>
      </c>
    </row>
    <row r="55" spans="2:9" ht="15" customHeight="1" x14ac:dyDescent="0.2">
      <c r="B55" t="s">
        <v>108</v>
      </c>
      <c r="C55" s="12">
        <v>7</v>
      </c>
      <c r="D55" s="8">
        <v>2.5099999999999998</v>
      </c>
      <c r="E55" s="12">
        <v>6</v>
      </c>
      <c r="F55" s="8">
        <v>4.08</v>
      </c>
      <c r="G55" s="12">
        <v>1</v>
      </c>
      <c r="H55" s="8">
        <v>0.77</v>
      </c>
      <c r="I55" s="12">
        <v>0</v>
      </c>
    </row>
    <row r="56" spans="2:9" ht="15" customHeight="1" x14ac:dyDescent="0.2">
      <c r="B56" t="s">
        <v>110</v>
      </c>
      <c r="C56" s="12">
        <v>7</v>
      </c>
      <c r="D56" s="8">
        <v>2.5099999999999998</v>
      </c>
      <c r="E56" s="12">
        <v>7</v>
      </c>
      <c r="F56" s="8">
        <v>4.76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120</v>
      </c>
      <c r="C57" s="12">
        <v>6</v>
      </c>
      <c r="D57" s="8">
        <v>2.15</v>
      </c>
      <c r="E57" s="12">
        <v>4</v>
      </c>
      <c r="F57" s="8">
        <v>2.72</v>
      </c>
      <c r="G57" s="12">
        <v>2</v>
      </c>
      <c r="H57" s="8">
        <v>1.54</v>
      </c>
      <c r="I57" s="12">
        <v>0</v>
      </c>
    </row>
    <row r="58" spans="2:9" ht="15" customHeight="1" x14ac:dyDescent="0.2">
      <c r="B58" t="s">
        <v>103</v>
      </c>
      <c r="C58" s="12">
        <v>6</v>
      </c>
      <c r="D58" s="8">
        <v>2.15</v>
      </c>
      <c r="E58" s="12">
        <v>1</v>
      </c>
      <c r="F58" s="8">
        <v>0.68</v>
      </c>
      <c r="G58" s="12">
        <v>5</v>
      </c>
      <c r="H58" s="8">
        <v>3.85</v>
      </c>
      <c r="I58" s="12">
        <v>0</v>
      </c>
    </row>
    <row r="59" spans="2:9" ht="15" customHeight="1" x14ac:dyDescent="0.2">
      <c r="B59" t="s">
        <v>107</v>
      </c>
      <c r="C59" s="12">
        <v>6</v>
      </c>
      <c r="D59" s="8">
        <v>2.15</v>
      </c>
      <c r="E59" s="12">
        <v>6</v>
      </c>
      <c r="F59" s="8">
        <v>4.08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128</v>
      </c>
      <c r="C60" s="12">
        <v>6</v>
      </c>
      <c r="D60" s="8">
        <v>2.15</v>
      </c>
      <c r="E60" s="12">
        <v>6</v>
      </c>
      <c r="F60" s="8">
        <v>4.08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104</v>
      </c>
      <c r="C61" s="12">
        <v>5</v>
      </c>
      <c r="D61" s="8">
        <v>1.79</v>
      </c>
      <c r="E61" s="12">
        <v>5</v>
      </c>
      <c r="F61" s="8">
        <v>3.4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114</v>
      </c>
      <c r="C62" s="12">
        <v>5</v>
      </c>
      <c r="D62" s="8">
        <v>1.79</v>
      </c>
      <c r="E62" s="12">
        <v>3</v>
      </c>
      <c r="F62" s="8">
        <v>2.04</v>
      </c>
      <c r="G62" s="12">
        <v>2</v>
      </c>
      <c r="H62" s="8">
        <v>1.54</v>
      </c>
      <c r="I62" s="12">
        <v>0</v>
      </c>
    </row>
    <row r="63" spans="2:9" ht="15" customHeight="1" x14ac:dyDescent="0.2">
      <c r="B63" t="s">
        <v>125</v>
      </c>
      <c r="C63" s="12">
        <v>4</v>
      </c>
      <c r="D63" s="8">
        <v>1.43</v>
      </c>
      <c r="E63" s="12">
        <v>3</v>
      </c>
      <c r="F63" s="8">
        <v>2.04</v>
      </c>
      <c r="G63" s="12">
        <v>1</v>
      </c>
      <c r="H63" s="8">
        <v>0.77</v>
      </c>
      <c r="I63" s="12">
        <v>0</v>
      </c>
    </row>
    <row r="64" spans="2:9" ht="15" customHeight="1" x14ac:dyDescent="0.2">
      <c r="B64" t="s">
        <v>121</v>
      </c>
      <c r="C64" s="12">
        <v>4</v>
      </c>
      <c r="D64" s="8">
        <v>1.43</v>
      </c>
      <c r="E64" s="12">
        <v>0</v>
      </c>
      <c r="F64" s="8">
        <v>0</v>
      </c>
      <c r="G64" s="12">
        <v>4</v>
      </c>
      <c r="H64" s="8">
        <v>3.08</v>
      </c>
      <c r="I64" s="12">
        <v>0</v>
      </c>
    </row>
    <row r="65" spans="2:9" ht="15" customHeight="1" x14ac:dyDescent="0.2">
      <c r="B65" t="s">
        <v>141</v>
      </c>
      <c r="C65" s="12">
        <v>4</v>
      </c>
      <c r="D65" s="8">
        <v>1.43</v>
      </c>
      <c r="E65" s="12">
        <v>4</v>
      </c>
      <c r="F65" s="8">
        <v>2.72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142</v>
      </c>
      <c r="C66" s="12">
        <v>4</v>
      </c>
      <c r="D66" s="8">
        <v>1.43</v>
      </c>
      <c r="E66" s="12">
        <v>3</v>
      </c>
      <c r="F66" s="8">
        <v>2.04</v>
      </c>
      <c r="G66" s="12">
        <v>1</v>
      </c>
      <c r="H66" s="8">
        <v>0.77</v>
      </c>
      <c r="I66" s="12">
        <v>0</v>
      </c>
    </row>
    <row r="67" spans="2:9" ht="15" customHeight="1" x14ac:dyDescent="0.2">
      <c r="B67" t="s">
        <v>100</v>
      </c>
      <c r="C67" s="12">
        <v>4</v>
      </c>
      <c r="D67" s="8">
        <v>1.43</v>
      </c>
      <c r="E67" s="12">
        <v>4</v>
      </c>
      <c r="F67" s="8">
        <v>2.72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101</v>
      </c>
      <c r="C68" s="12">
        <v>4</v>
      </c>
      <c r="D68" s="8">
        <v>1.43</v>
      </c>
      <c r="E68" s="12">
        <v>3</v>
      </c>
      <c r="F68" s="8">
        <v>2.04</v>
      </c>
      <c r="G68" s="12">
        <v>1</v>
      </c>
      <c r="H68" s="8">
        <v>0.77</v>
      </c>
      <c r="I68" s="12">
        <v>0</v>
      </c>
    </row>
    <row r="69" spans="2:9" ht="15" customHeight="1" x14ac:dyDescent="0.2">
      <c r="B69" t="s">
        <v>143</v>
      </c>
      <c r="C69" s="12">
        <v>4</v>
      </c>
      <c r="D69" s="8">
        <v>1.43</v>
      </c>
      <c r="E69" s="12">
        <v>1</v>
      </c>
      <c r="F69" s="8">
        <v>0.68</v>
      </c>
      <c r="G69" s="12">
        <v>3</v>
      </c>
      <c r="H69" s="8">
        <v>2.31</v>
      </c>
      <c r="I69" s="12">
        <v>0</v>
      </c>
    </row>
    <row r="70" spans="2:9" ht="15" customHeight="1" x14ac:dyDescent="0.2">
      <c r="B70" t="s">
        <v>117</v>
      </c>
      <c r="C70" s="12">
        <v>4</v>
      </c>
      <c r="D70" s="8">
        <v>1.43</v>
      </c>
      <c r="E70" s="12">
        <v>3</v>
      </c>
      <c r="F70" s="8">
        <v>2.04</v>
      </c>
      <c r="G70" s="12">
        <v>1</v>
      </c>
      <c r="H70" s="8">
        <v>0.77</v>
      </c>
      <c r="I70" s="12">
        <v>0</v>
      </c>
    </row>
    <row r="72" spans="2:9" ht="15" customHeight="1" x14ac:dyDescent="0.2">
      <c r="B72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646F3-E701-48A9-B6F2-3B0A37D282FB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23</v>
      </c>
      <c r="D6" s="8">
        <v>13.94</v>
      </c>
      <c r="E6" s="12">
        <v>13</v>
      </c>
      <c r="F6" s="8">
        <v>14.13</v>
      </c>
      <c r="G6" s="12">
        <v>10</v>
      </c>
      <c r="H6" s="8">
        <v>13.89</v>
      </c>
      <c r="I6" s="12">
        <v>0</v>
      </c>
    </row>
    <row r="7" spans="2:9" ht="15" customHeight="1" x14ac:dyDescent="0.2">
      <c r="B7" t="s">
        <v>23</v>
      </c>
      <c r="C7" s="12">
        <v>21</v>
      </c>
      <c r="D7" s="8">
        <v>12.73</v>
      </c>
      <c r="E7" s="12">
        <v>5</v>
      </c>
      <c r="F7" s="8">
        <v>5.43</v>
      </c>
      <c r="G7" s="12">
        <v>16</v>
      </c>
      <c r="H7" s="8">
        <v>22.22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0.61</v>
      </c>
      <c r="E8" s="12">
        <v>0</v>
      </c>
      <c r="F8" s="8">
        <v>0</v>
      </c>
      <c r="G8" s="12">
        <v>1</v>
      </c>
      <c r="H8" s="8">
        <v>1.39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3</v>
      </c>
      <c r="D10" s="8">
        <v>1.82</v>
      </c>
      <c r="E10" s="12">
        <v>1</v>
      </c>
      <c r="F10" s="8">
        <v>1.0900000000000001</v>
      </c>
      <c r="G10" s="12">
        <v>2</v>
      </c>
      <c r="H10" s="8">
        <v>2.78</v>
      </c>
      <c r="I10" s="12">
        <v>0</v>
      </c>
    </row>
    <row r="11" spans="2:9" ht="15" customHeight="1" x14ac:dyDescent="0.2">
      <c r="B11" t="s">
        <v>27</v>
      </c>
      <c r="C11" s="12">
        <v>30</v>
      </c>
      <c r="D11" s="8">
        <v>18.18</v>
      </c>
      <c r="E11" s="12">
        <v>18</v>
      </c>
      <c r="F11" s="8">
        <v>19.57</v>
      </c>
      <c r="G11" s="12">
        <v>12</v>
      </c>
      <c r="H11" s="8">
        <v>16.670000000000002</v>
      </c>
      <c r="I11" s="12">
        <v>0</v>
      </c>
    </row>
    <row r="12" spans="2:9" ht="15" customHeight="1" x14ac:dyDescent="0.2">
      <c r="B12" t="s">
        <v>28</v>
      </c>
      <c r="C12" s="12">
        <v>2</v>
      </c>
      <c r="D12" s="8">
        <v>1.21</v>
      </c>
      <c r="E12" s="12">
        <v>0</v>
      </c>
      <c r="F12" s="8">
        <v>0</v>
      </c>
      <c r="G12" s="12">
        <v>2</v>
      </c>
      <c r="H12" s="8">
        <v>2.78</v>
      </c>
      <c r="I12" s="12">
        <v>0</v>
      </c>
    </row>
    <row r="13" spans="2:9" ht="15" customHeight="1" x14ac:dyDescent="0.2">
      <c r="B13" t="s">
        <v>29</v>
      </c>
      <c r="C13" s="12">
        <v>7</v>
      </c>
      <c r="D13" s="8">
        <v>4.24</v>
      </c>
      <c r="E13" s="12">
        <v>4</v>
      </c>
      <c r="F13" s="8">
        <v>4.3499999999999996</v>
      </c>
      <c r="G13" s="12">
        <v>3</v>
      </c>
      <c r="H13" s="8">
        <v>4.17</v>
      </c>
      <c r="I13" s="12">
        <v>0</v>
      </c>
    </row>
    <row r="14" spans="2:9" ht="15" customHeight="1" x14ac:dyDescent="0.2">
      <c r="B14" t="s">
        <v>30</v>
      </c>
      <c r="C14" s="12">
        <v>5</v>
      </c>
      <c r="D14" s="8">
        <v>3.03</v>
      </c>
      <c r="E14" s="12">
        <v>3</v>
      </c>
      <c r="F14" s="8">
        <v>3.26</v>
      </c>
      <c r="G14" s="12">
        <v>2</v>
      </c>
      <c r="H14" s="8">
        <v>2.78</v>
      </c>
      <c r="I14" s="12">
        <v>0</v>
      </c>
    </row>
    <row r="15" spans="2:9" ht="15" customHeight="1" x14ac:dyDescent="0.2">
      <c r="B15" t="s">
        <v>31</v>
      </c>
      <c r="C15" s="12">
        <v>10</v>
      </c>
      <c r="D15" s="8">
        <v>6.06</v>
      </c>
      <c r="E15" s="12">
        <v>6</v>
      </c>
      <c r="F15" s="8">
        <v>6.52</v>
      </c>
      <c r="G15" s="12">
        <v>4</v>
      </c>
      <c r="H15" s="8">
        <v>5.56</v>
      </c>
      <c r="I15" s="12">
        <v>0</v>
      </c>
    </row>
    <row r="16" spans="2:9" ht="15" customHeight="1" x14ac:dyDescent="0.2">
      <c r="B16" t="s">
        <v>32</v>
      </c>
      <c r="C16" s="12">
        <v>26</v>
      </c>
      <c r="D16" s="8">
        <v>15.76</v>
      </c>
      <c r="E16" s="12">
        <v>19</v>
      </c>
      <c r="F16" s="8">
        <v>20.65</v>
      </c>
      <c r="G16" s="12">
        <v>7</v>
      </c>
      <c r="H16" s="8">
        <v>9.7200000000000006</v>
      </c>
      <c r="I16" s="12">
        <v>0</v>
      </c>
    </row>
    <row r="17" spans="2:9" ht="15" customHeight="1" x14ac:dyDescent="0.2">
      <c r="B17" t="s">
        <v>33</v>
      </c>
      <c r="C17" s="12">
        <v>16</v>
      </c>
      <c r="D17" s="8">
        <v>9.6999999999999993</v>
      </c>
      <c r="E17" s="12">
        <v>13</v>
      </c>
      <c r="F17" s="8">
        <v>14.13</v>
      </c>
      <c r="G17" s="12">
        <v>2</v>
      </c>
      <c r="H17" s="8">
        <v>2.78</v>
      </c>
      <c r="I17" s="12">
        <v>0</v>
      </c>
    </row>
    <row r="18" spans="2:9" ht="15" customHeight="1" x14ac:dyDescent="0.2">
      <c r="B18" t="s">
        <v>34</v>
      </c>
      <c r="C18" s="12">
        <v>9</v>
      </c>
      <c r="D18" s="8">
        <v>5.45</v>
      </c>
      <c r="E18" s="12">
        <v>4</v>
      </c>
      <c r="F18" s="8">
        <v>4.3499999999999996</v>
      </c>
      <c r="G18" s="12">
        <v>5</v>
      </c>
      <c r="H18" s="8">
        <v>6.94</v>
      </c>
      <c r="I18" s="12">
        <v>0</v>
      </c>
    </row>
    <row r="19" spans="2:9" ht="15" customHeight="1" x14ac:dyDescent="0.2">
      <c r="B19" t="s">
        <v>35</v>
      </c>
      <c r="C19" s="12">
        <v>12</v>
      </c>
      <c r="D19" s="8">
        <v>7.27</v>
      </c>
      <c r="E19" s="12">
        <v>6</v>
      </c>
      <c r="F19" s="8">
        <v>6.52</v>
      </c>
      <c r="G19" s="12">
        <v>6</v>
      </c>
      <c r="H19" s="8">
        <v>8.33</v>
      </c>
      <c r="I19" s="12">
        <v>0</v>
      </c>
    </row>
    <row r="20" spans="2:9" ht="15" customHeight="1" x14ac:dyDescent="0.2">
      <c r="B20" s="9" t="s">
        <v>177</v>
      </c>
      <c r="C20" s="12">
        <f>SUM(LTBL_41345[総数／事業所数])</f>
        <v>165</v>
      </c>
      <c r="E20" s="12">
        <f>SUBTOTAL(109,LTBL_41345[個人／事業所数])</f>
        <v>92</v>
      </c>
      <c r="G20" s="12">
        <f>SUBTOTAL(109,LTBL_41345[法人／事業所数])</f>
        <v>72</v>
      </c>
      <c r="I20" s="12">
        <f>SUBTOTAL(109,LTBL_41345[法人以外の団体／事業所数])</f>
        <v>0</v>
      </c>
    </row>
    <row r="21" spans="2:9" ht="15" customHeight="1" x14ac:dyDescent="0.2">
      <c r="E21" s="11">
        <f>LTBL_41345[[#Totals],[個人／事業所数]]/LTBL_41345[[#Totals],[総数／事業所数]]</f>
        <v>0.55757575757575761</v>
      </c>
      <c r="G21" s="11">
        <f>LTBL_41345[[#Totals],[法人／事業所数]]/LTBL_41345[[#Totals],[総数／事業所数]]</f>
        <v>0.43636363636363634</v>
      </c>
      <c r="I21" s="11">
        <f>LTBL_41345[[#Totals],[法人以外の団体／事業所数]]/LTBL_41345[[#Totals],[総数／事業所数]]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17</v>
      </c>
      <c r="D24" s="8">
        <v>10.3</v>
      </c>
      <c r="E24" s="12">
        <v>13</v>
      </c>
      <c r="F24" s="8">
        <v>14.13</v>
      </c>
      <c r="G24" s="12">
        <v>4</v>
      </c>
      <c r="H24" s="8">
        <v>5.56</v>
      </c>
      <c r="I24" s="12">
        <v>0</v>
      </c>
    </row>
    <row r="25" spans="2:9" ht="15" customHeight="1" x14ac:dyDescent="0.2">
      <c r="B25" t="s">
        <v>60</v>
      </c>
      <c r="C25" s="12">
        <v>16</v>
      </c>
      <c r="D25" s="8">
        <v>9.6999999999999993</v>
      </c>
      <c r="E25" s="12">
        <v>13</v>
      </c>
      <c r="F25" s="8">
        <v>14.13</v>
      </c>
      <c r="G25" s="12">
        <v>2</v>
      </c>
      <c r="H25" s="8">
        <v>2.78</v>
      </c>
      <c r="I25" s="12">
        <v>0</v>
      </c>
    </row>
    <row r="26" spans="2:9" ht="15" customHeight="1" x14ac:dyDescent="0.2">
      <c r="B26" t="s">
        <v>44</v>
      </c>
      <c r="C26" s="12">
        <v>14</v>
      </c>
      <c r="D26" s="8">
        <v>8.48</v>
      </c>
      <c r="E26" s="12">
        <v>8</v>
      </c>
      <c r="F26" s="8">
        <v>8.6999999999999993</v>
      </c>
      <c r="G26" s="12">
        <v>6</v>
      </c>
      <c r="H26" s="8">
        <v>8.33</v>
      </c>
      <c r="I26" s="12">
        <v>0</v>
      </c>
    </row>
    <row r="27" spans="2:9" ht="15" customHeight="1" x14ac:dyDescent="0.2">
      <c r="B27" t="s">
        <v>54</v>
      </c>
      <c r="C27" s="12">
        <v>10</v>
      </c>
      <c r="D27" s="8">
        <v>6.06</v>
      </c>
      <c r="E27" s="12">
        <v>6</v>
      </c>
      <c r="F27" s="8">
        <v>6.52</v>
      </c>
      <c r="G27" s="12">
        <v>4</v>
      </c>
      <c r="H27" s="8">
        <v>5.56</v>
      </c>
      <c r="I27" s="12">
        <v>0</v>
      </c>
    </row>
    <row r="28" spans="2:9" ht="15" customHeight="1" x14ac:dyDescent="0.2">
      <c r="B28" t="s">
        <v>53</v>
      </c>
      <c r="C28" s="12">
        <v>8</v>
      </c>
      <c r="D28" s="8">
        <v>4.8499999999999996</v>
      </c>
      <c r="E28" s="12">
        <v>6</v>
      </c>
      <c r="F28" s="8">
        <v>6.52</v>
      </c>
      <c r="G28" s="12">
        <v>2</v>
      </c>
      <c r="H28" s="8">
        <v>2.78</v>
      </c>
      <c r="I28" s="12">
        <v>0</v>
      </c>
    </row>
    <row r="29" spans="2:9" ht="15" customHeight="1" x14ac:dyDescent="0.2">
      <c r="B29" t="s">
        <v>58</v>
      </c>
      <c r="C29" s="12">
        <v>8</v>
      </c>
      <c r="D29" s="8">
        <v>4.8499999999999996</v>
      </c>
      <c r="E29" s="12">
        <v>6</v>
      </c>
      <c r="F29" s="8">
        <v>6.52</v>
      </c>
      <c r="G29" s="12">
        <v>2</v>
      </c>
      <c r="H29" s="8">
        <v>2.78</v>
      </c>
      <c r="I29" s="12">
        <v>0</v>
      </c>
    </row>
    <row r="30" spans="2:9" ht="15" customHeight="1" x14ac:dyDescent="0.2">
      <c r="B30" t="s">
        <v>52</v>
      </c>
      <c r="C30" s="12">
        <v>7</v>
      </c>
      <c r="D30" s="8">
        <v>4.24</v>
      </c>
      <c r="E30" s="12">
        <v>5</v>
      </c>
      <c r="F30" s="8">
        <v>5.43</v>
      </c>
      <c r="G30" s="12">
        <v>2</v>
      </c>
      <c r="H30" s="8">
        <v>2.78</v>
      </c>
      <c r="I30" s="12">
        <v>0</v>
      </c>
    </row>
    <row r="31" spans="2:9" ht="15" customHeight="1" x14ac:dyDescent="0.2">
      <c r="B31" t="s">
        <v>69</v>
      </c>
      <c r="C31" s="12">
        <v>7</v>
      </c>
      <c r="D31" s="8">
        <v>4.24</v>
      </c>
      <c r="E31" s="12">
        <v>5</v>
      </c>
      <c r="F31" s="8">
        <v>5.43</v>
      </c>
      <c r="G31" s="12">
        <v>2</v>
      </c>
      <c r="H31" s="8">
        <v>2.78</v>
      </c>
      <c r="I31" s="12">
        <v>0</v>
      </c>
    </row>
    <row r="32" spans="2:9" ht="15" customHeight="1" x14ac:dyDescent="0.2">
      <c r="B32" t="s">
        <v>46</v>
      </c>
      <c r="C32" s="12">
        <v>5</v>
      </c>
      <c r="D32" s="8">
        <v>3.03</v>
      </c>
      <c r="E32" s="12">
        <v>3</v>
      </c>
      <c r="F32" s="8">
        <v>3.26</v>
      </c>
      <c r="G32" s="12">
        <v>2</v>
      </c>
      <c r="H32" s="8">
        <v>2.78</v>
      </c>
      <c r="I32" s="12">
        <v>0</v>
      </c>
    </row>
    <row r="33" spans="2:9" ht="15" customHeight="1" x14ac:dyDescent="0.2">
      <c r="B33" t="s">
        <v>78</v>
      </c>
      <c r="C33" s="12">
        <v>5</v>
      </c>
      <c r="D33" s="8">
        <v>3.03</v>
      </c>
      <c r="E33" s="12">
        <v>2</v>
      </c>
      <c r="F33" s="8">
        <v>2.17</v>
      </c>
      <c r="G33" s="12">
        <v>3</v>
      </c>
      <c r="H33" s="8">
        <v>4.17</v>
      </c>
      <c r="I33" s="12">
        <v>0</v>
      </c>
    </row>
    <row r="34" spans="2:9" ht="15" customHeight="1" x14ac:dyDescent="0.2">
      <c r="B34" t="s">
        <v>61</v>
      </c>
      <c r="C34" s="12">
        <v>5</v>
      </c>
      <c r="D34" s="8">
        <v>3.03</v>
      </c>
      <c r="E34" s="12">
        <v>4</v>
      </c>
      <c r="F34" s="8">
        <v>4.3499999999999996</v>
      </c>
      <c r="G34" s="12">
        <v>1</v>
      </c>
      <c r="H34" s="8">
        <v>1.39</v>
      </c>
      <c r="I34" s="12">
        <v>0</v>
      </c>
    </row>
    <row r="35" spans="2:9" ht="15" customHeight="1" x14ac:dyDescent="0.2">
      <c r="B35" t="s">
        <v>45</v>
      </c>
      <c r="C35" s="12">
        <v>4</v>
      </c>
      <c r="D35" s="8">
        <v>2.42</v>
      </c>
      <c r="E35" s="12">
        <v>2</v>
      </c>
      <c r="F35" s="8">
        <v>2.17</v>
      </c>
      <c r="G35" s="12">
        <v>2</v>
      </c>
      <c r="H35" s="8">
        <v>2.78</v>
      </c>
      <c r="I35" s="12">
        <v>0</v>
      </c>
    </row>
    <row r="36" spans="2:9" ht="15" customHeight="1" x14ac:dyDescent="0.2">
      <c r="B36" t="s">
        <v>55</v>
      </c>
      <c r="C36" s="12">
        <v>4</v>
      </c>
      <c r="D36" s="8">
        <v>2.42</v>
      </c>
      <c r="E36" s="12">
        <v>3</v>
      </c>
      <c r="F36" s="8">
        <v>3.26</v>
      </c>
      <c r="G36" s="12">
        <v>1</v>
      </c>
      <c r="H36" s="8">
        <v>1.39</v>
      </c>
      <c r="I36" s="12">
        <v>0</v>
      </c>
    </row>
    <row r="37" spans="2:9" ht="15" customHeight="1" x14ac:dyDescent="0.2">
      <c r="B37" t="s">
        <v>56</v>
      </c>
      <c r="C37" s="12">
        <v>4</v>
      </c>
      <c r="D37" s="8">
        <v>2.42</v>
      </c>
      <c r="E37" s="12">
        <v>2</v>
      </c>
      <c r="F37" s="8">
        <v>2.17</v>
      </c>
      <c r="G37" s="12">
        <v>2</v>
      </c>
      <c r="H37" s="8">
        <v>2.78</v>
      </c>
      <c r="I37" s="12">
        <v>0</v>
      </c>
    </row>
    <row r="38" spans="2:9" ht="15" customHeight="1" x14ac:dyDescent="0.2">
      <c r="B38" t="s">
        <v>62</v>
      </c>
      <c r="C38" s="12">
        <v>4</v>
      </c>
      <c r="D38" s="8">
        <v>2.42</v>
      </c>
      <c r="E38" s="12">
        <v>0</v>
      </c>
      <c r="F38" s="8">
        <v>0</v>
      </c>
      <c r="G38" s="12">
        <v>4</v>
      </c>
      <c r="H38" s="8">
        <v>5.56</v>
      </c>
      <c r="I38" s="12">
        <v>0</v>
      </c>
    </row>
    <row r="39" spans="2:9" ht="15" customHeight="1" x14ac:dyDescent="0.2">
      <c r="B39" t="s">
        <v>82</v>
      </c>
      <c r="C39" s="12">
        <v>4</v>
      </c>
      <c r="D39" s="8">
        <v>2.42</v>
      </c>
      <c r="E39" s="12">
        <v>3</v>
      </c>
      <c r="F39" s="8">
        <v>3.26</v>
      </c>
      <c r="G39" s="12">
        <v>1</v>
      </c>
      <c r="H39" s="8">
        <v>1.39</v>
      </c>
      <c r="I39" s="12">
        <v>0</v>
      </c>
    </row>
    <row r="40" spans="2:9" ht="15" customHeight="1" x14ac:dyDescent="0.2">
      <c r="B40" t="s">
        <v>67</v>
      </c>
      <c r="C40" s="12">
        <v>3</v>
      </c>
      <c r="D40" s="8">
        <v>1.82</v>
      </c>
      <c r="E40" s="12">
        <v>1</v>
      </c>
      <c r="F40" s="8">
        <v>1.0900000000000001</v>
      </c>
      <c r="G40" s="12">
        <v>2</v>
      </c>
      <c r="H40" s="8">
        <v>2.78</v>
      </c>
      <c r="I40" s="12">
        <v>0</v>
      </c>
    </row>
    <row r="41" spans="2:9" ht="15" customHeight="1" x14ac:dyDescent="0.2">
      <c r="B41" t="s">
        <v>50</v>
      </c>
      <c r="C41" s="12">
        <v>3</v>
      </c>
      <c r="D41" s="8">
        <v>1.82</v>
      </c>
      <c r="E41" s="12">
        <v>0</v>
      </c>
      <c r="F41" s="8">
        <v>0</v>
      </c>
      <c r="G41" s="12">
        <v>3</v>
      </c>
      <c r="H41" s="8">
        <v>4.17</v>
      </c>
      <c r="I41" s="12">
        <v>0</v>
      </c>
    </row>
    <row r="42" spans="2:9" ht="15" customHeight="1" x14ac:dyDescent="0.2">
      <c r="B42" t="s">
        <v>65</v>
      </c>
      <c r="C42" s="12">
        <v>3</v>
      </c>
      <c r="D42" s="8">
        <v>1.82</v>
      </c>
      <c r="E42" s="12">
        <v>1</v>
      </c>
      <c r="F42" s="8">
        <v>1.0900000000000001</v>
      </c>
      <c r="G42" s="12">
        <v>2</v>
      </c>
      <c r="H42" s="8">
        <v>2.78</v>
      </c>
      <c r="I42" s="12">
        <v>0</v>
      </c>
    </row>
    <row r="43" spans="2:9" ht="15" customHeight="1" x14ac:dyDescent="0.2">
      <c r="B43" t="s">
        <v>81</v>
      </c>
      <c r="C43" s="12">
        <v>3</v>
      </c>
      <c r="D43" s="8">
        <v>1.82</v>
      </c>
      <c r="E43" s="12">
        <v>0</v>
      </c>
      <c r="F43" s="8">
        <v>0</v>
      </c>
      <c r="G43" s="12">
        <v>3</v>
      </c>
      <c r="H43" s="8">
        <v>4.17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102</v>
      </c>
      <c r="C47" s="12">
        <v>8</v>
      </c>
      <c r="D47" s="8">
        <v>4.8499999999999996</v>
      </c>
      <c r="E47" s="12">
        <v>6</v>
      </c>
      <c r="F47" s="8">
        <v>6.52</v>
      </c>
      <c r="G47" s="12">
        <v>2</v>
      </c>
      <c r="H47" s="8">
        <v>2.78</v>
      </c>
      <c r="I47" s="12">
        <v>0</v>
      </c>
    </row>
    <row r="48" spans="2:9" ht="15" customHeight="1" x14ac:dyDescent="0.2">
      <c r="B48" t="s">
        <v>112</v>
      </c>
      <c r="C48" s="12">
        <v>8</v>
      </c>
      <c r="D48" s="8">
        <v>4.8499999999999996</v>
      </c>
      <c r="E48" s="12">
        <v>8</v>
      </c>
      <c r="F48" s="8">
        <v>8.6999999999999993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111</v>
      </c>
      <c r="C49" s="12">
        <v>7</v>
      </c>
      <c r="D49" s="8">
        <v>4.24</v>
      </c>
      <c r="E49" s="12">
        <v>7</v>
      </c>
      <c r="F49" s="8">
        <v>7.61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117</v>
      </c>
      <c r="C50" s="12">
        <v>7</v>
      </c>
      <c r="D50" s="8">
        <v>4.24</v>
      </c>
      <c r="E50" s="12">
        <v>5</v>
      </c>
      <c r="F50" s="8">
        <v>5.43</v>
      </c>
      <c r="G50" s="12">
        <v>2</v>
      </c>
      <c r="H50" s="8">
        <v>2.78</v>
      </c>
      <c r="I50" s="12">
        <v>0</v>
      </c>
    </row>
    <row r="51" spans="2:9" ht="15" customHeight="1" x14ac:dyDescent="0.2">
      <c r="B51" t="s">
        <v>104</v>
      </c>
      <c r="C51" s="12">
        <v>6</v>
      </c>
      <c r="D51" s="8">
        <v>3.64</v>
      </c>
      <c r="E51" s="12">
        <v>4</v>
      </c>
      <c r="F51" s="8">
        <v>4.3499999999999996</v>
      </c>
      <c r="G51" s="12">
        <v>2</v>
      </c>
      <c r="H51" s="8">
        <v>2.78</v>
      </c>
      <c r="I51" s="12">
        <v>0</v>
      </c>
    </row>
    <row r="52" spans="2:9" ht="15" customHeight="1" x14ac:dyDescent="0.2">
      <c r="B52" t="s">
        <v>110</v>
      </c>
      <c r="C52" s="12">
        <v>5</v>
      </c>
      <c r="D52" s="8">
        <v>3.03</v>
      </c>
      <c r="E52" s="12">
        <v>5</v>
      </c>
      <c r="F52" s="8">
        <v>5.43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135</v>
      </c>
      <c r="C53" s="12">
        <v>5</v>
      </c>
      <c r="D53" s="8">
        <v>3.03</v>
      </c>
      <c r="E53" s="12">
        <v>5</v>
      </c>
      <c r="F53" s="8">
        <v>5.43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95</v>
      </c>
      <c r="C54" s="12">
        <v>4</v>
      </c>
      <c r="D54" s="8">
        <v>2.42</v>
      </c>
      <c r="E54" s="12">
        <v>0</v>
      </c>
      <c r="F54" s="8">
        <v>0</v>
      </c>
      <c r="G54" s="12">
        <v>4</v>
      </c>
      <c r="H54" s="8">
        <v>5.56</v>
      </c>
      <c r="I54" s="12">
        <v>0</v>
      </c>
    </row>
    <row r="55" spans="2:9" ht="15" customHeight="1" x14ac:dyDescent="0.2">
      <c r="B55" t="s">
        <v>96</v>
      </c>
      <c r="C55" s="12">
        <v>4</v>
      </c>
      <c r="D55" s="8">
        <v>2.42</v>
      </c>
      <c r="E55" s="12">
        <v>2</v>
      </c>
      <c r="F55" s="8">
        <v>2.17</v>
      </c>
      <c r="G55" s="12">
        <v>2</v>
      </c>
      <c r="H55" s="8">
        <v>2.78</v>
      </c>
      <c r="I55" s="12">
        <v>0</v>
      </c>
    </row>
    <row r="56" spans="2:9" ht="15" customHeight="1" x14ac:dyDescent="0.2">
      <c r="B56" t="s">
        <v>156</v>
      </c>
      <c r="C56" s="12">
        <v>4</v>
      </c>
      <c r="D56" s="8">
        <v>2.42</v>
      </c>
      <c r="E56" s="12">
        <v>3</v>
      </c>
      <c r="F56" s="8">
        <v>3.26</v>
      </c>
      <c r="G56" s="12">
        <v>1</v>
      </c>
      <c r="H56" s="8">
        <v>1.39</v>
      </c>
      <c r="I56" s="12">
        <v>0</v>
      </c>
    </row>
    <row r="57" spans="2:9" ht="15" customHeight="1" x14ac:dyDescent="0.2">
      <c r="B57" t="s">
        <v>130</v>
      </c>
      <c r="C57" s="12">
        <v>3</v>
      </c>
      <c r="D57" s="8">
        <v>1.82</v>
      </c>
      <c r="E57" s="12">
        <v>3</v>
      </c>
      <c r="F57" s="8">
        <v>3.26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97</v>
      </c>
      <c r="C58" s="12">
        <v>3</v>
      </c>
      <c r="D58" s="8">
        <v>1.82</v>
      </c>
      <c r="E58" s="12">
        <v>2</v>
      </c>
      <c r="F58" s="8">
        <v>2.17</v>
      </c>
      <c r="G58" s="12">
        <v>1</v>
      </c>
      <c r="H58" s="8">
        <v>1.39</v>
      </c>
      <c r="I58" s="12">
        <v>0</v>
      </c>
    </row>
    <row r="59" spans="2:9" ht="15" customHeight="1" x14ac:dyDescent="0.2">
      <c r="B59" t="s">
        <v>127</v>
      </c>
      <c r="C59" s="12">
        <v>3</v>
      </c>
      <c r="D59" s="8">
        <v>1.82</v>
      </c>
      <c r="E59" s="12">
        <v>1</v>
      </c>
      <c r="F59" s="8">
        <v>1.0900000000000001</v>
      </c>
      <c r="G59" s="12">
        <v>2</v>
      </c>
      <c r="H59" s="8">
        <v>2.78</v>
      </c>
      <c r="I59" s="12">
        <v>0</v>
      </c>
    </row>
    <row r="60" spans="2:9" ht="15" customHeight="1" x14ac:dyDescent="0.2">
      <c r="B60" t="s">
        <v>122</v>
      </c>
      <c r="C60" s="12">
        <v>3</v>
      </c>
      <c r="D60" s="8">
        <v>1.82</v>
      </c>
      <c r="E60" s="12">
        <v>0</v>
      </c>
      <c r="F60" s="8">
        <v>0</v>
      </c>
      <c r="G60" s="12">
        <v>3</v>
      </c>
      <c r="H60" s="8">
        <v>4.17</v>
      </c>
      <c r="I60" s="12">
        <v>0</v>
      </c>
    </row>
    <row r="61" spans="2:9" ht="15" customHeight="1" x14ac:dyDescent="0.2">
      <c r="B61" t="s">
        <v>100</v>
      </c>
      <c r="C61" s="12">
        <v>3</v>
      </c>
      <c r="D61" s="8">
        <v>1.82</v>
      </c>
      <c r="E61" s="12">
        <v>2</v>
      </c>
      <c r="F61" s="8">
        <v>2.17</v>
      </c>
      <c r="G61" s="12">
        <v>1</v>
      </c>
      <c r="H61" s="8">
        <v>1.39</v>
      </c>
      <c r="I61" s="12">
        <v>0</v>
      </c>
    </row>
    <row r="62" spans="2:9" ht="15" customHeight="1" x14ac:dyDescent="0.2">
      <c r="B62" t="s">
        <v>105</v>
      </c>
      <c r="C62" s="12">
        <v>3</v>
      </c>
      <c r="D62" s="8">
        <v>1.82</v>
      </c>
      <c r="E62" s="12">
        <v>2</v>
      </c>
      <c r="F62" s="8">
        <v>2.17</v>
      </c>
      <c r="G62" s="12">
        <v>1</v>
      </c>
      <c r="H62" s="8">
        <v>1.39</v>
      </c>
      <c r="I62" s="12">
        <v>0</v>
      </c>
    </row>
    <row r="63" spans="2:9" ht="15" customHeight="1" x14ac:dyDescent="0.2">
      <c r="B63" t="s">
        <v>107</v>
      </c>
      <c r="C63" s="12">
        <v>3</v>
      </c>
      <c r="D63" s="8">
        <v>1.82</v>
      </c>
      <c r="E63" s="12">
        <v>1</v>
      </c>
      <c r="F63" s="8">
        <v>1.0900000000000001</v>
      </c>
      <c r="G63" s="12">
        <v>2</v>
      </c>
      <c r="H63" s="8">
        <v>2.78</v>
      </c>
      <c r="I63" s="12">
        <v>0</v>
      </c>
    </row>
    <row r="64" spans="2:9" ht="15" customHeight="1" x14ac:dyDescent="0.2">
      <c r="B64" t="s">
        <v>113</v>
      </c>
      <c r="C64" s="12">
        <v>3</v>
      </c>
      <c r="D64" s="8">
        <v>1.82</v>
      </c>
      <c r="E64" s="12">
        <v>2</v>
      </c>
      <c r="F64" s="8">
        <v>2.17</v>
      </c>
      <c r="G64" s="12">
        <v>1</v>
      </c>
      <c r="H64" s="8">
        <v>1.39</v>
      </c>
      <c r="I64" s="12">
        <v>0</v>
      </c>
    </row>
    <row r="65" spans="2:9" ht="15" customHeight="1" x14ac:dyDescent="0.2">
      <c r="B65" t="s">
        <v>155</v>
      </c>
      <c r="C65" s="12">
        <v>3</v>
      </c>
      <c r="D65" s="8">
        <v>1.82</v>
      </c>
      <c r="E65" s="12">
        <v>0</v>
      </c>
      <c r="F65" s="8">
        <v>0</v>
      </c>
      <c r="G65" s="12">
        <v>3</v>
      </c>
      <c r="H65" s="8">
        <v>4.17</v>
      </c>
      <c r="I65" s="12">
        <v>0</v>
      </c>
    </row>
    <row r="66" spans="2:9" ht="15" customHeight="1" x14ac:dyDescent="0.2">
      <c r="B66" t="s">
        <v>124</v>
      </c>
      <c r="C66" s="12">
        <v>2</v>
      </c>
      <c r="D66" s="8">
        <v>1.21</v>
      </c>
      <c r="E66" s="12">
        <v>2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144</v>
      </c>
      <c r="C67" s="12">
        <v>2</v>
      </c>
      <c r="D67" s="8">
        <v>1.21</v>
      </c>
      <c r="E67" s="12">
        <v>0</v>
      </c>
      <c r="F67" s="8">
        <v>0</v>
      </c>
      <c r="G67" s="12">
        <v>2</v>
      </c>
      <c r="H67" s="8">
        <v>2.78</v>
      </c>
      <c r="I67" s="12">
        <v>0</v>
      </c>
    </row>
    <row r="68" spans="2:9" ht="15" customHeight="1" x14ac:dyDescent="0.2">
      <c r="B68" t="s">
        <v>120</v>
      </c>
      <c r="C68" s="12">
        <v>2</v>
      </c>
      <c r="D68" s="8">
        <v>1.21</v>
      </c>
      <c r="E68" s="12">
        <v>1</v>
      </c>
      <c r="F68" s="8">
        <v>1.0900000000000001</v>
      </c>
      <c r="G68" s="12">
        <v>1</v>
      </c>
      <c r="H68" s="8">
        <v>1.39</v>
      </c>
      <c r="I68" s="12">
        <v>0</v>
      </c>
    </row>
    <row r="69" spans="2:9" ht="15" customHeight="1" x14ac:dyDescent="0.2">
      <c r="B69" t="s">
        <v>145</v>
      </c>
      <c r="C69" s="12">
        <v>2</v>
      </c>
      <c r="D69" s="8">
        <v>1.21</v>
      </c>
      <c r="E69" s="12">
        <v>1</v>
      </c>
      <c r="F69" s="8">
        <v>1.0900000000000001</v>
      </c>
      <c r="G69" s="12">
        <v>1</v>
      </c>
      <c r="H69" s="8">
        <v>1.39</v>
      </c>
      <c r="I69" s="12">
        <v>0</v>
      </c>
    </row>
    <row r="70" spans="2:9" ht="15" customHeight="1" x14ac:dyDescent="0.2">
      <c r="B70" t="s">
        <v>146</v>
      </c>
      <c r="C70" s="12">
        <v>2</v>
      </c>
      <c r="D70" s="8">
        <v>1.21</v>
      </c>
      <c r="E70" s="12">
        <v>1</v>
      </c>
      <c r="F70" s="8">
        <v>1.0900000000000001</v>
      </c>
      <c r="G70" s="12">
        <v>1</v>
      </c>
      <c r="H70" s="8">
        <v>1.39</v>
      </c>
      <c r="I70" s="12">
        <v>0</v>
      </c>
    </row>
    <row r="71" spans="2:9" ht="15" customHeight="1" x14ac:dyDescent="0.2">
      <c r="B71" t="s">
        <v>147</v>
      </c>
      <c r="C71" s="12">
        <v>2</v>
      </c>
      <c r="D71" s="8">
        <v>1.21</v>
      </c>
      <c r="E71" s="12">
        <v>0</v>
      </c>
      <c r="F71" s="8">
        <v>0</v>
      </c>
      <c r="G71" s="12">
        <v>2</v>
      </c>
      <c r="H71" s="8">
        <v>2.78</v>
      </c>
      <c r="I71" s="12">
        <v>0</v>
      </c>
    </row>
    <row r="72" spans="2:9" ht="15" customHeight="1" x14ac:dyDescent="0.2">
      <c r="B72" t="s">
        <v>148</v>
      </c>
      <c r="C72" s="12">
        <v>2</v>
      </c>
      <c r="D72" s="8">
        <v>1.21</v>
      </c>
      <c r="E72" s="12">
        <v>0</v>
      </c>
      <c r="F72" s="8">
        <v>0</v>
      </c>
      <c r="G72" s="12">
        <v>2</v>
      </c>
      <c r="H72" s="8">
        <v>2.78</v>
      </c>
      <c r="I72" s="12">
        <v>0</v>
      </c>
    </row>
    <row r="73" spans="2:9" ht="15" customHeight="1" x14ac:dyDescent="0.2">
      <c r="B73" t="s">
        <v>103</v>
      </c>
      <c r="C73" s="12">
        <v>2</v>
      </c>
      <c r="D73" s="8">
        <v>1.21</v>
      </c>
      <c r="E73" s="12">
        <v>1</v>
      </c>
      <c r="F73" s="8">
        <v>1.0900000000000001</v>
      </c>
      <c r="G73" s="12">
        <v>1</v>
      </c>
      <c r="H73" s="8">
        <v>1.39</v>
      </c>
      <c r="I73" s="12">
        <v>0</v>
      </c>
    </row>
    <row r="74" spans="2:9" ht="15" customHeight="1" x14ac:dyDescent="0.2">
      <c r="B74" t="s">
        <v>149</v>
      </c>
      <c r="C74" s="12">
        <v>2</v>
      </c>
      <c r="D74" s="8">
        <v>1.21</v>
      </c>
      <c r="E74" s="12">
        <v>1</v>
      </c>
      <c r="F74" s="8">
        <v>1.0900000000000001</v>
      </c>
      <c r="G74" s="12">
        <v>1</v>
      </c>
      <c r="H74" s="8">
        <v>1.39</v>
      </c>
      <c r="I74" s="12">
        <v>0</v>
      </c>
    </row>
    <row r="75" spans="2:9" ht="15" customHeight="1" x14ac:dyDescent="0.2">
      <c r="B75" t="s">
        <v>150</v>
      </c>
      <c r="C75" s="12">
        <v>2</v>
      </c>
      <c r="D75" s="8">
        <v>1.21</v>
      </c>
      <c r="E75" s="12">
        <v>0</v>
      </c>
      <c r="F75" s="8">
        <v>0</v>
      </c>
      <c r="G75" s="12">
        <v>2</v>
      </c>
      <c r="H75" s="8">
        <v>2.78</v>
      </c>
      <c r="I75" s="12">
        <v>0</v>
      </c>
    </row>
    <row r="76" spans="2:9" ht="15" customHeight="1" x14ac:dyDescent="0.2">
      <c r="B76" t="s">
        <v>123</v>
      </c>
      <c r="C76" s="12">
        <v>2</v>
      </c>
      <c r="D76" s="8">
        <v>1.21</v>
      </c>
      <c r="E76" s="12">
        <v>1</v>
      </c>
      <c r="F76" s="8">
        <v>1.0900000000000001</v>
      </c>
      <c r="G76" s="12">
        <v>1</v>
      </c>
      <c r="H76" s="8">
        <v>1.39</v>
      </c>
      <c r="I76" s="12">
        <v>0</v>
      </c>
    </row>
    <row r="77" spans="2:9" ht="15" customHeight="1" x14ac:dyDescent="0.2">
      <c r="B77" t="s">
        <v>151</v>
      </c>
      <c r="C77" s="12">
        <v>2</v>
      </c>
      <c r="D77" s="8">
        <v>1.21</v>
      </c>
      <c r="E77" s="12">
        <v>2</v>
      </c>
      <c r="F77" s="8">
        <v>2.17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152</v>
      </c>
      <c r="C78" s="12">
        <v>2</v>
      </c>
      <c r="D78" s="8">
        <v>1.21</v>
      </c>
      <c r="E78" s="12">
        <v>0</v>
      </c>
      <c r="F78" s="8">
        <v>0</v>
      </c>
      <c r="G78" s="12">
        <v>2</v>
      </c>
      <c r="H78" s="8">
        <v>2.78</v>
      </c>
      <c r="I78" s="12">
        <v>0</v>
      </c>
    </row>
    <row r="79" spans="2:9" ht="15" customHeight="1" x14ac:dyDescent="0.2">
      <c r="B79" t="s">
        <v>108</v>
      </c>
      <c r="C79" s="12">
        <v>2</v>
      </c>
      <c r="D79" s="8">
        <v>1.21</v>
      </c>
      <c r="E79" s="12">
        <v>2</v>
      </c>
      <c r="F79" s="8">
        <v>2.17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138</v>
      </c>
      <c r="C80" s="12">
        <v>2</v>
      </c>
      <c r="D80" s="8">
        <v>1.21</v>
      </c>
      <c r="E80" s="12">
        <v>0</v>
      </c>
      <c r="F80" s="8">
        <v>0</v>
      </c>
      <c r="G80" s="12">
        <v>2</v>
      </c>
      <c r="H80" s="8">
        <v>2.78</v>
      </c>
      <c r="I80" s="12">
        <v>0</v>
      </c>
    </row>
    <row r="81" spans="2:9" ht="15" customHeight="1" x14ac:dyDescent="0.2">
      <c r="B81" t="s">
        <v>116</v>
      </c>
      <c r="C81" s="12">
        <v>2</v>
      </c>
      <c r="D81" s="8">
        <v>1.21</v>
      </c>
      <c r="E81" s="12">
        <v>0</v>
      </c>
      <c r="F81" s="8">
        <v>0</v>
      </c>
      <c r="G81" s="12">
        <v>2</v>
      </c>
      <c r="H81" s="8">
        <v>2.78</v>
      </c>
      <c r="I81" s="12">
        <v>0</v>
      </c>
    </row>
    <row r="82" spans="2:9" ht="15" customHeight="1" x14ac:dyDescent="0.2">
      <c r="B82" t="s">
        <v>140</v>
      </c>
      <c r="C82" s="12">
        <v>2</v>
      </c>
      <c r="D82" s="8">
        <v>1.21</v>
      </c>
      <c r="E82" s="12">
        <v>0</v>
      </c>
      <c r="F82" s="8">
        <v>0</v>
      </c>
      <c r="G82" s="12">
        <v>2</v>
      </c>
      <c r="H82" s="8">
        <v>2.78</v>
      </c>
      <c r="I82" s="12">
        <v>0</v>
      </c>
    </row>
    <row r="83" spans="2:9" ht="15" customHeight="1" x14ac:dyDescent="0.2">
      <c r="B83" t="s">
        <v>153</v>
      </c>
      <c r="C83" s="12">
        <v>2</v>
      </c>
      <c r="D83" s="8">
        <v>1.21</v>
      </c>
      <c r="E83" s="12">
        <v>1</v>
      </c>
      <c r="F83" s="8">
        <v>1.0900000000000001</v>
      </c>
      <c r="G83" s="12">
        <v>1</v>
      </c>
      <c r="H83" s="8">
        <v>1.39</v>
      </c>
      <c r="I83" s="12">
        <v>0</v>
      </c>
    </row>
    <row r="84" spans="2:9" ht="15" customHeight="1" x14ac:dyDescent="0.2">
      <c r="B84" t="s">
        <v>154</v>
      </c>
      <c r="C84" s="12">
        <v>2</v>
      </c>
      <c r="D84" s="8">
        <v>1.21</v>
      </c>
      <c r="E84" s="12">
        <v>0</v>
      </c>
      <c r="F84" s="8">
        <v>0</v>
      </c>
      <c r="G84" s="12">
        <v>2</v>
      </c>
      <c r="H84" s="8">
        <v>2.78</v>
      </c>
      <c r="I84" s="12">
        <v>0</v>
      </c>
    </row>
    <row r="85" spans="2:9" ht="15" customHeight="1" x14ac:dyDescent="0.2">
      <c r="B85" t="s">
        <v>114</v>
      </c>
      <c r="C85" s="12">
        <v>2</v>
      </c>
      <c r="D85" s="8">
        <v>1.21</v>
      </c>
      <c r="E85" s="12">
        <v>2</v>
      </c>
      <c r="F85" s="8">
        <v>2.17</v>
      </c>
      <c r="G85" s="12">
        <v>0</v>
      </c>
      <c r="H85" s="8">
        <v>0</v>
      </c>
      <c r="I85" s="12">
        <v>0</v>
      </c>
    </row>
    <row r="87" spans="2:9" ht="15" customHeight="1" x14ac:dyDescent="0.2">
      <c r="B87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AA96-02BC-4E71-9801-CA0DBEA8FB96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194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82</v>
      </c>
      <c r="D6" s="8">
        <v>19.11</v>
      </c>
      <c r="E6" s="12">
        <v>27</v>
      </c>
      <c r="F6" s="8">
        <v>11.79</v>
      </c>
      <c r="G6" s="12">
        <v>55</v>
      </c>
      <c r="H6" s="8">
        <v>28.06</v>
      </c>
      <c r="I6" s="12">
        <v>0</v>
      </c>
    </row>
    <row r="7" spans="2:9" ht="15" customHeight="1" x14ac:dyDescent="0.2">
      <c r="B7" t="s">
        <v>23</v>
      </c>
      <c r="C7" s="12">
        <v>49</v>
      </c>
      <c r="D7" s="8">
        <v>11.42</v>
      </c>
      <c r="E7" s="12">
        <v>26</v>
      </c>
      <c r="F7" s="8">
        <v>11.35</v>
      </c>
      <c r="G7" s="12">
        <v>23</v>
      </c>
      <c r="H7" s="8">
        <v>11.73</v>
      </c>
      <c r="I7" s="12">
        <v>0</v>
      </c>
    </row>
    <row r="8" spans="2:9" ht="15" customHeight="1" x14ac:dyDescent="0.2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0.51</v>
      </c>
      <c r="I9" s="12">
        <v>0</v>
      </c>
    </row>
    <row r="10" spans="2:9" ht="15" customHeight="1" x14ac:dyDescent="0.2">
      <c r="B10" t="s">
        <v>26</v>
      </c>
      <c r="C10" s="12">
        <v>5</v>
      </c>
      <c r="D10" s="8">
        <v>1.17</v>
      </c>
      <c r="E10" s="12">
        <v>1</v>
      </c>
      <c r="F10" s="8">
        <v>0.44</v>
      </c>
      <c r="G10" s="12">
        <v>4</v>
      </c>
      <c r="H10" s="8">
        <v>2.04</v>
      </c>
      <c r="I10" s="12">
        <v>0</v>
      </c>
    </row>
    <row r="11" spans="2:9" ht="15" customHeight="1" x14ac:dyDescent="0.2">
      <c r="B11" t="s">
        <v>27</v>
      </c>
      <c r="C11" s="12">
        <v>98</v>
      </c>
      <c r="D11" s="8">
        <v>22.84</v>
      </c>
      <c r="E11" s="12">
        <v>52</v>
      </c>
      <c r="F11" s="8">
        <v>22.71</v>
      </c>
      <c r="G11" s="12">
        <v>46</v>
      </c>
      <c r="H11" s="8">
        <v>23.47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0.23</v>
      </c>
      <c r="E12" s="12">
        <v>0</v>
      </c>
      <c r="F12" s="8">
        <v>0</v>
      </c>
      <c r="G12" s="12">
        <v>1</v>
      </c>
      <c r="H12" s="8">
        <v>0.51</v>
      </c>
      <c r="I12" s="12">
        <v>0</v>
      </c>
    </row>
    <row r="13" spans="2:9" ht="15" customHeight="1" x14ac:dyDescent="0.2">
      <c r="B13" t="s">
        <v>29</v>
      </c>
      <c r="C13" s="12">
        <v>14</v>
      </c>
      <c r="D13" s="8">
        <v>3.26</v>
      </c>
      <c r="E13" s="12">
        <v>2</v>
      </c>
      <c r="F13" s="8">
        <v>0.87</v>
      </c>
      <c r="G13" s="12">
        <v>12</v>
      </c>
      <c r="H13" s="8">
        <v>6.12</v>
      </c>
      <c r="I13" s="12">
        <v>0</v>
      </c>
    </row>
    <row r="14" spans="2:9" ht="15" customHeight="1" x14ac:dyDescent="0.2">
      <c r="B14" t="s">
        <v>30</v>
      </c>
      <c r="C14" s="12">
        <v>28</v>
      </c>
      <c r="D14" s="8">
        <v>6.53</v>
      </c>
      <c r="E14" s="12">
        <v>10</v>
      </c>
      <c r="F14" s="8">
        <v>4.37</v>
      </c>
      <c r="G14" s="12">
        <v>18</v>
      </c>
      <c r="H14" s="8">
        <v>9.18</v>
      </c>
      <c r="I14" s="12">
        <v>0</v>
      </c>
    </row>
    <row r="15" spans="2:9" ht="15" customHeight="1" x14ac:dyDescent="0.2">
      <c r="B15" t="s">
        <v>31</v>
      </c>
      <c r="C15" s="12">
        <v>36</v>
      </c>
      <c r="D15" s="8">
        <v>8.39</v>
      </c>
      <c r="E15" s="12">
        <v>23</v>
      </c>
      <c r="F15" s="8">
        <v>10.039999999999999</v>
      </c>
      <c r="G15" s="12">
        <v>13</v>
      </c>
      <c r="H15" s="8">
        <v>6.63</v>
      </c>
      <c r="I15" s="12">
        <v>0</v>
      </c>
    </row>
    <row r="16" spans="2:9" ht="15" customHeight="1" x14ac:dyDescent="0.2">
      <c r="B16" t="s">
        <v>32</v>
      </c>
      <c r="C16" s="12">
        <v>58</v>
      </c>
      <c r="D16" s="8">
        <v>13.52</v>
      </c>
      <c r="E16" s="12">
        <v>47</v>
      </c>
      <c r="F16" s="8">
        <v>20.52</v>
      </c>
      <c r="G16" s="12">
        <v>9</v>
      </c>
      <c r="H16" s="8">
        <v>4.59</v>
      </c>
      <c r="I16" s="12">
        <v>0</v>
      </c>
    </row>
    <row r="17" spans="2:9" ht="15" customHeight="1" x14ac:dyDescent="0.2">
      <c r="B17" t="s">
        <v>33</v>
      </c>
      <c r="C17" s="12">
        <v>9</v>
      </c>
      <c r="D17" s="8">
        <v>2.1</v>
      </c>
      <c r="E17" s="12">
        <v>8</v>
      </c>
      <c r="F17" s="8">
        <v>3.49</v>
      </c>
      <c r="G17" s="12">
        <v>1</v>
      </c>
      <c r="H17" s="8">
        <v>0.51</v>
      </c>
      <c r="I17" s="12">
        <v>0</v>
      </c>
    </row>
    <row r="18" spans="2:9" ht="15" customHeight="1" x14ac:dyDescent="0.2">
      <c r="B18" t="s">
        <v>34</v>
      </c>
      <c r="C18" s="12">
        <v>25</v>
      </c>
      <c r="D18" s="8">
        <v>5.83</v>
      </c>
      <c r="E18" s="12">
        <v>20</v>
      </c>
      <c r="F18" s="8">
        <v>8.73</v>
      </c>
      <c r="G18" s="12">
        <v>5</v>
      </c>
      <c r="H18" s="8">
        <v>2.5499999999999998</v>
      </c>
      <c r="I18" s="12">
        <v>0</v>
      </c>
    </row>
    <row r="19" spans="2:9" ht="15" customHeight="1" x14ac:dyDescent="0.2">
      <c r="B19" t="s">
        <v>35</v>
      </c>
      <c r="C19" s="12">
        <v>23</v>
      </c>
      <c r="D19" s="8">
        <v>5.36</v>
      </c>
      <c r="E19" s="12">
        <v>13</v>
      </c>
      <c r="F19" s="8">
        <v>5.68</v>
      </c>
      <c r="G19" s="12">
        <v>8</v>
      </c>
      <c r="H19" s="8">
        <v>4.08</v>
      </c>
      <c r="I19" s="12">
        <v>0</v>
      </c>
    </row>
    <row r="20" spans="2:9" ht="15" customHeight="1" x14ac:dyDescent="0.2">
      <c r="B20" s="9" t="s">
        <v>177</v>
      </c>
      <c r="C20" s="12">
        <f>SUM(LTBL_41346[総数／事業所数])</f>
        <v>429</v>
      </c>
      <c r="E20" s="12">
        <f>SUBTOTAL(109,LTBL_41346[個人／事業所数])</f>
        <v>229</v>
      </c>
      <c r="G20" s="12">
        <f>SUBTOTAL(109,LTBL_41346[法人／事業所数])</f>
        <v>196</v>
      </c>
      <c r="I20" s="12">
        <f>SUBTOTAL(109,LTBL_41346[法人以外の団体／事業所数])</f>
        <v>0</v>
      </c>
    </row>
    <row r="21" spans="2:9" ht="15" customHeight="1" x14ac:dyDescent="0.2">
      <c r="E21" s="11">
        <f>LTBL_41346[[#Totals],[個人／事業所数]]/LTBL_41346[[#Totals],[総数／事業所数]]</f>
        <v>0.53379953379953382</v>
      </c>
      <c r="G21" s="11">
        <f>LTBL_41346[[#Totals],[法人／事業所数]]/LTBL_41346[[#Totals],[総数／事業所数]]</f>
        <v>0.45687645687645689</v>
      </c>
      <c r="I21" s="11">
        <f>LTBL_41346[[#Totals],[法人以外の団体／事業所数]]/LTBL_41346[[#Totals],[総数／事業所数]]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45</v>
      </c>
      <c r="D24" s="8">
        <v>10.49</v>
      </c>
      <c r="E24" s="12">
        <v>41</v>
      </c>
      <c r="F24" s="8">
        <v>17.899999999999999</v>
      </c>
      <c r="G24" s="12">
        <v>4</v>
      </c>
      <c r="H24" s="8">
        <v>2.04</v>
      </c>
      <c r="I24" s="12">
        <v>0</v>
      </c>
    </row>
    <row r="25" spans="2:9" ht="15" customHeight="1" x14ac:dyDescent="0.2">
      <c r="B25" t="s">
        <v>44</v>
      </c>
      <c r="C25" s="12">
        <v>44</v>
      </c>
      <c r="D25" s="8">
        <v>10.26</v>
      </c>
      <c r="E25" s="12">
        <v>9</v>
      </c>
      <c r="F25" s="8">
        <v>3.93</v>
      </c>
      <c r="G25" s="12">
        <v>35</v>
      </c>
      <c r="H25" s="8">
        <v>17.86</v>
      </c>
      <c r="I25" s="12">
        <v>0</v>
      </c>
    </row>
    <row r="26" spans="2:9" ht="15" customHeight="1" x14ac:dyDescent="0.2">
      <c r="B26" t="s">
        <v>58</v>
      </c>
      <c r="C26" s="12">
        <v>27</v>
      </c>
      <c r="D26" s="8">
        <v>6.29</v>
      </c>
      <c r="E26" s="12">
        <v>21</v>
      </c>
      <c r="F26" s="8">
        <v>9.17</v>
      </c>
      <c r="G26" s="12">
        <v>6</v>
      </c>
      <c r="H26" s="8">
        <v>3.06</v>
      </c>
      <c r="I26" s="12">
        <v>0</v>
      </c>
    </row>
    <row r="27" spans="2:9" ht="15" customHeight="1" x14ac:dyDescent="0.2">
      <c r="B27" t="s">
        <v>45</v>
      </c>
      <c r="C27" s="12">
        <v>26</v>
      </c>
      <c r="D27" s="8">
        <v>6.06</v>
      </c>
      <c r="E27" s="12">
        <v>12</v>
      </c>
      <c r="F27" s="8">
        <v>5.24</v>
      </c>
      <c r="G27" s="12">
        <v>14</v>
      </c>
      <c r="H27" s="8">
        <v>7.14</v>
      </c>
      <c r="I27" s="12">
        <v>0</v>
      </c>
    </row>
    <row r="28" spans="2:9" ht="15" customHeight="1" x14ac:dyDescent="0.2">
      <c r="B28" t="s">
        <v>54</v>
      </c>
      <c r="C28" s="12">
        <v>25</v>
      </c>
      <c r="D28" s="8">
        <v>5.83</v>
      </c>
      <c r="E28" s="12">
        <v>14</v>
      </c>
      <c r="F28" s="8">
        <v>6.11</v>
      </c>
      <c r="G28" s="12">
        <v>11</v>
      </c>
      <c r="H28" s="8">
        <v>5.61</v>
      </c>
      <c r="I28" s="12">
        <v>0</v>
      </c>
    </row>
    <row r="29" spans="2:9" ht="15" customHeight="1" x14ac:dyDescent="0.2">
      <c r="B29" t="s">
        <v>61</v>
      </c>
      <c r="C29" s="12">
        <v>21</v>
      </c>
      <c r="D29" s="8">
        <v>4.9000000000000004</v>
      </c>
      <c r="E29" s="12">
        <v>20</v>
      </c>
      <c r="F29" s="8">
        <v>8.73</v>
      </c>
      <c r="G29" s="12">
        <v>1</v>
      </c>
      <c r="H29" s="8">
        <v>0.51</v>
      </c>
      <c r="I29" s="12">
        <v>0</v>
      </c>
    </row>
    <row r="30" spans="2:9" ht="15" customHeight="1" x14ac:dyDescent="0.2">
      <c r="B30" t="s">
        <v>52</v>
      </c>
      <c r="C30" s="12">
        <v>20</v>
      </c>
      <c r="D30" s="8">
        <v>4.66</v>
      </c>
      <c r="E30" s="12">
        <v>15</v>
      </c>
      <c r="F30" s="8">
        <v>6.55</v>
      </c>
      <c r="G30" s="12">
        <v>5</v>
      </c>
      <c r="H30" s="8">
        <v>2.5499999999999998</v>
      </c>
      <c r="I30" s="12">
        <v>0</v>
      </c>
    </row>
    <row r="31" spans="2:9" ht="15" customHeight="1" x14ac:dyDescent="0.2">
      <c r="B31" t="s">
        <v>57</v>
      </c>
      <c r="C31" s="12">
        <v>17</v>
      </c>
      <c r="D31" s="8">
        <v>3.96</v>
      </c>
      <c r="E31" s="12">
        <v>3</v>
      </c>
      <c r="F31" s="8">
        <v>1.31</v>
      </c>
      <c r="G31" s="12">
        <v>14</v>
      </c>
      <c r="H31" s="8">
        <v>7.14</v>
      </c>
      <c r="I31" s="12">
        <v>0</v>
      </c>
    </row>
    <row r="32" spans="2:9" ht="15" customHeight="1" x14ac:dyDescent="0.2">
      <c r="B32" t="s">
        <v>53</v>
      </c>
      <c r="C32" s="12">
        <v>14</v>
      </c>
      <c r="D32" s="8">
        <v>3.26</v>
      </c>
      <c r="E32" s="12">
        <v>12</v>
      </c>
      <c r="F32" s="8">
        <v>5.24</v>
      </c>
      <c r="G32" s="12">
        <v>2</v>
      </c>
      <c r="H32" s="8">
        <v>1.02</v>
      </c>
      <c r="I32" s="12">
        <v>0</v>
      </c>
    </row>
    <row r="33" spans="2:9" ht="15" customHeight="1" x14ac:dyDescent="0.2">
      <c r="B33" t="s">
        <v>63</v>
      </c>
      <c r="C33" s="12">
        <v>13</v>
      </c>
      <c r="D33" s="8">
        <v>3.03</v>
      </c>
      <c r="E33" s="12">
        <v>13</v>
      </c>
      <c r="F33" s="8">
        <v>5.68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46</v>
      </c>
      <c r="C34" s="12">
        <v>12</v>
      </c>
      <c r="D34" s="8">
        <v>2.8</v>
      </c>
      <c r="E34" s="12">
        <v>6</v>
      </c>
      <c r="F34" s="8">
        <v>2.62</v>
      </c>
      <c r="G34" s="12">
        <v>6</v>
      </c>
      <c r="H34" s="8">
        <v>3.06</v>
      </c>
      <c r="I34" s="12">
        <v>0</v>
      </c>
    </row>
    <row r="35" spans="2:9" ht="15" customHeight="1" x14ac:dyDescent="0.2">
      <c r="B35" t="s">
        <v>56</v>
      </c>
      <c r="C35" s="12">
        <v>10</v>
      </c>
      <c r="D35" s="8">
        <v>2.33</v>
      </c>
      <c r="E35" s="12">
        <v>6</v>
      </c>
      <c r="F35" s="8">
        <v>2.62</v>
      </c>
      <c r="G35" s="12">
        <v>4</v>
      </c>
      <c r="H35" s="8">
        <v>2.04</v>
      </c>
      <c r="I35" s="12">
        <v>0</v>
      </c>
    </row>
    <row r="36" spans="2:9" ht="15" customHeight="1" x14ac:dyDescent="0.2">
      <c r="B36" t="s">
        <v>66</v>
      </c>
      <c r="C36" s="12">
        <v>9</v>
      </c>
      <c r="D36" s="8">
        <v>2.1</v>
      </c>
      <c r="E36" s="12">
        <v>1</v>
      </c>
      <c r="F36" s="8">
        <v>0.44</v>
      </c>
      <c r="G36" s="12">
        <v>8</v>
      </c>
      <c r="H36" s="8">
        <v>4.08</v>
      </c>
      <c r="I36" s="12">
        <v>0</v>
      </c>
    </row>
    <row r="37" spans="2:9" ht="15" customHeight="1" x14ac:dyDescent="0.2">
      <c r="B37" t="s">
        <v>60</v>
      </c>
      <c r="C37" s="12">
        <v>9</v>
      </c>
      <c r="D37" s="8">
        <v>2.1</v>
      </c>
      <c r="E37" s="12">
        <v>8</v>
      </c>
      <c r="F37" s="8">
        <v>3.49</v>
      </c>
      <c r="G37" s="12">
        <v>1</v>
      </c>
      <c r="H37" s="8">
        <v>0.51</v>
      </c>
      <c r="I37" s="12">
        <v>0</v>
      </c>
    </row>
    <row r="38" spans="2:9" ht="15" customHeight="1" x14ac:dyDescent="0.2">
      <c r="B38" t="s">
        <v>67</v>
      </c>
      <c r="C38" s="12">
        <v>8</v>
      </c>
      <c r="D38" s="8">
        <v>1.86</v>
      </c>
      <c r="E38" s="12">
        <v>3</v>
      </c>
      <c r="F38" s="8">
        <v>1.31</v>
      </c>
      <c r="G38" s="12">
        <v>5</v>
      </c>
      <c r="H38" s="8">
        <v>2.5499999999999998</v>
      </c>
      <c r="I38" s="12">
        <v>0</v>
      </c>
    </row>
    <row r="39" spans="2:9" ht="15" customHeight="1" x14ac:dyDescent="0.2">
      <c r="B39" t="s">
        <v>50</v>
      </c>
      <c r="C39" s="12">
        <v>8</v>
      </c>
      <c r="D39" s="8">
        <v>1.86</v>
      </c>
      <c r="E39" s="12">
        <v>3</v>
      </c>
      <c r="F39" s="8">
        <v>1.31</v>
      </c>
      <c r="G39" s="12">
        <v>5</v>
      </c>
      <c r="H39" s="8">
        <v>2.5499999999999998</v>
      </c>
      <c r="I39" s="12">
        <v>0</v>
      </c>
    </row>
    <row r="40" spans="2:9" ht="15" customHeight="1" x14ac:dyDescent="0.2">
      <c r="B40" t="s">
        <v>80</v>
      </c>
      <c r="C40" s="12">
        <v>8</v>
      </c>
      <c r="D40" s="8">
        <v>1.86</v>
      </c>
      <c r="E40" s="12">
        <v>1</v>
      </c>
      <c r="F40" s="8">
        <v>0.44</v>
      </c>
      <c r="G40" s="12">
        <v>7</v>
      </c>
      <c r="H40" s="8">
        <v>3.57</v>
      </c>
      <c r="I40" s="12">
        <v>0</v>
      </c>
    </row>
    <row r="41" spans="2:9" ht="15" customHeight="1" x14ac:dyDescent="0.2">
      <c r="B41" t="s">
        <v>55</v>
      </c>
      <c r="C41" s="12">
        <v>8</v>
      </c>
      <c r="D41" s="8">
        <v>1.86</v>
      </c>
      <c r="E41" s="12">
        <v>0</v>
      </c>
      <c r="F41" s="8">
        <v>0</v>
      </c>
      <c r="G41" s="12">
        <v>8</v>
      </c>
      <c r="H41" s="8">
        <v>4.08</v>
      </c>
      <c r="I41" s="12">
        <v>0</v>
      </c>
    </row>
    <row r="42" spans="2:9" ht="15" customHeight="1" x14ac:dyDescent="0.2">
      <c r="B42" t="s">
        <v>69</v>
      </c>
      <c r="C42" s="12">
        <v>7</v>
      </c>
      <c r="D42" s="8">
        <v>1.63</v>
      </c>
      <c r="E42" s="12">
        <v>4</v>
      </c>
      <c r="F42" s="8">
        <v>1.75</v>
      </c>
      <c r="G42" s="12">
        <v>3</v>
      </c>
      <c r="H42" s="8">
        <v>1.53</v>
      </c>
      <c r="I42" s="12">
        <v>0</v>
      </c>
    </row>
    <row r="43" spans="2:9" ht="15" customHeight="1" x14ac:dyDescent="0.2">
      <c r="B43" t="s">
        <v>78</v>
      </c>
      <c r="C43" s="12">
        <v>6</v>
      </c>
      <c r="D43" s="8">
        <v>1.4</v>
      </c>
      <c r="E43" s="12">
        <v>2</v>
      </c>
      <c r="F43" s="8">
        <v>0.87</v>
      </c>
      <c r="G43" s="12">
        <v>4</v>
      </c>
      <c r="H43" s="8">
        <v>2.04</v>
      </c>
      <c r="I43" s="12">
        <v>0</v>
      </c>
    </row>
    <row r="44" spans="2:9" ht="15" customHeight="1" x14ac:dyDescent="0.2">
      <c r="B44" t="s">
        <v>79</v>
      </c>
      <c r="C44" s="12">
        <v>6</v>
      </c>
      <c r="D44" s="8">
        <v>1.4</v>
      </c>
      <c r="E44" s="12">
        <v>4</v>
      </c>
      <c r="F44" s="8">
        <v>1.75</v>
      </c>
      <c r="G44" s="12">
        <v>2</v>
      </c>
      <c r="H44" s="8">
        <v>1.02</v>
      </c>
      <c r="I44" s="12">
        <v>0</v>
      </c>
    </row>
    <row r="45" spans="2:9" ht="15" customHeight="1" x14ac:dyDescent="0.2">
      <c r="B45" t="s">
        <v>68</v>
      </c>
      <c r="C45" s="12">
        <v>6</v>
      </c>
      <c r="D45" s="8">
        <v>1.4</v>
      </c>
      <c r="E45" s="12">
        <v>2</v>
      </c>
      <c r="F45" s="8">
        <v>0.87</v>
      </c>
      <c r="G45" s="12">
        <v>4</v>
      </c>
      <c r="H45" s="8">
        <v>2.04</v>
      </c>
      <c r="I45" s="12">
        <v>0</v>
      </c>
    </row>
    <row r="46" spans="2:9" ht="15" customHeight="1" x14ac:dyDescent="0.2">
      <c r="B46" t="s">
        <v>73</v>
      </c>
      <c r="C46" s="12">
        <v>6</v>
      </c>
      <c r="D46" s="8">
        <v>1.4</v>
      </c>
      <c r="E46" s="12">
        <v>2</v>
      </c>
      <c r="F46" s="8">
        <v>0.87</v>
      </c>
      <c r="G46" s="12">
        <v>2</v>
      </c>
      <c r="H46" s="8">
        <v>1.02</v>
      </c>
      <c r="I46" s="12">
        <v>0</v>
      </c>
    </row>
    <row r="49" spans="2:9" ht="33" customHeight="1" x14ac:dyDescent="0.2">
      <c r="B49" t="s">
        <v>179</v>
      </c>
      <c r="C49" s="10" t="s">
        <v>37</v>
      </c>
      <c r="D49" s="10" t="s">
        <v>38</v>
      </c>
      <c r="E49" s="10" t="s">
        <v>39</v>
      </c>
      <c r="F49" s="10" t="s">
        <v>40</v>
      </c>
      <c r="G49" s="10" t="s">
        <v>41</v>
      </c>
      <c r="H49" s="10" t="s">
        <v>42</v>
      </c>
      <c r="I49" s="10" t="s">
        <v>43</v>
      </c>
    </row>
    <row r="50" spans="2:9" ht="15" customHeight="1" x14ac:dyDescent="0.2">
      <c r="B50" t="s">
        <v>95</v>
      </c>
      <c r="C50" s="12">
        <v>21</v>
      </c>
      <c r="D50" s="8">
        <v>4.9000000000000004</v>
      </c>
      <c r="E50" s="12">
        <v>3</v>
      </c>
      <c r="F50" s="8">
        <v>1.31</v>
      </c>
      <c r="G50" s="12">
        <v>18</v>
      </c>
      <c r="H50" s="8">
        <v>9.18</v>
      </c>
      <c r="I50" s="12">
        <v>0</v>
      </c>
    </row>
    <row r="51" spans="2:9" ht="15" customHeight="1" x14ac:dyDescent="0.2">
      <c r="B51" t="s">
        <v>111</v>
      </c>
      <c r="C51" s="12">
        <v>18</v>
      </c>
      <c r="D51" s="8">
        <v>4.2</v>
      </c>
      <c r="E51" s="12">
        <v>17</v>
      </c>
      <c r="F51" s="8">
        <v>7.42</v>
      </c>
      <c r="G51" s="12">
        <v>1</v>
      </c>
      <c r="H51" s="8">
        <v>0.51</v>
      </c>
      <c r="I51" s="12">
        <v>0</v>
      </c>
    </row>
    <row r="52" spans="2:9" ht="15" customHeight="1" x14ac:dyDescent="0.2">
      <c r="B52" t="s">
        <v>110</v>
      </c>
      <c r="C52" s="12">
        <v>17</v>
      </c>
      <c r="D52" s="8">
        <v>3.96</v>
      </c>
      <c r="E52" s="12">
        <v>16</v>
      </c>
      <c r="F52" s="8">
        <v>6.99</v>
      </c>
      <c r="G52" s="12">
        <v>1</v>
      </c>
      <c r="H52" s="8">
        <v>0.51</v>
      </c>
      <c r="I52" s="12">
        <v>0</v>
      </c>
    </row>
    <row r="53" spans="2:9" ht="15" customHeight="1" x14ac:dyDescent="0.2">
      <c r="B53" t="s">
        <v>106</v>
      </c>
      <c r="C53" s="12">
        <v>14</v>
      </c>
      <c r="D53" s="8">
        <v>3.26</v>
      </c>
      <c r="E53" s="12">
        <v>1</v>
      </c>
      <c r="F53" s="8">
        <v>0.44</v>
      </c>
      <c r="G53" s="12">
        <v>13</v>
      </c>
      <c r="H53" s="8">
        <v>6.63</v>
      </c>
      <c r="I53" s="12">
        <v>0</v>
      </c>
    </row>
    <row r="54" spans="2:9" ht="15" customHeight="1" x14ac:dyDescent="0.2">
      <c r="B54" t="s">
        <v>113</v>
      </c>
      <c r="C54" s="12">
        <v>14</v>
      </c>
      <c r="D54" s="8">
        <v>3.26</v>
      </c>
      <c r="E54" s="12">
        <v>13</v>
      </c>
      <c r="F54" s="8">
        <v>5.68</v>
      </c>
      <c r="G54" s="12">
        <v>1</v>
      </c>
      <c r="H54" s="8">
        <v>0.51</v>
      </c>
      <c r="I54" s="12">
        <v>0</v>
      </c>
    </row>
    <row r="55" spans="2:9" ht="15" customHeight="1" x14ac:dyDescent="0.2">
      <c r="B55" t="s">
        <v>130</v>
      </c>
      <c r="C55" s="12">
        <v>13</v>
      </c>
      <c r="D55" s="8">
        <v>3.03</v>
      </c>
      <c r="E55" s="12">
        <v>4</v>
      </c>
      <c r="F55" s="8">
        <v>1.75</v>
      </c>
      <c r="G55" s="12">
        <v>9</v>
      </c>
      <c r="H55" s="8">
        <v>4.59</v>
      </c>
      <c r="I55" s="12">
        <v>0</v>
      </c>
    </row>
    <row r="56" spans="2:9" ht="15" customHeight="1" x14ac:dyDescent="0.2">
      <c r="B56" t="s">
        <v>114</v>
      </c>
      <c r="C56" s="12">
        <v>13</v>
      </c>
      <c r="D56" s="8">
        <v>3.03</v>
      </c>
      <c r="E56" s="12">
        <v>13</v>
      </c>
      <c r="F56" s="8">
        <v>5.68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126</v>
      </c>
      <c r="C57" s="12">
        <v>9</v>
      </c>
      <c r="D57" s="8">
        <v>2.1</v>
      </c>
      <c r="E57" s="12">
        <v>4</v>
      </c>
      <c r="F57" s="8">
        <v>1.75</v>
      </c>
      <c r="G57" s="12">
        <v>5</v>
      </c>
      <c r="H57" s="8">
        <v>2.5499999999999998</v>
      </c>
      <c r="I57" s="12">
        <v>0</v>
      </c>
    </row>
    <row r="58" spans="2:9" ht="15" customHeight="1" x14ac:dyDescent="0.2">
      <c r="B58" t="s">
        <v>101</v>
      </c>
      <c r="C58" s="12">
        <v>9</v>
      </c>
      <c r="D58" s="8">
        <v>2.1</v>
      </c>
      <c r="E58" s="12">
        <v>7</v>
      </c>
      <c r="F58" s="8">
        <v>3.06</v>
      </c>
      <c r="G58" s="12">
        <v>2</v>
      </c>
      <c r="H58" s="8">
        <v>1.02</v>
      </c>
      <c r="I58" s="12">
        <v>0</v>
      </c>
    </row>
    <row r="59" spans="2:9" ht="15" customHeight="1" x14ac:dyDescent="0.2">
      <c r="B59" t="s">
        <v>116</v>
      </c>
      <c r="C59" s="12">
        <v>9</v>
      </c>
      <c r="D59" s="8">
        <v>2.1</v>
      </c>
      <c r="E59" s="12">
        <v>7</v>
      </c>
      <c r="F59" s="8">
        <v>3.06</v>
      </c>
      <c r="G59" s="12">
        <v>2</v>
      </c>
      <c r="H59" s="8">
        <v>1.02</v>
      </c>
      <c r="I59" s="12">
        <v>0</v>
      </c>
    </row>
    <row r="60" spans="2:9" ht="15" customHeight="1" x14ac:dyDescent="0.2">
      <c r="B60" t="s">
        <v>97</v>
      </c>
      <c r="C60" s="12">
        <v>8</v>
      </c>
      <c r="D60" s="8">
        <v>1.86</v>
      </c>
      <c r="E60" s="12">
        <v>4</v>
      </c>
      <c r="F60" s="8">
        <v>1.75</v>
      </c>
      <c r="G60" s="12">
        <v>4</v>
      </c>
      <c r="H60" s="8">
        <v>2.04</v>
      </c>
      <c r="I60" s="12">
        <v>0</v>
      </c>
    </row>
    <row r="61" spans="2:9" ht="15" customHeight="1" x14ac:dyDescent="0.2">
      <c r="B61" t="s">
        <v>102</v>
      </c>
      <c r="C61" s="12">
        <v>8</v>
      </c>
      <c r="D61" s="8">
        <v>1.86</v>
      </c>
      <c r="E61" s="12">
        <v>7</v>
      </c>
      <c r="F61" s="8">
        <v>3.06</v>
      </c>
      <c r="G61" s="12">
        <v>1</v>
      </c>
      <c r="H61" s="8">
        <v>0.51</v>
      </c>
      <c r="I61" s="12">
        <v>0</v>
      </c>
    </row>
    <row r="62" spans="2:9" ht="15" customHeight="1" x14ac:dyDescent="0.2">
      <c r="B62" t="s">
        <v>107</v>
      </c>
      <c r="C62" s="12">
        <v>8</v>
      </c>
      <c r="D62" s="8">
        <v>1.86</v>
      </c>
      <c r="E62" s="12">
        <v>5</v>
      </c>
      <c r="F62" s="8">
        <v>2.1800000000000002</v>
      </c>
      <c r="G62" s="12">
        <v>3</v>
      </c>
      <c r="H62" s="8">
        <v>1.53</v>
      </c>
      <c r="I62" s="12">
        <v>0</v>
      </c>
    </row>
    <row r="63" spans="2:9" ht="15" customHeight="1" x14ac:dyDescent="0.2">
      <c r="B63" t="s">
        <v>117</v>
      </c>
      <c r="C63" s="12">
        <v>7</v>
      </c>
      <c r="D63" s="8">
        <v>1.63</v>
      </c>
      <c r="E63" s="12">
        <v>7</v>
      </c>
      <c r="F63" s="8">
        <v>3.06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157</v>
      </c>
      <c r="C64" s="12">
        <v>7</v>
      </c>
      <c r="D64" s="8">
        <v>1.63</v>
      </c>
      <c r="E64" s="12">
        <v>7</v>
      </c>
      <c r="F64" s="8">
        <v>3.06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6</v>
      </c>
      <c r="D65" s="8">
        <v>1.4</v>
      </c>
      <c r="E65" s="12">
        <v>5</v>
      </c>
      <c r="F65" s="8">
        <v>2.1800000000000002</v>
      </c>
      <c r="G65" s="12">
        <v>1</v>
      </c>
      <c r="H65" s="8">
        <v>0.51</v>
      </c>
      <c r="I65" s="12">
        <v>0</v>
      </c>
    </row>
    <row r="66" spans="2:9" ht="15" customHeight="1" x14ac:dyDescent="0.2">
      <c r="B66" t="s">
        <v>103</v>
      </c>
      <c r="C66" s="12">
        <v>6</v>
      </c>
      <c r="D66" s="8">
        <v>1.4</v>
      </c>
      <c r="E66" s="12">
        <v>2</v>
      </c>
      <c r="F66" s="8">
        <v>0.87</v>
      </c>
      <c r="G66" s="12">
        <v>4</v>
      </c>
      <c r="H66" s="8">
        <v>2.04</v>
      </c>
      <c r="I66" s="12">
        <v>0</v>
      </c>
    </row>
    <row r="67" spans="2:9" ht="15" customHeight="1" x14ac:dyDescent="0.2">
      <c r="B67" t="s">
        <v>108</v>
      </c>
      <c r="C67" s="12">
        <v>6</v>
      </c>
      <c r="D67" s="8">
        <v>1.4</v>
      </c>
      <c r="E67" s="12">
        <v>4</v>
      </c>
      <c r="F67" s="8">
        <v>1.75</v>
      </c>
      <c r="G67" s="12">
        <v>2</v>
      </c>
      <c r="H67" s="8">
        <v>1.02</v>
      </c>
      <c r="I67" s="12">
        <v>0</v>
      </c>
    </row>
    <row r="68" spans="2:9" ht="15" customHeight="1" x14ac:dyDescent="0.2">
      <c r="B68" t="s">
        <v>96</v>
      </c>
      <c r="C68" s="12">
        <v>5</v>
      </c>
      <c r="D68" s="8">
        <v>1.17</v>
      </c>
      <c r="E68" s="12">
        <v>1</v>
      </c>
      <c r="F68" s="8">
        <v>0.44</v>
      </c>
      <c r="G68" s="12">
        <v>4</v>
      </c>
      <c r="H68" s="8">
        <v>2.04</v>
      </c>
      <c r="I68" s="12">
        <v>0</v>
      </c>
    </row>
    <row r="69" spans="2:9" ht="15" customHeight="1" x14ac:dyDescent="0.2">
      <c r="B69" t="s">
        <v>122</v>
      </c>
      <c r="C69" s="12">
        <v>5</v>
      </c>
      <c r="D69" s="8">
        <v>1.17</v>
      </c>
      <c r="E69" s="12">
        <v>1</v>
      </c>
      <c r="F69" s="8">
        <v>0.44</v>
      </c>
      <c r="G69" s="12">
        <v>4</v>
      </c>
      <c r="H69" s="8">
        <v>2.04</v>
      </c>
      <c r="I69" s="12">
        <v>0</v>
      </c>
    </row>
    <row r="70" spans="2:9" ht="15" customHeight="1" x14ac:dyDescent="0.2">
      <c r="B70" t="s">
        <v>100</v>
      </c>
      <c r="C70" s="12">
        <v>5</v>
      </c>
      <c r="D70" s="8">
        <v>1.17</v>
      </c>
      <c r="E70" s="12">
        <v>4</v>
      </c>
      <c r="F70" s="8">
        <v>1.75</v>
      </c>
      <c r="G70" s="12">
        <v>1</v>
      </c>
      <c r="H70" s="8">
        <v>0.51</v>
      </c>
      <c r="I70" s="12">
        <v>0</v>
      </c>
    </row>
    <row r="71" spans="2:9" ht="15" customHeight="1" x14ac:dyDescent="0.2">
      <c r="B71" t="s">
        <v>104</v>
      </c>
      <c r="C71" s="12">
        <v>5</v>
      </c>
      <c r="D71" s="8">
        <v>1.17</v>
      </c>
      <c r="E71" s="12">
        <v>1</v>
      </c>
      <c r="F71" s="8">
        <v>0.44</v>
      </c>
      <c r="G71" s="12">
        <v>4</v>
      </c>
      <c r="H71" s="8">
        <v>2.04</v>
      </c>
      <c r="I71" s="12">
        <v>0</v>
      </c>
    </row>
    <row r="72" spans="2:9" ht="15" customHeight="1" x14ac:dyDescent="0.2">
      <c r="B72" t="s">
        <v>143</v>
      </c>
      <c r="C72" s="12">
        <v>5</v>
      </c>
      <c r="D72" s="8">
        <v>1.17</v>
      </c>
      <c r="E72" s="12">
        <v>0</v>
      </c>
      <c r="F72" s="8">
        <v>0</v>
      </c>
      <c r="G72" s="12">
        <v>5</v>
      </c>
      <c r="H72" s="8">
        <v>2.5499999999999998</v>
      </c>
      <c r="I72" s="12">
        <v>0</v>
      </c>
    </row>
    <row r="73" spans="2:9" ht="15" customHeight="1" x14ac:dyDescent="0.2">
      <c r="B73" t="s">
        <v>105</v>
      </c>
      <c r="C73" s="12">
        <v>5</v>
      </c>
      <c r="D73" s="8">
        <v>1.17</v>
      </c>
      <c r="E73" s="12">
        <v>0</v>
      </c>
      <c r="F73" s="8">
        <v>0</v>
      </c>
      <c r="G73" s="12">
        <v>5</v>
      </c>
      <c r="H73" s="8">
        <v>2.5499999999999998</v>
      </c>
      <c r="I73" s="12">
        <v>0</v>
      </c>
    </row>
    <row r="74" spans="2:9" ht="15" customHeight="1" x14ac:dyDescent="0.2">
      <c r="B74" t="s">
        <v>156</v>
      </c>
      <c r="C74" s="12">
        <v>5</v>
      </c>
      <c r="D74" s="8">
        <v>1.17</v>
      </c>
      <c r="E74" s="12">
        <v>0</v>
      </c>
      <c r="F74" s="8">
        <v>0</v>
      </c>
      <c r="G74" s="12">
        <v>5</v>
      </c>
      <c r="H74" s="8">
        <v>2.5499999999999998</v>
      </c>
      <c r="I74" s="12">
        <v>0</v>
      </c>
    </row>
    <row r="76" spans="2:9" ht="15" customHeight="1" x14ac:dyDescent="0.2">
      <c r="B76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5F4F-9E2C-47ED-8140-4337BEDF3CDF}">
  <sheetPr>
    <pageSetUpPr fitToPage="1"/>
  </sheetPr>
  <dimension ref="A1:H33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36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</row>
    <row r="2" spans="1:8" x14ac:dyDescent="0.2">
      <c r="A2" s="1" t="s">
        <v>0</v>
      </c>
      <c r="B2" s="4">
        <v>20034</v>
      </c>
      <c r="C2" s="5">
        <v>99.99</v>
      </c>
      <c r="D2" s="4">
        <v>11918</v>
      </c>
      <c r="E2" s="5">
        <v>100</v>
      </c>
      <c r="F2" s="4">
        <v>7805</v>
      </c>
      <c r="G2" s="5">
        <v>99.98</v>
      </c>
      <c r="H2" s="4">
        <v>44</v>
      </c>
    </row>
    <row r="3" spans="1:8" x14ac:dyDescent="0.2">
      <c r="A3" s="2" t="s">
        <v>21</v>
      </c>
      <c r="B3" s="4">
        <v>6</v>
      </c>
      <c r="C3" s="5">
        <v>0.03</v>
      </c>
      <c r="D3" s="4">
        <v>1</v>
      </c>
      <c r="E3" s="5">
        <v>0.01</v>
      </c>
      <c r="F3" s="4">
        <v>5</v>
      </c>
      <c r="G3" s="5">
        <v>0.06</v>
      </c>
      <c r="H3" s="4">
        <v>0</v>
      </c>
    </row>
    <row r="4" spans="1:8" x14ac:dyDescent="0.2">
      <c r="A4" s="2" t="s">
        <v>22</v>
      </c>
      <c r="B4" s="4">
        <v>2616</v>
      </c>
      <c r="C4" s="5">
        <v>13.06</v>
      </c>
      <c r="D4" s="4">
        <v>1242</v>
      </c>
      <c r="E4" s="5">
        <v>10.42</v>
      </c>
      <c r="F4" s="4">
        <v>1374</v>
      </c>
      <c r="G4" s="5">
        <v>17.600000000000001</v>
      </c>
      <c r="H4" s="4">
        <v>0</v>
      </c>
    </row>
    <row r="5" spans="1:8" x14ac:dyDescent="0.2">
      <c r="A5" s="2" t="s">
        <v>23</v>
      </c>
      <c r="B5" s="4">
        <v>1674</v>
      </c>
      <c r="C5" s="5">
        <v>8.36</v>
      </c>
      <c r="D5" s="4">
        <v>869</v>
      </c>
      <c r="E5" s="5">
        <v>7.29</v>
      </c>
      <c r="F5" s="4">
        <v>802</v>
      </c>
      <c r="G5" s="5">
        <v>10.28</v>
      </c>
      <c r="H5" s="4">
        <v>3</v>
      </c>
    </row>
    <row r="6" spans="1:8" x14ac:dyDescent="0.2">
      <c r="A6" s="2" t="s">
        <v>24</v>
      </c>
      <c r="B6" s="4">
        <v>66</v>
      </c>
      <c r="C6" s="5">
        <v>0.33</v>
      </c>
      <c r="D6" s="4">
        <v>2</v>
      </c>
      <c r="E6" s="5">
        <v>0.02</v>
      </c>
      <c r="F6" s="4">
        <v>51</v>
      </c>
      <c r="G6" s="5">
        <v>0.65</v>
      </c>
      <c r="H6" s="4">
        <v>3</v>
      </c>
    </row>
    <row r="7" spans="1:8" x14ac:dyDescent="0.2">
      <c r="A7" s="2" t="s">
        <v>25</v>
      </c>
      <c r="B7" s="4">
        <v>117</v>
      </c>
      <c r="C7" s="5">
        <v>0.57999999999999996</v>
      </c>
      <c r="D7" s="4">
        <v>9</v>
      </c>
      <c r="E7" s="5">
        <v>0.08</v>
      </c>
      <c r="F7" s="4">
        <v>107</v>
      </c>
      <c r="G7" s="5">
        <v>1.37</v>
      </c>
      <c r="H7" s="4">
        <v>1</v>
      </c>
    </row>
    <row r="8" spans="1:8" x14ac:dyDescent="0.2">
      <c r="A8" s="2" t="s">
        <v>26</v>
      </c>
      <c r="B8" s="4">
        <v>183</v>
      </c>
      <c r="C8" s="5">
        <v>0.91</v>
      </c>
      <c r="D8" s="4">
        <v>46</v>
      </c>
      <c r="E8" s="5">
        <v>0.39</v>
      </c>
      <c r="F8" s="4">
        <v>135</v>
      </c>
      <c r="G8" s="5">
        <v>1.73</v>
      </c>
      <c r="H8" s="4">
        <v>2</v>
      </c>
    </row>
    <row r="9" spans="1:8" x14ac:dyDescent="0.2">
      <c r="A9" s="2" t="s">
        <v>27</v>
      </c>
      <c r="B9" s="4">
        <v>5384</v>
      </c>
      <c r="C9" s="5">
        <v>26.87</v>
      </c>
      <c r="D9" s="4">
        <v>2922</v>
      </c>
      <c r="E9" s="5">
        <v>24.52</v>
      </c>
      <c r="F9" s="4">
        <v>2453</v>
      </c>
      <c r="G9" s="5">
        <v>31.43</v>
      </c>
      <c r="H9" s="4">
        <v>9</v>
      </c>
    </row>
    <row r="10" spans="1:8" x14ac:dyDescent="0.2">
      <c r="A10" s="2" t="s">
        <v>28</v>
      </c>
      <c r="B10" s="4">
        <v>164</v>
      </c>
      <c r="C10" s="5">
        <v>0.82</v>
      </c>
      <c r="D10" s="4">
        <v>25</v>
      </c>
      <c r="E10" s="5">
        <v>0.21</v>
      </c>
      <c r="F10" s="4">
        <v>139</v>
      </c>
      <c r="G10" s="5">
        <v>1.78</v>
      </c>
      <c r="H10" s="4">
        <v>0</v>
      </c>
    </row>
    <row r="11" spans="1:8" x14ac:dyDescent="0.2">
      <c r="A11" s="2" t="s">
        <v>29</v>
      </c>
      <c r="B11" s="4">
        <v>1333</v>
      </c>
      <c r="C11" s="5">
        <v>6.65</v>
      </c>
      <c r="D11" s="4">
        <v>683</v>
      </c>
      <c r="E11" s="5">
        <v>5.73</v>
      </c>
      <c r="F11" s="4">
        <v>645</v>
      </c>
      <c r="G11" s="5">
        <v>8.26</v>
      </c>
      <c r="H11" s="4">
        <v>1</v>
      </c>
    </row>
    <row r="12" spans="1:8" x14ac:dyDescent="0.2">
      <c r="A12" s="2" t="s">
        <v>30</v>
      </c>
      <c r="B12" s="4">
        <v>945</v>
      </c>
      <c r="C12" s="5">
        <v>4.72</v>
      </c>
      <c r="D12" s="4">
        <v>513</v>
      </c>
      <c r="E12" s="5">
        <v>4.3</v>
      </c>
      <c r="F12" s="4">
        <v>417</v>
      </c>
      <c r="G12" s="5">
        <v>5.34</v>
      </c>
      <c r="H12" s="4">
        <v>0</v>
      </c>
    </row>
    <row r="13" spans="1:8" x14ac:dyDescent="0.2">
      <c r="A13" s="2" t="s">
        <v>31</v>
      </c>
      <c r="B13" s="4">
        <v>2536</v>
      </c>
      <c r="C13" s="5">
        <v>12.66</v>
      </c>
      <c r="D13" s="4">
        <v>2112</v>
      </c>
      <c r="E13" s="5">
        <v>17.72</v>
      </c>
      <c r="F13" s="4">
        <v>416</v>
      </c>
      <c r="G13" s="5">
        <v>5.33</v>
      </c>
      <c r="H13" s="4">
        <v>2</v>
      </c>
    </row>
    <row r="14" spans="1:8" x14ac:dyDescent="0.2">
      <c r="A14" s="2" t="s">
        <v>32</v>
      </c>
      <c r="B14" s="4">
        <v>2559</v>
      </c>
      <c r="C14" s="5">
        <v>12.77</v>
      </c>
      <c r="D14" s="4">
        <v>2040</v>
      </c>
      <c r="E14" s="5">
        <v>17.12</v>
      </c>
      <c r="F14" s="4">
        <v>481</v>
      </c>
      <c r="G14" s="5">
        <v>6.16</v>
      </c>
      <c r="H14" s="4">
        <v>6</v>
      </c>
    </row>
    <row r="15" spans="1:8" x14ac:dyDescent="0.2">
      <c r="A15" s="2" t="s">
        <v>33</v>
      </c>
      <c r="B15" s="4">
        <v>812</v>
      </c>
      <c r="C15" s="5">
        <v>4.05</v>
      </c>
      <c r="D15" s="4">
        <v>507</v>
      </c>
      <c r="E15" s="5">
        <v>4.25</v>
      </c>
      <c r="F15" s="4">
        <v>154</v>
      </c>
      <c r="G15" s="5">
        <v>1.97</v>
      </c>
      <c r="H15" s="4">
        <v>6</v>
      </c>
    </row>
    <row r="16" spans="1:8" x14ac:dyDescent="0.2">
      <c r="A16" s="2" t="s">
        <v>34</v>
      </c>
      <c r="B16" s="4">
        <v>929</v>
      </c>
      <c r="C16" s="5">
        <v>4.6399999999999997</v>
      </c>
      <c r="D16" s="4">
        <v>576</v>
      </c>
      <c r="E16" s="5">
        <v>4.83</v>
      </c>
      <c r="F16" s="4">
        <v>324</v>
      </c>
      <c r="G16" s="5">
        <v>4.1500000000000004</v>
      </c>
      <c r="H16" s="4">
        <v>2</v>
      </c>
    </row>
    <row r="17" spans="1:8" x14ac:dyDescent="0.2">
      <c r="A17" s="2" t="s">
        <v>35</v>
      </c>
      <c r="B17" s="4">
        <v>710</v>
      </c>
      <c r="C17" s="5">
        <v>3.54</v>
      </c>
      <c r="D17" s="4">
        <v>371</v>
      </c>
      <c r="E17" s="5">
        <v>3.11</v>
      </c>
      <c r="F17" s="4">
        <v>302</v>
      </c>
      <c r="G17" s="5">
        <v>3.87</v>
      </c>
      <c r="H17" s="4">
        <v>9</v>
      </c>
    </row>
    <row r="18" spans="1:8" x14ac:dyDescent="0.2">
      <c r="A18" s="1" t="s">
        <v>1</v>
      </c>
      <c r="B18" s="4">
        <v>6123</v>
      </c>
      <c r="C18" s="5">
        <v>99.99</v>
      </c>
      <c r="D18" s="4">
        <v>3424</v>
      </c>
      <c r="E18" s="5">
        <v>99.990000000000009</v>
      </c>
      <c r="F18" s="4">
        <v>2621</v>
      </c>
      <c r="G18" s="5">
        <v>99.999999999999972</v>
      </c>
      <c r="H18" s="4">
        <v>8</v>
      </c>
    </row>
    <row r="19" spans="1:8" x14ac:dyDescent="0.2">
      <c r="A19" s="2" t="s">
        <v>21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22</v>
      </c>
      <c r="B20" s="4">
        <v>712</v>
      </c>
      <c r="C20" s="5">
        <v>11.63</v>
      </c>
      <c r="D20" s="4">
        <v>306</v>
      </c>
      <c r="E20" s="5">
        <v>8.94</v>
      </c>
      <c r="F20" s="4">
        <v>406</v>
      </c>
      <c r="G20" s="5">
        <v>15.49</v>
      </c>
      <c r="H20" s="4">
        <v>0</v>
      </c>
    </row>
    <row r="21" spans="1:8" x14ac:dyDescent="0.2">
      <c r="A21" s="2" t="s">
        <v>23</v>
      </c>
      <c r="B21" s="4">
        <v>356</v>
      </c>
      <c r="C21" s="5">
        <v>5.81</v>
      </c>
      <c r="D21" s="4">
        <v>175</v>
      </c>
      <c r="E21" s="5">
        <v>5.1100000000000003</v>
      </c>
      <c r="F21" s="4">
        <v>181</v>
      </c>
      <c r="G21" s="5">
        <v>6.91</v>
      </c>
      <c r="H21" s="4">
        <v>0</v>
      </c>
    </row>
    <row r="22" spans="1:8" x14ac:dyDescent="0.2">
      <c r="A22" s="2" t="s">
        <v>24</v>
      </c>
      <c r="B22" s="4">
        <v>32</v>
      </c>
      <c r="C22" s="5">
        <v>0.52</v>
      </c>
      <c r="D22" s="4">
        <v>0</v>
      </c>
      <c r="E22" s="5">
        <v>0</v>
      </c>
      <c r="F22" s="4">
        <v>32</v>
      </c>
      <c r="G22" s="5">
        <v>1.22</v>
      </c>
      <c r="H22" s="4">
        <v>0</v>
      </c>
    </row>
    <row r="23" spans="1:8" x14ac:dyDescent="0.2">
      <c r="A23" s="2" t="s">
        <v>25</v>
      </c>
      <c r="B23" s="4">
        <v>55</v>
      </c>
      <c r="C23" s="5">
        <v>0.9</v>
      </c>
      <c r="D23" s="4">
        <v>1</v>
      </c>
      <c r="E23" s="5">
        <v>0.03</v>
      </c>
      <c r="F23" s="4">
        <v>53</v>
      </c>
      <c r="G23" s="5">
        <v>2.02</v>
      </c>
      <c r="H23" s="4">
        <v>1</v>
      </c>
    </row>
    <row r="24" spans="1:8" x14ac:dyDescent="0.2">
      <c r="A24" s="2" t="s">
        <v>26</v>
      </c>
      <c r="B24" s="4">
        <v>46</v>
      </c>
      <c r="C24" s="5">
        <v>0.75</v>
      </c>
      <c r="D24" s="4">
        <v>19</v>
      </c>
      <c r="E24" s="5">
        <v>0.55000000000000004</v>
      </c>
      <c r="F24" s="4">
        <v>27</v>
      </c>
      <c r="G24" s="5">
        <v>1.03</v>
      </c>
      <c r="H24" s="4">
        <v>0</v>
      </c>
    </row>
    <row r="25" spans="1:8" x14ac:dyDescent="0.2">
      <c r="A25" s="2" t="s">
        <v>27</v>
      </c>
      <c r="B25" s="4">
        <v>1562</v>
      </c>
      <c r="C25" s="5">
        <v>25.51</v>
      </c>
      <c r="D25" s="4">
        <v>760</v>
      </c>
      <c r="E25" s="5">
        <v>22.2</v>
      </c>
      <c r="F25" s="4">
        <v>802</v>
      </c>
      <c r="G25" s="5">
        <v>30.6</v>
      </c>
      <c r="H25" s="4">
        <v>0</v>
      </c>
    </row>
    <row r="26" spans="1:8" x14ac:dyDescent="0.2">
      <c r="A26" s="2" t="s">
        <v>28</v>
      </c>
      <c r="B26" s="4">
        <v>66</v>
      </c>
      <c r="C26" s="5">
        <v>1.08</v>
      </c>
      <c r="D26" s="4">
        <v>5</v>
      </c>
      <c r="E26" s="5">
        <v>0.15</v>
      </c>
      <c r="F26" s="4">
        <v>61</v>
      </c>
      <c r="G26" s="5">
        <v>2.33</v>
      </c>
      <c r="H26" s="4">
        <v>0</v>
      </c>
    </row>
    <row r="27" spans="1:8" x14ac:dyDescent="0.2">
      <c r="A27" s="2" t="s">
        <v>29</v>
      </c>
      <c r="B27" s="4">
        <v>512</v>
      </c>
      <c r="C27" s="5">
        <v>8.36</v>
      </c>
      <c r="D27" s="4">
        <v>248</v>
      </c>
      <c r="E27" s="5">
        <v>7.24</v>
      </c>
      <c r="F27" s="4">
        <v>264</v>
      </c>
      <c r="G27" s="5">
        <v>10.07</v>
      </c>
      <c r="H27" s="4">
        <v>0</v>
      </c>
    </row>
    <row r="28" spans="1:8" x14ac:dyDescent="0.2">
      <c r="A28" s="2" t="s">
        <v>30</v>
      </c>
      <c r="B28" s="4">
        <v>382</v>
      </c>
      <c r="C28" s="5">
        <v>6.24</v>
      </c>
      <c r="D28" s="4">
        <v>196</v>
      </c>
      <c r="E28" s="5">
        <v>5.72</v>
      </c>
      <c r="F28" s="4">
        <v>182</v>
      </c>
      <c r="G28" s="5">
        <v>6.94</v>
      </c>
      <c r="H28" s="4">
        <v>0</v>
      </c>
    </row>
    <row r="29" spans="1:8" x14ac:dyDescent="0.2">
      <c r="A29" s="2" t="s">
        <v>31</v>
      </c>
      <c r="B29" s="4">
        <v>770</v>
      </c>
      <c r="C29" s="5">
        <v>12.58</v>
      </c>
      <c r="D29" s="4">
        <v>629</v>
      </c>
      <c r="E29" s="5">
        <v>18.37</v>
      </c>
      <c r="F29" s="4">
        <v>138</v>
      </c>
      <c r="G29" s="5">
        <v>5.27</v>
      </c>
      <c r="H29" s="4">
        <v>0</v>
      </c>
    </row>
    <row r="30" spans="1:8" x14ac:dyDescent="0.2">
      <c r="A30" s="2" t="s">
        <v>32</v>
      </c>
      <c r="B30" s="4">
        <v>806</v>
      </c>
      <c r="C30" s="5">
        <v>13.16</v>
      </c>
      <c r="D30" s="4">
        <v>612</v>
      </c>
      <c r="E30" s="5">
        <v>17.87</v>
      </c>
      <c r="F30" s="4">
        <v>186</v>
      </c>
      <c r="G30" s="5">
        <v>7.1</v>
      </c>
      <c r="H30" s="4">
        <v>2</v>
      </c>
    </row>
    <row r="31" spans="1:8" x14ac:dyDescent="0.2">
      <c r="A31" s="2" t="s">
        <v>33</v>
      </c>
      <c r="B31" s="4">
        <v>297</v>
      </c>
      <c r="C31" s="5">
        <v>4.8499999999999996</v>
      </c>
      <c r="D31" s="4">
        <v>175</v>
      </c>
      <c r="E31" s="5">
        <v>5.1100000000000003</v>
      </c>
      <c r="F31" s="4">
        <v>75</v>
      </c>
      <c r="G31" s="5">
        <v>2.86</v>
      </c>
      <c r="H31" s="4">
        <v>1</v>
      </c>
    </row>
    <row r="32" spans="1:8" x14ac:dyDescent="0.2">
      <c r="A32" s="2" t="s">
        <v>34</v>
      </c>
      <c r="B32" s="4">
        <v>302</v>
      </c>
      <c r="C32" s="5">
        <v>4.93</v>
      </c>
      <c r="D32" s="4">
        <v>178</v>
      </c>
      <c r="E32" s="5">
        <v>5.2</v>
      </c>
      <c r="F32" s="4">
        <v>113</v>
      </c>
      <c r="G32" s="5">
        <v>4.3099999999999996</v>
      </c>
      <c r="H32" s="4">
        <v>2</v>
      </c>
    </row>
    <row r="33" spans="1:8" x14ac:dyDescent="0.2">
      <c r="A33" s="2" t="s">
        <v>35</v>
      </c>
      <c r="B33" s="4">
        <v>225</v>
      </c>
      <c r="C33" s="5">
        <v>3.67</v>
      </c>
      <c r="D33" s="4">
        <v>120</v>
      </c>
      <c r="E33" s="5">
        <v>3.5</v>
      </c>
      <c r="F33" s="4">
        <v>101</v>
      </c>
      <c r="G33" s="5">
        <v>3.85</v>
      </c>
      <c r="H33" s="4">
        <v>2</v>
      </c>
    </row>
    <row r="34" spans="1:8" x14ac:dyDescent="0.2">
      <c r="A34" s="1" t="s">
        <v>2</v>
      </c>
      <c r="B34" s="4">
        <v>3035</v>
      </c>
      <c r="C34" s="5">
        <v>99.999999999999986</v>
      </c>
      <c r="D34" s="4">
        <v>1977</v>
      </c>
      <c r="E34" s="5">
        <v>99.999999999999986</v>
      </c>
      <c r="F34" s="4">
        <v>1016</v>
      </c>
      <c r="G34" s="5">
        <v>99.98</v>
      </c>
      <c r="H34" s="4">
        <v>1</v>
      </c>
    </row>
    <row r="35" spans="1:8" x14ac:dyDescent="0.2">
      <c r="A35" s="2" t="s">
        <v>21</v>
      </c>
      <c r="B35" s="4">
        <v>4</v>
      </c>
      <c r="C35" s="5">
        <v>0.13</v>
      </c>
      <c r="D35" s="4">
        <v>1</v>
      </c>
      <c r="E35" s="5">
        <v>0.05</v>
      </c>
      <c r="F35" s="4">
        <v>3</v>
      </c>
      <c r="G35" s="5">
        <v>0.3</v>
      </c>
      <c r="H35" s="4">
        <v>0</v>
      </c>
    </row>
    <row r="36" spans="1:8" x14ac:dyDescent="0.2">
      <c r="A36" s="2" t="s">
        <v>22</v>
      </c>
      <c r="B36" s="4">
        <v>365</v>
      </c>
      <c r="C36" s="5">
        <v>12.03</v>
      </c>
      <c r="D36" s="4">
        <v>189</v>
      </c>
      <c r="E36" s="5">
        <v>9.56</v>
      </c>
      <c r="F36" s="4">
        <v>176</v>
      </c>
      <c r="G36" s="5">
        <v>17.32</v>
      </c>
      <c r="H36" s="4">
        <v>0</v>
      </c>
    </row>
    <row r="37" spans="1:8" x14ac:dyDescent="0.2">
      <c r="A37" s="2" t="s">
        <v>23</v>
      </c>
      <c r="B37" s="4">
        <v>204</v>
      </c>
      <c r="C37" s="5">
        <v>6.72</v>
      </c>
      <c r="D37" s="4">
        <v>123</v>
      </c>
      <c r="E37" s="5">
        <v>6.22</v>
      </c>
      <c r="F37" s="4">
        <v>81</v>
      </c>
      <c r="G37" s="5">
        <v>7.97</v>
      </c>
      <c r="H37" s="4">
        <v>0</v>
      </c>
    </row>
    <row r="38" spans="1:8" x14ac:dyDescent="0.2">
      <c r="A38" s="2" t="s">
        <v>24</v>
      </c>
      <c r="B38" s="4">
        <v>4</v>
      </c>
      <c r="C38" s="5">
        <v>0.13</v>
      </c>
      <c r="D38" s="4">
        <v>0</v>
      </c>
      <c r="E38" s="5">
        <v>0</v>
      </c>
      <c r="F38" s="4">
        <v>4</v>
      </c>
      <c r="G38" s="5">
        <v>0.39</v>
      </c>
      <c r="H38" s="4">
        <v>0</v>
      </c>
    </row>
    <row r="39" spans="1:8" x14ac:dyDescent="0.2">
      <c r="A39" s="2" t="s">
        <v>25</v>
      </c>
      <c r="B39" s="4">
        <v>13</v>
      </c>
      <c r="C39" s="5">
        <v>0.43</v>
      </c>
      <c r="D39" s="4">
        <v>3</v>
      </c>
      <c r="E39" s="5">
        <v>0.15</v>
      </c>
      <c r="F39" s="4">
        <v>10</v>
      </c>
      <c r="G39" s="5">
        <v>0.98</v>
      </c>
      <c r="H39" s="4">
        <v>0</v>
      </c>
    </row>
    <row r="40" spans="1:8" x14ac:dyDescent="0.2">
      <c r="A40" s="2" t="s">
        <v>26</v>
      </c>
      <c r="B40" s="4">
        <v>39</v>
      </c>
      <c r="C40" s="5">
        <v>1.29</v>
      </c>
      <c r="D40" s="4">
        <v>10</v>
      </c>
      <c r="E40" s="5">
        <v>0.51</v>
      </c>
      <c r="F40" s="4">
        <v>29</v>
      </c>
      <c r="G40" s="5">
        <v>2.85</v>
      </c>
      <c r="H40" s="4">
        <v>0</v>
      </c>
    </row>
    <row r="41" spans="1:8" x14ac:dyDescent="0.2">
      <c r="A41" s="2" t="s">
        <v>27</v>
      </c>
      <c r="B41" s="4">
        <v>862</v>
      </c>
      <c r="C41" s="5">
        <v>28.4</v>
      </c>
      <c r="D41" s="4">
        <v>513</v>
      </c>
      <c r="E41" s="5">
        <v>25.95</v>
      </c>
      <c r="F41" s="4">
        <v>349</v>
      </c>
      <c r="G41" s="5">
        <v>34.35</v>
      </c>
      <c r="H41" s="4">
        <v>0</v>
      </c>
    </row>
    <row r="42" spans="1:8" x14ac:dyDescent="0.2">
      <c r="A42" s="2" t="s">
        <v>28</v>
      </c>
      <c r="B42" s="4">
        <v>24</v>
      </c>
      <c r="C42" s="5">
        <v>0.79</v>
      </c>
      <c r="D42" s="4">
        <v>5</v>
      </c>
      <c r="E42" s="5">
        <v>0.25</v>
      </c>
      <c r="F42" s="4">
        <v>19</v>
      </c>
      <c r="G42" s="5">
        <v>1.87</v>
      </c>
      <c r="H42" s="4">
        <v>0</v>
      </c>
    </row>
    <row r="43" spans="1:8" x14ac:dyDescent="0.2">
      <c r="A43" s="2" t="s">
        <v>29</v>
      </c>
      <c r="B43" s="4">
        <v>222</v>
      </c>
      <c r="C43" s="5">
        <v>7.31</v>
      </c>
      <c r="D43" s="4">
        <v>134</v>
      </c>
      <c r="E43" s="5">
        <v>6.78</v>
      </c>
      <c r="F43" s="4">
        <v>88</v>
      </c>
      <c r="G43" s="5">
        <v>8.66</v>
      </c>
      <c r="H43" s="4">
        <v>0</v>
      </c>
    </row>
    <row r="44" spans="1:8" x14ac:dyDescent="0.2">
      <c r="A44" s="2" t="s">
        <v>30</v>
      </c>
      <c r="B44" s="4">
        <v>129</v>
      </c>
      <c r="C44" s="5">
        <v>4.25</v>
      </c>
      <c r="D44" s="4">
        <v>80</v>
      </c>
      <c r="E44" s="5">
        <v>4.05</v>
      </c>
      <c r="F44" s="4">
        <v>45</v>
      </c>
      <c r="G44" s="5">
        <v>4.43</v>
      </c>
      <c r="H44" s="4">
        <v>0</v>
      </c>
    </row>
    <row r="45" spans="1:8" x14ac:dyDescent="0.2">
      <c r="A45" s="2" t="s">
        <v>31</v>
      </c>
      <c r="B45" s="4">
        <v>491</v>
      </c>
      <c r="C45" s="5">
        <v>16.18</v>
      </c>
      <c r="D45" s="4">
        <v>433</v>
      </c>
      <c r="E45" s="5">
        <v>21.9</v>
      </c>
      <c r="F45" s="4">
        <v>57</v>
      </c>
      <c r="G45" s="5">
        <v>5.61</v>
      </c>
      <c r="H45" s="4">
        <v>1</v>
      </c>
    </row>
    <row r="46" spans="1:8" x14ac:dyDescent="0.2">
      <c r="A46" s="2" t="s">
        <v>32</v>
      </c>
      <c r="B46" s="4">
        <v>369</v>
      </c>
      <c r="C46" s="5">
        <v>12.16</v>
      </c>
      <c r="D46" s="4">
        <v>310</v>
      </c>
      <c r="E46" s="5">
        <v>15.68</v>
      </c>
      <c r="F46" s="4">
        <v>57</v>
      </c>
      <c r="G46" s="5">
        <v>5.61</v>
      </c>
      <c r="H46" s="4">
        <v>0</v>
      </c>
    </row>
    <row r="47" spans="1:8" x14ac:dyDescent="0.2">
      <c r="A47" s="2" t="s">
        <v>33</v>
      </c>
      <c r="B47" s="4">
        <v>101</v>
      </c>
      <c r="C47" s="5">
        <v>3.33</v>
      </c>
      <c r="D47" s="4">
        <v>57</v>
      </c>
      <c r="E47" s="5">
        <v>2.88</v>
      </c>
      <c r="F47" s="4">
        <v>12</v>
      </c>
      <c r="G47" s="5">
        <v>1.18</v>
      </c>
      <c r="H47" s="4">
        <v>0</v>
      </c>
    </row>
    <row r="48" spans="1:8" x14ac:dyDescent="0.2">
      <c r="A48" s="2" t="s">
        <v>34</v>
      </c>
      <c r="B48" s="4">
        <v>123</v>
      </c>
      <c r="C48" s="5">
        <v>4.05</v>
      </c>
      <c r="D48" s="4">
        <v>72</v>
      </c>
      <c r="E48" s="5">
        <v>3.64</v>
      </c>
      <c r="F48" s="4">
        <v>49</v>
      </c>
      <c r="G48" s="5">
        <v>4.82</v>
      </c>
      <c r="H48" s="4">
        <v>0</v>
      </c>
    </row>
    <row r="49" spans="1:8" x14ac:dyDescent="0.2">
      <c r="A49" s="2" t="s">
        <v>35</v>
      </c>
      <c r="B49" s="4">
        <v>85</v>
      </c>
      <c r="C49" s="5">
        <v>2.8</v>
      </c>
      <c r="D49" s="4">
        <v>47</v>
      </c>
      <c r="E49" s="5">
        <v>2.38</v>
      </c>
      <c r="F49" s="4">
        <v>37</v>
      </c>
      <c r="G49" s="5">
        <v>3.64</v>
      </c>
      <c r="H49" s="4">
        <v>0</v>
      </c>
    </row>
    <row r="50" spans="1:8" x14ac:dyDescent="0.2">
      <c r="A50" s="1" t="s">
        <v>3</v>
      </c>
      <c r="B50" s="4">
        <v>1426</v>
      </c>
      <c r="C50" s="5">
        <v>99.990000000000009</v>
      </c>
      <c r="D50" s="4">
        <v>649</v>
      </c>
      <c r="E50" s="5">
        <v>100.00000000000001</v>
      </c>
      <c r="F50" s="4">
        <v>755</v>
      </c>
      <c r="G50" s="5">
        <v>100.00000000000001</v>
      </c>
      <c r="H50" s="4">
        <v>2</v>
      </c>
    </row>
    <row r="51" spans="1:8" x14ac:dyDescent="0.2">
      <c r="A51" s="2" t="s">
        <v>21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22</v>
      </c>
      <c r="B52" s="4">
        <v>144</v>
      </c>
      <c r="C52" s="5">
        <v>10.1</v>
      </c>
      <c r="D52" s="4">
        <v>42</v>
      </c>
      <c r="E52" s="5">
        <v>6.47</v>
      </c>
      <c r="F52" s="4">
        <v>102</v>
      </c>
      <c r="G52" s="5">
        <v>13.51</v>
      </c>
      <c r="H52" s="4">
        <v>0</v>
      </c>
    </row>
    <row r="53" spans="1:8" x14ac:dyDescent="0.2">
      <c r="A53" s="2" t="s">
        <v>23</v>
      </c>
      <c r="B53" s="4">
        <v>82</v>
      </c>
      <c r="C53" s="5">
        <v>5.75</v>
      </c>
      <c r="D53" s="4">
        <v>20</v>
      </c>
      <c r="E53" s="5">
        <v>3.08</v>
      </c>
      <c r="F53" s="4">
        <v>62</v>
      </c>
      <c r="G53" s="5">
        <v>8.2100000000000009</v>
      </c>
      <c r="H53" s="4">
        <v>0</v>
      </c>
    </row>
    <row r="54" spans="1:8" x14ac:dyDescent="0.2">
      <c r="A54" s="2" t="s">
        <v>24</v>
      </c>
      <c r="B54" s="4">
        <v>2</v>
      </c>
      <c r="C54" s="5">
        <v>0.14000000000000001</v>
      </c>
      <c r="D54" s="4">
        <v>0</v>
      </c>
      <c r="E54" s="5">
        <v>0</v>
      </c>
      <c r="F54" s="4">
        <v>2</v>
      </c>
      <c r="G54" s="5">
        <v>0.26</v>
      </c>
      <c r="H54" s="4">
        <v>0</v>
      </c>
    </row>
    <row r="55" spans="1:8" x14ac:dyDescent="0.2">
      <c r="A55" s="2" t="s">
        <v>25</v>
      </c>
      <c r="B55" s="4">
        <v>11</v>
      </c>
      <c r="C55" s="5">
        <v>0.77</v>
      </c>
      <c r="D55" s="4">
        <v>0</v>
      </c>
      <c r="E55" s="5">
        <v>0</v>
      </c>
      <c r="F55" s="4">
        <v>11</v>
      </c>
      <c r="G55" s="5">
        <v>1.46</v>
      </c>
      <c r="H55" s="4">
        <v>0</v>
      </c>
    </row>
    <row r="56" spans="1:8" x14ac:dyDescent="0.2">
      <c r="A56" s="2" t="s">
        <v>26</v>
      </c>
      <c r="B56" s="4">
        <v>30</v>
      </c>
      <c r="C56" s="5">
        <v>2.1</v>
      </c>
      <c r="D56" s="4">
        <v>1</v>
      </c>
      <c r="E56" s="5">
        <v>0.15</v>
      </c>
      <c r="F56" s="4">
        <v>29</v>
      </c>
      <c r="G56" s="5">
        <v>3.84</v>
      </c>
      <c r="H56" s="4">
        <v>0</v>
      </c>
    </row>
    <row r="57" spans="1:8" x14ac:dyDescent="0.2">
      <c r="A57" s="2" t="s">
        <v>27</v>
      </c>
      <c r="B57" s="4">
        <v>421</v>
      </c>
      <c r="C57" s="5">
        <v>29.52</v>
      </c>
      <c r="D57" s="4">
        <v>156</v>
      </c>
      <c r="E57" s="5">
        <v>24.04</v>
      </c>
      <c r="F57" s="4">
        <v>265</v>
      </c>
      <c r="G57" s="5">
        <v>35.1</v>
      </c>
      <c r="H57" s="4">
        <v>0</v>
      </c>
    </row>
    <row r="58" spans="1:8" x14ac:dyDescent="0.2">
      <c r="A58" s="2" t="s">
        <v>28</v>
      </c>
      <c r="B58" s="4">
        <v>10</v>
      </c>
      <c r="C58" s="5">
        <v>0.7</v>
      </c>
      <c r="D58" s="4">
        <v>2</v>
      </c>
      <c r="E58" s="5">
        <v>0.31</v>
      </c>
      <c r="F58" s="4">
        <v>8</v>
      </c>
      <c r="G58" s="5">
        <v>1.06</v>
      </c>
      <c r="H58" s="4">
        <v>0</v>
      </c>
    </row>
    <row r="59" spans="1:8" x14ac:dyDescent="0.2">
      <c r="A59" s="2" t="s">
        <v>29</v>
      </c>
      <c r="B59" s="4">
        <v>113</v>
      </c>
      <c r="C59" s="5">
        <v>7.92</v>
      </c>
      <c r="D59" s="4">
        <v>44</v>
      </c>
      <c r="E59" s="5">
        <v>6.78</v>
      </c>
      <c r="F59" s="4">
        <v>69</v>
      </c>
      <c r="G59" s="5">
        <v>9.14</v>
      </c>
      <c r="H59" s="4">
        <v>0</v>
      </c>
    </row>
    <row r="60" spans="1:8" x14ac:dyDescent="0.2">
      <c r="A60" s="2" t="s">
        <v>30</v>
      </c>
      <c r="B60" s="4">
        <v>82</v>
      </c>
      <c r="C60" s="5">
        <v>5.75</v>
      </c>
      <c r="D60" s="4">
        <v>40</v>
      </c>
      <c r="E60" s="5">
        <v>6.16</v>
      </c>
      <c r="F60" s="4">
        <v>40</v>
      </c>
      <c r="G60" s="5">
        <v>5.3</v>
      </c>
      <c r="H60" s="4">
        <v>0</v>
      </c>
    </row>
    <row r="61" spans="1:8" x14ac:dyDescent="0.2">
      <c r="A61" s="2" t="s">
        <v>31</v>
      </c>
      <c r="B61" s="4">
        <v>149</v>
      </c>
      <c r="C61" s="5">
        <v>10.45</v>
      </c>
      <c r="D61" s="4">
        <v>112</v>
      </c>
      <c r="E61" s="5">
        <v>17.260000000000002</v>
      </c>
      <c r="F61" s="4">
        <v>37</v>
      </c>
      <c r="G61" s="5">
        <v>4.9000000000000004</v>
      </c>
      <c r="H61" s="4">
        <v>0</v>
      </c>
    </row>
    <row r="62" spans="1:8" x14ac:dyDescent="0.2">
      <c r="A62" s="2" t="s">
        <v>32</v>
      </c>
      <c r="B62" s="4">
        <v>168</v>
      </c>
      <c r="C62" s="5">
        <v>11.78</v>
      </c>
      <c r="D62" s="4">
        <v>124</v>
      </c>
      <c r="E62" s="5">
        <v>19.11</v>
      </c>
      <c r="F62" s="4">
        <v>39</v>
      </c>
      <c r="G62" s="5">
        <v>5.17</v>
      </c>
      <c r="H62" s="4">
        <v>0</v>
      </c>
    </row>
    <row r="63" spans="1:8" x14ac:dyDescent="0.2">
      <c r="A63" s="2" t="s">
        <v>33</v>
      </c>
      <c r="B63" s="4">
        <v>59</v>
      </c>
      <c r="C63" s="5">
        <v>4.1399999999999997</v>
      </c>
      <c r="D63" s="4">
        <v>35</v>
      </c>
      <c r="E63" s="5">
        <v>5.39</v>
      </c>
      <c r="F63" s="4">
        <v>13</v>
      </c>
      <c r="G63" s="5">
        <v>1.72</v>
      </c>
      <c r="H63" s="4">
        <v>0</v>
      </c>
    </row>
    <row r="64" spans="1:8" x14ac:dyDescent="0.2">
      <c r="A64" s="2" t="s">
        <v>34</v>
      </c>
      <c r="B64" s="4">
        <v>88</v>
      </c>
      <c r="C64" s="5">
        <v>6.17</v>
      </c>
      <c r="D64" s="4">
        <v>53</v>
      </c>
      <c r="E64" s="5">
        <v>8.17</v>
      </c>
      <c r="F64" s="4">
        <v>34</v>
      </c>
      <c r="G64" s="5">
        <v>4.5</v>
      </c>
      <c r="H64" s="4">
        <v>0</v>
      </c>
    </row>
    <row r="65" spans="1:8" x14ac:dyDescent="0.2">
      <c r="A65" s="2" t="s">
        <v>35</v>
      </c>
      <c r="B65" s="4">
        <v>67</v>
      </c>
      <c r="C65" s="5">
        <v>4.7</v>
      </c>
      <c r="D65" s="4">
        <v>20</v>
      </c>
      <c r="E65" s="5">
        <v>3.08</v>
      </c>
      <c r="F65" s="4">
        <v>44</v>
      </c>
      <c r="G65" s="5">
        <v>5.83</v>
      </c>
      <c r="H65" s="4">
        <v>2</v>
      </c>
    </row>
    <row r="66" spans="1:8" x14ac:dyDescent="0.2">
      <c r="A66" s="1" t="s">
        <v>4</v>
      </c>
      <c r="B66" s="4">
        <v>443</v>
      </c>
      <c r="C66" s="5">
        <v>100.00999999999999</v>
      </c>
      <c r="D66" s="4">
        <v>295</v>
      </c>
      <c r="E66" s="5">
        <v>100.01</v>
      </c>
      <c r="F66" s="4">
        <v>132</v>
      </c>
      <c r="G66" s="5">
        <v>99.999999999999986</v>
      </c>
      <c r="H66" s="4">
        <v>3</v>
      </c>
    </row>
    <row r="67" spans="1:8" x14ac:dyDescent="0.2">
      <c r="A67" s="2" t="s">
        <v>21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22</v>
      </c>
      <c r="B68" s="4">
        <v>72</v>
      </c>
      <c r="C68" s="5">
        <v>16.25</v>
      </c>
      <c r="D68" s="4">
        <v>40</v>
      </c>
      <c r="E68" s="5">
        <v>13.56</v>
      </c>
      <c r="F68" s="4">
        <v>32</v>
      </c>
      <c r="G68" s="5">
        <v>24.24</v>
      </c>
      <c r="H68" s="4">
        <v>0</v>
      </c>
    </row>
    <row r="69" spans="1:8" x14ac:dyDescent="0.2">
      <c r="A69" s="2" t="s">
        <v>23</v>
      </c>
      <c r="B69" s="4">
        <v>38</v>
      </c>
      <c r="C69" s="5">
        <v>8.58</v>
      </c>
      <c r="D69" s="4">
        <v>16</v>
      </c>
      <c r="E69" s="5">
        <v>5.42</v>
      </c>
      <c r="F69" s="4">
        <v>22</v>
      </c>
      <c r="G69" s="5">
        <v>16.670000000000002</v>
      </c>
      <c r="H69" s="4">
        <v>0</v>
      </c>
    </row>
    <row r="70" spans="1:8" x14ac:dyDescent="0.2">
      <c r="A70" s="2" t="s">
        <v>24</v>
      </c>
      <c r="B70" s="4">
        <v>1</v>
      </c>
      <c r="C70" s="5">
        <v>0.23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2">
      <c r="A71" s="2" t="s">
        <v>25</v>
      </c>
      <c r="B71" s="4">
        <v>3</v>
      </c>
      <c r="C71" s="5">
        <v>0.68</v>
      </c>
      <c r="D71" s="4">
        <v>0</v>
      </c>
      <c r="E71" s="5">
        <v>0</v>
      </c>
      <c r="F71" s="4">
        <v>3</v>
      </c>
      <c r="G71" s="5">
        <v>2.27</v>
      </c>
      <c r="H71" s="4">
        <v>0</v>
      </c>
    </row>
    <row r="72" spans="1:8" x14ac:dyDescent="0.2">
      <c r="A72" s="2" t="s">
        <v>26</v>
      </c>
      <c r="B72" s="4">
        <v>2</v>
      </c>
      <c r="C72" s="5">
        <v>0.45</v>
      </c>
      <c r="D72" s="4">
        <v>0</v>
      </c>
      <c r="E72" s="5">
        <v>0</v>
      </c>
      <c r="F72" s="4">
        <v>2</v>
      </c>
      <c r="G72" s="5">
        <v>1.52</v>
      </c>
      <c r="H72" s="4">
        <v>0</v>
      </c>
    </row>
    <row r="73" spans="1:8" x14ac:dyDescent="0.2">
      <c r="A73" s="2" t="s">
        <v>27</v>
      </c>
      <c r="B73" s="4">
        <v>122</v>
      </c>
      <c r="C73" s="5">
        <v>27.54</v>
      </c>
      <c r="D73" s="4">
        <v>77</v>
      </c>
      <c r="E73" s="5">
        <v>26.1</v>
      </c>
      <c r="F73" s="4">
        <v>44</v>
      </c>
      <c r="G73" s="5">
        <v>33.33</v>
      </c>
      <c r="H73" s="4">
        <v>1</v>
      </c>
    </row>
    <row r="74" spans="1:8" x14ac:dyDescent="0.2">
      <c r="A74" s="2" t="s">
        <v>28</v>
      </c>
      <c r="B74" s="4">
        <v>0</v>
      </c>
      <c r="C74" s="5">
        <v>0</v>
      </c>
      <c r="D74" s="4">
        <v>0</v>
      </c>
      <c r="E74" s="5">
        <v>0</v>
      </c>
      <c r="F74" s="4">
        <v>0</v>
      </c>
      <c r="G74" s="5">
        <v>0</v>
      </c>
      <c r="H74" s="4">
        <v>0</v>
      </c>
    </row>
    <row r="75" spans="1:8" x14ac:dyDescent="0.2">
      <c r="A75" s="2" t="s">
        <v>29</v>
      </c>
      <c r="B75" s="4">
        <v>10</v>
      </c>
      <c r="C75" s="5">
        <v>2.2599999999999998</v>
      </c>
      <c r="D75" s="4">
        <v>4</v>
      </c>
      <c r="E75" s="5">
        <v>1.36</v>
      </c>
      <c r="F75" s="4">
        <v>6</v>
      </c>
      <c r="G75" s="5">
        <v>4.55</v>
      </c>
      <c r="H75" s="4">
        <v>0</v>
      </c>
    </row>
    <row r="76" spans="1:8" x14ac:dyDescent="0.2">
      <c r="A76" s="2" t="s">
        <v>30</v>
      </c>
      <c r="B76" s="4">
        <v>17</v>
      </c>
      <c r="C76" s="5">
        <v>3.84</v>
      </c>
      <c r="D76" s="4">
        <v>14</v>
      </c>
      <c r="E76" s="5">
        <v>4.75</v>
      </c>
      <c r="F76" s="4">
        <v>3</v>
      </c>
      <c r="G76" s="5">
        <v>2.27</v>
      </c>
      <c r="H76" s="4">
        <v>0</v>
      </c>
    </row>
    <row r="77" spans="1:8" x14ac:dyDescent="0.2">
      <c r="A77" s="2" t="s">
        <v>31</v>
      </c>
      <c r="B77" s="4">
        <v>74</v>
      </c>
      <c r="C77" s="5">
        <v>16.7</v>
      </c>
      <c r="D77" s="4">
        <v>69</v>
      </c>
      <c r="E77" s="5">
        <v>23.39</v>
      </c>
      <c r="F77" s="4">
        <v>5</v>
      </c>
      <c r="G77" s="5">
        <v>3.79</v>
      </c>
      <c r="H77" s="4">
        <v>0</v>
      </c>
    </row>
    <row r="78" spans="1:8" x14ac:dyDescent="0.2">
      <c r="A78" s="2" t="s">
        <v>32</v>
      </c>
      <c r="B78" s="4">
        <v>50</v>
      </c>
      <c r="C78" s="5">
        <v>11.29</v>
      </c>
      <c r="D78" s="4">
        <v>41</v>
      </c>
      <c r="E78" s="5">
        <v>13.9</v>
      </c>
      <c r="F78" s="4">
        <v>7</v>
      </c>
      <c r="G78" s="5">
        <v>5.3</v>
      </c>
      <c r="H78" s="4">
        <v>1</v>
      </c>
    </row>
    <row r="79" spans="1:8" x14ac:dyDescent="0.2">
      <c r="A79" s="2" t="s">
        <v>33</v>
      </c>
      <c r="B79" s="4">
        <v>24</v>
      </c>
      <c r="C79" s="5">
        <v>5.42</v>
      </c>
      <c r="D79" s="4">
        <v>13</v>
      </c>
      <c r="E79" s="5">
        <v>4.41</v>
      </c>
      <c r="F79" s="4">
        <v>2</v>
      </c>
      <c r="G79" s="5">
        <v>1.52</v>
      </c>
      <c r="H79" s="4">
        <v>0</v>
      </c>
    </row>
    <row r="80" spans="1:8" x14ac:dyDescent="0.2">
      <c r="A80" s="2" t="s">
        <v>34</v>
      </c>
      <c r="B80" s="4">
        <v>14</v>
      </c>
      <c r="C80" s="5">
        <v>3.16</v>
      </c>
      <c r="D80" s="4">
        <v>11</v>
      </c>
      <c r="E80" s="5">
        <v>3.73</v>
      </c>
      <c r="F80" s="4">
        <v>3</v>
      </c>
      <c r="G80" s="5">
        <v>2.27</v>
      </c>
      <c r="H80" s="4">
        <v>0</v>
      </c>
    </row>
    <row r="81" spans="1:8" x14ac:dyDescent="0.2">
      <c r="A81" s="2" t="s">
        <v>35</v>
      </c>
      <c r="B81" s="4">
        <v>16</v>
      </c>
      <c r="C81" s="5">
        <v>3.61</v>
      </c>
      <c r="D81" s="4">
        <v>10</v>
      </c>
      <c r="E81" s="5">
        <v>3.39</v>
      </c>
      <c r="F81" s="4">
        <v>3</v>
      </c>
      <c r="G81" s="5">
        <v>2.27</v>
      </c>
      <c r="H81" s="4">
        <v>1</v>
      </c>
    </row>
    <row r="82" spans="1:8" x14ac:dyDescent="0.2">
      <c r="A82" s="1" t="s">
        <v>5</v>
      </c>
      <c r="B82" s="4">
        <v>1435</v>
      </c>
      <c r="C82" s="5">
        <v>100.01000000000002</v>
      </c>
      <c r="D82" s="4">
        <v>826</v>
      </c>
      <c r="E82" s="5">
        <v>99.99</v>
      </c>
      <c r="F82" s="4">
        <v>573</v>
      </c>
      <c r="G82" s="5">
        <v>100.00000000000001</v>
      </c>
      <c r="H82" s="4">
        <v>8</v>
      </c>
    </row>
    <row r="83" spans="1:8" x14ac:dyDescent="0.2">
      <c r="A83" s="2" t="s">
        <v>21</v>
      </c>
      <c r="B83" s="4">
        <v>1</v>
      </c>
      <c r="C83" s="5">
        <v>7.0000000000000007E-2</v>
      </c>
      <c r="D83" s="4">
        <v>0</v>
      </c>
      <c r="E83" s="5">
        <v>0</v>
      </c>
      <c r="F83" s="4">
        <v>1</v>
      </c>
      <c r="G83" s="5">
        <v>0.17</v>
      </c>
      <c r="H83" s="4">
        <v>0</v>
      </c>
    </row>
    <row r="84" spans="1:8" x14ac:dyDescent="0.2">
      <c r="A84" s="2" t="s">
        <v>22</v>
      </c>
      <c r="B84" s="4">
        <v>172</v>
      </c>
      <c r="C84" s="5">
        <v>11.99</v>
      </c>
      <c r="D84" s="4">
        <v>80</v>
      </c>
      <c r="E84" s="5">
        <v>9.69</v>
      </c>
      <c r="F84" s="4">
        <v>92</v>
      </c>
      <c r="G84" s="5">
        <v>16.059999999999999</v>
      </c>
      <c r="H84" s="4">
        <v>0</v>
      </c>
    </row>
    <row r="85" spans="1:8" x14ac:dyDescent="0.2">
      <c r="A85" s="2" t="s">
        <v>23</v>
      </c>
      <c r="B85" s="4">
        <v>145</v>
      </c>
      <c r="C85" s="5">
        <v>10.1</v>
      </c>
      <c r="D85" s="4">
        <v>58</v>
      </c>
      <c r="E85" s="5">
        <v>7.02</v>
      </c>
      <c r="F85" s="4">
        <v>87</v>
      </c>
      <c r="G85" s="5">
        <v>15.18</v>
      </c>
      <c r="H85" s="4">
        <v>0</v>
      </c>
    </row>
    <row r="86" spans="1:8" x14ac:dyDescent="0.2">
      <c r="A86" s="2" t="s">
        <v>24</v>
      </c>
      <c r="B86" s="4">
        <v>6</v>
      </c>
      <c r="C86" s="5">
        <v>0.42</v>
      </c>
      <c r="D86" s="4">
        <v>0</v>
      </c>
      <c r="E86" s="5">
        <v>0</v>
      </c>
      <c r="F86" s="4">
        <v>2</v>
      </c>
      <c r="G86" s="5">
        <v>0.35</v>
      </c>
      <c r="H86" s="4">
        <v>3</v>
      </c>
    </row>
    <row r="87" spans="1:8" x14ac:dyDescent="0.2">
      <c r="A87" s="2" t="s">
        <v>25</v>
      </c>
      <c r="B87" s="4">
        <v>6</v>
      </c>
      <c r="C87" s="5">
        <v>0.42</v>
      </c>
      <c r="D87" s="4">
        <v>3</v>
      </c>
      <c r="E87" s="5">
        <v>0.36</v>
      </c>
      <c r="F87" s="4">
        <v>3</v>
      </c>
      <c r="G87" s="5">
        <v>0.52</v>
      </c>
      <c r="H87" s="4">
        <v>0</v>
      </c>
    </row>
    <row r="88" spans="1:8" x14ac:dyDescent="0.2">
      <c r="A88" s="2" t="s">
        <v>26</v>
      </c>
      <c r="B88" s="4">
        <v>13</v>
      </c>
      <c r="C88" s="5">
        <v>0.91</v>
      </c>
      <c r="D88" s="4">
        <v>0</v>
      </c>
      <c r="E88" s="5">
        <v>0</v>
      </c>
      <c r="F88" s="4">
        <v>12</v>
      </c>
      <c r="G88" s="5">
        <v>2.09</v>
      </c>
      <c r="H88" s="4">
        <v>1</v>
      </c>
    </row>
    <row r="89" spans="1:8" x14ac:dyDescent="0.2">
      <c r="A89" s="2" t="s">
        <v>27</v>
      </c>
      <c r="B89" s="4">
        <v>363</v>
      </c>
      <c r="C89" s="5">
        <v>25.3</v>
      </c>
      <c r="D89" s="4">
        <v>181</v>
      </c>
      <c r="E89" s="5">
        <v>21.91</v>
      </c>
      <c r="F89" s="4">
        <v>181</v>
      </c>
      <c r="G89" s="5">
        <v>31.59</v>
      </c>
      <c r="H89" s="4">
        <v>1</v>
      </c>
    </row>
    <row r="90" spans="1:8" x14ac:dyDescent="0.2">
      <c r="A90" s="2" t="s">
        <v>28</v>
      </c>
      <c r="B90" s="4">
        <v>11</v>
      </c>
      <c r="C90" s="5">
        <v>0.77</v>
      </c>
      <c r="D90" s="4">
        <v>1</v>
      </c>
      <c r="E90" s="5">
        <v>0.12</v>
      </c>
      <c r="F90" s="4">
        <v>10</v>
      </c>
      <c r="G90" s="5">
        <v>1.75</v>
      </c>
      <c r="H90" s="4">
        <v>0</v>
      </c>
    </row>
    <row r="91" spans="1:8" x14ac:dyDescent="0.2">
      <c r="A91" s="2" t="s">
        <v>29</v>
      </c>
      <c r="B91" s="4">
        <v>86</v>
      </c>
      <c r="C91" s="5">
        <v>5.99</v>
      </c>
      <c r="D91" s="4">
        <v>41</v>
      </c>
      <c r="E91" s="5">
        <v>4.96</v>
      </c>
      <c r="F91" s="4">
        <v>44</v>
      </c>
      <c r="G91" s="5">
        <v>7.68</v>
      </c>
      <c r="H91" s="4">
        <v>0</v>
      </c>
    </row>
    <row r="92" spans="1:8" x14ac:dyDescent="0.2">
      <c r="A92" s="2" t="s">
        <v>30</v>
      </c>
      <c r="B92" s="4">
        <v>51</v>
      </c>
      <c r="C92" s="5">
        <v>3.55</v>
      </c>
      <c r="D92" s="4">
        <v>23</v>
      </c>
      <c r="E92" s="5">
        <v>2.78</v>
      </c>
      <c r="F92" s="4">
        <v>28</v>
      </c>
      <c r="G92" s="5">
        <v>4.8899999999999997</v>
      </c>
      <c r="H92" s="4">
        <v>0</v>
      </c>
    </row>
    <row r="93" spans="1:8" x14ac:dyDescent="0.2">
      <c r="A93" s="2" t="s">
        <v>31</v>
      </c>
      <c r="B93" s="4">
        <v>203</v>
      </c>
      <c r="C93" s="5">
        <v>14.15</v>
      </c>
      <c r="D93" s="4">
        <v>166</v>
      </c>
      <c r="E93" s="5">
        <v>20.100000000000001</v>
      </c>
      <c r="F93" s="4">
        <v>37</v>
      </c>
      <c r="G93" s="5">
        <v>6.46</v>
      </c>
      <c r="H93" s="4">
        <v>0</v>
      </c>
    </row>
    <row r="94" spans="1:8" x14ac:dyDescent="0.2">
      <c r="A94" s="2" t="s">
        <v>32</v>
      </c>
      <c r="B94" s="4">
        <v>197</v>
      </c>
      <c r="C94" s="5">
        <v>13.73</v>
      </c>
      <c r="D94" s="4">
        <v>168</v>
      </c>
      <c r="E94" s="5">
        <v>20.34</v>
      </c>
      <c r="F94" s="4">
        <v>25</v>
      </c>
      <c r="G94" s="5">
        <v>4.3600000000000003</v>
      </c>
      <c r="H94" s="4">
        <v>2</v>
      </c>
    </row>
    <row r="95" spans="1:8" x14ac:dyDescent="0.2">
      <c r="A95" s="2" t="s">
        <v>33</v>
      </c>
      <c r="B95" s="4">
        <v>70</v>
      </c>
      <c r="C95" s="5">
        <v>4.88</v>
      </c>
      <c r="D95" s="4">
        <v>47</v>
      </c>
      <c r="E95" s="5">
        <v>5.69</v>
      </c>
      <c r="F95" s="4">
        <v>8</v>
      </c>
      <c r="G95" s="5">
        <v>1.4</v>
      </c>
      <c r="H95" s="4">
        <v>0</v>
      </c>
    </row>
    <row r="96" spans="1:8" x14ac:dyDescent="0.2">
      <c r="A96" s="2" t="s">
        <v>34</v>
      </c>
      <c r="B96" s="4">
        <v>62</v>
      </c>
      <c r="C96" s="5">
        <v>4.32</v>
      </c>
      <c r="D96" s="4">
        <v>38</v>
      </c>
      <c r="E96" s="5">
        <v>4.5999999999999996</v>
      </c>
      <c r="F96" s="4">
        <v>20</v>
      </c>
      <c r="G96" s="5">
        <v>3.49</v>
      </c>
      <c r="H96" s="4">
        <v>0</v>
      </c>
    </row>
    <row r="97" spans="1:8" x14ac:dyDescent="0.2">
      <c r="A97" s="2" t="s">
        <v>35</v>
      </c>
      <c r="B97" s="4">
        <v>49</v>
      </c>
      <c r="C97" s="5">
        <v>3.41</v>
      </c>
      <c r="D97" s="4">
        <v>20</v>
      </c>
      <c r="E97" s="5">
        <v>2.42</v>
      </c>
      <c r="F97" s="4">
        <v>23</v>
      </c>
      <c r="G97" s="5">
        <v>4.01</v>
      </c>
      <c r="H97" s="4">
        <v>1</v>
      </c>
    </row>
    <row r="98" spans="1:8" x14ac:dyDescent="0.2">
      <c r="A98" s="1" t="s">
        <v>6</v>
      </c>
      <c r="B98" s="4">
        <v>1394</v>
      </c>
      <c r="C98" s="5">
        <v>100.02</v>
      </c>
      <c r="D98" s="4">
        <v>840</v>
      </c>
      <c r="E98" s="5">
        <v>100.01000000000002</v>
      </c>
      <c r="F98" s="4">
        <v>533</v>
      </c>
      <c r="G98" s="5">
        <v>100</v>
      </c>
      <c r="H98" s="4">
        <v>4</v>
      </c>
    </row>
    <row r="99" spans="1:8" x14ac:dyDescent="0.2">
      <c r="A99" s="2" t="s">
        <v>21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22</v>
      </c>
      <c r="B100" s="4">
        <v>184</v>
      </c>
      <c r="C100" s="5">
        <v>13.2</v>
      </c>
      <c r="D100" s="4">
        <v>82</v>
      </c>
      <c r="E100" s="5">
        <v>9.76</v>
      </c>
      <c r="F100" s="4">
        <v>102</v>
      </c>
      <c r="G100" s="5">
        <v>19.14</v>
      </c>
      <c r="H100" s="4">
        <v>0</v>
      </c>
    </row>
    <row r="101" spans="1:8" x14ac:dyDescent="0.2">
      <c r="A101" s="2" t="s">
        <v>23</v>
      </c>
      <c r="B101" s="4">
        <v>154</v>
      </c>
      <c r="C101" s="5">
        <v>11.05</v>
      </c>
      <c r="D101" s="4">
        <v>96</v>
      </c>
      <c r="E101" s="5">
        <v>11.43</v>
      </c>
      <c r="F101" s="4">
        <v>57</v>
      </c>
      <c r="G101" s="5">
        <v>10.69</v>
      </c>
      <c r="H101" s="4">
        <v>1</v>
      </c>
    </row>
    <row r="102" spans="1:8" x14ac:dyDescent="0.2">
      <c r="A102" s="2" t="s">
        <v>24</v>
      </c>
      <c r="B102" s="4">
        <v>3</v>
      </c>
      <c r="C102" s="5">
        <v>0.22</v>
      </c>
      <c r="D102" s="4">
        <v>0</v>
      </c>
      <c r="E102" s="5">
        <v>0</v>
      </c>
      <c r="F102" s="4">
        <v>2</v>
      </c>
      <c r="G102" s="5">
        <v>0.38</v>
      </c>
      <c r="H102" s="4">
        <v>0</v>
      </c>
    </row>
    <row r="103" spans="1:8" x14ac:dyDescent="0.2">
      <c r="A103" s="2" t="s">
        <v>25</v>
      </c>
      <c r="B103" s="4">
        <v>14</v>
      </c>
      <c r="C103" s="5">
        <v>1</v>
      </c>
      <c r="D103" s="4">
        <v>0</v>
      </c>
      <c r="E103" s="5">
        <v>0</v>
      </c>
      <c r="F103" s="4">
        <v>14</v>
      </c>
      <c r="G103" s="5">
        <v>2.63</v>
      </c>
      <c r="H103" s="4">
        <v>0</v>
      </c>
    </row>
    <row r="104" spans="1:8" x14ac:dyDescent="0.2">
      <c r="A104" s="2" t="s">
        <v>26</v>
      </c>
      <c r="B104" s="4">
        <v>5</v>
      </c>
      <c r="C104" s="5">
        <v>0.36</v>
      </c>
      <c r="D104" s="4">
        <v>2</v>
      </c>
      <c r="E104" s="5">
        <v>0.24</v>
      </c>
      <c r="F104" s="4">
        <v>3</v>
      </c>
      <c r="G104" s="5">
        <v>0.56000000000000005</v>
      </c>
      <c r="H104" s="4">
        <v>0</v>
      </c>
    </row>
    <row r="105" spans="1:8" x14ac:dyDescent="0.2">
      <c r="A105" s="2" t="s">
        <v>27</v>
      </c>
      <c r="B105" s="4">
        <v>352</v>
      </c>
      <c r="C105" s="5">
        <v>25.25</v>
      </c>
      <c r="D105" s="4">
        <v>194</v>
      </c>
      <c r="E105" s="5">
        <v>23.1</v>
      </c>
      <c r="F105" s="4">
        <v>157</v>
      </c>
      <c r="G105" s="5">
        <v>29.46</v>
      </c>
      <c r="H105" s="4">
        <v>1</v>
      </c>
    </row>
    <row r="106" spans="1:8" x14ac:dyDescent="0.2">
      <c r="A106" s="2" t="s">
        <v>28</v>
      </c>
      <c r="B106" s="4">
        <v>14</v>
      </c>
      <c r="C106" s="5">
        <v>1</v>
      </c>
      <c r="D106" s="4">
        <v>3</v>
      </c>
      <c r="E106" s="5">
        <v>0.36</v>
      </c>
      <c r="F106" s="4">
        <v>11</v>
      </c>
      <c r="G106" s="5">
        <v>2.06</v>
      </c>
      <c r="H106" s="4">
        <v>0</v>
      </c>
    </row>
    <row r="107" spans="1:8" x14ac:dyDescent="0.2">
      <c r="A107" s="2" t="s">
        <v>29</v>
      </c>
      <c r="B107" s="4">
        <v>105</v>
      </c>
      <c r="C107" s="5">
        <v>7.53</v>
      </c>
      <c r="D107" s="4">
        <v>71</v>
      </c>
      <c r="E107" s="5">
        <v>8.4499999999999993</v>
      </c>
      <c r="F107" s="4">
        <v>33</v>
      </c>
      <c r="G107" s="5">
        <v>6.19</v>
      </c>
      <c r="H107" s="4">
        <v>0</v>
      </c>
    </row>
    <row r="108" spans="1:8" x14ac:dyDescent="0.2">
      <c r="A108" s="2" t="s">
        <v>30</v>
      </c>
      <c r="B108" s="4">
        <v>63</v>
      </c>
      <c r="C108" s="5">
        <v>4.5199999999999996</v>
      </c>
      <c r="D108" s="4">
        <v>30</v>
      </c>
      <c r="E108" s="5">
        <v>3.57</v>
      </c>
      <c r="F108" s="4">
        <v>31</v>
      </c>
      <c r="G108" s="5">
        <v>5.82</v>
      </c>
      <c r="H108" s="4">
        <v>0</v>
      </c>
    </row>
    <row r="109" spans="1:8" x14ac:dyDescent="0.2">
      <c r="A109" s="2" t="s">
        <v>31</v>
      </c>
      <c r="B109" s="4">
        <v>170</v>
      </c>
      <c r="C109" s="5">
        <v>12.2</v>
      </c>
      <c r="D109" s="4">
        <v>128</v>
      </c>
      <c r="E109" s="5">
        <v>15.24</v>
      </c>
      <c r="F109" s="4">
        <v>41</v>
      </c>
      <c r="G109" s="5">
        <v>7.69</v>
      </c>
      <c r="H109" s="4">
        <v>0</v>
      </c>
    </row>
    <row r="110" spans="1:8" x14ac:dyDescent="0.2">
      <c r="A110" s="2" t="s">
        <v>32</v>
      </c>
      <c r="B110" s="4">
        <v>170</v>
      </c>
      <c r="C110" s="5">
        <v>12.2</v>
      </c>
      <c r="D110" s="4">
        <v>140</v>
      </c>
      <c r="E110" s="5">
        <v>16.670000000000002</v>
      </c>
      <c r="F110" s="4">
        <v>28</v>
      </c>
      <c r="G110" s="5">
        <v>5.25</v>
      </c>
      <c r="H110" s="4">
        <v>1</v>
      </c>
    </row>
    <row r="111" spans="1:8" x14ac:dyDescent="0.2">
      <c r="A111" s="2" t="s">
        <v>33</v>
      </c>
      <c r="B111" s="4">
        <v>55</v>
      </c>
      <c r="C111" s="5">
        <v>3.95</v>
      </c>
      <c r="D111" s="4">
        <v>37</v>
      </c>
      <c r="E111" s="5">
        <v>4.4000000000000004</v>
      </c>
      <c r="F111" s="4">
        <v>11</v>
      </c>
      <c r="G111" s="5">
        <v>2.06</v>
      </c>
      <c r="H111" s="4">
        <v>1</v>
      </c>
    </row>
    <row r="112" spans="1:8" x14ac:dyDescent="0.2">
      <c r="A112" s="2" t="s">
        <v>34</v>
      </c>
      <c r="B112" s="4">
        <v>61</v>
      </c>
      <c r="C112" s="5">
        <v>4.38</v>
      </c>
      <c r="D112" s="4">
        <v>36</v>
      </c>
      <c r="E112" s="5">
        <v>4.29</v>
      </c>
      <c r="F112" s="4">
        <v>25</v>
      </c>
      <c r="G112" s="5">
        <v>4.6900000000000004</v>
      </c>
      <c r="H112" s="4">
        <v>0</v>
      </c>
    </row>
    <row r="113" spans="1:8" x14ac:dyDescent="0.2">
      <c r="A113" s="2" t="s">
        <v>35</v>
      </c>
      <c r="B113" s="4">
        <v>44</v>
      </c>
      <c r="C113" s="5">
        <v>3.16</v>
      </c>
      <c r="D113" s="4">
        <v>21</v>
      </c>
      <c r="E113" s="5">
        <v>2.5</v>
      </c>
      <c r="F113" s="4">
        <v>18</v>
      </c>
      <c r="G113" s="5">
        <v>3.38</v>
      </c>
      <c r="H113" s="4">
        <v>0</v>
      </c>
    </row>
    <row r="114" spans="1:8" x14ac:dyDescent="0.2">
      <c r="A114" s="1" t="s">
        <v>7</v>
      </c>
      <c r="B114" s="4">
        <v>879</v>
      </c>
      <c r="C114" s="5">
        <v>99.989999999999981</v>
      </c>
      <c r="D114" s="4">
        <v>600</v>
      </c>
      <c r="E114" s="5">
        <v>100</v>
      </c>
      <c r="F114" s="4">
        <v>261</v>
      </c>
      <c r="G114" s="5">
        <v>99.990000000000009</v>
      </c>
      <c r="H114" s="4">
        <v>8</v>
      </c>
    </row>
    <row r="115" spans="1:8" x14ac:dyDescent="0.2">
      <c r="A115" s="2" t="s">
        <v>21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22</v>
      </c>
      <c r="B116" s="4">
        <v>123</v>
      </c>
      <c r="C116" s="5">
        <v>13.99</v>
      </c>
      <c r="D116" s="4">
        <v>68</v>
      </c>
      <c r="E116" s="5">
        <v>11.33</v>
      </c>
      <c r="F116" s="4">
        <v>55</v>
      </c>
      <c r="G116" s="5">
        <v>21.07</v>
      </c>
      <c r="H116" s="4">
        <v>0</v>
      </c>
    </row>
    <row r="117" spans="1:8" x14ac:dyDescent="0.2">
      <c r="A117" s="2" t="s">
        <v>23</v>
      </c>
      <c r="B117" s="4">
        <v>64</v>
      </c>
      <c r="C117" s="5">
        <v>7.28</v>
      </c>
      <c r="D117" s="4">
        <v>37</v>
      </c>
      <c r="E117" s="5">
        <v>6.17</v>
      </c>
      <c r="F117" s="4">
        <v>27</v>
      </c>
      <c r="G117" s="5">
        <v>10.34</v>
      </c>
      <c r="H117" s="4">
        <v>0</v>
      </c>
    </row>
    <row r="118" spans="1:8" x14ac:dyDescent="0.2">
      <c r="A118" s="2" t="s">
        <v>24</v>
      </c>
      <c r="B118" s="4">
        <v>2</v>
      </c>
      <c r="C118" s="5">
        <v>0.23</v>
      </c>
      <c r="D118" s="4">
        <v>2</v>
      </c>
      <c r="E118" s="5">
        <v>0.33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25</v>
      </c>
      <c r="B119" s="4">
        <v>3</v>
      </c>
      <c r="C119" s="5">
        <v>0.34</v>
      </c>
      <c r="D119" s="4">
        <v>1</v>
      </c>
      <c r="E119" s="5">
        <v>0.17</v>
      </c>
      <c r="F119" s="4">
        <v>2</v>
      </c>
      <c r="G119" s="5">
        <v>0.77</v>
      </c>
      <c r="H119" s="4">
        <v>0</v>
      </c>
    </row>
    <row r="120" spans="1:8" x14ac:dyDescent="0.2">
      <c r="A120" s="2" t="s">
        <v>26</v>
      </c>
      <c r="B120" s="4">
        <v>6</v>
      </c>
      <c r="C120" s="5">
        <v>0.68</v>
      </c>
      <c r="D120" s="4">
        <v>2</v>
      </c>
      <c r="E120" s="5">
        <v>0.33</v>
      </c>
      <c r="F120" s="4">
        <v>4</v>
      </c>
      <c r="G120" s="5">
        <v>1.53</v>
      </c>
      <c r="H120" s="4">
        <v>0</v>
      </c>
    </row>
    <row r="121" spans="1:8" x14ac:dyDescent="0.2">
      <c r="A121" s="2" t="s">
        <v>27</v>
      </c>
      <c r="B121" s="4">
        <v>221</v>
      </c>
      <c r="C121" s="5">
        <v>25.14</v>
      </c>
      <c r="D121" s="4">
        <v>138</v>
      </c>
      <c r="E121" s="5">
        <v>23</v>
      </c>
      <c r="F121" s="4">
        <v>81</v>
      </c>
      <c r="G121" s="5">
        <v>31.03</v>
      </c>
      <c r="H121" s="4">
        <v>2</v>
      </c>
    </row>
    <row r="122" spans="1:8" x14ac:dyDescent="0.2">
      <c r="A122" s="2" t="s">
        <v>28</v>
      </c>
      <c r="B122" s="4">
        <v>9</v>
      </c>
      <c r="C122" s="5">
        <v>1.02</v>
      </c>
      <c r="D122" s="4">
        <v>2</v>
      </c>
      <c r="E122" s="5">
        <v>0.33</v>
      </c>
      <c r="F122" s="4">
        <v>7</v>
      </c>
      <c r="G122" s="5">
        <v>2.68</v>
      </c>
      <c r="H122" s="4">
        <v>0</v>
      </c>
    </row>
    <row r="123" spans="1:8" x14ac:dyDescent="0.2">
      <c r="A123" s="2" t="s">
        <v>29</v>
      </c>
      <c r="B123" s="4">
        <v>83</v>
      </c>
      <c r="C123" s="5">
        <v>9.44</v>
      </c>
      <c r="D123" s="4">
        <v>60</v>
      </c>
      <c r="E123" s="5">
        <v>10</v>
      </c>
      <c r="F123" s="4">
        <v>23</v>
      </c>
      <c r="G123" s="5">
        <v>8.81</v>
      </c>
      <c r="H123" s="4">
        <v>0</v>
      </c>
    </row>
    <row r="124" spans="1:8" x14ac:dyDescent="0.2">
      <c r="A124" s="2" t="s">
        <v>30</v>
      </c>
      <c r="B124" s="4">
        <v>31</v>
      </c>
      <c r="C124" s="5">
        <v>3.53</v>
      </c>
      <c r="D124" s="4">
        <v>20</v>
      </c>
      <c r="E124" s="5">
        <v>3.33</v>
      </c>
      <c r="F124" s="4">
        <v>11</v>
      </c>
      <c r="G124" s="5">
        <v>4.21</v>
      </c>
      <c r="H124" s="4">
        <v>0</v>
      </c>
    </row>
    <row r="125" spans="1:8" x14ac:dyDescent="0.2">
      <c r="A125" s="2" t="s">
        <v>31</v>
      </c>
      <c r="B125" s="4">
        <v>118</v>
      </c>
      <c r="C125" s="5">
        <v>13.42</v>
      </c>
      <c r="D125" s="4">
        <v>108</v>
      </c>
      <c r="E125" s="5">
        <v>18</v>
      </c>
      <c r="F125" s="4">
        <v>8</v>
      </c>
      <c r="G125" s="5">
        <v>3.07</v>
      </c>
      <c r="H125" s="4">
        <v>1</v>
      </c>
    </row>
    <row r="126" spans="1:8" x14ac:dyDescent="0.2">
      <c r="A126" s="2" t="s">
        <v>32</v>
      </c>
      <c r="B126" s="4">
        <v>119</v>
      </c>
      <c r="C126" s="5">
        <v>13.54</v>
      </c>
      <c r="D126" s="4">
        <v>94</v>
      </c>
      <c r="E126" s="5">
        <v>15.67</v>
      </c>
      <c r="F126" s="4">
        <v>24</v>
      </c>
      <c r="G126" s="5">
        <v>9.1999999999999993</v>
      </c>
      <c r="H126" s="4">
        <v>0</v>
      </c>
    </row>
    <row r="127" spans="1:8" x14ac:dyDescent="0.2">
      <c r="A127" s="2" t="s">
        <v>33</v>
      </c>
      <c r="B127" s="4">
        <v>41</v>
      </c>
      <c r="C127" s="5">
        <v>4.66</v>
      </c>
      <c r="D127" s="4">
        <v>27</v>
      </c>
      <c r="E127" s="5">
        <v>4.5</v>
      </c>
      <c r="F127" s="4">
        <v>9</v>
      </c>
      <c r="G127" s="5">
        <v>3.45</v>
      </c>
      <c r="H127" s="4">
        <v>4</v>
      </c>
    </row>
    <row r="128" spans="1:8" x14ac:dyDescent="0.2">
      <c r="A128" s="2" t="s">
        <v>34</v>
      </c>
      <c r="B128" s="4">
        <v>39</v>
      </c>
      <c r="C128" s="5">
        <v>4.4400000000000004</v>
      </c>
      <c r="D128" s="4">
        <v>28</v>
      </c>
      <c r="E128" s="5">
        <v>4.67</v>
      </c>
      <c r="F128" s="4">
        <v>6</v>
      </c>
      <c r="G128" s="5">
        <v>2.2999999999999998</v>
      </c>
      <c r="H128" s="4">
        <v>0</v>
      </c>
    </row>
    <row r="129" spans="1:8" x14ac:dyDescent="0.2">
      <c r="A129" s="2" t="s">
        <v>35</v>
      </c>
      <c r="B129" s="4">
        <v>20</v>
      </c>
      <c r="C129" s="5">
        <v>2.2799999999999998</v>
      </c>
      <c r="D129" s="4">
        <v>13</v>
      </c>
      <c r="E129" s="5">
        <v>2.17</v>
      </c>
      <c r="F129" s="4">
        <v>4</v>
      </c>
      <c r="G129" s="5">
        <v>1.53</v>
      </c>
      <c r="H129" s="4">
        <v>1</v>
      </c>
    </row>
    <row r="130" spans="1:8" x14ac:dyDescent="0.2">
      <c r="A130" s="1" t="s">
        <v>8</v>
      </c>
      <c r="B130" s="4">
        <v>760</v>
      </c>
      <c r="C130" s="5">
        <v>100</v>
      </c>
      <c r="D130" s="4">
        <v>468</v>
      </c>
      <c r="E130" s="5">
        <v>99.98</v>
      </c>
      <c r="F130" s="4">
        <v>279</v>
      </c>
      <c r="G130" s="5">
        <v>100.01</v>
      </c>
      <c r="H130" s="4">
        <v>3</v>
      </c>
    </row>
    <row r="131" spans="1:8" x14ac:dyDescent="0.2">
      <c r="A131" s="2" t="s">
        <v>21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22</v>
      </c>
      <c r="B132" s="4">
        <v>134</v>
      </c>
      <c r="C132" s="5">
        <v>17.63</v>
      </c>
      <c r="D132" s="4">
        <v>63</v>
      </c>
      <c r="E132" s="5">
        <v>13.46</v>
      </c>
      <c r="F132" s="4">
        <v>71</v>
      </c>
      <c r="G132" s="5">
        <v>25.45</v>
      </c>
      <c r="H132" s="4">
        <v>0</v>
      </c>
    </row>
    <row r="133" spans="1:8" x14ac:dyDescent="0.2">
      <c r="A133" s="2" t="s">
        <v>23</v>
      </c>
      <c r="B133" s="4">
        <v>57</v>
      </c>
      <c r="C133" s="5">
        <v>7.5</v>
      </c>
      <c r="D133" s="4">
        <v>36</v>
      </c>
      <c r="E133" s="5">
        <v>7.69</v>
      </c>
      <c r="F133" s="4">
        <v>21</v>
      </c>
      <c r="G133" s="5">
        <v>7.53</v>
      </c>
      <c r="H133" s="4">
        <v>0</v>
      </c>
    </row>
    <row r="134" spans="1:8" x14ac:dyDescent="0.2">
      <c r="A134" s="2" t="s">
        <v>24</v>
      </c>
      <c r="B134" s="4">
        <v>1</v>
      </c>
      <c r="C134" s="5">
        <v>0.13</v>
      </c>
      <c r="D134" s="4">
        <v>0</v>
      </c>
      <c r="E134" s="5">
        <v>0</v>
      </c>
      <c r="F134" s="4">
        <v>1</v>
      </c>
      <c r="G134" s="5">
        <v>0.36</v>
      </c>
      <c r="H134" s="4">
        <v>0</v>
      </c>
    </row>
    <row r="135" spans="1:8" x14ac:dyDescent="0.2">
      <c r="A135" s="2" t="s">
        <v>25</v>
      </c>
      <c r="B135" s="4">
        <v>1</v>
      </c>
      <c r="C135" s="5">
        <v>0.13</v>
      </c>
      <c r="D135" s="4">
        <v>0</v>
      </c>
      <c r="E135" s="5">
        <v>0</v>
      </c>
      <c r="F135" s="4">
        <v>1</v>
      </c>
      <c r="G135" s="5">
        <v>0.36</v>
      </c>
      <c r="H135" s="4">
        <v>0</v>
      </c>
    </row>
    <row r="136" spans="1:8" x14ac:dyDescent="0.2">
      <c r="A136" s="2" t="s">
        <v>26</v>
      </c>
      <c r="B136" s="4">
        <v>6</v>
      </c>
      <c r="C136" s="5">
        <v>0.79</v>
      </c>
      <c r="D136" s="4">
        <v>1</v>
      </c>
      <c r="E136" s="5">
        <v>0.21</v>
      </c>
      <c r="F136" s="4">
        <v>5</v>
      </c>
      <c r="G136" s="5">
        <v>1.79</v>
      </c>
      <c r="H136" s="4">
        <v>0</v>
      </c>
    </row>
    <row r="137" spans="1:8" x14ac:dyDescent="0.2">
      <c r="A137" s="2" t="s">
        <v>27</v>
      </c>
      <c r="B137" s="4">
        <v>210</v>
      </c>
      <c r="C137" s="5">
        <v>27.63</v>
      </c>
      <c r="D137" s="4">
        <v>128</v>
      </c>
      <c r="E137" s="5">
        <v>27.35</v>
      </c>
      <c r="F137" s="4">
        <v>80</v>
      </c>
      <c r="G137" s="5">
        <v>28.67</v>
      </c>
      <c r="H137" s="4">
        <v>2</v>
      </c>
    </row>
    <row r="138" spans="1:8" x14ac:dyDescent="0.2">
      <c r="A138" s="2" t="s">
        <v>28</v>
      </c>
      <c r="B138" s="4">
        <v>6</v>
      </c>
      <c r="C138" s="5">
        <v>0.79</v>
      </c>
      <c r="D138" s="4">
        <v>2</v>
      </c>
      <c r="E138" s="5">
        <v>0.43</v>
      </c>
      <c r="F138" s="4">
        <v>4</v>
      </c>
      <c r="G138" s="5">
        <v>1.43</v>
      </c>
      <c r="H138" s="4">
        <v>0</v>
      </c>
    </row>
    <row r="139" spans="1:8" x14ac:dyDescent="0.2">
      <c r="A139" s="2" t="s">
        <v>29</v>
      </c>
      <c r="B139" s="4">
        <v>37</v>
      </c>
      <c r="C139" s="5">
        <v>4.87</v>
      </c>
      <c r="D139" s="4">
        <v>16</v>
      </c>
      <c r="E139" s="5">
        <v>3.42</v>
      </c>
      <c r="F139" s="4">
        <v>21</v>
      </c>
      <c r="G139" s="5">
        <v>7.53</v>
      </c>
      <c r="H139" s="4">
        <v>0</v>
      </c>
    </row>
    <row r="140" spans="1:8" x14ac:dyDescent="0.2">
      <c r="A140" s="2" t="s">
        <v>30</v>
      </c>
      <c r="B140" s="4">
        <v>31</v>
      </c>
      <c r="C140" s="5">
        <v>4.08</v>
      </c>
      <c r="D140" s="4">
        <v>19</v>
      </c>
      <c r="E140" s="5">
        <v>4.0599999999999996</v>
      </c>
      <c r="F140" s="4">
        <v>11</v>
      </c>
      <c r="G140" s="5">
        <v>3.94</v>
      </c>
      <c r="H140" s="4">
        <v>0</v>
      </c>
    </row>
    <row r="141" spans="1:8" x14ac:dyDescent="0.2">
      <c r="A141" s="2" t="s">
        <v>31</v>
      </c>
      <c r="B141" s="4">
        <v>63</v>
      </c>
      <c r="C141" s="5">
        <v>8.2899999999999991</v>
      </c>
      <c r="D141" s="4">
        <v>55</v>
      </c>
      <c r="E141" s="5">
        <v>11.75</v>
      </c>
      <c r="F141" s="4">
        <v>8</v>
      </c>
      <c r="G141" s="5">
        <v>2.87</v>
      </c>
      <c r="H141" s="4">
        <v>0</v>
      </c>
    </row>
    <row r="142" spans="1:8" x14ac:dyDescent="0.2">
      <c r="A142" s="2" t="s">
        <v>32</v>
      </c>
      <c r="B142" s="4">
        <v>111</v>
      </c>
      <c r="C142" s="5">
        <v>14.61</v>
      </c>
      <c r="D142" s="4">
        <v>88</v>
      </c>
      <c r="E142" s="5">
        <v>18.8</v>
      </c>
      <c r="F142" s="4">
        <v>22</v>
      </c>
      <c r="G142" s="5">
        <v>7.89</v>
      </c>
      <c r="H142" s="4">
        <v>0</v>
      </c>
    </row>
    <row r="143" spans="1:8" x14ac:dyDescent="0.2">
      <c r="A143" s="2" t="s">
        <v>33</v>
      </c>
      <c r="B143" s="4">
        <v>25</v>
      </c>
      <c r="C143" s="5">
        <v>3.29</v>
      </c>
      <c r="D143" s="4">
        <v>12</v>
      </c>
      <c r="E143" s="5">
        <v>2.56</v>
      </c>
      <c r="F143" s="4">
        <v>7</v>
      </c>
      <c r="G143" s="5">
        <v>2.5099999999999998</v>
      </c>
      <c r="H143" s="4">
        <v>0</v>
      </c>
    </row>
    <row r="144" spans="1:8" x14ac:dyDescent="0.2">
      <c r="A144" s="2" t="s">
        <v>34</v>
      </c>
      <c r="B144" s="4">
        <v>37</v>
      </c>
      <c r="C144" s="5">
        <v>4.87</v>
      </c>
      <c r="D144" s="4">
        <v>23</v>
      </c>
      <c r="E144" s="5">
        <v>4.91</v>
      </c>
      <c r="F144" s="4">
        <v>14</v>
      </c>
      <c r="G144" s="5">
        <v>5.0199999999999996</v>
      </c>
      <c r="H144" s="4">
        <v>0</v>
      </c>
    </row>
    <row r="145" spans="1:8" x14ac:dyDescent="0.2">
      <c r="A145" s="2" t="s">
        <v>35</v>
      </c>
      <c r="B145" s="4">
        <v>41</v>
      </c>
      <c r="C145" s="5">
        <v>5.39</v>
      </c>
      <c r="D145" s="4">
        <v>25</v>
      </c>
      <c r="E145" s="5">
        <v>5.34</v>
      </c>
      <c r="F145" s="4">
        <v>13</v>
      </c>
      <c r="G145" s="5">
        <v>4.66</v>
      </c>
      <c r="H145" s="4">
        <v>1</v>
      </c>
    </row>
    <row r="146" spans="1:8" x14ac:dyDescent="0.2">
      <c r="A146" s="1" t="s">
        <v>9</v>
      </c>
      <c r="B146" s="4">
        <v>756</v>
      </c>
      <c r="C146" s="5">
        <v>99.990000000000009</v>
      </c>
      <c r="D146" s="4">
        <v>509</v>
      </c>
      <c r="E146" s="5">
        <v>99.999999999999986</v>
      </c>
      <c r="F146" s="4">
        <v>237</v>
      </c>
      <c r="G146" s="5">
        <v>100</v>
      </c>
      <c r="H146" s="4">
        <v>1</v>
      </c>
    </row>
    <row r="147" spans="1:8" x14ac:dyDescent="0.2">
      <c r="A147" s="2" t="s">
        <v>21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22</v>
      </c>
      <c r="B148" s="4">
        <v>106</v>
      </c>
      <c r="C148" s="5">
        <v>14.02</v>
      </c>
      <c r="D148" s="4">
        <v>65</v>
      </c>
      <c r="E148" s="5">
        <v>12.77</v>
      </c>
      <c r="F148" s="4">
        <v>41</v>
      </c>
      <c r="G148" s="5">
        <v>17.3</v>
      </c>
      <c r="H148" s="4">
        <v>0</v>
      </c>
    </row>
    <row r="149" spans="1:8" x14ac:dyDescent="0.2">
      <c r="A149" s="2" t="s">
        <v>23</v>
      </c>
      <c r="B149" s="4">
        <v>103</v>
      </c>
      <c r="C149" s="5">
        <v>13.62</v>
      </c>
      <c r="D149" s="4">
        <v>43</v>
      </c>
      <c r="E149" s="5">
        <v>8.4499999999999993</v>
      </c>
      <c r="F149" s="4">
        <v>60</v>
      </c>
      <c r="G149" s="5">
        <v>25.32</v>
      </c>
      <c r="H149" s="4">
        <v>0</v>
      </c>
    </row>
    <row r="150" spans="1:8" x14ac:dyDescent="0.2">
      <c r="A150" s="2" t="s">
        <v>24</v>
      </c>
      <c r="B150" s="4">
        <v>1</v>
      </c>
      <c r="C150" s="5">
        <v>0.13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2">
      <c r="A151" s="2" t="s">
        <v>25</v>
      </c>
      <c r="B151" s="4">
        <v>1</v>
      </c>
      <c r="C151" s="5">
        <v>0.13</v>
      </c>
      <c r="D151" s="4">
        <v>0</v>
      </c>
      <c r="E151" s="5">
        <v>0</v>
      </c>
      <c r="F151" s="4">
        <v>1</v>
      </c>
      <c r="G151" s="5">
        <v>0.42</v>
      </c>
      <c r="H151" s="4">
        <v>0</v>
      </c>
    </row>
    <row r="152" spans="1:8" x14ac:dyDescent="0.2">
      <c r="A152" s="2" t="s">
        <v>26</v>
      </c>
      <c r="B152" s="4">
        <v>6</v>
      </c>
      <c r="C152" s="5">
        <v>0.79</v>
      </c>
      <c r="D152" s="4">
        <v>2</v>
      </c>
      <c r="E152" s="5">
        <v>0.39</v>
      </c>
      <c r="F152" s="4">
        <v>4</v>
      </c>
      <c r="G152" s="5">
        <v>1.69</v>
      </c>
      <c r="H152" s="4">
        <v>0</v>
      </c>
    </row>
    <row r="153" spans="1:8" x14ac:dyDescent="0.2">
      <c r="A153" s="2" t="s">
        <v>27</v>
      </c>
      <c r="B153" s="4">
        <v>183</v>
      </c>
      <c r="C153" s="5">
        <v>24.21</v>
      </c>
      <c r="D153" s="4">
        <v>130</v>
      </c>
      <c r="E153" s="5">
        <v>25.54</v>
      </c>
      <c r="F153" s="4">
        <v>53</v>
      </c>
      <c r="G153" s="5">
        <v>22.36</v>
      </c>
      <c r="H153" s="4">
        <v>0</v>
      </c>
    </row>
    <row r="154" spans="1:8" x14ac:dyDescent="0.2">
      <c r="A154" s="2" t="s">
        <v>28</v>
      </c>
      <c r="B154" s="4">
        <v>1</v>
      </c>
      <c r="C154" s="5">
        <v>0.13</v>
      </c>
      <c r="D154" s="4">
        <v>0</v>
      </c>
      <c r="E154" s="5">
        <v>0</v>
      </c>
      <c r="F154" s="4">
        <v>1</v>
      </c>
      <c r="G154" s="5">
        <v>0.42</v>
      </c>
      <c r="H154" s="4">
        <v>0</v>
      </c>
    </row>
    <row r="155" spans="1:8" x14ac:dyDescent="0.2">
      <c r="A155" s="2" t="s">
        <v>29</v>
      </c>
      <c r="B155" s="4">
        <v>31</v>
      </c>
      <c r="C155" s="5">
        <v>4.0999999999999996</v>
      </c>
      <c r="D155" s="4">
        <v>12</v>
      </c>
      <c r="E155" s="5">
        <v>2.36</v>
      </c>
      <c r="F155" s="4">
        <v>19</v>
      </c>
      <c r="G155" s="5">
        <v>8.02</v>
      </c>
      <c r="H155" s="4">
        <v>0</v>
      </c>
    </row>
    <row r="156" spans="1:8" x14ac:dyDescent="0.2">
      <c r="A156" s="2" t="s">
        <v>30</v>
      </c>
      <c r="B156" s="4">
        <v>26</v>
      </c>
      <c r="C156" s="5">
        <v>3.44</v>
      </c>
      <c r="D156" s="4">
        <v>17</v>
      </c>
      <c r="E156" s="5">
        <v>3.34</v>
      </c>
      <c r="F156" s="4">
        <v>9</v>
      </c>
      <c r="G156" s="5">
        <v>3.8</v>
      </c>
      <c r="H156" s="4">
        <v>0</v>
      </c>
    </row>
    <row r="157" spans="1:8" x14ac:dyDescent="0.2">
      <c r="A157" s="2" t="s">
        <v>31</v>
      </c>
      <c r="B157" s="4">
        <v>135</v>
      </c>
      <c r="C157" s="5">
        <v>17.86</v>
      </c>
      <c r="D157" s="4">
        <v>123</v>
      </c>
      <c r="E157" s="5">
        <v>24.17</v>
      </c>
      <c r="F157" s="4">
        <v>12</v>
      </c>
      <c r="G157" s="5">
        <v>5.0599999999999996</v>
      </c>
      <c r="H157" s="4">
        <v>0</v>
      </c>
    </row>
    <row r="158" spans="1:8" x14ac:dyDescent="0.2">
      <c r="A158" s="2" t="s">
        <v>32</v>
      </c>
      <c r="B158" s="4">
        <v>84</v>
      </c>
      <c r="C158" s="5">
        <v>11.11</v>
      </c>
      <c r="D158" s="4">
        <v>66</v>
      </c>
      <c r="E158" s="5">
        <v>12.97</v>
      </c>
      <c r="F158" s="4">
        <v>18</v>
      </c>
      <c r="G158" s="5">
        <v>7.59</v>
      </c>
      <c r="H158" s="4">
        <v>0</v>
      </c>
    </row>
    <row r="159" spans="1:8" x14ac:dyDescent="0.2">
      <c r="A159" s="2" t="s">
        <v>33</v>
      </c>
      <c r="B159" s="4">
        <v>22</v>
      </c>
      <c r="C159" s="5">
        <v>2.91</v>
      </c>
      <c r="D159" s="4">
        <v>16</v>
      </c>
      <c r="E159" s="5">
        <v>3.14</v>
      </c>
      <c r="F159" s="4">
        <v>1</v>
      </c>
      <c r="G159" s="5">
        <v>0.42</v>
      </c>
      <c r="H159" s="4">
        <v>0</v>
      </c>
    </row>
    <row r="160" spans="1:8" x14ac:dyDescent="0.2">
      <c r="A160" s="2" t="s">
        <v>34</v>
      </c>
      <c r="B160" s="4">
        <v>32</v>
      </c>
      <c r="C160" s="5">
        <v>4.2300000000000004</v>
      </c>
      <c r="D160" s="4">
        <v>22</v>
      </c>
      <c r="E160" s="5">
        <v>4.32</v>
      </c>
      <c r="F160" s="4">
        <v>9</v>
      </c>
      <c r="G160" s="5">
        <v>3.8</v>
      </c>
      <c r="H160" s="4">
        <v>0</v>
      </c>
    </row>
    <row r="161" spans="1:8" x14ac:dyDescent="0.2">
      <c r="A161" s="2" t="s">
        <v>35</v>
      </c>
      <c r="B161" s="4">
        <v>25</v>
      </c>
      <c r="C161" s="5">
        <v>3.31</v>
      </c>
      <c r="D161" s="4">
        <v>13</v>
      </c>
      <c r="E161" s="5">
        <v>2.5499999999999998</v>
      </c>
      <c r="F161" s="4">
        <v>9</v>
      </c>
      <c r="G161" s="5">
        <v>3.8</v>
      </c>
      <c r="H161" s="4">
        <v>1</v>
      </c>
    </row>
    <row r="162" spans="1:8" x14ac:dyDescent="0.2">
      <c r="A162" s="1" t="s">
        <v>10</v>
      </c>
      <c r="B162" s="4">
        <v>567</v>
      </c>
      <c r="C162" s="5">
        <v>100.00000000000001</v>
      </c>
      <c r="D162" s="4">
        <v>339</v>
      </c>
      <c r="E162" s="5">
        <v>99.97</v>
      </c>
      <c r="F162" s="4">
        <v>212</v>
      </c>
      <c r="G162" s="5">
        <v>99.989999999999966</v>
      </c>
      <c r="H162" s="4">
        <v>1</v>
      </c>
    </row>
    <row r="163" spans="1:8" x14ac:dyDescent="0.2">
      <c r="A163" s="2" t="s">
        <v>21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22</v>
      </c>
      <c r="B164" s="4">
        <v>107</v>
      </c>
      <c r="C164" s="5">
        <v>18.87</v>
      </c>
      <c r="D164" s="4">
        <v>55</v>
      </c>
      <c r="E164" s="5">
        <v>16.22</v>
      </c>
      <c r="F164" s="4">
        <v>52</v>
      </c>
      <c r="G164" s="5">
        <v>24.53</v>
      </c>
      <c r="H164" s="4">
        <v>0</v>
      </c>
    </row>
    <row r="165" spans="1:8" x14ac:dyDescent="0.2">
      <c r="A165" s="2" t="s">
        <v>23</v>
      </c>
      <c r="B165" s="4">
        <v>80</v>
      </c>
      <c r="C165" s="5">
        <v>14.11</v>
      </c>
      <c r="D165" s="4">
        <v>41</v>
      </c>
      <c r="E165" s="5">
        <v>12.09</v>
      </c>
      <c r="F165" s="4">
        <v>39</v>
      </c>
      <c r="G165" s="5">
        <v>18.399999999999999</v>
      </c>
      <c r="H165" s="4">
        <v>0</v>
      </c>
    </row>
    <row r="166" spans="1:8" x14ac:dyDescent="0.2">
      <c r="A166" s="2" t="s">
        <v>24</v>
      </c>
      <c r="B166" s="4">
        <v>1</v>
      </c>
      <c r="C166" s="5">
        <v>0.18</v>
      </c>
      <c r="D166" s="4">
        <v>0</v>
      </c>
      <c r="E166" s="5">
        <v>0</v>
      </c>
      <c r="F166" s="4">
        <v>1</v>
      </c>
      <c r="G166" s="5">
        <v>0.47</v>
      </c>
      <c r="H166" s="4">
        <v>0</v>
      </c>
    </row>
    <row r="167" spans="1:8" x14ac:dyDescent="0.2">
      <c r="A167" s="2" t="s">
        <v>25</v>
      </c>
      <c r="B167" s="4">
        <v>2</v>
      </c>
      <c r="C167" s="5">
        <v>0.35</v>
      </c>
      <c r="D167" s="4">
        <v>0</v>
      </c>
      <c r="E167" s="5">
        <v>0</v>
      </c>
      <c r="F167" s="4">
        <v>2</v>
      </c>
      <c r="G167" s="5">
        <v>0.94</v>
      </c>
      <c r="H167" s="4">
        <v>0</v>
      </c>
    </row>
    <row r="168" spans="1:8" x14ac:dyDescent="0.2">
      <c r="A168" s="2" t="s">
        <v>26</v>
      </c>
      <c r="B168" s="4">
        <v>2</v>
      </c>
      <c r="C168" s="5">
        <v>0.35</v>
      </c>
      <c r="D168" s="4">
        <v>1</v>
      </c>
      <c r="E168" s="5">
        <v>0.28999999999999998</v>
      </c>
      <c r="F168" s="4">
        <v>1</v>
      </c>
      <c r="G168" s="5">
        <v>0.47</v>
      </c>
      <c r="H168" s="4">
        <v>0</v>
      </c>
    </row>
    <row r="169" spans="1:8" x14ac:dyDescent="0.2">
      <c r="A169" s="2" t="s">
        <v>27</v>
      </c>
      <c r="B169" s="4">
        <v>150</v>
      </c>
      <c r="C169" s="5">
        <v>26.46</v>
      </c>
      <c r="D169" s="4">
        <v>90</v>
      </c>
      <c r="E169" s="5">
        <v>26.55</v>
      </c>
      <c r="F169" s="4">
        <v>59</v>
      </c>
      <c r="G169" s="5">
        <v>27.83</v>
      </c>
      <c r="H169" s="4">
        <v>1</v>
      </c>
    </row>
    <row r="170" spans="1:8" x14ac:dyDescent="0.2">
      <c r="A170" s="2" t="s">
        <v>28</v>
      </c>
      <c r="B170" s="4">
        <v>2</v>
      </c>
      <c r="C170" s="5">
        <v>0.35</v>
      </c>
      <c r="D170" s="4">
        <v>1</v>
      </c>
      <c r="E170" s="5">
        <v>0.28999999999999998</v>
      </c>
      <c r="F170" s="4">
        <v>1</v>
      </c>
      <c r="G170" s="5">
        <v>0.47</v>
      </c>
      <c r="H170" s="4">
        <v>0</v>
      </c>
    </row>
    <row r="171" spans="1:8" x14ac:dyDescent="0.2">
      <c r="A171" s="2" t="s">
        <v>29</v>
      </c>
      <c r="B171" s="4">
        <v>19</v>
      </c>
      <c r="C171" s="5">
        <v>3.35</v>
      </c>
      <c r="D171" s="4">
        <v>6</v>
      </c>
      <c r="E171" s="5">
        <v>1.77</v>
      </c>
      <c r="F171" s="4">
        <v>13</v>
      </c>
      <c r="G171" s="5">
        <v>6.13</v>
      </c>
      <c r="H171" s="4">
        <v>0</v>
      </c>
    </row>
    <row r="172" spans="1:8" x14ac:dyDescent="0.2">
      <c r="A172" s="2" t="s">
        <v>30</v>
      </c>
      <c r="B172" s="4">
        <v>21</v>
      </c>
      <c r="C172" s="5">
        <v>3.7</v>
      </c>
      <c r="D172" s="4">
        <v>15</v>
      </c>
      <c r="E172" s="5">
        <v>4.42</v>
      </c>
      <c r="F172" s="4">
        <v>6</v>
      </c>
      <c r="G172" s="5">
        <v>2.83</v>
      </c>
      <c r="H172" s="4">
        <v>0</v>
      </c>
    </row>
    <row r="173" spans="1:8" x14ac:dyDescent="0.2">
      <c r="A173" s="2" t="s">
        <v>31</v>
      </c>
      <c r="B173" s="4">
        <v>56</v>
      </c>
      <c r="C173" s="5">
        <v>9.8800000000000008</v>
      </c>
      <c r="D173" s="4">
        <v>43</v>
      </c>
      <c r="E173" s="5">
        <v>12.68</v>
      </c>
      <c r="F173" s="4">
        <v>13</v>
      </c>
      <c r="G173" s="5">
        <v>6.13</v>
      </c>
      <c r="H173" s="4">
        <v>0</v>
      </c>
    </row>
    <row r="174" spans="1:8" x14ac:dyDescent="0.2">
      <c r="A174" s="2" t="s">
        <v>32</v>
      </c>
      <c r="B174" s="4">
        <v>75</v>
      </c>
      <c r="C174" s="5">
        <v>13.23</v>
      </c>
      <c r="D174" s="4">
        <v>54</v>
      </c>
      <c r="E174" s="5">
        <v>15.93</v>
      </c>
      <c r="F174" s="4">
        <v>13</v>
      </c>
      <c r="G174" s="5">
        <v>6.13</v>
      </c>
      <c r="H174" s="4">
        <v>0</v>
      </c>
    </row>
    <row r="175" spans="1:8" x14ac:dyDescent="0.2">
      <c r="A175" s="2" t="s">
        <v>33</v>
      </c>
      <c r="B175" s="4">
        <v>13</v>
      </c>
      <c r="C175" s="5">
        <v>2.29</v>
      </c>
      <c r="D175" s="4">
        <v>6</v>
      </c>
      <c r="E175" s="5">
        <v>1.77</v>
      </c>
      <c r="F175" s="4">
        <v>2</v>
      </c>
      <c r="G175" s="5">
        <v>0.94</v>
      </c>
      <c r="H175" s="4">
        <v>0</v>
      </c>
    </row>
    <row r="176" spans="1:8" x14ac:dyDescent="0.2">
      <c r="A176" s="2" t="s">
        <v>34</v>
      </c>
      <c r="B176" s="4">
        <v>19</v>
      </c>
      <c r="C176" s="5">
        <v>3.35</v>
      </c>
      <c r="D176" s="4">
        <v>16</v>
      </c>
      <c r="E176" s="5">
        <v>4.72</v>
      </c>
      <c r="F176" s="4">
        <v>3</v>
      </c>
      <c r="G176" s="5">
        <v>1.42</v>
      </c>
      <c r="H176" s="4">
        <v>0</v>
      </c>
    </row>
    <row r="177" spans="1:8" x14ac:dyDescent="0.2">
      <c r="A177" s="2" t="s">
        <v>35</v>
      </c>
      <c r="B177" s="4">
        <v>20</v>
      </c>
      <c r="C177" s="5">
        <v>3.53</v>
      </c>
      <c r="D177" s="4">
        <v>11</v>
      </c>
      <c r="E177" s="5">
        <v>3.24</v>
      </c>
      <c r="F177" s="4">
        <v>7</v>
      </c>
      <c r="G177" s="5">
        <v>3.3</v>
      </c>
      <c r="H177" s="4">
        <v>0</v>
      </c>
    </row>
    <row r="178" spans="1:8" x14ac:dyDescent="0.2">
      <c r="A178" s="1" t="s">
        <v>11</v>
      </c>
      <c r="B178" s="4">
        <v>266</v>
      </c>
      <c r="C178" s="5">
        <v>100.03</v>
      </c>
      <c r="D178" s="4">
        <v>149</v>
      </c>
      <c r="E178" s="5">
        <v>100</v>
      </c>
      <c r="F178" s="4">
        <v>114</v>
      </c>
      <c r="G178" s="5">
        <v>100.00999999999999</v>
      </c>
      <c r="H178" s="4">
        <v>0</v>
      </c>
    </row>
    <row r="179" spans="1:8" x14ac:dyDescent="0.2">
      <c r="A179" s="2" t="s">
        <v>21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22</v>
      </c>
      <c r="B180" s="4">
        <v>27</v>
      </c>
      <c r="C180" s="5">
        <v>10.15</v>
      </c>
      <c r="D180" s="4">
        <v>11</v>
      </c>
      <c r="E180" s="5">
        <v>7.38</v>
      </c>
      <c r="F180" s="4">
        <v>16</v>
      </c>
      <c r="G180" s="5">
        <v>14.04</v>
      </c>
      <c r="H180" s="4">
        <v>0</v>
      </c>
    </row>
    <row r="181" spans="1:8" x14ac:dyDescent="0.2">
      <c r="A181" s="2" t="s">
        <v>23</v>
      </c>
      <c r="B181" s="4">
        <v>23</v>
      </c>
      <c r="C181" s="5">
        <v>8.65</v>
      </c>
      <c r="D181" s="4">
        <v>8</v>
      </c>
      <c r="E181" s="5">
        <v>5.37</v>
      </c>
      <c r="F181" s="4">
        <v>15</v>
      </c>
      <c r="G181" s="5">
        <v>13.16</v>
      </c>
      <c r="H181" s="4">
        <v>0</v>
      </c>
    </row>
    <row r="182" spans="1:8" x14ac:dyDescent="0.2">
      <c r="A182" s="2" t="s">
        <v>24</v>
      </c>
      <c r="B182" s="4">
        <v>1</v>
      </c>
      <c r="C182" s="5">
        <v>0.38</v>
      </c>
      <c r="D182" s="4">
        <v>0</v>
      </c>
      <c r="E182" s="5">
        <v>0</v>
      </c>
      <c r="F182" s="4">
        <v>1</v>
      </c>
      <c r="G182" s="5">
        <v>0.88</v>
      </c>
      <c r="H182" s="4">
        <v>0</v>
      </c>
    </row>
    <row r="183" spans="1:8" x14ac:dyDescent="0.2">
      <c r="A183" s="2" t="s">
        <v>25</v>
      </c>
      <c r="B183" s="4">
        <v>1</v>
      </c>
      <c r="C183" s="5">
        <v>0.38</v>
      </c>
      <c r="D183" s="4">
        <v>0</v>
      </c>
      <c r="E183" s="5">
        <v>0</v>
      </c>
      <c r="F183" s="4">
        <v>1</v>
      </c>
      <c r="G183" s="5">
        <v>0.88</v>
      </c>
      <c r="H183" s="4">
        <v>0</v>
      </c>
    </row>
    <row r="184" spans="1:8" x14ac:dyDescent="0.2">
      <c r="A184" s="2" t="s">
        <v>26</v>
      </c>
      <c r="B184" s="4">
        <v>4</v>
      </c>
      <c r="C184" s="5">
        <v>1.5</v>
      </c>
      <c r="D184" s="4">
        <v>0</v>
      </c>
      <c r="E184" s="5">
        <v>0</v>
      </c>
      <c r="F184" s="4">
        <v>4</v>
      </c>
      <c r="G184" s="5">
        <v>3.51</v>
      </c>
      <c r="H184" s="4">
        <v>0</v>
      </c>
    </row>
    <row r="185" spans="1:8" x14ac:dyDescent="0.2">
      <c r="A185" s="2" t="s">
        <v>27</v>
      </c>
      <c r="B185" s="4">
        <v>70</v>
      </c>
      <c r="C185" s="5">
        <v>26.32</v>
      </c>
      <c r="D185" s="4">
        <v>38</v>
      </c>
      <c r="E185" s="5">
        <v>25.5</v>
      </c>
      <c r="F185" s="4">
        <v>32</v>
      </c>
      <c r="G185" s="5">
        <v>28.07</v>
      </c>
      <c r="H185" s="4">
        <v>0</v>
      </c>
    </row>
    <row r="186" spans="1:8" x14ac:dyDescent="0.2">
      <c r="A186" s="2" t="s">
        <v>28</v>
      </c>
      <c r="B186" s="4">
        <v>3</v>
      </c>
      <c r="C186" s="5">
        <v>1.1299999999999999</v>
      </c>
      <c r="D186" s="4">
        <v>0</v>
      </c>
      <c r="E186" s="5">
        <v>0</v>
      </c>
      <c r="F186" s="4">
        <v>3</v>
      </c>
      <c r="G186" s="5">
        <v>2.63</v>
      </c>
      <c r="H186" s="4">
        <v>0</v>
      </c>
    </row>
    <row r="187" spans="1:8" x14ac:dyDescent="0.2">
      <c r="A187" s="2" t="s">
        <v>29</v>
      </c>
      <c r="B187" s="4">
        <v>16</v>
      </c>
      <c r="C187" s="5">
        <v>6.02</v>
      </c>
      <c r="D187" s="4">
        <v>7</v>
      </c>
      <c r="E187" s="5">
        <v>4.7</v>
      </c>
      <c r="F187" s="4">
        <v>8</v>
      </c>
      <c r="G187" s="5">
        <v>7.02</v>
      </c>
      <c r="H187" s="4">
        <v>0</v>
      </c>
    </row>
    <row r="188" spans="1:8" x14ac:dyDescent="0.2">
      <c r="A188" s="2" t="s">
        <v>30</v>
      </c>
      <c r="B188" s="4">
        <v>11</v>
      </c>
      <c r="C188" s="5">
        <v>4.1399999999999997</v>
      </c>
      <c r="D188" s="4">
        <v>3</v>
      </c>
      <c r="E188" s="5">
        <v>2.0099999999999998</v>
      </c>
      <c r="F188" s="4">
        <v>7</v>
      </c>
      <c r="G188" s="5">
        <v>6.14</v>
      </c>
      <c r="H188" s="4">
        <v>0</v>
      </c>
    </row>
    <row r="189" spans="1:8" x14ac:dyDescent="0.2">
      <c r="A189" s="2" t="s">
        <v>31</v>
      </c>
      <c r="B189" s="4">
        <v>35</v>
      </c>
      <c r="C189" s="5">
        <v>13.16</v>
      </c>
      <c r="D189" s="4">
        <v>27</v>
      </c>
      <c r="E189" s="5">
        <v>18.12</v>
      </c>
      <c r="F189" s="4">
        <v>8</v>
      </c>
      <c r="G189" s="5">
        <v>7.02</v>
      </c>
      <c r="H189" s="4">
        <v>0</v>
      </c>
    </row>
    <row r="190" spans="1:8" x14ac:dyDescent="0.2">
      <c r="A190" s="2" t="s">
        <v>32</v>
      </c>
      <c r="B190" s="4">
        <v>43</v>
      </c>
      <c r="C190" s="5">
        <v>16.170000000000002</v>
      </c>
      <c r="D190" s="4">
        <v>32</v>
      </c>
      <c r="E190" s="5">
        <v>21.48</v>
      </c>
      <c r="F190" s="4">
        <v>10</v>
      </c>
      <c r="G190" s="5">
        <v>8.77</v>
      </c>
      <c r="H190" s="4">
        <v>0</v>
      </c>
    </row>
    <row r="191" spans="1:8" x14ac:dyDescent="0.2">
      <c r="A191" s="2" t="s">
        <v>33</v>
      </c>
      <c r="B191" s="4">
        <v>7</v>
      </c>
      <c r="C191" s="5">
        <v>2.63</v>
      </c>
      <c r="D191" s="4">
        <v>5</v>
      </c>
      <c r="E191" s="5">
        <v>3.36</v>
      </c>
      <c r="F191" s="4">
        <v>2</v>
      </c>
      <c r="G191" s="5">
        <v>1.75</v>
      </c>
      <c r="H191" s="4">
        <v>0</v>
      </c>
    </row>
    <row r="192" spans="1:8" x14ac:dyDescent="0.2">
      <c r="A192" s="2" t="s">
        <v>34</v>
      </c>
      <c r="B192" s="4">
        <v>15</v>
      </c>
      <c r="C192" s="5">
        <v>5.64</v>
      </c>
      <c r="D192" s="4">
        <v>11</v>
      </c>
      <c r="E192" s="5">
        <v>7.38</v>
      </c>
      <c r="F192" s="4">
        <v>4</v>
      </c>
      <c r="G192" s="5">
        <v>3.51</v>
      </c>
      <c r="H192" s="4">
        <v>0</v>
      </c>
    </row>
    <row r="193" spans="1:8" x14ac:dyDescent="0.2">
      <c r="A193" s="2" t="s">
        <v>35</v>
      </c>
      <c r="B193" s="4">
        <v>10</v>
      </c>
      <c r="C193" s="5">
        <v>3.76</v>
      </c>
      <c r="D193" s="4">
        <v>7</v>
      </c>
      <c r="E193" s="5">
        <v>4.7</v>
      </c>
      <c r="F193" s="4">
        <v>3</v>
      </c>
      <c r="G193" s="5">
        <v>2.63</v>
      </c>
      <c r="H193" s="4">
        <v>0</v>
      </c>
    </row>
    <row r="194" spans="1:8" x14ac:dyDescent="0.2">
      <c r="A194" s="1" t="s">
        <v>12</v>
      </c>
      <c r="B194" s="4">
        <v>279</v>
      </c>
      <c r="C194" s="5">
        <v>100.01</v>
      </c>
      <c r="D194" s="4">
        <v>147</v>
      </c>
      <c r="E194" s="5">
        <v>100</v>
      </c>
      <c r="F194" s="4">
        <v>130</v>
      </c>
      <c r="G194" s="5">
        <v>100.00000000000001</v>
      </c>
      <c r="H194" s="4">
        <v>0</v>
      </c>
    </row>
    <row r="195" spans="1:8" x14ac:dyDescent="0.2">
      <c r="A195" s="2" t="s">
        <v>21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22</v>
      </c>
      <c r="B196" s="4">
        <v>50</v>
      </c>
      <c r="C196" s="5">
        <v>17.920000000000002</v>
      </c>
      <c r="D196" s="4">
        <v>20</v>
      </c>
      <c r="E196" s="5">
        <v>13.61</v>
      </c>
      <c r="F196" s="4">
        <v>30</v>
      </c>
      <c r="G196" s="5">
        <v>23.08</v>
      </c>
      <c r="H196" s="4">
        <v>0</v>
      </c>
    </row>
    <row r="197" spans="1:8" x14ac:dyDescent="0.2">
      <c r="A197" s="2" t="s">
        <v>23</v>
      </c>
      <c r="B197" s="4">
        <v>21</v>
      </c>
      <c r="C197" s="5">
        <v>7.53</v>
      </c>
      <c r="D197" s="4">
        <v>8</v>
      </c>
      <c r="E197" s="5">
        <v>5.44</v>
      </c>
      <c r="F197" s="4">
        <v>13</v>
      </c>
      <c r="G197" s="5">
        <v>10</v>
      </c>
      <c r="H197" s="4">
        <v>0</v>
      </c>
    </row>
    <row r="198" spans="1:8" x14ac:dyDescent="0.2">
      <c r="A198" s="2" t="s">
        <v>24</v>
      </c>
      <c r="B198" s="4">
        <v>2</v>
      </c>
      <c r="C198" s="5">
        <v>0.72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25</v>
      </c>
      <c r="B199" s="4">
        <v>1</v>
      </c>
      <c r="C199" s="5">
        <v>0.36</v>
      </c>
      <c r="D199" s="4">
        <v>0</v>
      </c>
      <c r="E199" s="5">
        <v>0</v>
      </c>
      <c r="F199" s="4">
        <v>1</v>
      </c>
      <c r="G199" s="5">
        <v>0.77</v>
      </c>
      <c r="H199" s="4">
        <v>0</v>
      </c>
    </row>
    <row r="200" spans="1:8" x14ac:dyDescent="0.2">
      <c r="A200" s="2" t="s">
        <v>26</v>
      </c>
      <c r="B200" s="4">
        <v>4</v>
      </c>
      <c r="C200" s="5">
        <v>1.43</v>
      </c>
      <c r="D200" s="4">
        <v>1</v>
      </c>
      <c r="E200" s="5">
        <v>0.68</v>
      </c>
      <c r="F200" s="4">
        <v>3</v>
      </c>
      <c r="G200" s="5">
        <v>2.31</v>
      </c>
      <c r="H200" s="4">
        <v>0</v>
      </c>
    </row>
    <row r="201" spans="1:8" x14ac:dyDescent="0.2">
      <c r="A201" s="2" t="s">
        <v>27</v>
      </c>
      <c r="B201" s="4">
        <v>72</v>
      </c>
      <c r="C201" s="5">
        <v>25.81</v>
      </c>
      <c r="D201" s="4">
        <v>38</v>
      </c>
      <c r="E201" s="5">
        <v>25.85</v>
      </c>
      <c r="F201" s="4">
        <v>34</v>
      </c>
      <c r="G201" s="5">
        <v>26.15</v>
      </c>
      <c r="H201" s="4">
        <v>0</v>
      </c>
    </row>
    <row r="202" spans="1:8" x14ac:dyDescent="0.2">
      <c r="A202" s="2" t="s">
        <v>28</v>
      </c>
      <c r="B202" s="4">
        <v>2</v>
      </c>
      <c r="C202" s="5">
        <v>0.72</v>
      </c>
      <c r="D202" s="4">
        <v>1</v>
      </c>
      <c r="E202" s="5">
        <v>0.68</v>
      </c>
      <c r="F202" s="4">
        <v>1</v>
      </c>
      <c r="G202" s="5">
        <v>0.77</v>
      </c>
      <c r="H202" s="4">
        <v>0</v>
      </c>
    </row>
    <row r="203" spans="1:8" x14ac:dyDescent="0.2">
      <c r="A203" s="2" t="s">
        <v>29</v>
      </c>
      <c r="B203" s="4">
        <v>18</v>
      </c>
      <c r="C203" s="5">
        <v>6.45</v>
      </c>
      <c r="D203" s="4">
        <v>5</v>
      </c>
      <c r="E203" s="5">
        <v>3.4</v>
      </c>
      <c r="F203" s="4">
        <v>13</v>
      </c>
      <c r="G203" s="5">
        <v>10</v>
      </c>
      <c r="H203" s="4">
        <v>0</v>
      </c>
    </row>
    <row r="204" spans="1:8" x14ac:dyDescent="0.2">
      <c r="A204" s="2" t="s">
        <v>30</v>
      </c>
      <c r="B204" s="4">
        <v>16</v>
      </c>
      <c r="C204" s="5">
        <v>5.73</v>
      </c>
      <c r="D204" s="4">
        <v>8</v>
      </c>
      <c r="E204" s="5">
        <v>5.44</v>
      </c>
      <c r="F204" s="4">
        <v>8</v>
      </c>
      <c r="G204" s="5">
        <v>6.15</v>
      </c>
      <c r="H204" s="4">
        <v>0</v>
      </c>
    </row>
    <row r="205" spans="1:8" x14ac:dyDescent="0.2">
      <c r="A205" s="2" t="s">
        <v>31</v>
      </c>
      <c r="B205" s="4">
        <v>28</v>
      </c>
      <c r="C205" s="5">
        <v>10.039999999999999</v>
      </c>
      <c r="D205" s="4">
        <v>22</v>
      </c>
      <c r="E205" s="5">
        <v>14.97</v>
      </c>
      <c r="F205" s="4">
        <v>6</v>
      </c>
      <c r="G205" s="5">
        <v>4.62</v>
      </c>
      <c r="H205" s="4">
        <v>0</v>
      </c>
    </row>
    <row r="206" spans="1:8" x14ac:dyDescent="0.2">
      <c r="A206" s="2" t="s">
        <v>32</v>
      </c>
      <c r="B206" s="4">
        <v>33</v>
      </c>
      <c r="C206" s="5">
        <v>11.83</v>
      </c>
      <c r="D206" s="4">
        <v>28</v>
      </c>
      <c r="E206" s="5">
        <v>19.05</v>
      </c>
      <c r="F206" s="4">
        <v>5</v>
      </c>
      <c r="G206" s="5">
        <v>3.85</v>
      </c>
      <c r="H206" s="4">
        <v>0</v>
      </c>
    </row>
    <row r="207" spans="1:8" x14ac:dyDescent="0.2">
      <c r="A207" s="2" t="s">
        <v>33</v>
      </c>
      <c r="B207" s="4">
        <v>7</v>
      </c>
      <c r="C207" s="5">
        <v>2.5099999999999998</v>
      </c>
      <c r="D207" s="4">
        <v>5</v>
      </c>
      <c r="E207" s="5">
        <v>3.4</v>
      </c>
      <c r="F207" s="4">
        <v>2</v>
      </c>
      <c r="G207" s="5">
        <v>1.54</v>
      </c>
      <c r="H207" s="4">
        <v>0</v>
      </c>
    </row>
    <row r="208" spans="1:8" x14ac:dyDescent="0.2">
      <c r="A208" s="2" t="s">
        <v>34</v>
      </c>
      <c r="B208" s="4">
        <v>15</v>
      </c>
      <c r="C208" s="5">
        <v>5.38</v>
      </c>
      <c r="D208" s="4">
        <v>8</v>
      </c>
      <c r="E208" s="5">
        <v>5.44</v>
      </c>
      <c r="F208" s="4">
        <v>7</v>
      </c>
      <c r="G208" s="5">
        <v>5.38</v>
      </c>
      <c r="H208" s="4">
        <v>0</v>
      </c>
    </row>
    <row r="209" spans="1:8" x14ac:dyDescent="0.2">
      <c r="A209" s="2" t="s">
        <v>35</v>
      </c>
      <c r="B209" s="4">
        <v>10</v>
      </c>
      <c r="C209" s="5">
        <v>3.58</v>
      </c>
      <c r="D209" s="4">
        <v>3</v>
      </c>
      <c r="E209" s="5">
        <v>2.04</v>
      </c>
      <c r="F209" s="4">
        <v>7</v>
      </c>
      <c r="G209" s="5">
        <v>5.38</v>
      </c>
      <c r="H209" s="4">
        <v>0</v>
      </c>
    </row>
    <row r="210" spans="1:8" x14ac:dyDescent="0.2">
      <c r="A210" s="1" t="s">
        <v>13</v>
      </c>
      <c r="B210" s="4">
        <v>165</v>
      </c>
      <c r="C210" s="5">
        <v>100.00000000000001</v>
      </c>
      <c r="D210" s="4">
        <v>92</v>
      </c>
      <c r="E210" s="5">
        <v>99.999999999999986</v>
      </c>
      <c r="F210" s="4">
        <v>72</v>
      </c>
      <c r="G210" s="5">
        <v>100.01</v>
      </c>
      <c r="H210" s="4">
        <v>0</v>
      </c>
    </row>
    <row r="211" spans="1:8" x14ac:dyDescent="0.2">
      <c r="A211" s="2" t="s">
        <v>21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22</v>
      </c>
      <c r="B212" s="4">
        <v>23</v>
      </c>
      <c r="C212" s="5">
        <v>13.94</v>
      </c>
      <c r="D212" s="4">
        <v>13</v>
      </c>
      <c r="E212" s="5">
        <v>14.13</v>
      </c>
      <c r="F212" s="4">
        <v>10</v>
      </c>
      <c r="G212" s="5">
        <v>13.89</v>
      </c>
      <c r="H212" s="4">
        <v>0</v>
      </c>
    </row>
    <row r="213" spans="1:8" x14ac:dyDescent="0.2">
      <c r="A213" s="2" t="s">
        <v>23</v>
      </c>
      <c r="B213" s="4">
        <v>21</v>
      </c>
      <c r="C213" s="5">
        <v>12.73</v>
      </c>
      <c r="D213" s="4">
        <v>5</v>
      </c>
      <c r="E213" s="5">
        <v>5.43</v>
      </c>
      <c r="F213" s="4">
        <v>16</v>
      </c>
      <c r="G213" s="5">
        <v>22.22</v>
      </c>
      <c r="H213" s="4">
        <v>0</v>
      </c>
    </row>
    <row r="214" spans="1:8" x14ac:dyDescent="0.2">
      <c r="A214" s="2" t="s">
        <v>24</v>
      </c>
      <c r="B214" s="4">
        <v>1</v>
      </c>
      <c r="C214" s="5">
        <v>0.61</v>
      </c>
      <c r="D214" s="4">
        <v>0</v>
      </c>
      <c r="E214" s="5">
        <v>0</v>
      </c>
      <c r="F214" s="4">
        <v>1</v>
      </c>
      <c r="G214" s="5">
        <v>1.39</v>
      </c>
      <c r="H214" s="4">
        <v>0</v>
      </c>
    </row>
    <row r="215" spans="1:8" x14ac:dyDescent="0.2">
      <c r="A215" s="2" t="s">
        <v>25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26</v>
      </c>
      <c r="B216" s="4">
        <v>3</v>
      </c>
      <c r="C216" s="5">
        <v>1.82</v>
      </c>
      <c r="D216" s="4">
        <v>1</v>
      </c>
      <c r="E216" s="5">
        <v>1.0900000000000001</v>
      </c>
      <c r="F216" s="4">
        <v>2</v>
      </c>
      <c r="G216" s="5">
        <v>2.78</v>
      </c>
      <c r="H216" s="4">
        <v>0</v>
      </c>
    </row>
    <row r="217" spans="1:8" x14ac:dyDescent="0.2">
      <c r="A217" s="2" t="s">
        <v>27</v>
      </c>
      <c r="B217" s="4">
        <v>30</v>
      </c>
      <c r="C217" s="5">
        <v>18.18</v>
      </c>
      <c r="D217" s="4">
        <v>18</v>
      </c>
      <c r="E217" s="5">
        <v>19.57</v>
      </c>
      <c r="F217" s="4">
        <v>12</v>
      </c>
      <c r="G217" s="5">
        <v>16.670000000000002</v>
      </c>
      <c r="H217" s="4">
        <v>0</v>
      </c>
    </row>
    <row r="218" spans="1:8" x14ac:dyDescent="0.2">
      <c r="A218" s="2" t="s">
        <v>28</v>
      </c>
      <c r="B218" s="4">
        <v>2</v>
      </c>
      <c r="C218" s="5">
        <v>1.21</v>
      </c>
      <c r="D218" s="4">
        <v>0</v>
      </c>
      <c r="E218" s="5">
        <v>0</v>
      </c>
      <c r="F218" s="4">
        <v>2</v>
      </c>
      <c r="G218" s="5">
        <v>2.78</v>
      </c>
      <c r="H218" s="4">
        <v>0</v>
      </c>
    </row>
    <row r="219" spans="1:8" x14ac:dyDescent="0.2">
      <c r="A219" s="2" t="s">
        <v>29</v>
      </c>
      <c r="B219" s="4">
        <v>7</v>
      </c>
      <c r="C219" s="5">
        <v>4.24</v>
      </c>
      <c r="D219" s="4">
        <v>4</v>
      </c>
      <c r="E219" s="5">
        <v>4.3499999999999996</v>
      </c>
      <c r="F219" s="4">
        <v>3</v>
      </c>
      <c r="G219" s="5">
        <v>4.17</v>
      </c>
      <c r="H219" s="4">
        <v>0</v>
      </c>
    </row>
    <row r="220" spans="1:8" x14ac:dyDescent="0.2">
      <c r="A220" s="2" t="s">
        <v>30</v>
      </c>
      <c r="B220" s="4">
        <v>5</v>
      </c>
      <c r="C220" s="5">
        <v>3.03</v>
      </c>
      <c r="D220" s="4">
        <v>3</v>
      </c>
      <c r="E220" s="5">
        <v>3.26</v>
      </c>
      <c r="F220" s="4">
        <v>2</v>
      </c>
      <c r="G220" s="5">
        <v>2.78</v>
      </c>
      <c r="H220" s="4">
        <v>0</v>
      </c>
    </row>
    <row r="221" spans="1:8" x14ac:dyDescent="0.2">
      <c r="A221" s="2" t="s">
        <v>31</v>
      </c>
      <c r="B221" s="4">
        <v>10</v>
      </c>
      <c r="C221" s="5">
        <v>6.06</v>
      </c>
      <c r="D221" s="4">
        <v>6</v>
      </c>
      <c r="E221" s="5">
        <v>6.52</v>
      </c>
      <c r="F221" s="4">
        <v>4</v>
      </c>
      <c r="G221" s="5">
        <v>5.56</v>
      </c>
      <c r="H221" s="4">
        <v>0</v>
      </c>
    </row>
    <row r="222" spans="1:8" x14ac:dyDescent="0.2">
      <c r="A222" s="2" t="s">
        <v>32</v>
      </c>
      <c r="B222" s="4">
        <v>26</v>
      </c>
      <c r="C222" s="5">
        <v>15.76</v>
      </c>
      <c r="D222" s="4">
        <v>19</v>
      </c>
      <c r="E222" s="5">
        <v>20.65</v>
      </c>
      <c r="F222" s="4">
        <v>7</v>
      </c>
      <c r="G222" s="5">
        <v>9.7200000000000006</v>
      </c>
      <c r="H222" s="4">
        <v>0</v>
      </c>
    </row>
    <row r="223" spans="1:8" x14ac:dyDescent="0.2">
      <c r="A223" s="2" t="s">
        <v>33</v>
      </c>
      <c r="B223" s="4">
        <v>16</v>
      </c>
      <c r="C223" s="5">
        <v>9.6999999999999993</v>
      </c>
      <c r="D223" s="4">
        <v>13</v>
      </c>
      <c r="E223" s="5">
        <v>14.13</v>
      </c>
      <c r="F223" s="4">
        <v>2</v>
      </c>
      <c r="G223" s="5">
        <v>2.78</v>
      </c>
      <c r="H223" s="4">
        <v>0</v>
      </c>
    </row>
    <row r="224" spans="1:8" x14ac:dyDescent="0.2">
      <c r="A224" s="2" t="s">
        <v>34</v>
      </c>
      <c r="B224" s="4">
        <v>9</v>
      </c>
      <c r="C224" s="5">
        <v>5.45</v>
      </c>
      <c r="D224" s="4">
        <v>4</v>
      </c>
      <c r="E224" s="5">
        <v>4.3499999999999996</v>
      </c>
      <c r="F224" s="4">
        <v>5</v>
      </c>
      <c r="G224" s="5">
        <v>6.94</v>
      </c>
      <c r="H224" s="4">
        <v>0</v>
      </c>
    </row>
    <row r="225" spans="1:8" x14ac:dyDescent="0.2">
      <c r="A225" s="2" t="s">
        <v>35</v>
      </c>
      <c r="B225" s="4">
        <v>12</v>
      </c>
      <c r="C225" s="5">
        <v>7.27</v>
      </c>
      <c r="D225" s="4">
        <v>6</v>
      </c>
      <c r="E225" s="5">
        <v>6.52</v>
      </c>
      <c r="F225" s="4">
        <v>6</v>
      </c>
      <c r="G225" s="5">
        <v>8.33</v>
      </c>
      <c r="H225" s="4">
        <v>0</v>
      </c>
    </row>
    <row r="226" spans="1:8" x14ac:dyDescent="0.2">
      <c r="A226" s="1" t="s">
        <v>14</v>
      </c>
      <c r="B226" s="4">
        <v>429</v>
      </c>
      <c r="C226" s="5">
        <v>99.989999999999981</v>
      </c>
      <c r="D226" s="4">
        <v>229</v>
      </c>
      <c r="E226" s="5">
        <v>99.990000000000009</v>
      </c>
      <c r="F226" s="4">
        <v>196</v>
      </c>
      <c r="G226" s="5">
        <v>99.98</v>
      </c>
      <c r="H226" s="4">
        <v>0</v>
      </c>
    </row>
    <row r="227" spans="1:8" x14ac:dyDescent="0.2">
      <c r="A227" s="2" t="s">
        <v>21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22</v>
      </c>
      <c r="B228" s="4">
        <v>82</v>
      </c>
      <c r="C228" s="5">
        <v>19.11</v>
      </c>
      <c r="D228" s="4">
        <v>27</v>
      </c>
      <c r="E228" s="5">
        <v>11.79</v>
      </c>
      <c r="F228" s="4">
        <v>55</v>
      </c>
      <c r="G228" s="5">
        <v>28.06</v>
      </c>
      <c r="H228" s="4">
        <v>0</v>
      </c>
    </row>
    <row r="229" spans="1:8" x14ac:dyDescent="0.2">
      <c r="A229" s="2" t="s">
        <v>23</v>
      </c>
      <c r="B229" s="4">
        <v>49</v>
      </c>
      <c r="C229" s="5">
        <v>11.42</v>
      </c>
      <c r="D229" s="4">
        <v>26</v>
      </c>
      <c r="E229" s="5">
        <v>11.35</v>
      </c>
      <c r="F229" s="4">
        <v>23</v>
      </c>
      <c r="G229" s="5">
        <v>11.73</v>
      </c>
      <c r="H229" s="4">
        <v>0</v>
      </c>
    </row>
    <row r="230" spans="1:8" x14ac:dyDescent="0.2">
      <c r="A230" s="2" t="s">
        <v>24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25</v>
      </c>
      <c r="B231" s="4">
        <v>1</v>
      </c>
      <c r="C231" s="5">
        <v>0.23</v>
      </c>
      <c r="D231" s="4">
        <v>0</v>
      </c>
      <c r="E231" s="5">
        <v>0</v>
      </c>
      <c r="F231" s="4">
        <v>1</v>
      </c>
      <c r="G231" s="5">
        <v>0.51</v>
      </c>
      <c r="H231" s="4">
        <v>0</v>
      </c>
    </row>
    <row r="232" spans="1:8" x14ac:dyDescent="0.2">
      <c r="A232" s="2" t="s">
        <v>26</v>
      </c>
      <c r="B232" s="4">
        <v>5</v>
      </c>
      <c r="C232" s="5">
        <v>1.17</v>
      </c>
      <c r="D232" s="4">
        <v>1</v>
      </c>
      <c r="E232" s="5">
        <v>0.44</v>
      </c>
      <c r="F232" s="4">
        <v>4</v>
      </c>
      <c r="G232" s="5">
        <v>2.04</v>
      </c>
      <c r="H232" s="4">
        <v>0</v>
      </c>
    </row>
    <row r="233" spans="1:8" x14ac:dyDescent="0.2">
      <c r="A233" s="2" t="s">
        <v>27</v>
      </c>
      <c r="B233" s="4">
        <v>98</v>
      </c>
      <c r="C233" s="5">
        <v>22.84</v>
      </c>
      <c r="D233" s="4">
        <v>52</v>
      </c>
      <c r="E233" s="5">
        <v>22.71</v>
      </c>
      <c r="F233" s="4">
        <v>46</v>
      </c>
      <c r="G233" s="5">
        <v>23.47</v>
      </c>
      <c r="H233" s="4">
        <v>0</v>
      </c>
    </row>
    <row r="234" spans="1:8" x14ac:dyDescent="0.2">
      <c r="A234" s="2" t="s">
        <v>28</v>
      </c>
      <c r="B234" s="4">
        <v>1</v>
      </c>
      <c r="C234" s="5">
        <v>0.23</v>
      </c>
      <c r="D234" s="4">
        <v>0</v>
      </c>
      <c r="E234" s="5">
        <v>0</v>
      </c>
      <c r="F234" s="4">
        <v>1</v>
      </c>
      <c r="G234" s="5">
        <v>0.51</v>
      </c>
      <c r="H234" s="4">
        <v>0</v>
      </c>
    </row>
    <row r="235" spans="1:8" x14ac:dyDescent="0.2">
      <c r="A235" s="2" t="s">
        <v>29</v>
      </c>
      <c r="B235" s="4">
        <v>14</v>
      </c>
      <c r="C235" s="5">
        <v>3.26</v>
      </c>
      <c r="D235" s="4">
        <v>2</v>
      </c>
      <c r="E235" s="5">
        <v>0.87</v>
      </c>
      <c r="F235" s="4">
        <v>12</v>
      </c>
      <c r="G235" s="5">
        <v>6.12</v>
      </c>
      <c r="H235" s="4">
        <v>0</v>
      </c>
    </row>
    <row r="236" spans="1:8" x14ac:dyDescent="0.2">
      <c r="A236" s="2" t="s">
        <v>30</v>
      </c>
      <c r="B236" s="4">
        <v>28</v>
      </c>
      <c r="C236" s="5">
        <v>6.53</v>
      </c>
      <c r="D236" s="4">
        <v>10</v>
      </c>
      <c r="E236" s="5">
        <v>4.37</v>
      </c>
      <c r="F236" s="4">
        <v>18</v>
      </c>
      <c r="G236" s="5">
        <v>9.18</v>
      </c>
      <c r="H236" s="4">
        <v>0</v>
      </c>
    </row>
    <row r="237" spans="1:8" x14ac:dyDescent="0.2">
      <c r="A237" s="2" t="s">
        <v>31</v>
      </c>
      <c r="B237" s="4">
        <v>36</v>
      </c>
      <c r="C237" s="5">
        <v>8.39</v>
      </c>
      <c r="D237" s="4">
        <v>23</v>
      </c>
      <c r="E237" s="5">
        <v>10.039999999999999</v>
      </c>
      <c r="F237" s="4">
        <v>13</v>
      </c>
      <c r="G237" s="5">
        <v>6.63</v>
      </c>
      <c r="H237" s="4">
        <v>0</v>
      </c>
    </row>
    <row r="238" spans="1:8" x14ac:dyDescent="0.2">
      <c r="A238" s="2" t="s">
        <v>32</v>
      </c>
      <c r="B238" s="4">
        <v>58</v>
      </c>
      <c r="C238" s="5">
        <v>13.52</v>
      </c>
      <c r="D238" s="4">
        <v>47</v>
      </c>
      <c r="E238" s="5">
        <v>20.52</v>
      </c>
      <c r="F238" s="4">
        <v>9</v>
      </c>
      <c r="G238" s="5">
        <v>4.59</v>
      </c>
      <c r="H238" s="4">
        <v>0</v>
      </c>
    </row>
    <row r="239" spans="1:8" x14ac:dyDescent="0.2">
      <c r="A239" s="2" t="s">
        <v>33</v>
      </c>
      <c r="B239" s="4">
        <v>9</v>
      </c>
      <c r="C239" s="5">
        <v>2.1</v>
      </c>
      <c r="D239" s="4">
        <v>8</v>
      </c>
      <c r="E239" s="5">
        <v>3.49</v>
      </c>
      <c r="F239" s="4">
        <v>1</v>
      </c>
      <c r="G239" s="5">
        <v>0.51</v>
      </c>
      <c r="H239" s="4">
        <v>0</v>
      </c>
    </row>
    <row r="240" spans="1:8" x14ac:dyDescent="0.2">
      <c r="A240" s="2" t="s">
        <v>34</v>
      </c>
      <c r="B240" s="4">
        <v>25</v>
      </c>
      <c r="C240" s="5">
        <v>5.83</v>
      </c>
      <c r="D240" s="4">
        <v>20</v>
      </c>
      <c r="E240" s="5">
        <v>8.73</v>
      </c>
      <c r="F240" s="4">
        <v>5</v>
      </c>
      <c r="G240" s="5">
        <v>2.5499999999999998</v>
      </c>
      <c r="H240" s="4">
        <v>0</v>
      </c>
    </row>
    <row r="241" spans="1:8" x14ac:dyDescent="0.2">
      <c r="A241" s="2" t="s">
        <v>35</v>
      </c>
      <c r="B241" s="4">
        <v>23</v>
      </c>
      <c r="C241" s="5">
        <v>5.36</v>
      </c>
      <c r="D241" s="4">
        <v>13</v>
      </c>
      <c r="E241" s="5">
        <v>5.68</v>
      </c>
      <c r="F241" s="4">
        <v>8</v>
      </c>
      <c r="G241" s="5">
        <v>4.08</v>
      </c>
      <c r="H241" s="4">
        <v>0</v>
      </c>
    </row>
    <row r="242" spans="1:8" x14ac:dyDescent="0.2">
      <c r="A242" s="1" t="s">
        <v>15</v>
      </c>
      <c r="B242" s="4">
        <v>136</v>
      </c>
      <c r="C242" s="5">
        <v>100.02000000000002</v>
      </c>
      <c r="D242" s="4">
        <v>90</v>
      </c>
      <c r="E242" s="5">
        <v>99.97999999999999</v>
      </c>
      <c r="F242" s="4">
        <v>41</v>
      </c>
      <c r="G242" s="5">
        <v>100.00999999999996</v>
      </c>
      <c r="H242" s="4">
        <v>1</v>
      </c>
    </row>
    <row r="243" spans="1:8" x14ac:dyDescent="0.2">
      <c r="A243" s="2" t="s">
        <v>21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22</v>
      </c>
      <c r="B244" s="4">
        <v>35</v>
      </c>
      <c r="C244" s="5">
        <v>25.74</v>
      </c>
      <c r="D244" s="4">
        <v>21</v>
      </c>
      <c r="E244" s="5">
        <v>23.33</v>
      </c>
      <c r="F244" s="4">
        <v>14</v>
      </c>
      <c r="G244" s="5">
        <v>34.15</v>
      </c>
      <c r="H244" s="4">
        <v>0</v>
      </c>
    </row>
    <row r="245" spans="1:8" x14ac:dyDescent="0.2">
      <c r="A245" s="2" t="s">
        <v>23</v>
      </c>
      <c r="B245" s="4">
        <v>12</v>
      </c>
      <c r="C245" s="5">
        <v>8.82</v>
      </c>
      <c r="D245" s="4">
        <v>11</v>
      </c>
      <c r="E245" s="5">
        <v>12.22</v>
      </c>
      <c r="F245" s="4">
        <v>1</v>
      </c>
      <c r="G245" s="5">
        <v>2.44</v>
      </c>
      <c r="H245" s="4">
        <v>0</v>
      </c>
    </row>
    <row r="246" spans="1:8" x14ac:dyDescent="0.2">
      <c r="A246" s="2" t="s">
        <v>24</v>
      </c>
      <c r="B246" s="4">
        <v>2</v>
      </c>
      <c r="C246" s="5">
        <v>1.47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25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26</v>
      </c>
      <c r="B248" s="4">
        <v>1</v>
      </c>
      <c r="C248" s="5">
        <v>0.74</v>
      </c>
      <c r="D248" s="4">
        <v>0</v>
      </c>
      <c r="E248" s="5">
        <v>0</v>
      </c>
      <c r="F248" s="4">
        <v>1</v>
      </c>
      <c r="G248" s="5">
        <v>2.44</v>
      </c>
      <c r="H248" s="4">
        <v>0</v>
      </c>
    </row>
    <row r="249" spans="1:8" x14ac:dyDescent="0.2">
      <c r="A249" s="2" t="s">
        <v>27</v>
      </c>
      <c r="B249" s="4">
        <v>32</v>
      </c>
      <c r="C249" s="5">
        <v>23.53</v>
      </c>
      <c r="D249" s="4">
        <v>22</v>
      </c>
      <c r="E249" s="5">
        <v>24.44</v>
      </c>
      <c r="F249" s="4">
        <v>9</v>
      </c>
      <c r="G249" s="5">
        <v>21.95</v>
      </c>
      <c r="H249" s="4">
        <v>1</v>
      </c>
    </row>
    <row r="250" spans="1:8" x14ac:dyDescent="0.2">
      <c r="A250" s="2" t="s">
        <v>28</v>
      </c>
      <c r="B250" s="4">
        <v>1</v>
      </c>
      <c r="C250" s="5">
        <v>0.74</v>
      </c>
      <c r="D250" s="4">
        <v>1</v>
      </c>
      <c r="E250" s="5">
        <v>1.1100000000000001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29</v>
      </c>
      <c r="B251" s="4">
        <v>1</v>
      </c>
      <c r="C251" s="5">
        <v>0.74</v>
      </c>
      <c r="D251" s="4">
        <v>0</v>
      </c>
      <c r="E251" s="5">
        <v>0</v>
      </c>
      <c r="F251" s="4">
        <v>1</v>
      </c>
      <c r="G251" s="5">
        <v>2.44</v>
      </c>
      <c r="H251" s="4">
        <v>0</v>
      </c>
    </row>
    <row r="252" spans="1:8" x14ac:dyDescent="0.2">
      <c r="A252" s="2" t="s">
        <v>30</v>
      </c>
      <c r="B252" s="4">
        <v>4</v>
      </c>
      <c r="C252" s="5">
        <v>2.94</v>
      </c>
      <c r="D252" s="4">
        <v>0</v>
      </c>
      <c r="E252" s="5">
        <v>0</v>
      </c>
      <c r="F252" s="4">
        <v>3</v>
      </c>
      <c r="G252" s="5">
        <v>7.32</v>
      </c>
      <c r="H252" s="4">
        <v>0</v>
      </c>
    </row>
    <row r="253" spans="1:8" x14ac:dyDescent="0.2">
      <c r="A253" s="2" t="s">
        <v>31</v>
      </c>
      <c r="B253" s="4">
        <v>15</v>
      </c>
      <c r="C253" s="5">
        <v>11.03</v>
      </c>
      <c r="D253" s="4">
        <v>13</v>
      </c>
      <c r="E253" s="5">
        <v>14.44</v>
      </c>
      <c r="F253" s="4">
        <v>2</v>
      </c>
      <c r="G253" s="5">
        <v>4.88</v>
      </c>
      <c r="H253" s="4">
        <v>0</v>
      </c>
    </row>
    <row r="254" spans="1:8" x14ac:dyDescent="0.2">
      <c r="A254" s="2" t="s">
        <v>32</v>
      </c>
      <c r="B254" s="4">
        <v>15</v>
      </c>
      <c r="C254" s="5">
        <v>11.03</v>
      </c>
      <c r="D254" s="4">
        <v>15</v>
      </c>
      <c r="E254" s="5">
        <v>16.670000000000002</v>
      </c>
      <c r="F254" s="4">
        <v>0</v>
      </c>
      <c r="G254" s="5">
        <v>0</v>
      </c>
      <c r="H254" s="4">
        <v>0</v>
      </c>
    </row>
    <row r="255" spans="1:8" x14ac:dyDescent="0.2">
      <c r="A255" s="2" t="s">
        <v>33</v>
      </c>
      <c r="B255" s="4">
        <v>4</v>
      </c>
      <c r="C255" s="5">
        <v>2.94</v>
      </c>
      <c r="D255" s="4">
        <v>2</v>
      </c>
      <c r="E255" s="5">
        <v>2.2200000000000002</v>
      </c>
      <c r="F255" s="4">
        <v>1</v>
      </c>
      <c r="G255" s="5">
        <v>2.44</v>
      </c>
      <c r="H255" s="4">
        <v>0</v>
      </c>
    </row>
    <row r="256" spans="1:8" x14ac:dyDescent="0.2">
      <c r="A256" s="2" t="s">
        <v>34</v>
      </c>
      <c r="B256" s="4">
        <v>7</v>
      </c>
      <c r="C256" s="5">
        <v>5.15</v>
      </c>
      <c r="D256" s="4">
        <v>1</v>
      </c>
      <c r="E256" s="5">
        <v>1.1100000000000001</v>
      </c>
      <c r="F256" s="4">
        <v>6</v>
      </c>
      <c r="G256" s="5">
        <v>14.63</v>
      </c>
      <c r="H256" s="4">
        <v>0</v>
      </c>
    </row>
    <row r="257" spans="1:8" x14ac:dyDescent="0.2">
      <c r="A257" s="2" t="s">
        <v>35</v>
      </c>
      <c r="B257" s="4">
        <v>7</v>
      </c>
      <c r="C257" s="5">
        <v>5.15</v>
      </c>
      <c r="D257" s="4">
        <v>4</v>
      </c>
      <c r="E257" s="5">
        <v>4.4400000000000004</v>
      </c>
      <c r="F257" s="4">
        <v>3</v>
      </c>
      <c r="G257" s="5">
        <v>7.32</v>
      </c>
      <c r="H257" s="4">
        <v>0</v>
      </c>
    </row>
    <row r="258" spans="1:8" x14ac:dyDescent="0.2">
      <c r="A258" s="1" t="s">
        <v>16</v>
      </c>
      <c r="B258" s="4">
        <v>802</v>
      </c>
      <c r="C258" s="5">
        <v>99.969999999999985</v>
      </c>
      <c r="D258" s="4">
        <v>489</v>
      </c>
      <c r="E258" s="5">
        <v>99.990000000000009</v>
      </c>
      <c r="F258" s="4">
        <v>310</v>
      </c>
      <c r="G258" s="5">
        <v>100.01</v>
      </c>
      <c r="H258" s="4">
        <v>0</v>
      </c>
    </row>
    <row r="259" spans="1:8" x14ac:dyDescent="0.2">
      <c r="A259" s="2" t="s">
        <v>21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22</v>
      </c>
      <c r="B260" s="4">
        <v>58</v>
      </c>
      <c r="C260" s="5">
        <v>7.23</v>
      </c>
      <c r="D260" s="4">
        <v>25</v>
      </c>
      <c r="E260" s="5">
        <v>5.1100000000000003</v>
      </c>
      <c r="F260" s="4">
        <v>33</v>
      </c>
      <c r="G260" s="5">
        <v>10.65</v>
      </c>
      <c r="H260" s="4">
        <v>0</v>
      </c>
    </row>
    <row r="261" spans="1:8" x14ac:dyDescent="0.2">
      <c r="A261" s="2" t="s">
        <v>23</v>
      </c>
      <c r="B261" s="4">
        <v>207</v>
      </c>
      <c r="C261" s="5">
        <v>25.81</v>
      </c>
      <c r="D261" s="4">
        <v>128</v>
      </c>
      <c r="E261" s="5">
        <v>26.18</v>
      </c>
      <c r="F261" s="4">
        <v>79</v>
      </c>
      <c r="G261" s="5">
        <v>25.48</v>
      </c>
      <c r="H261" s="4">
        <v>0</v>
      </c>
    </row>
    <row r="262" spans="1:8" x14ac:dyDescent="0.2">
      <c r="A262" s="2" t="s">
        <v>24</v>
      </c>
      <c r="B262" s="4">
        <v>1</v>
      </c>
      <c r="C262" s="5">
        <v>0.12</v>
      </c>
      <c r="D262" s="4">
        <v>0</v>
      </c>
      <c r="E262" s="5">
        <v>0</v>
      </c>
      <c r="F262" s="4">
        <v>1</v>
      </c>
      <c r="G262" s="5">
        <v>0.32</v>
      </c>
      <c r="H262" s="4">
        <v>0</v>
      </c>
    </row>
    <row r="263" spans="1:8" x14ac:dyDescent="0.2">
      <c r="A263" s="2" t="s">
        <v>25</v>
      </c>
      <c r="B263" s="4">
        <v>3</v>
      </c>
      <c r="C263" s="5">
        <v>0.37</v>
      </c>
      <c r="D263" s="4">
        <v>0</v>
      </c>
      <c r="E263" s="5">
        <v>0</v>
      </c>
      <c r="F263" s="4">
        <v>3</v>
      </c>
      <c r="G263" s="5">
        <v>0.97</v>
      </c>
      <c r="H263" s="4">
        <v>0</v>
      </c>
    </row>
    <row r="264" spans="1:8" x14ac:dyDescent="0.2">
      <c r="A264" s="2" t="s">
        <v>26</v>
      </c>
      <c r="B264" s="4">
        <v>5</v>
      </c>
      <c r="C264" s="5">
        <v>0.62</v>
      </c>
      <c r="D264" s="4">
        <v>3</v>
      </c>
      <c r="E264" s="5">
        <v>0.61</v>
      </c>
      <c r="F264" s="4">
        <v>2</v>
      </c>
      <c r="G264" s="5">
        <v>0.65</v>
      </c>
      <c r="H264" s="4">
        <v>0</v>
      </c>
    </row>
    <row r="265" spans="1:8" x14ac:dyDescent="0.2">
      <c r="A265" s="2" t="s">
        <v>27</v>
      </c>
      <c r="B265" s="4">
        <v>280</v>
      </c>
      <c r="C265" s="5">
        <v>34.909999999999997</v>
      </c>
      <c r="D265" s="4">
        <v>142</v>
      </c>
      <c r="E265" s="5">
        <v>29.04</v>
      </c>
      <c r="F265" s="4">
        <v>138</v>
      </c>
      <c r="G265" s="5">
        <v>44.52</v>
      </c>
      <c r="H265" s="4">
        <v>0</v>
      </c>
    </row>
    <row r="266" spans="1:8" x14ac:dyDescent="0.2">
      <c r="A266" s="2" t="s">
        <v>28</v>
      </c>
      <c r="B266" s="4">
        <v>5</v>
      </c>
      <c r="C266" s="5">
        <v>0.62</v>
      </c>
      <c r="D266" s="4">
        <v>0</v>
      </c>
      <c r="E266" s="5">
        <v>0</v>
      </c>
      <c r="F266" s="4">
        <v>5</v>
      </c>
      <c r="G266" s="5">
        <v>1.61</v>
      </c>
      <c r="H266" s="4">
        <v>0</v>
      </c>
    </row>
    <row r="267" spans="1:8" x14ac:dyDescent="0.2">
      <c r="A267" s="2" t="s">
        <v>29</v>
      </c>
      <c r="B267" s="4">
        <v>20</v>
      </c>
      <c r="C267" s="5">
        <v>2.4900000000000002</v>
      </c>
      <c r="D267" s="4">
        <v>7</v>
      </c>
      <c r="E267" s="5">
        <v>1.43</v>
      </c>
      <c r="F267" s="4">
        <v>13</v>
      </c>
      <c r="G267" s="5">
        <v>4.1900000000000004</v>
      </c>
      <c r="H267" s="4">
        <v>0</v>
      </c>
    </row>
    <row r="268" spans="1:8" x14ac:dyDescent="0.2">
      <c r="A268" s="2" t="s">
        <v>30</v>
      </c>
      <c r="B268" s="4">
        <v>22</v>
      </c>
      <c r="C268" s="5">
        <v>2.74</v>
      </c>
      <c r="D268" s="4">
        <v>16</v>
      </c>
      <c r="E268" s="5">
        <v>3.27</v>
      </c>
      <c r="F268" s="4">
        <v>6</v>
      </c>
      <c r="G268" s="5">
        <v>1.94</v>
      </c>
      <c r="H268" s="4">
        <v>0</v>
      </c>
    </row>
    <row r="269" spans="1:8" x14ac:dyDescent="0.2">
      <c r="A269" s="2" t="s">
        <v>31</v>
      </c>
      <c r="B269" s="4">
        <v>70</v>
      </c>
      <c r="C269" s="5">
        <v>8.73</v>
      </c>
      <c r="D269" s="4">
        <v>61</v>
      </c>
      <c r="E269" s="5">
        <v>12.47</v>
      </c>
      <c r="F269" s="4">
        <v>9</v>
      </c>
      <c r="G269" s="5">
        <v>2.9</v>
      </c>
      <c r="H269" s="4">
        <v>0</v>
      </c>
    </row>
    <row r="270" spans="1:8" x14ac:dyDescent="0.2">
      <c r="A270" s="2" t="s">
        <v>32</v>
      </c>
      <c r="B270" s="4">
        <v>68</v>
      </c>
      <c r="C270" s="5">
        <v>8.48</v>
      </c>
      <c r="D270" s="4">
        <v>59</v>
      </c>
      <c r="E270" s="5">
        <v>12.07</v>
      </c>
      <c r="F270" s="4">
        <v>9</v>
      </c>
      <c r="G270" s="5">
        <v>2.9</v>
      </c>
      <c r="H270" s="4">
        <v>0</v>
      </c>
    </row>
    <row r="271" spans="1:8" x14ac:dyDescent="0.2">
      <c r="A271" s="2" t="s">
        <v>33</v>
      </c>
      <c r="B271" s="4">
        <v>21</v>
      </c>
      <c r="C271" s="5">
        <v>2.62</v>
      </c>
      <c r="D271" s="4">
        <v>15</v>
      </c>
      <c r="E271" s="5">
        <v>3.07</v>
      </c>
      <c r="F271" s="4">
        <v>3</v>
      </c>
      <c r="G271" s="5">
        <v>0.97</v>
      </c>
      <c r="H271" s="4">
        <v>0</v>
      </c>
    </row>
    <row r="272" spans="1:8" x14ac:dyDescent="0.2">
      <c r="A272" s="2" t="s">
        <v>34</v>
      </c>
      <c r="B272" s="4">
        <v>24</v>
      </c>
      <c r="C272" s="5">
        <v>2.99</v>
      </c>
      <c r="D272" s="4">
        <v>21</v>
      </c>
      <c r="E272" s="5">
        <v>4.29</v>
      </c>
      <c r="F272" s="4">
        <v>3</v>
      </c>
      <c r="G272" s="5">
        <v>0.97</v>
      </c>
      <c r="H272" s="4">
        <v>0</v>
      </c>
    </row>
    <row r="273" spans="1:8" x14ac:dyDescent="0.2">
      <c r="A273" s="2" t="s">
        <v>35</v>
      </c>
      <c r="B273" s="4">
        <v>18</v>
      </c>
      <c r="C273" s="5">
        <v>2.2400000000000002</v>
      </c>
      <c r="D273" s="4">
        <v>12</v>
      </c>
      <c r="E273" s="5">
        <v>2.4500000000000002</v>
      </c>
      <c r="F273" s="4">
        <v>6</v>
      </c>
      <c r="G273" s="5">
        <v>1.94</v>
      </c>
      <c r="H273" s="4">
        <v>0</v>
      </c>
    </row>
    <row r="274" spans="1:8" x14ac:dyDescent="0.2">
      <c r="A274" s="1" t="s">
        <v>17</v>
      </c>
      <c r="B274" s="4">
        <v>154</v>
      </c>
      <c r="C274" s="5">
        <v>99.999999999999986</v>
      </c>
      <c r="D274" s="4">
        <v>108</v>
      </c>
      <c r="E274" s="5">
        <v>100.01000000000002</v>
      </c>
      <c r="F274" s="4">
        <v>44</v>
      </c>
      <c r="G274" s="5">
        <v>99.99</v>
      </c>
      <c r="H274" s="4">
        <v>0</v>
      </c>
    </row>
    <row r="275" spans="1:8" x14ac:dyDescent="0.2">
      <c r="A275" s="2" t="s">
        <v>21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22</v>
      </c>
      <c r="B276" s="4">
        <v>27</v>
      </c>
      <c r="C276" s="5">
        <v>17.53</v>
      </c>
      <c r="D276" s="4">
        <v>15</v>
      </c>
      <c r="E276" s="5">
        <v>13.89</v>
      </c>
      <c r="F276" s="4">
        <v>12</v>
      </c>
      <c r="G276" s="5">
        <v>27.27</v>
      </c>
      <c r="H276" s="4">
        <v>0</v>
      </c>
    </row>
    <row r="277" spans="1:8" x14ac:dyDescent="0.2">
      <c r="A277" s="2" t="s">
        <v>23</v>
      </c>
      <c r="B277" s="4">
        <v>8</v>
      </c>
      <c r="C277" s="5">
        <v>5.19</v>
      </c>
      <c r="D277" s="4">
        <v>3</v>
      </c>
      <c r="E277" s="5">
        <v>2.78</v>
      </c>
      <c r="F277" s="4">
        <v>5</v>
      </c>
      <c r="G277" s="5">
        <v>11.36</v>
      </c>
      <c r="H277" s="4">
        <v>0</v>
      </c>
    </row>
    <row r="278" spans="1:8" x14ac:dyDescent="0.2">
      <c r="A278" s="2" t="s">
        <v>24</v>
      </c>
      <c r="B278" s="4">
        <v>1</v>
      </c>
      <c r="C278" s="5">
        <v>0.65</v>
      </c>
      <c r="D278" s="4">
        <v>0</v>
      </c>
      <c r="E278" s="5">
        <v>0</v>
      </c>
      <c r="F278" s="4">
        <v>1</v>
      </c>
      <c r="G278" s="5">
        <v>2.27</v>
      </c>
      <c r="H278" s="4">
        <v>0</v>
      </c>
    </row>
    <row r="279" spans="1:8" x14ac:dyDescent="0.2">
      <c r="A279" s="2" t="s">
        <v>25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26</v>
      </c>
      <c r="B280" s="4">
        <v>0</v>
      </c>
      <c r="C280" s="5">
        <v>0</v>
      </c>
      <c r="D280" s="4">
        <v>0</v>
      </c>
      <c r="E280" s="5">
        <v>0</v>
      </c>
      <c r="F280" s="4">
        <v>0</v>
      </c>
      <c r="G280" s="5">
        <v>0</v>
      </c>
      <c r="H280" s="4">
        <v>0</v>
      </c>
    </row>
    <row r="281" spans="1:8" x14ac:dyDescent="0.2">
      <c r="A281" s="2" t="s">
        <v>27</v>
      </c>
      <c r="B281" s="4">
        <v>47</v>
      </c>
      <c r="C281" s="5">
        <v>30.52</v>
      </c>
      <c r="D281" s="4">
        <v>34</v>
      </c>
      <c r="E281" s="5">
        <v>31.48</v>
      </c>
      <c r="F281" s="4">
        <v>13</v>
      </c>
      <c r="G281" s="5">
        <v>29.55</v>
      </c>
      <c r="H281" s="4">
        <v>0</v>
      </c>
    </row>
    <row r="282" spans="1:8" x14ac:dyDescent="0.2">
      <c r="A282" s="2" t="s">
        <v>28</v>
      </c>
      <c r="B282" s="4">
        <v>2</v>
      </c>
      <c r="C282" s="5">
        <v>1.3</v>
      </c>
      <c r="D282" s="4">
        <v>0</v>
      </c>
      <c r="E282" s="5">
        <v>0</v>
      </c>
      <c r="F282" s="4">
        <v>2</v>
      </c>
      <c r="G282" s="5">
        <v>4.55</v>
      </c>
      <c r="H282" s="4">
        <v>0</v>
      </c>
    </row>
    <row r="283" spans="1:8" x14ac:dyDescent="0.2">
      <c r="A283" s="2" t="s">
        <v>29</v>
      </c>
      <c r="B283" s="4">
        <v>5</v>
      </c>
      <c r="C283" s="5">
        <v>3.25</v>
      </c>
      <c r="D283" s="4">
        <v>3</v>
      </c>
      <c r="E283" s="5">
        <v>2.78</v>
      </c>
      <c r="F283" s="4">
        <v>1</v>
      </c>
      <c r="G283" s="5">
        <v>2.27</v>
      </c>
      <c r="H283" s="4">
        <v>0</v>
      </c>
    </row>
    <row r="284" spans="1:8" x14ac:dyDescent="0.2">
      <c r="A284" s="2" t="s">
        <v>30</v>
      </c>
      <c r="B284" s="4">
        <v>3</v>
      </c>
      <c r="C284" s="5">
        <v>1.95</v>
      </c>
      <c r="D284" s="4">
        <v>3</v>
      </c>
      <c r="E284" s="5">
        <v>2.78</v>
      </c>
      <c r="F284" s="4">
        <v>0</v>
      </c>
      <c r="G284" s="5">
        <v>0</v>
      </c>
      <c r="H284" s="4">
        <v>0</v>
      </c>
    </row>
    <row r="285" spans="1:8" x14ac:dyDescent="0.2">
      <c r="A285" s="2" t="s">
        <v>31</v>
      </c>
      <c r="B285" s="4">
        <v>20</v>
      </c>
      <c r="C285" s="5">
        <v>12.99</v>
      </c>
      <c r="D285" s="4">
        <v>15</v>
      </c>
      <c r="E285" s="5">
        <v>13.89</v>
      </c>
      <c r="F285" s="4">
        <v>5</v>
      </c>
      <c r="G285" s="5">
        <v>11.36</v>
      </c>
      <c r="H285" s="4">
        <v>0</v>
      </c>
    </row>
    <row r="286" spans="1:8" x14ac:dyDescent="0.2">
      <c r="A286" s="2" t="s">
        <v>32</v>
      </c>
      <c r="B286" s="4">
        <v>26</v>
      </c>
      <c r="C286" s="5">
        <v>16.88</v>
      </c>
      <c r="D286" s="4">
        <v>24</v>
      </c>
      <c r="E286" s="5">
        <v>22.22</v>
      </c>
      <c r="F286" s="4">
        <v>1</v>
      </c>
      <c r="G286" s="5">
        <v>2.27</v>
      </c>
      <c r="H286" s="4">
        <v>0</v>
      </c>
    </row>
    <row r="287" spans="1:8" x14ac:dyDescent="0.2">
      <c r="A287" s="2" t="s">
        <v>33</v>
      </c>
      <c r="B287" s="4">
        <v>4</v>
      </c>
      <c r="C287" s="5">
        <v>2.6</v>
      </c>
      <c r="D287" s="4">
        <v>4</v>
      </c>
      <c r="E287" s="5">
        <v>3.7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34</v>
      </c>
      <c r="B288" s="4">
        <v>9</v>
      </c>
      <c r="C288" s="5">
        <v>5.84</v>
      </c>
      <c r="D288" s="4">
        <v>6</v>
      </c>
      <c r="E288" s="5">
        <v>5.56</v>
      </c>
      <c r="F288" s="4">
        <v>3</v>
      </c>
      <c r="G288" s="5">
        <v>6.82</v>
      </c>
      <c r="H288" s="4">
        <v>0</v>
      </c>
    </row>
    <row r="289" spans="1:8" x14ac:dyDescent="0.2">
      <c r="A289" s="2" t="s">
        <v>35</v>
      </c>
      <c r="B289" s="4">
        <v>2</v>
      </c>
      <c r="C289" s="5">
        <v>1.3</v>
      </c>
      <c r="D289" s="4">
        <v>1</v>
      </c>
      <c r="E289" s="5">
        <v>0.93</v>
      </c>
      <c r="F289" s="4">
        <v>1</v>
      </c>
      <c r="G289" s="5">
        <v>2.27</v>
      </c>
      <c r="H289" s="4">
        <v>0</v>
      </c>
    </row>
    <row r="290" spans="1:8" x14ac:dyDescent="0.2">
      <c r="A290" s="1" t="s">
        <v>18</v>
      </c>
      <c r="B290" s="4">
        <v>224</v>
      </c>
      <c r="C290" s="5">
        <v>100.02999999999999</v>
      </c>
      <c r="D290" s="4">
        <v>136</v>
      </c>
      <c r="E290" s="5">
        <v>99.999999999999986</v>
      </c>
      <c r="F290" s="4">
        <v>86</v>
      </c>
      <c r="G290" s="5">
        <v>99.99</v>
      </c>
      <c r="H290" s="4">
        <v>0</v>
      </c>
    </row>
    <row r="291" spans="1:8" x14ac:dyDescent="0.2">
      <c r="A291" s="2" t="s">
        <v>21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22</v>
      </c>
      <c r="B292" s="4">
        <v>41</v>
      </c>
      <c r="C292" s="5">
        <v>18.3</v>
      </c>
      <c r="D292" s="4">
        <v>22</v>
      </c>
      <c r="E292" s="5">
        <v>16.18</v>
      </c>
      <c r="F292" s="4">
        <v>19</v>
      </c>
      <c r="G292" s="5">
        <v>22.09</v>
      </c>
      <c r="H292" s="4">
        <v>0</v>
      </c>
    </row>
    <row r="293" spans="1:8" x14ac:dyDescent="0.2">
      <c r="A293" s="2" t="s">
        <v>23</v>
      </c>
      <c r="B293" s="4">
        <v>4</v>
      </c>
      <c r="C293" s="5">
        <v>1.79</v>
      </c>
      <c r="D293" s="4">
        <v>3</v>
      </c>
      <c r="E293" s="5">
        <v>2.21</v>
      </c>
      <c r="F293" s="4">
        <v>1</v>
      </c>
      <c r="G293" s="5">
        <v>1.1599999999999999</v>
      </c>
      <c r="H293" s="4">
        <v>0</v>
      </c>
    </row>
    <row r="294" spans="1:8" x14ac:dyDescent="0.2">
      <c r="A294" s="2" t="s">
        <v>24</v>
      </c>
      <c r="B294" s="4">
        <v>1</v>
      </c>
      <c r="C294" s="5">
        <v>0.45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25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26</v>
      </c>
      <c r="B296" s="4">
        <v>1</v>
      </c>
      <c r="C296" s="5">
        <v>0.45</v>
      </c>
      <c r="D296" s="4">
        <v>1</v>
      </c>
      <c r="E296" s="5">
        <v>0.74</v>
      </c>
      <c r="F296" s="4">
        <v>0</v>
      </c>
      <c r="G296" s="5">
        <v>0</v>
      </c>
      <c r="H296" s="4">
        <v>0</v>
      </c>
    </row>
    <row r="297" spans="1:8" x14ac:dyDescent="0.2">
      <c r="A297" s="2" t="s">
        <v>27</v>
      </c>
      <c r="B297" s="4">
        <v>85</v>
      </c>
      <c r="C297" s="5">
        <v>37.950000000000003</v>
      </c>
      <c r="D297" s="4">
        <v>46</v>
      </c>
      <c r="E297" s="5">
        <v>33.82</v>
      </c>
      <c r="F297" s="4">
        <v>39</v>
      </c>
      <c r="G297" s="5">
        <v>45.35</v>
      </c>
      <c r="H297" s="4">
        <v>0</v>
      </c>
    </row>
    <row r="298" spans="1:8" x14ac:dyDescent="0.2">
      <c r="A298" s="2" t="s">
        <v>28</v>
      </c>
      <c r="B298" s="4">
        <v>1</v>
      </c>
      <c r="C298" s="5">
        <v>0.45</v>
      </c>
      <c r="D298" s="4">
        <v>0</v>
      </c>
      <c r="E298" s="5">
        <v>0</v>
      </c>
      <c r="F298" s="4">
        <v>1</v>
      </c>
      <c r="G298" s="5">
        <v>1.1599999999999999</v>
      </c>
      <c r="H298" s="4">
        <v>0</v>
      </c>
    </row>
    <row r="299" spans="1:8" x14ac:dyDescent="0.2">
      <c r="A299" s="2" t="s">
        <v>29</v>
      </c>
      <c r="B299" s="4">
        <v>15</v>
      </c>
      <c r="C299" s="5">
        <v>6.7</v>
      </c>
      <c r="D299" s="4">
        <v>10</v>
      </c>
      <c r="E299" s="5">
        <v>7.35</v>
      </c>
      <c r="F299" s="4">
        <v>5</v>
      </c>
      <c r="G299" s="5">
        <v>5.81</v>
      </c>
      <c r="H299" s="4">
        <v>0</v>
      </c>
    </row>
    <row r="300" spans="1:8" x14ac:dyDescent="0.2">
      <c r="A300" s="2" t="s">
        <v>30</v>
      </c>
      <c r="B300" s="4">
        <v>5</v>
      </c>
      <c r="C300" s="5">
        <v>2.23</v>
      </c>
      <c r="D300" s="4">
        <v>4</v>
      </c>
      <c r="E300" s="5">
        <v>2.94</v>
      </c>
      <c r="F300" s="4">
        <v>1</v>
      </c>
      <c r="G300" s="5">
        <v>1.1599999999999999</v>
      </c>
      <c r="H300" s="4">
        <v>0</v>
      </c>
    </row>
    <row r="301" spans="1:8" x14ac:dyDescent="0.2">
      <c r="A301" s="2" t="s">
        <v>31</v>
      </c>
      <c r="B301" s="4">
        <v>15</v>
      </c>
      <c r="C301" s="5">
        <v>6.7</v>
      </c>
      <c r="D301" s="4">
        <v>12</v>
      </c>
      <c r="E301" s="5">
        <v>8.82</v>
      </c>
      <c r="F301" s="4">
        <v>2</v>
      </c>
      <c r="G301" s="5">
        <v>2.33</v>
      </c>
      <c r="H301" s="4">
        <v>0</v>
      </c>
    </row>
    <row r="302" spans="1:8" x14ac:dyDescent="0.2">
      <c r="A302" s="2" t="s">
        <v>32</v>
      </c>
      <c r="B302" s="4">
        <v>32</v>
      </c>
      <c r="C302" s="5">
        <v>14.29</v>
      </c>
      <c r="D302" s="4">
        <v>23</v>
      </c>
      <c r="E302" s="5">
        <v>16.91</v>
      </c>
      <c r="F302" s="4">
        <v>9</v>
      </c>
      <c r="G302" s="5">
        <v>10.47</v>
      </c>
      <c r="H302" s="4">
        <v>0</v>
      </c>
    </row>
    <row r="303" spans="1:8" x14ac:dyDescent="0.2">
      <c r="A303" s="2" t="s">
        <v>33</v>
      </c>
      <c r="B303" s="4">
        <v>9</v>
      </c>
      <c r="C303" s="5">
        <v>4.0199999999999996</v>
      </c>
      <c r="D303" s="4">
        <v>8</v>
      </c>
      <c r="E303" s="5">
        <v>5.88</v>
      </c>
      <c r="F303" s="4">
        <v>1</v>
      </c>
      <c r="G303" s="5">
        <v>1.1599999999999999</v>
      </c>
      <c r="H303" s="4">
        <v>0</v>
      </c>
    </row>
    <row r="304" spans="1:8" x14ac:dyDescent="0.2">
      <c r="A304" s="2" t="s">
        <v>34</v>
      </c>
      <c r="B304" s="4">
        <v>8</v>
      </c>
      <c r="C304" s="5">
        <v>3.57</v>
      </c>
      <c r="D304" s="4">
        <v>4</v>
      </c>
      <c r="E304" s="5">
        <v>2.94</v>
      </c>
      <c r="F304" s="4">
        <v>4</v>
      </c>
      <c r="G304" s="5">
        <v>4.6500000000000004</v>
      </c>
      <c r="H304" s="4">
        <v>0</v>
      </c>
    </row>
    <row r="305" spans="1:8" x14ac:dyDescent="0.2">
      <c r="A305" s="2" t="s">
        <v>35</v>
      </c>
      <c r="B305" s="4">
        <v>7</v>
      </c>
      <c r="C305" s="5">
        <v>3.13</v>
      </c>
      <c r="D305" s="4">
        <v>3</v>
      </c>
      <c r="E305" s="5">
        <v>2.21</v>
      </c>
      <c r="F305" s="4">
        <v>4</v>
      </c>
      <c r="G305" s="5">
        <v>4.6500000000000004</v>
      </c>
      <c r="H305" s="4">
        <v>0</v>
      </c>
    </row>
    <row r="306" spans="1:8" x14ac:dyDescent="0.2">
      <c r="A306" s="1" t="s">
        <v>19</v>
      </c>
      <c r="B306" s="4">
        <v>550</v>
      </c>
      <c r="C306" s="5">
        <v>100.00999999999998</v>
      </c>
      <c r="D306" s="4">
        <v>409</v>
      </c>
      <c r="E306" s="5">
        <v>99.990000000000009</v>
      </c>
      <c r="F306" s="4">
        <v>129</v>
      </c>
      <c r="G306" s="5">
        <v>100.00999999999999</v>
      </c>
      <c r="H306" s="4">
        <v>2</v>
      </c>
    </row>
    <row r="307" spans="1:8" x14ac:dyDescent="0.2">
      <c r="A307" s="2" t="s">
        <v>21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22</v>
      </c>
      <c r="B308" s="4">
        <v>105</v>
      </c>
      <c r="C308" s="5">
        <v>19.09</v>
      </c>
      <c r="D308" s="4">
        <v>74</v>
      </c>
      <c r="E308" s="5">
        <v>18.09</v>
      </c>
      <c r="F308" s="4">
        <v>31</v>
      </c>
      <c r="G308" s="5">
        <v>24.03</v>
      </c>
      <c r="H308" s="4">
        <v>0</v>
      </c>
    </row>
    <row r="309" spans="1:8" x14ac:dyDescent="0.2">
      <c r="A309" s="2" t="s">
        <v>23</v>
      </c>
      <c r="B309" s="4">
        <v>31</v>
      </c>
      <c r="C309" s="5">
        <v>5.64</v>
      </c>
      <c r="D309" s="4">
        <v>22</v>
      </c>
      <c r="E309" s="5">
        <v>5.38</v>
      </c>
      <c r="F309" s="4">
        <v>8</v>
      </c>
      <c r="G309" s="5">
        <v>6.2</v>
      </c>
      <c r="H309" s="4">
        <v>1</v>
      </c>
    </row>
    <row r="310" spans="1:8" x14ac:dyDescent="0.2">
      <c r="A310" s="2" t="s">
        <v>24</v>
      </c>
      <c r="B310" s="4">
        <v>3</v>
      </c>
      <c r="C310" s="5">
        <v>0.55000000000000004</v>
      </c>
      <c r="D310" s="4">
        <v>0</v>
      </c>
      <c r="E310" s="5">
        <v>0</v>
      </c>
      <c r="F310" s="4">
        <v>2</v>
      </c>
      <c r="G310" s="5">
        <v>1.55</v>
      </c>
      <c r="H310" s="4">
        <v>0</v>
      </c>
    </row>
    <row r="311" spans="1:8" x14ac:dyDescent="0.2">
      <c r="A311" s="2" t="s">
        <v>25</v>
      </c>
      <c r="B311" s="4">
        <v>2</v>
      </c>
      <c r="C311" s="5">
        <v>0.36</v>
      </c>
      <c r="D311" s="4">
        <v>1</v>
      </c>
      <c r="E311" s="5">
        <v>0.24</v>
      </c>
      <c r="F311" s="4">
        <v>1</v>
      </c>
      <c r="G311" s="5">
        <v>0.78</v>
      </c>
      <c r="H311" s="4">
        <v>0</v>
      </c>
    </row>
    <row r="312" spans="1:8" x14ac:dyDescent="0.2">
      <c r="A312" s="2" t="s">
        <v>26</v>
      </c>
      <c r="B312" s="4">
        <v>1</v>
      </c>
      <c r="C312" s="5">
        <v>0.18</v>
      </c>
      <c r="D312" s="4">
        <v>0</v>
      </c>
      <c r="E312" s="5">
        <v>0</v>
      </c>
      <c r="F312" s="4">
        <v>1</v>
      </c>
      <c r="G312" s="5">
        <v>0.78</v>
      </c>
      <c r="H312" s="4">
        <v>0</v>
      </c>
    </row>
    <row r="313" spans="1:8" x14ac:dyDescent="0.2">
      <c r="A313" s="2" t="s">
        <v>27</v>
      </c>
      <c r="B313" s="4">
        <v>158</v>
      </c>
      <c r="C313" s="5">
        <v>28.73</v>
      </c>
      <c r="D313" s="4">
        <v>118</v>
      </c>
      <c r="E313" s="5">
        <v>28.85</v>
      </c>
      <c r="F313" s="4">
        <v>40</v>
      </c>
      <c r="G313" s="5">
        <v>31.01</v>
      </c>
      <c r="H313" s="4">
        <v>0</v>
      </c>
    </row>
    <row r="314" spans="1:8" x14ac:dyDescent="0.2">
      <c r="A314" s="2" t="s">
        <v>28</v>
      </c>
      <c r="B314" s="4">
        <v>3</v>
      </c>
      <c r="C314" s="5">
        <v>0.55000000000000004</v>
      </c>
      <c r="D314" s="4">
        <v>1</v>
      </c>
      <c r="E314" s="5">
        <v>0.24</v>
      </c>
      <c r="F314" s="4">
        <v>2</v>
      </c>
      <c r="G314" s="5">
        <v>1.55</v>
      </c>
      <c r="H314" s="4">
        <v>0</v>
      </c>
    </row>
    <row r="315" spans="1:8" x14ac:dyDescent="0.2">
      <c r="A315" s="2" t="s">
        <v>29</v>
      </c>
      <c r="B315" s="4">
        <v>19</v>
      </c>
      <c r="C315" s="5">
        <v>3.45</v>
      </c>
      <c r="D315" s="4">
        <v>9</v>
      </c>
      <c r="E315" s="5">
        <v>2.2000000000000002</v>
      </c>
      <c r="F315" s="4">
        <v>9</v>
      </c>
      <c r="G315" s="5">
        <v>6.98</v>
      </c>
      <c r="H315" s="4">
        <v>1</v>
      </c>
    </row>
    <row r="316" spans="1:8" x14ac:dyDescent="0.2">
      <c r="A316" s="2" t="s">
        <v>30</v>
      </c>
      <c r="B316" s="4">
        <v>15</v>
      </c>
      <c r="C316" s="5">
        <v>2.73</v>
      </c>
      <c r="D316" s="4">
        <v>11</v>
      </c>
      <c r="E316" s="5">
        <v>2.69</v>
      </c>
      <c r="F316" s="4">
        <v>4</v>
      </c>
      <c r="G316" s="5">
        <v>3.1</v>
      </c>
      <c r="H316" s="4">
        <v>0</v>
      </c>
    </row>
    <row r="317" spans="1:8" x14ac:dyDescent="0.2">
      <c r="A317" s="2" t="s">
        <v>31</v>
      </c>
      <c r="B317" s="4">
        <v>57</v>
      </c>
      <c r="C317" s="5">
        <v>10.36</v>
      </c>
      <c r="D317" s="4">
        <v>49</v>
      </c>
      <c r="E317" s="5">
        <v>11.98</v>
      </c>
      <c r="F317" s="4">
        <v>8</v>
      </c>
      <c r="G317" s="5">
        <v>6.2</v>
      </c>
      <c r="H317" s="4">
        <v>0</v>
      </c>
    </row>
    <row r="318" spans="1:8" x14ac:dyDescent="0.2">
      <c r="A318" s="2" t="s">
        <v>32</v>
      </c>
      <c r="B318" s="4">
        <v>82</v>
      </c>
      <c r="C318" s="5">
        <v>14.91</v>
      </c>
      <c r="D318" s="4">
        <v>71</v>
      </c>
      <c r="E318" s="5">
        <v>17.36</v>
      </c>
      <c r="F318" s="4">
        <v>10</v>
      </c>
      <c r="G318" s="5">
        <v>7.75</v>
      </c>
      <c r="H318" s="4">
        <v>0</v>
      </c>
    </row>
    <row r="319" spans="1:8" x14ac:dyDescent="0.2">
      <c r="A319" s="2" t="s">
        <v>33</v>
      </c>
      <c r="B319" s="4">
        <v>17</v>
      </c>
      <c r="C319" s="5">
        <v>3.09</v>
      </c>
      <c r="D319" s="4">
        <v>13</v>
      </c>
      <c r="E319" s="5">
        <v>3.18</v>
      </c>
      <c r="F319" s="4">
        <v>2</v>
      </c>
      <c r="G319" s="5">
        <v>1.55</v>
      </c>
      <c r="H319" s="4">
        <v>0</v>
      </c>
    </row>
    <row r="320" spans="1:8" x14ac:dyDescent="0.2">
      <c r="A320" s="2" t="s">
        <v>34</v>
      </c>
      <c r="B320" s="4">
        <v>32</v>
      </c>
      <c r="C320" s="5">
        <v>5.82</v>
      </c>
      <c r="D320" s="4">
        <v>20</v>
      </c>
      <c r="E320" s="5">
        <v>4.8899999999999997</v>
      </c>
      <c r="F320" s="4">
        <v>7</v>
      </c>
      <c r="G320" s="5">
        <v>5.43</v>
      </c>
      <c r="H320" s="4">
        <v>0</v>
      </c>
    </row>
    <row r="321" spans="1:8" x14ac:dyDescent="0.2">
      <c r="A321" s="2" t="s">
        <v>35</v>
      </c>
      <c r="B321" s="4">
        <v>25</v>
      </c>
      <c r="C321" s="5">
        <v>4.55</v>
      </c>
      <c r="D321" s="4">
        <v>20</v>
      </c>
      <c r="E321" s="5">
        <v>4.8899999999999997</v>
      </c>
      <c r="F321" s="4">
        <v>4</v>
      </c>
      <c r="G321" s="5">
        <v>3.1</v>
      </c>
      <c r="H321" s="4">
        <v>0</v>
      </c>
    </row>
    <row r="322" spans="1:8" x14ac:dyDescent="0.2">
      <c r="A322" s="1" t="s">
        <v>20</v>
      </c>
      <c r="B322" s="4">
        <v>211</v>
      </c>
      <c r="C322" s="5">
        <v>99.99</v>
      </c>
      <c r="D322" s="4">
        <v>142</v>
      </c>
      <c r="E322" s="5">
        <v>99.999999999999986</v>
      </c>
      <c r="F322" s="4">
        <v>64</v>
      </c>
      <c r="G322" s="5">
        <v>100.01</v>
      </c>
      <c r="H322" s="4">
        <v>2</v>
      </c>
    </row>
    <row r="323" spans="1:8" x14ac:dyDescent="0.2">
      <c r="A323" s="2" t="s">
        <v>21</v>
      </c>
      <c r="B323" s="4">
        <v>1</v>
      </c>
      <c r="C323" s="5">
        <v>0.47</v>
      </c>
      <c r="D323" s="4">
        <v>0</v>
      </c>
      <c r="E323" s="5">
        <v>0</v>
      </c>
      <c r="F323" s="4">
        <v>1</v>
      </c>
      <c r="G323" s="5">
        <v>1.56</v>
      </c>
      <c r="H323" s="4">
        <v>0</v>
      </c>
    </row>
    <row r="324" spans="1:8" x14ac:dyDescent="0.2">
      <c r="A324" s="2" t="s">
        <v>22</v>
      </c>
      <c r="B324" s="4">
        <v>49</v>
      </c>
      <c r="C324" s="5">
        <v>23.22</v>
      </c>
      <c r="D324" s="4">
        <v>24</v>
      </c>
      <c r="E324" s="5">
        <v>16.899999999999999</v>
      </c>
      <c r="F324" s="4">
        <v>25</v>
      </c>
      <c r="G324" s="5">
        <v>39.06</v>
      </c>
      <c r="H324" s="4">
        <v>0</v>
      </c>
    </row>
    <row r="325" spans="1:8" x14ac:dyDescent="0.2">
      <c r="A325" s="2" t="s">
        <v>23</v>
      </c>
      <c r="B325" s="4">
        <v>15</v>
      </c>
      <c r="C325" s="5">
        <v>7.11</v>
      </c>
      <c r="D325" s="4">
        <v>10</v>
      </c>
      <c r="E325" s="5">
        <v>7.04</v>
      </c>
      <c r="F325" s="4">
        <v>4</v>
      </c>
      <c r="G325" s="5">
        <v>6.25</v>
      </c>
      <c r="H325" s="4">
        <v>1</v>
      </c>
    </row>
    <row r="326" spans="1:8" x14ac:dyDescent="0.2">
      <c r="A326" s="2" t="s">
        <v>24</v>
      </c>
      <c r="B326" s="4">
        <v>1</v>
      </c>
      <c r="C326" s="5">
        <v>0.47</v>
      </c>
      <c r="D326" s="4">
        <v>0</v>
      </c>
      <c r="E326" s="5">
        <v>0</v>
      </c>
      <c r="F326" s="4">
        <v>1</v>
      </c>
      <c r="G326" s="5">
        <v>1.56</v>
      </c>
      <c r="H326" s="4">
        <v>0</v>
      </c>
    </row>
    <row r="327" spans="1:8" x14ac:dyDescent="0.2">
      <c r="A327" s="2" t="s">
        <v>25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26</v>
      </c>
      <c r="B328" s="4">
        <v>4</v>
      </c>
      <c r="C328" s="5">
        <v>1.9</v>
      </c>
      <c r="D328" s="4">
        <v>1</v>
      </c>
      <c r="E328" s="5">
        <v>0.7</v>
      </c>
      <c r="F328" s="4">
        <v>2</v>
      </c>
      <c r="G328" s="5">
        <v>3.13</v>
      </c>
      <c r="H328" s="4">
        <v>1</v>
      </c>
    </row>
    <row r="329" spans="1:8" x14ac:dyDescent="0.2">
      <c r="A329" s="2" t="s">
        <v>27</v>
      </c>
      <c r="B329" s="4">
        <v>66</v>
      </c>
      <c r="C329" s="5">
        <v>31.28</v>
      </c>
      <c r="D329" s="4">
        <v>47</v>
      </c>
      <c r="E329" s="5">
        <v>33.1</v>
      </c>
      <c r="F329" s="4">
        <v>19</v>
      </c>
      <c r="G329" s="5">
        <v>29.69</v>
      </c>
      <c r="H329" s="4">
        <v>0</v>
      </c>
    </row>
    <row r="330" spans="1:8" x14ac:dyDescent="0.2">
      <c r="A330" s="2" t="s">
        <v>28</v>
      </c>
      <c r="B330" s="4">
        <v>1</v>
      </c>
      <c r="C330" s="5">
        <v>0.47</v>
      </c>
      <c r="D330" s="4">
        <v>1</v>
      </c>
      <c r="E330" s="5">
        <v>0.7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29</v>
      </c>
      <c r="B331" s="4">
        <v>0</v>
      </c>
      <c r="C331" s="5">
        <v>0</v>
      </c>
      <c r="D331" s="4">
        <v>0</v>
      </c>
      <c r="E331" s="5">
        <v>0</v>
      </c>
      <c r="F331" s="4">
        <v>0</v>
      </c>
      <c r="G331" s="5">
        <v>0</v>
      </c>
      <c r="H331" s="4">
        <v>0</v>
      </c>
    </row>
    <row r="332" spans="1:8" x14ac:dyDescent="0.2">
      <c r="A332" s="2" t="s">
        <v>30</v>
      </c>
      <c r="B332" s="4">
        <v>3</v>
      </c>
      <c r="C332" s="5">
        <v>1.42</v>
      </c>
      <c r="D332" s="4">
        <v>1</v>
      </c>
      <c r="E332" s="5">
        <v>0.7</v>
      </c>
      <c r="F332" s="4">
        <v>2</v>
      </c>
      <c r="G332" s="5">
        <v>3.13</v>
      </c>
      <c r="H332" s="4">
        <v>0</v>
      </c>
    </row>
    <row r="333" spans="1:8" x14ac:dyDescent="0.2">
      <c r="A333" s="2" t="s">
        <v>31</v>
      </c>
      <c r="B333" s="4">
        <v>21</v>
      </c>
      <c r="C333" s="5">
        <v>9.9499999999999993</v>
      </c>
      <c r="D333" s="4">
        <v>18</v>
      </c>
      <c r="E333" s="5">
        <v>12.68</v>
      </c>
      <c r="F333" s="4">
        <v>3</v>
      </c>
      <c r="G333" s="5">
        <v>4.6900000000000004</v>
      </c>
      <c r="H333" s="4">
        <v>0</v>
      </c>
    </row>
    <row r="334" spans="1:8" x14ac:dyDescent="0.2">
      <c r="A334" s="2" t="s">
        <v>32</v>
      </c>
      <c r="B334" s="4">
        <v>27</v>
      </c>
      <c r="C334" s="5">
        <v>12.8</v>
      </c>
      <c r="D334" s="4">
        <v>25</v>
      </c>
      <c r="E334" s="5">
        <v>17.61</v>
      </c>
      <c r="F334" s="4">
        <v>2</v>
      </c>
      <c r="G334" s="5">
        <v>3.13</v>
      </c>
      <c r="H334" s="4">
        <v>0</v>
      </c>
    </row>
    <row r="335" spans="1:8" x14ac:dyDescent="0.2">
      <c r="A335" s="2" t="s">
        <v>33</v>
      </c>
      <c r="B335" s="4">
        <v>11</v>
      </c>
      <c r="C335" s="5">
        <v>5.21</v>
      </c>
      <c r="D335" s="4">
        <v>9</v>
      </c>
      <c r="E335" s="5">
        <v>6.34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34</v>
      </c>
      <c r="B336" s="4">
        <v>8</v>
      </c>
      <c r="C336" s="5">
        <v>3.79</v>
      </c>
      <c r="D336" s="4">
        <v>4</v>
      </c>
      <c r="E336" s="5">
        <v>2.82</v>
      </c>
      <c r="F336" s="4">
        <v>4</v>
      </c>
      <c r="G336" s="5">
        <v>6.25</v>
      </c>
      <c r="H336" s="4">
        <v>0</v>
      </c>
    </row>
    <row r="337" spans="1:8" x14ac:dyDescent="0.2">
      <c r="A337" s="2" t="s">
        <v>35</v>
      </c>
      <c r="B337" s="4">
        <v>4</v>
      </c>
      <c r="C337" s="5">
        <v>1.9</v>
      </c>
      <c r="D337" s="4">
        <v>2</v>
      </c>
      <c r="E337" s="5">
        <v>1.41</v>
      </c>
      <c r="F337" s="4">
        <v>1</v>
      </c>
      <c r="G337" s="5">
        <v>1.56</v>
      </c>
      <c r="H33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04C9E-43B5-4E8C-8CF3-F1FC23043694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195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35</v>
      </c>
      <c r="D6" s="8">
        <v>25.74</v>
      </c>
      <c r="E6" s="12">
        <v>21</v>
      </c>
      <c r="F6" s="8">
        <v>23.33</v>
      </c>
      <c r="G6" s="12">
        <v>14</v>
      </c>
      <c r="H6" s="8">
        <v>34.15</v>
      </c>
      <c r="I6" s="12">
        <v>0</v>
      </c>
    </row>
    <row r="7" spans="2:9" ht="15" customHeight="1" x14ac:dyDescent="0.2">
      <c r="B7" t="s">
        <v>23</v>
      </c>
      <c r="C7" s="12">
        <v>12</v>
      </c>
      <c r="D7" s="8">
        <v>8.82</v>
      </c>
      <c r="E7" s="12">
        <v>11</v>
      </c>
      <c r="F7" s="8">
        <v>12.22</v>
      </c>
      <c r="G7" s="12">
        <v>1</v>
      </c>
      <c r="H7" s="8">
        <v>2.44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1.47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1</v>
      </c>
      <c r="D10" s="8">
        <v>0.74</v>
      </c>
      <c r="E10" s="12">
        <v>0</v>
      </c>
      <c r="F10" s="8">
        <v>0</v>
      </c>
      <c r="G10" s="12">
        <v>1</v>
      </c>
      <c r="H10" s="8">
        <v>2.44</v>
      </c>
      <c r="I10" s="12">
        <v>0</v>
      </c>
    </row>
    <row r="11" spans="2:9" ht="15" customHeight="1" x14ac:dyDescent="0.2">
      <c r="B11" t="s">
        <v>27</v>
      </c>
      <c r="C11" s="12">
        <v>32</v>
      </c>
      <c r="D11" s="8">
        <v>23.53</v>
      </c>
      <c r="E11" s="12">
        <v>22</v>
      </c>
      <c r="F11" s="8">
        <v>24.44</v>
      </c>
      <c r="G11" s="12">
        <v>9</v>
      </c>
      <c r="H11" s="8">
        <v>21.95</v>
      </c>
      <c r="I11" s="12">
        <v>1</v>
      </c>
    </row>
    <row r="12" spans="2:9" ht="15" customHeight="1" x14ac:dyDescent="0.2">
      <c r="B12" t="s">
        <v>28</v>
      </c>
      <c r="C12" s="12">
        <v>1</v>
      </c>
      <c r="D12" s="8">
        <v>0.74</v>
      </c>
      <c r="E12" s="12">
        <v>1</v>
      </c>
      <c r="F12" s="8">
        <v>1.1100000000000001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1</v>
      </c>
      <c r="D13" s="8">
        <v>0.74</v>
      </c>
      <c r="E13" s="12">
        <v>0</v>
      </c>
      <c r="F13" s="8">
        <v>0</v>
      </c>
      <c r="G13" s="12">
        <v>1</v>
      </c>
      <c r="H13" s="8">
        <v>2.44</v>
      </c>
      <c r="I13" s="12">
        <v>0</v>
      </c>
    </row>
    <row r="14" spans="2:9" ht="15" customHeight="1" x14ac:dyDescent="0.2">
      <c r="B14" t="s">
        <v>30</v>
      </c>
      <c r="C14" s="12">
        <v>4</v>
      </c>
      <c r="D14" s="8">
        <v>2.94</v>
      </c>
      <c r="E14" s="12">
        <v>0</v>
      </c>
      <c r="F14" s="8">
        <v>0</v>
      </c>
      <c r="G14" s="12">
        <v>3</v>
      </c>
      <c r="H14" s="8">
        <v>7.32</v>
      </c>
      <c r="I14" s="12">
        <v>0</v>
      </c>
    </row>
    <row r="15" spans="2:9" ht="15" customHeight="1" x14ac:dyDescent="0.2">
      <c r="B15" t="s">
        <v>31</v>
      </c>
      <c r="C15" s="12">
        <v>15</v>
      </c>
      <c r="D15" s="8">
        <v>11.03</v>
      </c>
      <c r="E15" s="12">
        <v>13</v>
      </c>
      <c r="F15" s="8">
        <v>14.44</v>
      </c>
      <c r="G15" s="12">
        <v>2</v>
      </c>
      <c r="H15" s="8">
        <v>4.88</v>
      </c>
      <c r="I15" s="12">
        <v>0</v>
      </c>
    </row>
    <row r="16" spans="2:9" ht="15" customHeight="1" x14ac:dyDescent="0.2">
      <c r="B16" t="s">
        <v>32</v>
      </c>
      <c r="C16" s="12">
        <v>15</v>
      </c>
      <c r="D16" s="8">
        <v>11.03</v>
      </c>
      <c r="E16" s="12">
        <v>15</v>
      </c>
      <c r="F16" s="8">
        <v>16.670000000000002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33</v>
      </c>
      <c r="C17" s="12">
        <v>4</v>
      </c>
      <c r="D17" s="8">
        <v>2.94</v>
      </c>
      <c r="E17" s="12">
        <v>2</v>
      </c>
      <c r="F17" s="8">
        <v>2.2200000000000002</v>
      </c>
      <c r="G17" s="12">
        <v>1</v>
      </c>
      <c r="H17" s="8">
        <v>2.44</v>
      </c>
      <c r="I17" s="12">
        <v>0</v>
      </c>
    </row>
    <row r="18" spans="2:9" ht="15" customHeight="1" x14ac:dyDescent="0.2">
      <c r="B18" t="s">
        <v>34</v>
      </c>
      <c r="C18" s="12">
        <v>7</v>
      </c>
      <c r="D18" s="8">
        <v>5.15</v>
      </c>
      <c r="E18" s="12">
        <v>1</v>
      </c>
      <c r="F18" s="8">
        <v>1.1100000000000001</v>
      </c>
      <c r="G18" s="12">
        <v>6</v>
      </c>
      <c r="H18" s="8">
        <v>14.63</v>
      </c>
      <c r="I18" s="12">
        <v>0</v>
      </c>
    </row>
    <row r="19" spans="2:9" ht="15" customHeight="1" x14ac:dyDescent="0.2">
      <c r="B19" t="s">
        <v>35</v>
      </c>
      <c r="C19" s="12">
        <v>7</v>
      </c>
      <c r="D19" s="8">
        <v>5.15</v>
      </c>
      <c r="E19" s="12">
        <v>4</v>
      </c>
      <c r="F19" s="8">
        <v>4.4400000000000004</v>
      </c>
      <c r="G19" s="12">
        <v>3</v>
      </c>
      <c r="H19" s="8">
        <v>7.32</v>
      </c>
      <c r="I19" s="12">
        <v>0</v>
      </c>
    </row>
    <row r="20" spans="2:9" ht="15" customHeight="1" x14ac:dyDescent="0.2">
      <c r="B20" s="9" t="s">
        <v>177</v>
      </c>
      <c r="C20" s="12">
        <f>SUM(LTBL_41387[総数／事業所数])</f>
        <v>136</v>
      </c>
      <c r="E20" s="12">
        <f>SUBTOTAL(109,LTBL_41387[個人／事業所数])</f>
        <v>90</v>
      </c>
      <c r="G20" s="12">
        <f>SUBTOTAL(109,LTBL_41387[法人／事業所数])</f>
        <v>41</v>
      </c>
      <c r="I20" s="12">
        <f>SUBTOTAL(109,LTBL_41387[法人以外の団体／事業所数])</f>
        <v>1</v>
      </c>
    </row>
    <row r="21" spans="2:9" ht="15" customHeight="1" x14ac:dyDescent="0.2">
      <c r="E21" s="11">
        <f>LTBL_41387[[#Totals],[個人／事業所数]]/LTBL_41387[[#Totals],[総数／事業所数]]</f>
        <v>0.66176470588235292</v>
      </c>
      <c r="G21" s="11">
        <f>LTBL_41387[[#Totals],[法人／事業所数]]/LTBL_41387[[#Totals],[総数／事業所数]]</f>
        <v>0.3014705882352941</v>
      </c>
      <c r="I21" s="11">
        <f>LTBL_41387[[#Totals],[法人以外の団体／事業所数]]/LTBL_41387[[#Totals],[総数／事業所数]]</f>
        <v>7.3529411764705881E-3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44</v>
      </c>
      <c r="C24" s="12">
        <v>19</v>
      </c>
      <c r="D24" s="8">
        <v>13.97</v>
      </c>
      <c r="E24" s="12">
        <v>11</v>
      </c>
      <c r="F24" s="8">
        <v>12.22</v>
      </c>
      <c r="G24" s="12">
        <v>8</v>
      </c>
      <c r="H24" s="8">
        <v>19.510000000000002</v>
      </c>
      <c r="I24" s="12">
        <v>0</v>
      </c>
    </row>
    <row r="25" spans="2:9" ht="15" customHeight="1" x14ac:dyDescent="0.2">
      <c r="B25" t="s">
        <v>59</v>
      </c>
      <c r="C25" s="12">
        <v>14</v>
      </c>
      <c r="D25" s="8">
        <v>10.29</v>
      </c>
      <c r="E25" s="12">
        <v>14</v>
      </c>
      <c r="F25" s="8">
        <v>15.56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54</v>
      </c>
      <c r="C26" s="12">
        <v>11</v>
      </c>
      <c r="D26" s="8">
        <v>8.09</v>
      </c>
      <c r="E26" s="12">
        <v>7</v>
      </c>
      <c r="F26" s="8">
        <v>7.78</v>
      </c>
      <c r="G26" s="12">
        <v>4</v>
      </c>
      <c r="H26" s="8">
        <v>9.76</v>
      </c>
      <c r="I26" s="12">
        <v>0</v>
      </c>
    </row>
    <row r="27" spans="2:9" ht="15" customHeight="1" x14ac:dyDescent="0.2">
      <c r="B27" t="s">
        <v>45</v>
      </c>
      <c r="C27" s="12">
        <v>10</v>
      </c>
      <c r="D27" s="8">
        <v>7.35</v>
      </c>
      <c r="E27" s="12">
        <v>9</v>
      </c>
      <c r="F27" s="8">
        <v>10</v>
      </c>
      <c r="G27" s="12">
        <v>1</v>
      </c>
      <c r="H27" s="8">
        <v>2.44</v>
      </c>
      <c r="I27" s="12">
        <v>0</v>
      </c>
    </row>
    <row r="28" spans="2:9" ht="15" customHeight="1" x14ac:dyDescent="0.2">
      <c r="B28" t="s">
        <v>58</v>
      </c>
      <c r="C28" s="12">
        <v>10</v>
      </c>
      <c r="D28" s="8">
        <v>7.35</v>
      </c>
      <c r="E28" s="12">
        <v>10</v>
      </c>
      <c r="F28" s="8">
        <v>11.11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52</v>
      </c>
      <c r="C29" s="12">
        <v>8</v>
      </c>
      <c r="D29" s="8">
        <v>5.88</v>
      </c>
      <c r="E29" s="12">
        <v>7</v>
      </c>
      <c r="F29" s="8">
        <v>7.78</v>
      </c>
      <c r="G29" s="12">
        <v>0</v>
      </c>
      <c r="H29" s="8">
        <v>0</v>
      </c>
      <c r="I29" s="12">
        <v>1</v>
      </c>
    </row>
    <row r="30" spans="2:9" ht="15" customHeight="1" x14ac:dyDescent="0.2">
      <c r="B30" t="s">
        <v>46</v>
      </c>
      <c r="C30" s="12">
        <v>6</v>
      </c>
      <c r="D30" s="8">
        <v>4.41</v>
      </c>
      <c r="E30" s="12">
        <v>1</v>
      </c>
      <c r="F30" s="8">
        <v>1.1100000000000001</v>
      </c>
      <c r="G30" s="12">
        <v>5</v>
      </c>
      <c r="H30" s="8">
        <v>12.2</v>
      </c>
      <c r="I30" s="12">
        <v>0</v>
      </c>
    </row>
    <row r="31" spans="2:9" ht="15" customHeight="1" x14ac:dyDescent="0.2">
      <c r="B31" t="s">
        <v>53</v>
      </c>
      <c r="C31" s="12">
        <v>6</v>
      </c>
      <c r="D31" s="8">
        <v>4.41</v>
      </c>
      <c r="E31" s="12">
        <v>5</v>
      </c>
      <c r="F31" s="8">
        <v>5.56</v>
      </c>
      <c r="G31" s="12">
        <v>1</v>
      </c>
      <c r="H31" s="8">
        <v>2.44</v>
      </c>
      <c r="I31" s="12">
        <v>0</v>
      </c>
    </row>
    <row r="32" spans="2:9" ht="15" customHeight="1" x14ac:dyDescent="0.2">
      <c r="B32" t="s">
        <v>62</v>
      </c>
      <c r="C32" s="12">
        <v>6</v>
      </c>
      <c r="D32" s="8">
        <v>4.41</v>
      </c>
      <c r="E32" s="12">
        <v>0</v>
      </c>
      <c r="F32" s="8">
        <v>0</v>
      </c>
      <c r="G32" s="12">
        <v>6</v>
      </c>
      <c r="H32" s="8">
        <v>14.63</v>
      </c>
      <c r="I32" s="12">
        <v>0</v>
      </c>
    </row>
    <row r="33" spans="2:9" ht="15" customHeight="1" x14ac:dyDescent="0.2">
      <c r="B33" t="s">
        <v>47</v>
      </c>
      <c r="C33" s="12">
        <v>5</v>
      </c>
      <c r="D33" s="8">
        <v>3.68</v>
      </c>
      <c r="E33" s="12">
        <v>5</v>
      </c>
      <c r="F33" s="8">
        <v>5.56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72</v>
      </c>
      <c r="C34" s="12">
        <v>4</v>
      </c>
      <c r="D34" s="8">
        <v>2.94</v>
      </c>
      <c r="E34" s="12">
        <v>3</v>
      </c>
      <c r="F34" s="8">
        <v>3.33</v>
      </c>
      <c r="G34" s="12">
        <v>1</v>
      </c>
      <c r="H34" s="8">
        <v>2.44</v>
      </c>
      <c r="I34" s="12">
        <v>0</v>
      </c>
    </row>
    <row r="35" spans="2:9" ht="15" customHeight="1" x14ac:dyDescent="0.2">
      <c r="B35" t="s">
        <v>60</v>
      </c>
      <c r="C35" s="12">
        <v>4</v>
      </c>
      <c r="D35" s="8">
        <v>2.94</v>
      </c>
      <c r="E35" s="12">
        <v>2</v>
      </c>
      <c r="F35" s="8">
        <v>2.2200000000000002</v>
      </c>
      <c r="G35" s="12">
        <v>1</v>
      </c>
      <c r="H35" s="8">
        <v>2.44</v>
      </c>
      <c r="I35" s="12">
        <v>0</v>
      </c>
    </row>
    <row r="36" spans="2:9" ht="15" customHeight="1" x14ac:dyDescent="0.2">
      <c r="B36" t="s">
        <v>57</v>
      </c>
      <c r="C36" s="12">
        <v>3</v>
      </c>
      <c r="D36" s="8">
        <v>2.21</v>
      </c>
      <c r="E36" s="12">
        <v>0</v>
      </c>
      <c r="F36" s="8">
        <v>0</v>
      </c>
      <c r="G36" s="12">
        <v>3</v>
      </c>
      <c r="H36" s="8">
        <v>7.32</v>
      </c>
      <c r="I36" s="12">
        <v>0</v>
      </c>
    </row>
    <row r="37" spans="2:9" ht="15" customHeight="1" x14ac:dyDescent="0.2">
      <c r="B37" t="s">
        <v>63</v>
      </c>
      <c r="C37" s="12">
        <v>3</v>
      </c>
      <c r="D37" s="8">
        <v>2.21</v>
      </c>
      <c r="E37" s="12">
        <v>3</v>
      </c>
      <c r="F37" s="8">
        <v>3.33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85</v>
      </c>
      <c r="C38" s="12">
        <v>3</v>
      </c>
      <c r="D38" s="8">
        <v>2.21</v>
      </c>
      <c r="E38" s="12">
        <v>1</v>
      </c>
      <c r="F38" s="8">
        <v>1.1100000000000001</v>
      </c>
      <c r="G38" s="12">
        <v>2</v>
      </c>
      <c r="H38" s="8">
        <v>4.88</v>
      </c>
      <c r="I38" s="12">
        <v>0</v>
      </c>
    </row>
    <row r="39" spans="2:9" ht="15" customHeight="1" x14ac:dyDescent="0.2">
      <c r="B39" t="s">
        <v>83</v>
      </c>
      <c r="C39" s="12">
        <v>2</v>
      </c>
      <c r="D39" s="8">
        <v>1.47</v>
      </c>
      <c r="E39" s="12">
        <v>2</v>
      </c>
      <c r="F39" s="8">
        <v>2.2200000000000002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71</v>
      </c>
      <c r="C40" s="12">
        <v>2</v>
      </c>
      <c r="D40" s="8">
        <v>1.47</v>
      </c>
      <c r="E40" s="12">
        <v>1</v>
      </c>
      <c r="F40" s="8">
        <v>1.1100000000000001</v>
      </c>
      <c r="G40" s="12">
        <v>1</v>
      </c>
      <c r="H40" s="8">
        <v>2.44</v>
      </c>
      <c r="I40" s="12">
        <v>0</v>
      </c>
    </row>
    <row r="41" spans="2:9" ht="15" customHeight="1" x14ac:dyDescent="0.2">
      <c r="B41" t="s">
        <v>48</v>
      </c>
      <c r="C41" s="12">
        <v>2</v>
      </c>
      <c r="D41" s="8">
        <v>1.47</v>
      </c>
      <c r="E41" s="12">
        <v>2</v>
      </c>
      <c r="F41" s="8">
        <v>2.2200000000000002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2</v>
      </c>
      <c r="D42" s="8">
        <v>1.47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64</v>
      </c>
      <c r="C43" s="12">
        <v>2</v>
      </c>
      <c r="D43" s="8">
        <v>1.47</v>
      </c>
      <c r="E43" s="12">
        <v>1</v>
      </c>
      <c r="F43" s="8">
        <v>1.1100000000000001</v>
      </c>
      <c r="G43" s="12">
        <v>1</v>
      </c>
      <c r="H43" s="8">
        <v>2.44</v>
      </c>
      <c r="I43" s="12">
        <v>0</v>
      </c>
    </row>
    <row r="44" spans="2:9" ht="15" customHeight="1" x14ac:dyDescent="0.2">
      <c r="B44" t="s">
        <v>80</v>
      </c>
      <c r="C44" s="12">
        <v>2</v>
      </c>
      <c r="D44" s="8">
        <v>1.47</v>
      </c>
      <c r="E44" s="12">
        <v>1</v>
      </c>
      <c r="F44" s="8">
        <v>1.1100000000000001</v>
      </c>
      <c r="G44" s="12">
        <v>1</v>
      </c>
      <c r="H44" s="8">
        <v>2.44</v>
      </c>
      <c r="I44" s="12">
        <v>0</v>
      </c>
    </row>
    <row r="47" spans="2:9" ht="33" customHeight="1" x14ac:dyDescent="0.2">
      <c r="B47" t="s">
        <v>179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96</v>
      </c>
      <c r="C48" s="12">
        <v>10</v>
      </c>
      <c r="D48" s="8">
        <v>7.35</v>
      </c>
      <c r="E48" s="12">
        <v>9</v>
      </c>
      <c r="F48" s="8">
        <v>10</v>
      </c>
      <c r="G48" s="12">
        <v>1</v>
      </c>
      <c r="H48" s="8">
        <v>2.44</v>
      </c>
      <c r="I48" s="12">
        <v>0</v>
      </c>
    </row>
    <row r="49" spans="2:9" ht="15" customHeight="1" x14ac:dyDescent="0.2">
      <c r="B49" t="s">
        <v>111</v>
      </c>
      <c r="C49" s="12">
        <v>7</v>
      </c>
      <c r="D49" s="8">
        <v>5.15</v>
      </c>
      <c r="E49" s="12">
        <v>7</v>
      </c>
      <c r="F49" s="8">
        <v>7.78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110</v>
      </c>
      <c r="C50" s="12">
        <v>6</v>
      </c>
      <c r="D50" s="8">
        <v>4.41</v>
      </c>
      <c r="E50" s="12">
        <v>6</v>
      </c>
      <c r="F50" s="8">
        <v>6.67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95</v>
      </c>
      <c r="C51" s="12">
        <v>5</v>
      </c>
      <c r="D51" s="8">
        <v>3.68</v>
      </c>
      <c r="E51" s="12">
        <v>0</v>
      </c>
      <c r="F51" s="8">
        <v>0</v>
      </c>
      <c r="G51" s="12">
        <v>5</v>
      </c>
      <c r="H51" s="8">
        <v>12.2</v>
      </c>
      <c r="I51" s="12">
        <v>0</v>
      </c>
    </row>
    <row r="52" spans="2:9" ht="15" customHeight="1" x14ac:dyDescent="0.2">
      <c r="B52" t="s">
        <v>102</v>
      </c>
      <c r="C52" s="12">
        <v>5</v>
      </c>
      <c r="D52" s="8">
        <v>3.68</v>
      </c>
      <c r="E52" s="12">
        <v>4</v>
      </c>
      <c r="F52" s="8">
        <v>4.4400000000000004</v>
      </c>
      <c r="G52" s="12">
        <v>1</v>
      </c>
      <c r="H52" s="8">
        <v>2.44</v>
      </c>
      <c r="I52" s="12">
        <v>0</v>
      </c>
    </row>
    <row r="53" spans="2:9" ht="15" customHeight="1" x14ac:dyDescent="0.2">
      <c r="B53" t="s">
        <v>104</v>
      </c>
      <c r="C53" s="12">
        <v>4</v>
      </c>
      <c r="D53" s="8">
        <v>2.94</v>
      </c>
      <c r="E53" s="12">
        <v>3</v>
      </c>
      <c r="F53" s="8">
        <v>3.33</v>
      </c>
      <c r="G53" s="12">
        <v>1</v>
      </c>
      <c r="H53" s="8">
        <v>2.44</v>
      </c>
      <c r="I53" s="12">
        <v>0</v>
      </c>
    </row>
    <row r="54" spans="2:9" ht="15" customHeight="1" x14ac:dyDescent="0.2">
      <c r="B54" t="s">
        <v>162</v>
      </c>
      <c r="C54" s="12">
        <v>4</v>
      </c>
      <c r="D54" s="8">
        <v>2.94</v>
      </c>
      <c r="E54" s="12">
        <v>3</v>
      </c>
      <c r="F54" s="8">
        <v>3.33</v>
      </c>
      <c r="G54" s="12">
        <v>1</v>
      </c>
      <c r="H54" s="8">
        <v>2.44</v>
      </c>
      <c r="I54" s="12">
        <v>0</v>
      </c>
    </row>
    <row r="55" spans="2:9" ht="15" customHeight="1" x14ac:dyDescent="0.2">
      <c r="B55" t="s">
        <v>107</v>
      </c>
      <c r="C55" s="12">
        <v>4</v>
      </c>
      <c r="D55" s="8">
        <v>2.94</v>
      </c>
      <c r="E55" s="12">
        <v>4</v>
      </c>
      <c r="F55" s="8">
        <v>4.4400000000000004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126</v>
      </c>
      <c r="C56" s="12">
        <v>3</v>
      </c>
      <c r="D56" s="8">
        <v>2.21</v>
      </c>
      <c r="E56" s="12">
        <v>2</v>
      </c>
      <c r="F56" s="8">
        <v>2.2200000000000002</v>
      </c>
      <c r="G56" s="12">
        <v>1</v>
      </c>
      <c r="H56" s="8">
        <v>2.44</v>
      </c>
      <c r="I56" s="12">
        <v>0</v>
      </c>
    </row>
    <row r="57" spans="2:9" ht="15" customHeight="1" x14ac:dyDescent="0.2">
      <c r="B57" t="s">
        <v>120</v>
      </c>
      <c r="C57" s="12">
        <v>3</v>
      </c>
      <c r="D57" s="8">
        <v>2.21</v>
      </c>
      <c r="E57" s="12">
        <v>1</v>
      </c>
      <c r="F57" s="8">
        <v>1.1100000000000001</v>
      </c>
      <c r="G57" s="12">
        <v>2</v>
      </c>
      <c r="H57" s="8">
        <v>4.88</v>
      </c>
      <c r="I57" s="12">
        <v>0</v>
      </c>
    </row>
    <row r="58" spans="2:9" ht="15" customHeight="1" x14ac:dyDescent="0.2">
      <c r="B58" t="s">
        <v>101</v>
      </c>
      <c r="C58" s="12">
        <v>3</v>
      </c>
      <c r="D58" s="8">
        <v>2.21</v>
      </c>
      <c r="E58" s="12">
        <v>2</v>
      </c>
      <c r="F58" s="8">
        <v>2.2200000000000002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103</v>
      </c>
      <c r="C59" s="12">
        <v>3</v>
      </c>
      <c r="D59" s="8">
        <v>2.21</v>
      </c>
      <c r="E59" s="12">
        <v>1</v>
      </c>
      <c r="F59" s="8">
        <v>1.1100000000000001</v>
      </c>
      <c r="G59" s="12">
        <v>2</v>
      </c>
      <c r="H59" s="8">
        <v>4.88</v>
      </c>
      <c r="I59" s="12">
        <v>0</v>
      </c>
    </row>
    <row r="60" spans="2:9" ht="15" customHeight="1" x14ac:dyDescent="0.2">
      <c r="B60" t="s">
        <v>132</v>
      </c>
      <c r="C60" s="12">
        <v>3</v>
      </c>
      <c r="D60" s="8">
        <v>2.21</v>
      </c>
      <c r="E60" s="12">
        <v>2</v>
      </c>
      <c r="F60" s="8">
        <v>2.2200000000000002</v>
      </c>
      <c r="G60" s="12">
        <v>1</v>
      </c>
      <c r="H60" s="8">
        <v>2.44</v>
      </c>
      <c r="I60" s="12">
        <v>0</v>
      </c>
    </row>
    <row r="61" spans="2:9" ht="15" customHeight="1" x14ac:dyDescent="0.2">
      <c r="B61" t="s">
        <v>108</v>
      </c>
      <c r="C61" s="12">
        <v>3</v>
      </c>
      <c r="D61" s="8">
        <v>2.21</v>
      </c>
      <c r="E61" s="12">
        <v>3</v>
      </c>
      <c r="F61" s="8">
        <v>3.33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154</v>
      </c>
      <c r="C62" s="12">
        <v>3</v>
      </c>
      <c r="D62" s="8">
        <v>2.21</v>
      </c>
      <c r="E62" s="12">
        <v>0</v>
      </c>
      <c r="F62" s="8">
        <v>0</v>
      </c>
      <c r="G62" s="12">
        <v>3</v>
      </c>
      <c r="H62" s="8">
        <v>7.32</v>
      </c>
      <c r="I62" s="12">
        <v>0</v>
      </c>
    </row>
    <row r="63" spans="2:9" ht="15" customHeight="1" x14ac:dyDescent="0.2">
      <c r="B63" t="s">
        <v>114</v>
      </c>
      <c r="C63" s="12">
        <v>3</v>
      </c>
      <c r="D63" s="8">
        <v>2.21</v>
      </c>
      <c r="E63" s="12">
        <v>3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2</v>
      </c>
      <c r="D64" s="8">
        <v>1.47</v>
      </c>
      <c r="E64" s="12">
        <v>1</v>
      </c>
      <c r="F64" s="8">
        <v>1.1100000000000001</v>
      </c>
      <c r="G64" s="12">
        <v>1</v>
      </c>
      <c r="H64" s="8">
        <v>2.44</v>
      </c>
      <c r="I64" s="12">
        <v>0</v>
      </c>
    </row>
    <row r="65" spans="2:9" ht="15" customHeight="1" x14ac:dyDescent="0.2">
      <c r="B65" t="s">
        <v>133</v>
      </c>
      <c r="C65" s="12">
        <v>2</v>
      </c>
      <c r="D65" s="8">
        <v>1.47</v>
      </c>
      <c r="E65" s="12">
        <v>2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158</v>
      </c>
      <c r="C66" s="12">
        <v>2</v>
      </c>
      <c r="D66" s="8">
        <v>1.47</v>
      </c>
      <c r="E66" s="12">
        <v>2</v>
      </c>
      <c r="F66" s="8">
        <v>2.2200000000000002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125</v>
      </c>
      <c r="C67" s="12">
        <v>2</v>
      </c>
      <c r="D67" s="8">
        <v>1.47</v>
      </c>
      <c r="E67" s="12">
        <v>2</v>
      </c>
      <c r="F67" s="8">
        <v>2.2200000000000002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159</v>
      </c>
      <c r="C68" s="12">
        <v>2</v>
      </c>
      <c r="D68" s="8">
        <v>1.47</v>
      </c>
      <c r="E68" s="12">
        <v>2</v>
      </c>
      <c r="F68" s="8">
        <v>2.2200000000000002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137</v>
      </c>
      <c r="C69" s="12">
        <v>2</v>
      </c>
      <c r="D69" s="8">
        <v>1.47</v>
      </c>
      <c r="E69" s="12">
        <v>2</v>
      </c>
      <c r="F69" s="8">
        <v>2.2200000000000002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160</v>
      </c>
      <c r="C70" s="12">
        <v>2</v>
      </c>
      <c r="D70" s="8">
        <v>1.47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142</v>
      </c>
      <c r="C71" s="12">
        <v>2</v>
      </c>
      <c r="D71" s="8">
        <v>1.47</v>
      </c>
      <c r="E71" s="12">
        <v>2</v>
      </c>
      <c r="F71" s="8">
        <v>2.2200000000000002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100</v>
      </c>
      <c r="C72" s="12">
        <v>2</v>
      </c>
      <c r="D72" s="8">
        <v>1.47</v>
      </c>
      <c r="E72" s="12">
        <v>2</v>
      </c>
      <c r="F72" s="8">
        <v>2.2200000000000002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143</v>
      </c>
      <c r="C73" s="12">
        <v>2</v>
      </c>
      <c r="D73" s="8">
        <v>1.47</v>
      </c>
      <c r="E73" s="12">
        <v>1</v>
      </c>
      <c r="F73" s="8">
        <v>1.1100000000000001</v>
      </c>
      <c r="G73" s="12">
        <v>1</v>
      </c>
      <c r="H73" s="8">
        <v>2.44</v>
      </c>
      <c r="I73" s="12">
        <v>0</v>
      </c>
    </row>
    <row r="74" spans="2:9" ht="15" customHeight="1" x14ac:dyDescent="0.2">
      <c r="B74" t="s">
        <v>161</v>
      </c>
      <c r="C74" s="12">
        <v>2</v>
      </c>
      <c r="D74" s="8">
        <v>1.47</v>
      </c>
      <c r="E74" s="12">
        <v>0</v>
      </c>
      <c r="F74" s="8">
        <v>0</v>
      </c>
      <c r="G74" s="12">
        <v>2</v>
      </c>
      <c r="H74" s="8">
        <v>4.88</v>
      </c>
      <c r="I74" s="12">
        <v>0</v>
      </c>
    </row>
    <row r="75" spans="2:9" ht="15" customHeight="1" x14ac:dyDescent="0.2">
      <c r="B75" t="s">
        <v>119</v>
      </c>
      <c r="C75" s="12">
        <v>2</v>
      </c>
      <c r="D75" s="8">
        <v>1.47</v>
      </c>
      <c r="E75" s="12">
        <v>2</v>
      </c>
      <c r="F75" s="8">
        <v>2.2200000000000002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117</v>
      </c>
      <c r="C76" s="12">
        <v>2</v>
      </c>
      <c r="D76" s="8">
        <v>1.47</v>
      </c>
      <c r="E76" s="12">
        <v>1</v>
      </c>
      <c r="F76" s="8">
        <v>1.1100000000000001</v>
      </c>
      <c r="G76" s="12">
        <v>1</v>
      </c>
      <c r="H76" s="8">
        <v>2.44</v>
      </c>
      <c r="I76" s="12">
        <v>0</v>
      </c>
    </row>
    <row r="77" spans="2:9" ht="15" customHeight="1" x14ac:dyDescent="0.2">
      <c r="B77" t="s">
        <v>163</v>
      </c>
      <c r="C77" s="12">
        <v>2</v>
      </c>
      <c r="D77" s="8">
        <v>1.47</v>
      </c>
      <c r="E77" s="12">
        <v>0</v>
      </c>
      <c r="F77" s="8">
        <v>0</v>
      </c>
      <c r="G77" s="12">
        <v>2</v>
      </c>
      <c r="H77" s="8">
        <v>4.88</v>
      </c>
      <c r="I77" s="12">
        <v>0</v>
      </c>
    </row>
    <row r="78" spans="2:9" ht="15" customHeight="1" x14ac:dyDescent="0.2">
      <c r="B78" t="s">
        <v>164</v>
      </c>
      <c r="C78" s="12">
        <v>2</v>
      </c>
      <c r="D78" s="8">
        <v>1.47</v>
      </c>
      <c r="E78" s="12">
        <v>1</v>
      </c>
      <c r="F78" s="8">
        <v>1.1100000000000001</v>
      </c>
      <c r="G78" s="12">
        <v>1</v>
      </c>
      <c r="H78" s="8">
        <v>2.44</v>
      </c>
      <c r="I78" s="12">
        <v>0</v>
      </c>
    </row>
    <row r="80" spans="2:9" ht="15" customHeight="1" x14ac:dyDescent="0.2">
      <c r="B80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FE8D-60EF-4FA9-AF3E-9930A41D739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196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58</v>
      </c>
      <c r="D6" s="8">
        <v>7.23</v>
      </c>
      <c r="E6" s="12">
        <v>25</v>
      </c>
      <c r="F6" s="8">
        <v>5.1100000000000003</v>
      </c>
      <c r="G6" s="12">
        <v>33</v>
      </c>
      <c r="H6" s="8">
        <v>10.65</v>
      </c>
      <c r="I6" s="12">
        <v>0</v>
      </c>
    </row>
    <row r="7" spans="2:9" ht="15" customHeight="1" x14ac:dyDescent="0.2">
      <c r="B7" t="s">
        <v>23</v>
      </c>
      <c r="C7" s="12">
        <v>207</v>
      </c>
      <c r="D7" s="8">
        <v>25.81</v>
      </c>
      <c r="E7" s="12">
        <v>128</v>
      </c>
      <c r="F7" s="8">
        <v>26.18</v>
      </c>
      <c r="G7" s="12">
        <v>79</v>
      </c>
      <c r="H7" s="8">
        <v>25.48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0.32</v>
      </c>
      <c r="I8" s="12">
        <v>0</v>
      </c>
    </row>
    <row r="9" spans="2:9" ht="15" customHeight="1" x14ac:dyDescent="0.2">
      <c r="B9" t="s">
        <v>25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0.97</v>
      </c>
      <c r="I9" s="12">
        <v>0</v>
      </c>
    </row>
    <row r="10" spans="2:9" ht="15" customHeight="1" x14ac:dyDescent="0.2">
      <c r="B10" t="s">
        <v>26</v>
      </c>
      <c r="C10" s="12">
        <v>5</v>
      </c>
      <c r="D10" s="8">
        <v>0.62</v>
      </c>
      <c r="E10" s="12">
        <v>3</v>
      </c>
      <c r="F10" s="8">
        <v>0.61</v>
      </c>
      <c r="G10" s="12">
        <v>2</v>
      </c>
      <c r="H10" s="8">
        <v>0.65</v>
      </c>
      <c r="I10" s="12">
        <v>0</v>
      </c>
    </row>
    <row r="11" spans="2:9" ht="15" customHeight="1" x14ac:dyDescent="0.2">
      <c r="B11" t="s">
        <v>27</v>
      </c>
      <c r="C11" s="12">
        <v>280</v>
      </c>
      <c r="D11" s="8">
        <v>34.909999999999997</v>
      </c>
      <c r="E11" s="12">
        <v>142</v>
      </c>
      <c r="F11" s="8">
        <v>29.04</v>
      </c>
      <c r="G11" s="12">
        <v>138</v>
      </c>
      <c r="H11" s="8">
        <v>44.52</v>
      </c>
      <c r="I11" s="12">
        <v>0</v>
      </c>
    </row>
    <row r="12" spans="2:9" ht="15" customHeight="1" x14ac:dyDescent="0.2">
      <c r="B12" t="s">
        <v>28</v>
      </c>
      <c r="C12" s="12">
        <v>5</v>
      </c>
      <c r="D12" s="8">
        <v>0.62</v>
      </c>
      <c r="E12" s="12">
        <v>0</v>
      </c>
      <c r="F12" s="8">
        <v>0</v>
      </c>
      <c r="G12" s="12">
        <v>5</v>
      </c>
      <c r="H12" s="8">
        <v>1.61</v>
      </c>
      <c r="I12" s="12">
        <v>0</v>
      </c>
    </row>
    <row r="13" spans="2:9" ht="15" customHeight="1" x14ac:dyDescent="0.2">
      <c r="B13" t="s">
        <v>29</v>
      </c>
      <c r="C13" s="12">
        <v>20</v>
      </c>
      <c r="D13" s="8">
        <v>2.4900000000000002</v>
      </c>
      <c r="E13" s="12">
        <v>7</v>
      </c>
      <c r="F13" s="8">
        <v>1.43</v>
      </c>
      <c r="G13" s="12">
        <v>13</v>
      </c>
      <c r="H13" s="8">
        <v>4.1900000000000004</v>
      </c>
      <c r="I13" s="12">
        <v>0</v>
      </c>
    </row>
    <row r="14" spans="2:9" ht="15" customHeight="1" x14ac:dyDescent="0.2">
      <c r="B14" t="s">
        <v>30</v>
      </c>
      <c r="C14" s="12">
        <v>22</v>
      </c>
      <c r="D14" s="8">
        <v>2.74</v>
      </c>
      <c r="E14" s="12">
        <v>16</v>
      </c>
      <c r="F14" s="8">
        <v>3.27</v>
      </c>
      <c r="G14" s="12">
        <v>6</v>
      </c>
      <c r="H14" s="8">
        <v>1.94</v>
      </c>
      <c r="I14" s="12">
        <v>0</v>
      </c>
    </row>
    <row r="15" spans="2:9" ht="15" customHeight="1" x14ac:dyDescent="0.2">
      <c r="B15" t="s">
        <v>31</v>
      </c>
      <c r="C15" s="12">
        <v>70</v>
      </c>
      <c r="D15" s="8">
        <v>8.73</v>
      </c>
      <c r="E15" s="12">
        <v>61</v>
      </c>
      <c r="F15" s="8">
        <v>12.47</v>
      </c>
      <c r="G15" s="12">
        <v>9</v>
      </c>
      <c r="H15" s="8">
        <v>2.9</v>
      </c>
      <c r="I15" s="12">
        <v>0</v>
      </c>
    </row>
    <row r="16" spans="2:9" ht="15" customHeight="1" x14ac:dyDescent="0.2">
      <c r="B16" t="s">
        <v>32</v>
      </c>
      <c r="C16" s="12">
        <v>68</v>
      </c>
      <c r="D16" s="8">
        <v>8.48</v>
      </c>
      <c r="E16" s="12">
        <v>59</v>
      </c>
      <c r="F16" s="8">
        <v>12.07</v>
      </c>
      <c r="G16" s="12">
        <v>9</v>
      </c>
      <c r="H16" s="8">
        <v>2.9</v>
      </c>
      <c r="I16" s="12">
        <v>0</v>
      </c>
    </row>
    <row r="17" spans="2:9" ht="15" customHeight="1" x14ac:dyDescent="0.2">
      <c r="B17" t="s">
        <v>33</v>
      </c>
      <c r="C17" s="12">
        <v>21</v>
      </c>
      <c r="D17" s="8">
        <v>2.62</v>
      </c>
      <c r="E17" s="12">
        <v>15</v>
      </c>
      <c r="F17" s="8">
        <v>3.07</v>
      </c>
      <c r="G17" s="12">
        <v>3</v>
      </c>
      <c r="H17" s="8">
        <v>0.97</v>
      </c>
      <c r="I17" s="12">
        <v>0</v>
      </c>
    </row>
    <row r="18" spans="2:9" ht="15" customHeight="1" x14ac:dyDescent="0.2">
      <c r="B18" t="s">
        <v>34</v>
      </c>
      <c r="C18" s="12">
        <v>24</v>
      </c>
      <c r="D18" s="8">
        <v>2.99</v>
      </c>
      <c r="E18" s="12">
        <v>21</v>
      </c>
      <c r="F18" s="8">
        <v>4.29</v>
      </c>
      <c r="G18" s="12">
        <v>3</v>
      </c>
      <c r="H18" s="8">
        <v>0.97</v>
      </c>
      <c r="I18" s="12">
        <v>0</v>
      </c>
    </row>
    <row r="19" spans="2:9" ht="15" customHeight="1" x14ac:dyDescent="0.2">
      <c r="B19" t="s">
        <v>35</v>
      </c>
      <c r="C19" s="12">
        <v>18</v>
      </c>
      <c r="D19" s="8">
        <v>2.2400000000000002</v>
      </c>
      <c r="E19" s="12">
        <v>12</v>
      </c>
      <c r="F19" s="8">
        <v>2.4500000000000002</v>
      </c>
      <c r="G19" s="12">
        <v>6</v>
      </c>
      <c r="H19" s="8">
        <v>1.94</v>
      </c>
      <c r="I19" s="12">
        <v>0</v>
      </c>
    </row>
    <row r="20" spans="2:9" ht="15" customHeight="1" x14ac:dyDescent="0.2">
      <c r="B20" s="9" t="s">
        <v>177</v>
      </c>
      <c r="C20" s="12">
        <f>SUM(LTBL_41401[総数／事業所数])</f>
        <v>802</v>
      </c>
      <c r="E20" s="12">
        <f>SUBTOTAL(109,LTBL_41401[個人／事業所数])</f>
        <v>489</v>
      </c>
      <c r="G20" s="12">
        <f>SUBTOTAL(109,LTBL_41401[法人／事業所数])</f>
        <v>310</v>
      </c>
      <c r="I20" s="12">
        <f>SUBTOTAL(109,LTBL_41401[法人以外の団体／事業所数])</f>
        <v>0</v>
      </c>
    </row>
    <row r="21" spans="2:9" ht="15" customHeight="1" x14ac:dyDescent="0.2">
      <c r="E21" s="11">
        <f>LTBL_41401[[#Totals],[個人／事業所数]]/LTBL_41401[[#Totals],[総数／事業所数]]</f>
        <v>0.60972568578553621</v>
      </c>
      <c r="G21" s="11">
        <f>LTBL_41401[[#Totals],[法人／事業所数]]/LTBL_41401[[#Totals],[総数／事業所数]]</f>
        <v>0.38653366583541149</v>
      </c>
      <c r="I21" s="11">
        <f>LTBL_41401[[#Totals],[法人以外の団体／事業所数]]/LTBL_41401[[#Totals],[総数／事業所数]]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48</v>
      </c>
      <c r="C24" s="12">
        <v>158</v>
      </c>
      <c r="D24" s="8">
        <v>19.7</v>
      </c>
      <c r="E24" s="12">
        <v>105</v>
      </c>
      <c r="F24" s="8">
        <v>21.47</v>
      </c>
      <c r="G24" s="12">
        <v>53</v>
      </c>
      <c r="H24" s="8">
        <v>17.100000000000001</v>
      </c>
      <c r="I24" s="12">
        <v>0</v>
      </c>
    </row>
    <row r="25" spans="2:9" ht="15" customHeight="1" x14ac:dyDescent="0.2">
      <c r="B25" t="s">
        <v>54</v>
      </c>
      <c r="C25" s="12">
        <v>116</v>
      </c>
      <c r="D25" s="8">
        <v>14.46</v>
      </c>
      <c r="E25" s="12">
        <v>68</v>
      </c>
      <c r="F25" s="8">
        <v>13.91</v>
      </c>
      <c r="G25" s="12">
        <v>48</v>
      </c>
      <c r="H25" s="8">
        <v>15.48</v>
      </c>
      <c r="I25" s="12">
        <v>0</v>
      </c>
    </row>
    <row r="26" spans="2:9" ht="15" customHeight="1" x14ac:dyDescent="0.2">
      <c r="B26" t="s">
        <v>50</v>
      </c>
      <c r="C26" s="12">
        <v>64</v>
      </c>
      <c r="D26" s="8">
        <v>7.98</v>
      </c>
      <c r="E26" s="12">
        <v>14</v>
      </c>
      <c r="F26" s="8">
        <v>2.86</v>
      </c>
      <c r="G26" s="12">
        <v>50</v>
      </c>
      <c r="H26" s="8">
        <v>16.13</v>
      </c>
      <c r="I26" s="12">
        <v>0</v>
      </c>
    </row>
    <row r="27" spans="2:9" ht="15" customHeight="1" x14ac:dyDescent="0.2">
      <c r="B27" t="s">
        <v>59</v>
      </c>
      <c r="C27" s="12">
        <v>63</v>
      </c>
      <c r="D27" s="8">
        <v>7.86</v>
      </c>
      <c r="E27" s="12">
        <v>57</v>
      </c>
      <c r="F27" s="8">
        <v>11.66</v>
      </c>
      <c r="G27" s="12">
        <v>6</v>
      </c>
      <c r="H27" s="8">
        <v>1.94</v>
      </c>
      <c r="I27" s="12">
        <v>0</v>
      </c>
    </row>
    <row r="28" spans="2:9" ht="15" customHeight="1" x14ac:dyDescent="0.2">
      <c r="B28" t="s">
        <v>58</v>
      </c>
      <c r="C28" s="12">
        <v>61</v>
      </c>
      <c r="D28" s="8">
        <v>7.61</v>
      </c>
      <c r="E28" s="12">
        <v>53</v>
      </c>
      <c r="F28" s="8">
        <v>10.84</v>
      </c>
      <c r="G28" s="12">
        <v>8</v>
      </c>
      <c r="H28" s="8">
        <v>2.58</v>
      </c>
      <c r="I28" s="12">
        <v>0</v>
      </c>
    </row>
    <row r="29" spans="2:9" ht="15" customHeight="1" x14ac:dyDescent="0.2">
      <c r="B29" t="s">
        <v>52</v>
      </c>
      <c r="C29" s="12">
        <v>31</v>
      </c>
      <c r="D29" s="8">
        <v>3.87</v>
      </c>
      <c r="E29" s="12">
        <v>20</v>
      </c>
      <c r="F29" s="8">
        <v>4.09</v>
      </c>
      <c r="G29" s="12">
        <v>11</v>
      </c>
      <c r="H29" s="8">
        <v>3.55</v>
      </c>
      <c r="I29" s="12">
        <v>0</v>
      </c>
    </row>
    <row r="30" spans="2:9" ht="15" customHeight="1" x14ac:dyDescent="0.2">
      <c r="B30" t="s">
        <v>53</v>
      </c>
      <c r="C30" s="12">
        <v>24</v>
      </c>
      <c r="D30" s="8">
        <v>2.99</v>
      </c>
      <c r="E30" s="12">
        <v>17</v>
      </c>
      <c r="F30" s="8">
        <v>3.48</v>
      </c>
      <c r="G30" s="12">
        <v>7</v>
      </c>
      <c r="H30" s="8">
        <v>2.2599999999999998</v>
      </c>
      <c r="I30" s="12">
        <v>0</v>
      </c>
    </row>
    <row r="31" spans="2:9" ht="15" customHeight="1" x14ac:dyDescent="0.2">
      <c r="B31" t="s">
        <v>44</v>
      </c>
      <c r="C31" s="12">
        <v>22</v>
      </c>
      <c r="D31" s="8">
        <v>2.74</v>
      </c>
      <c r="E31" s="12">
        <v>12</v>
      </c>
      <c r="F31" s="8">
        <v>2.4500000000000002</v>
      </c>
      <c r="G31" s="12">
        <v>10</v>
      </c>
      <c r="H31" s="8">
        <v>3.23</v>
      </c>
      <c r="I31" s="12">
        <v>0</v>
      </c>
    </row>
    <row r="32" spans="2:9" ht="15" customHeight="1" x14ac:dyDescent="0.2">
      <c r="B32" t="s">
        <v>45</v>
      </c>
      <c r="C32" s="12">
        <v>22</v>
      </c>
      <c r="D32" s="8">
        <v>2.74</v>
      </c>
      <c r="E32" s="12">
        <v>10</v>
      </c>
      <c r="F32" s="8">
        <v>2.04</v>
      </c>
      <c r="G32" s="12">
        <v>12</v>
      </c>
      <c r="H32" s="8">
        <v>3.87</v>
      </c>
      <c r="I32" s="12">
        <v>0</v>
      </c>
    </row>
    <row r="33" spans="2:9" ht="15" customHeight="1" x14ac:dyDescent="0.2">
      <c r="B33" t="s">
        <v>61</v>
      </c>
      <c r="C33" s="12">
        <v>22</v>
      </c>
      <c r="D33" s="8">
        <v>2.74</v>
      </c>
      <c r="E33" s="12">
        <v>21</v>
      </c>
      <c r="F33" s="8">
        <v>4.29</v>
      </c>
      <c r="G33" s="12">
        <v>1</v>
      </c>
      <c r="H33" s="8">
        <v>0.32</v>
      </c>
      <c r="I33" s="12">
        <v>0</v>
      </c>
    </row>
    <row r="34" spans="2:9" ht="15" customHeight="1" x14ac:dyDescent="0.2">
      <c r="B34" t="s">
        <v>60</v>
      </c>
      <c r="C34" s="12">
        <v>21</v>
      </c>
      <c r="D34" s="8">
        <v>2.62</v>
      </c>
      <c r="E34" s="12">
        <v>15</v>
      </c>
      <c r="F34" s="8">
        <v>3.07</v>
      </c>
      <c r="G34" s="12">
        <v>3</v>
      </c>
      <c r="H34" s="8">
        <v>0.97</v>
      </c>
      <c r="I34" s="12">
        <v>0</v>
      </c>
    </row>
    <row r="35" spans="2:9" ht="15" customHeight="1" x14ac:dyDescent="0.2">
      <c r="B35" t="s">
        <v>51</v>
      </c>
      <c r="C35" s="12">
        <v>18</v>
      </c>
      <c r="D35" s="8">
        <v>2.2400000000000002</v>
      </c>
      <c r="E35" s="12">
        <v>13</v>
      </c>
      <c r="F35" s="8">
        <v>2.66</v>
      </c>
      <c r="G35" s="12">
        <v>5</v>
      </c>
      <c r="H35" s="8">
        <v>1.61</v>
      </c>
      <c r="I35" s="12">
        <v>0</v>
      </c>
    </row>
    <row r="36" spans="2:9" ht="15" customHeight="1" x14ac:dyDescent="0.2">
      <c r="B36" t="s">
        <v>55</v>
      </c>
      <c r="C36" s="12">
        <v>15</v>
      </c>
      <c r="D36" s="8">
        <v>1.87</v>
      </c>
      <c r="E36" s="12">
        <v>6</v>
      </c>
      <c r="F36" s="8">
        <v>1.23</v>
      </c>
      <c r="G36" s="12">
        <v>9</v>
      </c>
      <c r="H36" s="8">
        <v>2.9</v>
      </c>
      <c r="I36" s="12">
        <v>0</v>
      </c>
    </row>
    <row r="37" spans="2:9" ht="15" customHeight="1" x14ac:dyDescent="0.2">
      <c r="B37" t="s">
        <v>46</v>
      </c>
      <c r="C37" s="12">
        <v>14</v>
      </c>
      <c r="D37" s="8">
        <v>1.75</v>
      </c>
      <c r="E37" s="12">
        <v>3</v>
      </c>
      <c r="F37" s="8">
        <v>0.61</v>
      </c>
      <c r="G37" s="12">
        <v>11</v>
      </c>
      <c r="H37" s="8">
        <v>3.55</v>
      </c>
      <c r="I37" s="12">
        <v>0</v>
      </c>
    </row>
    <row r="38" spans="2:9" ht="15" customHeight="1" x14ac:dyDescent="0.2">
      <c r="B38" t="s">
        <v>57</v>
      </c>
      <c r="C38" s="12">
        <v>14</v>
      </c>
      <c r="D38" s="8">
        <v>1.75</v>
      </c>
      <c r="E38" s="12">
        <v>11</v>
      </c>
      <c r="F38" s="8">
        <v>2.25</v>
      </c>
      <c r="G38" s="12">
        <v>3</v>
      </c>
      <c r="H38" s="8">
        <v>0.97</v>
      </c>
      <c r="I38" s="12">
        <v>0</v>
      </c>
    </row>
    <row r="39" spans="2:9" ht="15" customHeight="1" x14ac:dyDescent="0.2">
      <c r="B39" t="s">
        <v>80</v>
      </c>
      <c r="C39" s="12">
        <v>13</v>
      </c>
      <c r="D39" s="8">
        <v>1.62</v>
      </c>
      <c r="E39" s="12">
        <v>5</v>
      </c>
      <c r="F39" s="8">
        <v>1.02</v>
      </c>
      <c r="G39" s="12">
        <v>8</v>
      </c>
      <c r="H39" s="8">
        <v>2.58</v>
      </c>
      <c r="I39" s="12">
        <v>0</v>
      </c>
    </row>
    <row r="40" spans="2:9" ht="15" customHeight="1" x14ac:dyDescent="0.2">
      <c r="B40" t="s">
        <v>66</v>
      </c>
      <c r="C40" s="12">
        <v>10</v>
      </c>
      <c r="D40" s="8">
        <v>1.25</v>
      </c>
      <c r="E40" s="12">
        <v>4</v>
      </c>
      <c r="F40" s="8">
        <v>0.82</v>
      </c>
      <c r="G40" s="12">
        <v>6</v>
      </c>
      <c r="H40" s="8">
        <v>1.94</v>
      </c>
      <c r="I40" s="12">
        <v>0</v>
      </c>
    </row>
    <row r="41" spans="2:9" ht="15" customHeight="1" x14ac:dyDescent="0.2">
      <c r="B41" t="s">
        <v>79</v>
      </c>
      <c r="C41" s="12">
        <v>8</v>
      </c>
      <c r="D41" s="8">
        <v>1</v>
      </c>
      <c r="E41" s="12">
        <v>5</v>
      </c>
      <c r="F41" s="8">
        <v>1.02</v>
      </c>
      <c r="G41" s="12">
        <v>3</v>
      </c>
      <c r="H41" s="8">
        <v>0.97</v>
      </c>
      <c r="I41" s="12">
        <v>0</v>
      </c>
    </row>
    <row r="42" spans="2:9" ht="15" customHeight="1" x14ac:dyDescent="0.2">
      <c r="B42" t="s">
        <v>56</v>
      </c>
      <c r="C42" s="12">
        <v>8</v>
      </c>
      <c r="D42" s="8">
        <v>1</v>
      </c>
      <c r="E42" s="12">
        <v>5</v>
      </c>
      <c r="F42" s="8">
        <v>1.02</v>
      </c>
      <c r="G42" s="12">
        <v>3</v>
      </c>
      <c r="H42" s="8">
        <v>0.97</v>
      </c>
      <c r="I42" s="12">
        <v>0</v>
      </c>
    </row>
    <row r="43" spans="2:9" ht="15" customHeight="1" x14ac:dyDescent="0.2">
      <c r="B43" t="s">
        <v>72</v>
      </c>
      <c r="C43" s="12">
        <v>8</v>
      </c>
      <c r="D43" s="8">
        <v>1</v>
      </c>
      <c r="E43" s="12">
        <v>7</v>
      </c>
      <c r="F43" s="8">
        <v>1.43</v>
      </c>
      <c r="G43" s="12">
        <v>1</v>
      </c>
      <c r="H43" s="8">
        <v>0.32</v>
      </c>
      <c r="I43" s="12">
        <v>0</v>
      </c>
    </row>
    <row r="44" spans="2:9" ht="15" customHeight="1" x14ac:dyDescent="0.2">
      <c r="B44" t="s">
        <v>82</v>
      </c>
      <c r="C44" s="12">
        <v>8</v>
      </c>
      <c r="D44" s="8">
        <v>1</v>
      </c>
      <c r="E44" s="12">
        <v>3</v>
      </c>
      <c r="F44" s="8">
        <v>0.61</v>
      </c>
      <c r="G44" s="12">
        <v>5</v>
      </c>
      <c r="H44" s="8">
        <v>1.61</v>
      </c>
      <c r="I44" s="12">
        <v>0</v>
      </c>
    </row>
    <row r="47" spans="2:9" ht="33" customHeight="1" x14ac:dyDescent="0.2">
      <c r="B47" t="s">
        <v>179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98</v>
      </c>
      <c r="C48" s="12">
        <v>147</v>
      </c>
      <c r="D48" s="8">
        <v>18.329999999999998</v>
      </c>
      <c r="E48" s="12">
        <v>99</v>
      </c>
      <c r="F48" s="8">
        <v>20.25</v>
      </c>
      <c r="G48" s="12">
        <v>48</v>
      </c>
      <c r="H48" s="8">
        <v>15.48</v>
      </c>
      <c r="I48" s="12">
        <v>0</v>
      </c>
    </row>
    <row r="49" spans="2:9" ht="15" customHeight="1" x14ac:dyDescent="0.2">
      <c r="B49" t="s">
        <v>131</v>
      </c>
      <c r="C49" s="12">
        <v>72</v>
      </c>
      <c r="D49" s="8">
        <v>8.98</v>
      </c>
      <c r="E49" s="12">
        <v>44</v>
      </c>
      <c r="F49" s="8">
        <v>9</v>
      </c>
      <c r="G49" s="12">
        <v>28</v>
      </c>
      <c r="H49" s="8">
        <v>9.0299999999999994</v>
      </c>
      <c r="I49" s="12">
        <v>0</v>
      </c>
    </row>
    <row r="50" spans="2:9" ht="15" customHeight="1" x14ac:dyDescent="0.2">
      <c r="B50" t="s">
        <v>165</v>
      </c>
      <c r="C50" s="12">
        <v>57</v>
      </c>
      <c r="D50" s="8">
        <v>7.11</v>
      </c>
      <c r="E50" s="12">
        <v>14</v>
      </c>
      <c r="F50" s="8">
        <v>2.86</v>
      </c>
      <c r="G50" s="12">
        <v>43</v>
      </c>
      <c r="H50" s="8">
        <v>13.87</v>
      </c>
      <c r="I50" s="12">
        <v>0</v>
      </c>
    </row>
    <row r="51" spans="2:9" ht="15" customHeight="1" x14ac:dyDescent="0.2">
      <c r="B51" t="s">
        <v>111</v>
      </c>
      <c r="C51" s="12">
        <v>28</v>
      </c>
      <c r="D51" s="8">
        <v>3.49</v>
      </c>
      <c r="E51" s="12">
        <v>27</v>
      </c>
      <c r="F51" s="8">
        <v>5.52</v>
      </c>
      <c r="G51" s="12">
        <v>1</v>
      </c>
      <c r="H51" s="8">
        <v>0.32</v>
      </c>
      <c r="I51" s="12">
        <v>0</v>
      </c>
    </row>
    <row r="52" spans="2:9" ht="15" customHeight="1" x14ac:dyDescent="0.2">
      <c r="B52" t="s">
        <v>110</v>
      </c>
      <c r="C52" s="12">
        <v>19</v>
      </c>
      <c r="D52" s="8">
        <v>2.37</v>
      </c>
      <c r="E52" s="12">
        <v>19</v>
      </c>
      <c r="F52" s="8">
        <v>3.89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113</v>
      </c>
      <c r="C53" s="12">
        <v>19</v>
      </c>
      <c r="D53" s="8">
        <v>2.37</v>
      </c>
      <c r="E53" s="12">
        <v>18</v>
      </c>
      <c r="F53" s="8">
        <v>3.68</v>
      </c>
      <c r="G53" s="12">
        <v>1</v>
      </c>
      <c r="H53" s="8">
        <v>0.32</v>
      </c>
      <c r="I53" s="12">
        <v>0</v>
      </c>
    </row>
    <row r="54" spans="2:9" ht="15" customHeight="1" x14ac:dyDescent="0.2">
      <c r="B54" t="s">
        <v>104</v>
      </c>
      <c r="C54" s="12">
        <v>17</v>
      </c>
      <c r="D54" s="8">
        <v>2.12</v>
      </c>
      <c r="E54" s="12">
        <v>11</v>
      </c>
      <c r="F54" s="8">
        <v>2.25</v>
      </c>
      <c r="G54" s="12">
        <v>6</v>
      </c>
      <c r="H54" s="8">
        <v>1.94</v>
      </c>
      <c r="I54" s="12">
        <v>0</v>
      </c>
    </row>
    <row r="55" spans="2:9" ht="15" customHeight="1" x14ac:dyDescent="0.2">
      <c r="B55" t="s">
        <v>102</v>
      </c>
      <c r="C55" s="12">
        <v>16</v>
      </c>
      <c r="D55" s="8">
        <v>2</v>
      </c>
      <c r="E55" s="12">
        <v>11</v>
      </c>
      <c r="F55" s="8">
        <v>2.25</v>
      </c>
      <c r="G55" s="12">
        <v>5</v>
      </c>
      <c r="H55" s="8">
        <v>1.61</v>
      </c>
      <c r="I55" s="12">
        <v>0</v>
      </c>
    </row>
    <row r="56" spans="2:9" ht="15" customHeight="1" x14ac:dyDescent="0.2">
      <c r="B56" t="s">
        <v>107</v>
      </c>
      <c r="C56" s="12">
        <v>15</v>
      </c>
      <c r="D56" s="8">
        <v>1.87</v>
      </c>
      <c r="E56" s="12">
        <v>12</v>
      </c>
      <c r="F56" s="8">
        <v>2.4500000000000002</v>
      </c>
      <c r="G56" s="12">
        <v>3</v>
      </c>
      <c r="H56" s="8">
        <v>0.97</v>
      </c>
      <c r="I56" s="12">
        <v>0</v>
      </c>
    </row>
    <row r="57" spans="2:9" ht="15" customHeight="1" x14ac:dyDescent="0.2">
      <c r="B57" t="s">
        <v>128</v>
      </c>
      <c r="C57" s="12">
        <v>15</v>
      </c>
      <c r="D57" s="8">
        <v>1.87</v>
      </c>
      <c r="E57" s="12">
        <v>12</v>
      </c>
      <c r="F57" s="8">
        <v>2.4500000000000002</v>
      </c>
      <c r="G57" s="12">
        <v>3</v>
      </c>
      <c r="H57" s="8">
        <v>0.97</v>
      </c>
      <c r="I57" s="12">
        <v>0</v>
      </c>
    </row>
    <row r="58" spans="2:9" ht="15" customHeight="1" x14ac:dyDescent="0.2">
      <c r="B58" t="s">
        <v>116</v>
      </c>
      <c r="C58" s="12">
        <v>14</v>
      </c>
      <c r="D58" s="8">
        <v>1.75</v>
      </c>
      <c r="E58" s="12">
        <v>9</v>
      </c>
      <c r="F58" s="8">
        <v>1.84</v>
      </c>
      <c r="G58" s="12">
        <v>5</v>
      </c>
      <c r="H58" s="8">
        <v>1.61</v>
      </c>
      <c r="I58" s="12">
        <v>0</v>
      </c>
    </row>
    <row r="59" spans="2:9" ht="15" customHeight="1" x14ac:dyDescent="0.2">
      <c r="B59" t="s">
        <v>101</v>
      </c>
      <c r="C59" s="12">
        <v>12</v>
      </c>
      <c r="D59" s="8">
        <v>1.5</v>
      </c>
      <c r="E59" s="12">
        <v>7</v>
      </c>
      <c r="F59" s="8">
        <v>1.43</v>
      </c>
      <c r="G59" s="12">
        <v>5</v>
      </c>
      <c r="H59" s="8">
        <v>1.61</v>
      </c>
      <c r="I59" s="12">
        <v>0</v>
      </c>
    </row>
    <row r="60" spans="2:9" ht="15" customHeight="1" x14ac:dyDescent="0.2">
      <c r="B60" t="s">
        <v>143</v>
      </c>
      <c r="C60" s="12">
        <v>12</v>
      </c>
      <c r="D60" s="8">
        <v>1.5</v>
      </c>
      <c r="E60" s="12">
        <v>4</v>
      </c>
      <c r="F60" s="8">
        <v>0.82</v>
      </c>
      <c r="G60" s="12">
        <v>8</v>
      </c>
      <c r="H60" s="8">
        <v>2.58</v>
      </c>
      <c r="I60" s="12">
        <v>0</v>
      </c>
    </row>
    <row r="61" spans="2:9" ht="15" customHeight="1" x14ac:dyDescent="0.2">
      <c r="B61" t="s">
        <v>109</v>
      </c>
      <c r="C61" s="12">
        <v>11</v>
      </c>
      <c r="D61" s="8">
        <v>1.37</v>
      </c>
      <c r="E61" s="12">
        <v>11</v>
      </c>
      <c r="F61" s="8">
        <v>2.25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100</v>
      </c>
      <c r="C62" s="12">
        <v>10</v>
      </c>
      <c r="D62" s="8">
        <v>1.25</v>
      </c>
      <c r="E62" s="12">
        <v>7</v>
      </c>
      <c r="F62" s="8">
        <v>1.43</v>
      </c>
      <c r="G62" s="12">
        <v>3</v>
      </c>
      <c r="H62" s="8">
        <v>0.97</v>
      </c>
      <c r="I62" s="12">
        <v>0</v>
      </c>
    </row>
    <row r="63" spans="2:9" ht="15" customHeight="1" x14ac:dyDescent="0.2">
      <c r="B63" t="s">
        <v>106</v>
      </c>
      <c r="C63" s="12">
        <v>10</v>
      </c>
      <c r="D63" s="8">
        <v>1.25</v>
      </c>
      <c r="E63" s="12">
        <v>7</v>
      </c>
      <c r="F63" s="8">
        <v>1.43</v>
      </c>
      <c r="G63" s="12">
        <v>3</v>
      </c>
      <c r="H63" s="8">
        <v>0.97</v>
      </c>
      <c r="I63" s="12">
        <v>0</v>
      </c>
    </row>
    <row r="64" spans="2:9" ht="15" customHeight="1" x14ac:dyDescent="0.2">
      <c r="B64" t="s">
        <v>108</v>
      </c>
      <c r="C64" s="12">
        <v>10</v>
      </c>
      <c r="D64" s="8">
        <v>1.25</v>
      </c>
      <c r="E64" s="12">
        <v>9</v>
      </c>
      <c r="F64" s="8">
        <v>1.84</v>
      </c>
      <c r="G64" s="12">
        <v>1</v>
      </c>
      <c r="H64" s="8">
        <v>0.32</v>
      </c>
      <c r="I64" s="12">
        <v>0</v>
      </c>
    </row>
    <row r="65" spans="2:9" ht="15" customHeight="1" x14ac:dyDescent="0.2">
      <c r="B65" t="s">
        <v>99</v>
      </c>
      <c r="C65" s="12">
        <v>9</v>
      </c>
      <c r="D65" s="8">
        <v>1.1200000000000001</v>
      </c>
      <c r="E65" s="12">
        <v>7</v>
      </c>
      <c r="F65" s="8">
        <v>1.43</v>
      </c>
      <c r="G65" s="12">
        <v>2</v>
      </c>
      <c r="H65" s="8">
        <v>0.65</v>
      </c>
      <c r="I65" s="12">
        <v>0</v>
      </c>
    </row>
    <row r="66" spans="2:9" ht="15" customHeight="1" x14ac:dyDescent="0.2">
      <c r="B66" t="s">
        <v>103</v>
      </c>
      <c r="C66" s="12">
        <v>9</v>
      </c>
      <c r="D66" s="8">
        <v>1.1200000000000001</v>
      </c>
      <c r="E66" s="12">
        <v>4</v>
      </c>
      <c r="F66" s="8">
        <v>0.82</v>
      </c>
      <c r="G66" s="12">
        <v>5</v>
      </c>
      <c r="H66" s="8">
        <v>1.61</v>
      </c>
      <c r="I66" s="12">
        <v>0</v>
      </c>
    </row>
    <row r="67" spans="2:9" ht="15" customHeight="1" x14ac:dyDescent="0.2">
      <c r="B67" t="s">
        <v>105</v>
      </c>
      <c r="C67" s="12">
        <v>9</v>
      </c>
      <c r="D67" s="8">
        <v>1.1200000000000001</v>
      </c>
      <c r="E67" s="12">
        <v>6</v>
      </c>
      <c r="F67" s="8">
        <v>1.23</v>
      </c>
      <c r="G67" s="12">
        <v>3</v>
      </c>
      <c r="H67" s="8">
        <v>0.97</v>
      </c>
      <c r="I67" s="12">
        <v>0</v>
      </c>
    </row>
    <row r="68" spans="2:9" ht="15" customHeight="1" x14ac:dyDescent="0.2">
      <c r="B68" t="s">
        <v>117</v>
      </c>
      <c r="C68" s="12">
        <v>9</v>
      </c>
      <c r="D68" s="8">
        <v>1.1200000000000001</v>
      </c>
      <c r="E68" s="12">
        <v>8</v>
      </c>
      <c r="F68" s="8">
        <v>1.64</v>
      </c>
      <c r="G68" s="12">
        <v>1</v>
      </c>
      <c r="H68" s="8">
        <v>0.32</v>
      </c>
      <c r="I68" s="12">
        <v>0</v>
      </c>
    </row>
    <row r="70" spans="2:9" ht="15" customHeight="1" x14ac:dyDescent="0.2">
      <c r="B70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E340-DCB2-4347-8591-F23B54D23CAB}">
  <sheetPr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197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27</v>
      </c>
      <c r="D6" s="8">
        <v>17.53</v>
      </c>
      <c r="E6" s="12">
        <v>15</v>
      </c>
      <c r="F6" s="8">
        <v>13.89</v>
      </c>
      <c r="G6" s="12">
        <v>12</v>
      </c>
      <c r="H6" s="8">
        <v>27.27</v>
      </c>
      <c r="I6" s="12">
        <v>0</v>
      </c>
    </row>
    <row r="7" spans="2:9" ht="15" customHeight="1" x14ac:dyDescent="0.2">
      <c r="B7" t="s">
        <v>23</v>
      </c>
      <c r="C7" s="12">
        <v>8</v>
      </c>
      <c r="D7" s="8">
        <v>5.19</v>
      </c>
      <c r="E7" s="12">
        <v>3</v>
      </c>
      <c r="F7" s="8">
        <v>2.78</v>
      </c>
      <c r="G7" s="12">
        <v>5</v>
      </c>
      <c r="H7" s="8">
        <v>11.36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0.65</v>
      </c>
      <c r="E8" s="12">
        <v>0</v>
      </c>
      <c r="F8" s="8">
        <v>0</v>
      </c>
      <c r="G8" s="12">
        <v>1</v>
      </c>
      <c r="H8" s="8">
        <v>2.27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27</v>
      </c>
      <c r="C11" s="12">
        <v>47</v>
      </c>
      <c r="D11" s="8">
        <v>30.52</v>
      </c>
      <c r="E11" s="12">
        <v>34</v>
      </c>
      <c r="F11" s="8">
        <v>31.48</v>
      </c>
      <c r="G11" s="12">
        <v>13</v>
      </c>
      <c r="H11" s="8">
        <v>29.55</v>
      </c>
      <c r="I11" s="12">
        <v>0</v>
      </c>
    </row>
    <row r="12" spans="2:9" ht="15" customHeight="1" x14ac:dyDescent="0.2">
      <c r="B12" t="s">
        <v>28</v>
      </c>
      <c r="C12" s="12">
        <v>2</v>
      </c>
      <c r="D12" s="8">
        <v>1.3</v>
      </c>
      <c r="E12" s="12">
        <v>0</v>
      </c>
      <c r="F12" s="8">
        <v>0</v>
      </c>
      <c r="G12" s="12">
        <v>2</v>
      </c>
      <c r="H12" s="8">
        <v>4.55</v>
      </c>
      <c r="I12" s="12">
        <v>0</v>
      </c>
    </row>
    <row r="13" spans="2:9" ht="15" customHeight="1" x14ac:dyDescent="0.2">
      <c r="B13" t="s">
        <v>29</v>
      </c>
      <c r="C13" s="12">
        <v>5</v>
      </c>
      <c r="D13" s="8">
        <v>3.25</v>
      </c>
      <c r="E13" s="12">
        <v>3</v>
      </c>
      <c r="F13" s="8">
        <v>2.78</v>
      </c>
      <c r="G13" s="12">
        <v>1</v>
      </c>
      <c r="H13" s="8">
        <v>2.27</v>
      </c>
      <c r="I13" s="12">
        <v>0</v>
      </c>
    </row>
    <row r="14" spans="2:9" ht="15" customHeight="1" x14ac:dyDescent="0.2">
      <c r="B14" t="s">
        <v>30</v>
      </c>
      <c r="C14" s="12">
        <v>3</v>
      </c>
      <c r="D14" s="8">
        <v>1.95</v>
      </c>
      <c r="E14" s="12">
        <v>3</v>
      </c>
      <c r="F14" s="8">
        <v>2.78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31</v>
      </c>
      <c r="C15" s="12">
        <v>20</v>
      </c>
      <c r="D15" s="8">
        <v>12.99</v>
      </c>
      <c r="E15" s="12">
        <v>15</v>
      </c>
      <c r="F15" s="8">
        <v>13.89</v>
      </c>
      <c r="G15" s="12">
        <v>5</v>
      </c>
      <c r="H15" s="8">
        <v>11.36</v>
      </c>
      <c r="I15" s="12">
        <v>0</v>
      </c>
    </row>
    <row r="16" spans="2:9" ht="15" customHeight="1" x14ac:dyDescent="0.2">
      <c r="B16" t="s">
        <v>32</v>
      </c>
      <c r="C16" s="12">
        <v>26</v>
      </c>
      <c r="D16" s="8">
        <v>16.88</v>
      </c>
      <c r="E16" s="12">
        <v>24</v>
      </c>
      <c r="F16" s="8">
        <v>22.22</v>
      </c>
      <c r="G16" s="12">
        <v>1</v>
      </c>
      <c r="H16" s="8">
        <v>2.27</v>
      </c>
      <c r="I16" s="12">
        <v>0</v>
      </c>
    </row>
    <row r="17" spans="2:9" ht="15" customHeight="1" x14ac:dyDescent="0.2">
      <c r="B17" t="s">
        <v>33</v>
      </c>
      <c r="C17" s="12">
        <v>4</v>
      </c>
      <c r="D17" s="8">
        <v>2.6</v>
      </c>
      <c r="E17" s="12">
        <v>4</v>
      </c>
      <c r="F17" s="8">
        <v>3.7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9</v>
      </c>
      <c r="D18" s="8">
        <v>5.84</v>
      </c>
      <c r="E18" s="12">
        <v>6</v>
      </c>
      <c r="F18" s="8">
        <v>5.56</v>
      </c>
      <c r="G18" s="12">
        <v>3</v>
      </c>
      <c r="H18" s="8">
        <v>6.82</v>
      </c>
      <c r="I18" s="12">
        <v>0</v>
      </c>
    </row>
    <row r="19" spans="2:9" ht="15" customHeight="1" x14ac:dyDescent="0.2">
      <c r="B19" t="s">
        <v>35</v>
      </c>
      <c r="C19" s="12">
        <v>2</v>
      </c>
      <c r="D19" s="8">
        <v>1.3</v>
      </c>
      <c r="E19" s="12">
        <v>1</v>
      </c>
      <c r="F19" s="8">
        <v>0.93</v>
      </c>
      <c r="G19" s="12">
        <v>1</v>
      </c>
      <c r="H19" s="8">
        <v>2.27</v>
      </c>
      <c r="I19" s="12">
        <v>0</v>
      </c>
    </row>
    <row r="20" spans="2:9" ht="15" customHeight="1" x14ac:dyDescent="0.2">
      <c r="B20" s="9" t="s">
        <v>177</v>
      </c>
      <c r="C20" s="12">
        <f>SUM(LTBL_41423[総数／事業所数])</f>
        <v>154</v>
      </c>
      <c r="E20" s="12">
        <f>SUBTOTAL(109,LTBL_41423[個人／事業所数])</f>
        <v>108</v>
      </c>
      <c r="G20" s="12">
        <f>SUBTOTAL(109,LTBL_41423[法人／事業所数])</f>
        <v>44</v>
      </c>
      <c r="I20" s="12">
        <f>SUBTOTAL(109,LTBL_41423[法人以外の団体／事業所数])</f>
        <v>0</v>
      </c>
    </row>
    <row r="21" spans="2:9" ht="15" customHeight="1" x14ac:dyDescent="0.2">
      <c r="E21" s="11">
        <f>LTBL_41423[[#Totals],[個人／事業所数]]/LTBL_41423[[#Totals],[総数／事業所数]]</f>
        <v>0.70129870129870131</v>
      </c>
      <c r="G21" s="11">
        <f>LTBL_41423[[#Totals],[法人／事業所数]]/LTBL_41423[[#Totals],[総数／事業所数]]</f>
        <v>0.2857142857142857</v>
      </c>
      <c r="I21" s="11">
        <f>LTBL_41423[[#Totals],[法人以外の団体／事業所数]]/LTBL_41423[[#Totals],[総数／事業所数]]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24</v>
      </c>
      <c r="D24" s="8">
        <v>15.58</v>
      </c>
      <c r="E24" s="12">
        <v>23</v>
      </c>
      <c r="F24" s="8">
        <v>21.3</v>
      </c>
      <c r="G24" s="12">
        <v>1</v>
      </c>
      <c r="H24" s="8">
        <v>2.27</v>
      </c>
      <c r="I24" s="12">
        <v>0</v>
      </c>
    </row>
    <row r="25" spans="2:9" ht="15" customHeight="1" x14ac:dyDescent="0.2">
      <c r="B25" t="s">
        <v>58</v>
      </c>
      <c r="C25" s="12">
        <v>18</v>
      </c>
      <c r="D25" s="8">
        <v>11.69</v>
      </c>
      <c r="E25" s="12">
        <v>14</v>
      </c>
      <c r="F25" s="8">
        <v>12.96</v>
      </c>
      <c r="G25" s="12">
        <v>4</v>
      </c>
      <c r="H25" s="8">
        <v>9.09</v>
      </c>
      <c r="I25" s="12">
        <v>0</v>
      </c>
    </row>
    <row r="26" spans="2:9" ht="15" customHeight="1" x14ac:dyDescent="0.2">
      <c r="B26" t="s">
        <v>52</v>
      </c>
      <c r="C26" s="12">
        <v>16</v>
      </c>
      <c r="D26" s="8">
        <v>10.39</v>
      </c>
      <c r="E26" s="12">
        <v>12</v>
      </c>
      <c r="F26" s="8">
        <v>11.11</v>
      </c>
      <c r="G26" s="12">
        <v>4</v>
      </c>
      <c r="H26" s="8">
        <v>9.09</v>
      </c>
      <c r="I26" s="12">
        <v>0</v>
      </c>
    </row>
    <row r="27" spans="2:9" ht="15" customHeight="1" x14ac:dyDescent="0.2">
      <c r="B27" t="s">
        <v>45</v>
      </c>
      <c r="C27" s="12">
        <v>13</v>
      </c>
      <c r="D27" s="8">
        <v>8.44</v>
      </c>
      <c r="E27" s="12">
        <v>9</v>
      </c>
      <c r="F27" s="8">
        <v>8.33</v>
      </c>
      <c r="G27" s="12">
        <v>4</v>
      </c>
      <c r="H27" s="8">
        <v>9.09</v>
      </c>
      <c r="I27" s="12">
        <v>0</v>
      </c>
    </row>
    <row r="28" spans="2:9" ht="15" customHeight="1" x14ac:dyDescent="0.2">
      <c r="B28" t="s">
        <v>54</v>
      </c>
      <c r="C28" s="12">
        <v>13</v>
      </c>
      <c r="D28" s="8">
        <v>8.44</v>
      </c>
      <c r="E28" s="12">
        <v>9</v>
      </c>
      <c r="F28" s="8">
        <v>8.33</v>
      </c>
      <c r="G28" s="12">
        <v>4</v>
      </c>
      <c r="H28" s="8">
        <v>9.09</v>
      </c>
      <c r="I28" s="12">
        <v>0</v>
      </c>
    </row>
    <row r="29" spans="2:9" ht="15" customHeight="1" x14ac:dyDescent="0.2">
      <c r="B29" t="s">
        <v>44</v>
      </c>
      <c r="C29" s="12">
        <v>9</v>
      </c>
      <c r="D29" s="8">
        <v>5.84</v>
      </c>
      <c r="E29" s="12">
        <v>3</v>
      </c>
      <c r="F29" s="8">
        <v>2.78</v>
      </c>
      <c r="G29" s="12">
        <v>6</v>
      </c>
      <c r="H29" s="8">
        <v>13.64</v>
      </c>
      <c r="I29" s="12">
        <v>0</v>
      </c>
    </row>
    <row r="30" spans="2:9" ht="15" customHeight="1" x14ac:dyDescent="0.2">
      <c r="B30" t="s">
        <v>53</v>
      </c>
      <c r="C30" s="12">
        <v>7</v>
      </c>
      <c r="D30" s="8">
        <v>4.55</v>
      </c>
      <c r="E30" s="12">
        <v>6</v>
      </c>
      <c r="F30" s="8">
        <v>5.56</v>
      </c>
      <c r="G30" s="12">
        <v>1</v>
      </c>
      <c r="H30" s="8">
        <v>2.27</v>
      </c>
      <c r="I30" s="12">
        <v>0</v>
      </c>
    </row>
    <row r="31" spans="2:9" ht="15" customHeight="1" x14ac:dyDescent="0.2">
      <c r="B31" t="s">
        <v>46</v>
      </c>
      <c r="C31" s="12">
        <v>5</v>
      </c>
      <c r="D31" s="8">
        <v>3.25</v>
      </c>
      <c r="E31" s="12">
        <v>3</v>
      </c>
      <c r="F31" s="8">
        <v>2.78</v>
      </c>
      <c r="G31" s="12">
        <v>2</v>
      </c>
      <c r="H31" s="8">
        <v>4.55</v>
      </c>
      <c r="I31" s="12">
        <v>0</v>
      </c>
    </row>
    <row r="32" spans="2:9" ht="15" customHeight="1" x14ac:dyDescent="0.2">
      <c r="B32" t="s">
        <v>61</v>
      </c>
      <c r="C32" s="12">
        <v>5</v>
      </c>
      <c r="D32" s="8">
        <v>3.25</v>
      </c>
      <c r="E32" s="12">
        <v>5</v>
      </c>
      <c r="F32" s="8">
        <v>4.63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50</v>
      </c>
      <c r="C33" s="12">
        <v>4</v>
      </c>
      <c r="D33" s="8">
        <v>2.6</v>
      </c>
      <c r="E33" s="12">
        <v>2</v>
      </c>
      <c r="F33" s="8">
        <v>1.85</v>
      </c>
      <c r="G33" s="12">
        <v>2</v>
      </c>
      <c r="H33" s="8">
        <v>4.55</v>
      </c>
      <c r="I33" s="12">
        <v>0</v>
      </c>
    </row>
    <row r="34" spans="2:9" ht="15" customHeight="1" x14ac:dyDescent="0.2">
      <c r="B34" t="s">
        <v>55</v>
      </c>
      <c r="C34" s="12">
        <v>4</v>
      </c>
      <c r="D34" s="8">
        <v>2.6</v>
      </c>
      <c r="E34" s="12">
        <v>2</v>
      </c>
      <c r="F34" s="8">
        <v>1.85</v>
      </c>
      <c r="G34" s="12">
        <v>1</v>
      </c>
      <c r="H34" s="8">
        <v>2.27</v>
      </c>
      <c r="I34" s="12">
        <v>0</v>
      </c>
    </row>
    <row r="35" spans="2:9" ht="15" customHeight="1" x14ac:dyDescent="0.2">
      <c r="B35" t="s">
        <v>60</v>
      </c>
      <c r="C35" s="12">
        <v>4</v>
      </c>
      <c r="D35" s="8">
        <v>2.6</v>
      </c>
      <c r="E35" s="12">
        <v>4</v>
      </c>
      <c r="F35" s="8">
        <v>3.7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62</v>
      </c>
      <c r="C36" s="12">
        <v>4</v>
      </c>
      <c r="D36" s="8">
        <v>2.6</v>
      </c>
      <c r="E36" s="12">
        <v>1</v>
      </c>
      <c r="F36" s="8">
        <v>0.93</v>
      </c>
      <c r="G36" s="12">
        <v>3</v>
      </c>
      <c r="H36" s="8">
        <v>6.82</v>
      </c>
      <c r="I36" s="12">
        <v>0</v>
      </c>
    </row>
    <row r="37" spans="2:9" ht="15" customHeight="1" x14ac:dyDescent="0.2">
      <c r="B37" t="s">
        <v>49</v>
      </c>
      <c r="C37" s="12">
        <v>3</v>
      </c>
      <c r="D37" s="8">
        <v>1.95</v>
      </c>
      <c r="E37" s="12">
        <v>3</v>
      </c>
      <c r="F37" s="8">
        <v>2.78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57</v>
      </c>
      <c r="C38" s="12">
        <v>3</v>
      </c>
      <c r="D38" s="8">
        <v>1.95</v>
      </c>
      <c r="E38" s="12">
        <v>3</v>
      </c>
      <c r="F38" s="8">
        <v>2.78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47</v>
      </c>
      <c r="C39" s="12">
        <v>2</v>
      </c>
      <c r="D39" s="8">
        <v>1.3</v>
      </c>
      <c r="E39" s="12">
        <v>1</v>
      </c>
      <c r="F39" s="8">
        <v>0.93</v>
      </c>
      <c r="G39" s="12">
        <v>1</v>
      </c>
      <c r="H39" s="8">
        <v>2.27</v>
      </c>
      <c r="I39" s="12">
        <v>0</v>
      </c>
    </row>
    <row r="40" spans="2:9" ht="15" customHeight="1" x14ac:dyDescent="0.2">
      <c r="B40" t="s">
        <v>66</v>
      </c>
      <c r="C40" s="12">
        <v>2</v>
      </c>
      <c r="D40" s="8">
        <v>1.3</v>
      </c>
      <c r="E40" s="12">
        <v>1</v>
      </c>
      <c r="F40" s="8">
        <v>0.93</v>
      </c>
      <c r="G40" s="12">
        <v>1</v>
      </c>
      <c r="H40" s="8">
        <v>2.27</v>
      </c>
      <c r="I40" s="12">
        <v>0</v>
      </c>
    </row>
    <row r="41" spans="2:9" ht="15" customHeight="1" x14ac:dyDescent="0.2">
      <c r="B41" t="s">
        <v>77</v>
      </c>
      <c r="C41" s="12">
        <v>2</v>
      </c>
      <c r="D41" s="8">
        <v>1.3</v>
      </c>
      <c r="E41" s="12">
        <v>0</v>
      </c>
      <c r="F41" s="8">
        <v>0</v>
      </c>
      <c r="G41" s="12">
        <v>2</v>
      </c>
      <c r="H41" s="8">
        <v>4.55</v>
      </c>
      <c r="I41" s="12">
        <v>0</v>
      </c>
    </row>
    <row r="42" spans="2:9" ht="15" customHeight="1" x14ac:dyDescent="0.2">
      <c r="B42" t="s">
        <v>68</v>
      </c>
      <c r="C42" s="12">
        <v>2</v>
      </c>
      <c r="D42" s="8">
        <v>1.3</v>
      </c>
      <c r="E42" s="12">
        <v>1</v>
      </c>
      <c r="F42" s="8">
        <v>0.93</v>
      </c>
      <c r="G42" s="12">
        <v>1</v>
      </c>
      <c r="H42" s="8">
        <v>2.27</v>
      </c>
      <c r="I42" s="12">
        <v>0</v>
      </c>
    </row>
    <row r="43" spans="2:9" ht="15" customHeight="1" x14ac:dyDescent="0.2">
      <c r="B43" t="s">
        <v>83</v>
      </c>
      <c r="C43" s="12">
        <v>1</v>
      </c>
      <c r="D43" s="8">
        <v>0.65</v>
      </c>
      <c r="E43" s="12">
        <v>0</v>
      </c>
      <c r="F43" s="8">
        <v>0</v>
      </c>
      <c r="G43" s="12">
        <v>1</v>
      </c>
      <c r="H43" s="8">
        <v>2.27</v>
      </c>
      <c r="I43" s="12">
        <v>0</v>
      </c>
    </row>
    <row r="44" spans="2:9" ht="15" customHeight="1" x14ac:dyDescent="0.2">
      <c r="B44" t="s">
        <v>86</v>
      </c>
      <c r="C44" s="12">
        <v>1</v>
      </c>
      <c r="D44" s="8">
        <v>0.65</v>
      </c>
      <c r="E44" s="12">
        <v>1</v>
      </c>
      <c r="F44" s="8">
        <v>0.93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67</v>
      </c>
      <c r="C45" s="12">
        <v>1</v>
      </c>
      <c r="D45" s="8">
        <v>0.65</v>
      </c>
      <c r="E45" s="12">
        <v>0</v>
      </c>
      <c r="F45" s="8">
        <v>0</v>
      </c>
      <c r="G45" s="12">
        <v>1</v>
      </c>
      <c r="H45" s="8">
        <v>2.27</v>
      </c>
      <c r="I45" s="12">
        <v>0</v>
      </c>
    </row>
    <row r="46" spans="2:9" ht="15" customHeight="1" x14ac:dyDescent="0.2">
      <c r="B46" t="s">
        <v>78</v>
      </c>
      <c r="C46" s="12">
        <v>1</v>
      </c>
      <c r="D46" s="8">
        <v>0.65</v>
      </c>
      <c r="E46" s="12">
        <v>0</v>
      </c>
      <c r="F46" s="8">
        <v>0</v>
      </c>
      <c r="G46" s="12">
        <v>1</v>
      </c>
      <c r="H46" s="8">
        <v>2.27</v>
      </c>
      <c r="I46" s="12">
        <v>0</v>
      </c>
    </row>
    <row r="47" spans="2:9" ht="15" customHeight="1" x14ac:dyDescent="0.2">
      <c r="B47" t="s">
        <v>87</v>
      </c>
      <c r="C47" s="12">
        <v>1</v>
      </c>
      <c r="D47" s="8">
        <v>0.65</v>
      </c>
      <c r="E47" s="12">
        <v>0</v>
      </c>
      <c r="F47" s="8">
        <v>0</v>
      </c>
      <c r="G47" s="12">
        <v>1</v>
      </c>
      <c r="H47" s="8">
        <v>2.27</v>
      </c>
      <c r="I47" s="12">
        <v>0</v>
      </c>
    </row>
    <row r="48" spans="2:9" ht="15" customHeight="1" x14ac:dyDescent="0.2">
      <c r="B48" t="s">
        <v>79</v>
      </c>
      <c r="C48" s="12">
        <v>1</v>
      </c>
      <c r="D48" s="8">
        <v>0.65</v>
      </c>
      <c r="E48" s="12">
        <v>1</v>
      </c>
      <c r="F48" s="8">
        <v>0.93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88</v>
      </c>
      <c r="C49" s="12">
        <v>1</v>
      </c>
      <c r="D49" s="8">
        <v>0.65</v>
      </c>
      <c r="E49" s="12">
        <v>0</v>
      </c>
      <c r="F49" s="8">
        <v>0</v>
      </c>
      <c r="G49" s="12">
        <v>1</v>
      </c>
      <c r="H49" s="8">
        <v>2.27</v>
      </c>
      <c r="I49" s="12">
        <v>0</v>
      </c>
    </row>
    <row r="50" spans="2:9" ht="15" customHeight="1" x14ac:dyDescent="0.2">
      <c r="B50" t="s">
        <v>64</v>
      </c>
      <c r="C50" s="12">
        <v>1</v>
      </c>
      <c r="D50" s="8">
        <v>0.65</v>
      </c>
      <c r="E50" s="12">
        <v>0</v>
      </c>
      <c r="F50" s="8">
        <v>0</v>
      </c>
      <c r="G50" s="12">
        <v>1</v>
      </c>
      <c r="H50" s="8">
        <v>2.27</v>
      </c>
      <c r="I50" s="12">
        <v>0</v>
      </c>
    </row>
    <row r="51" spans="2:9" ht="15" customHeight="1" x14ac:dyDescent="0.2">
      <c r="B51" t="s">
        <v>51</v>
      </c>
      <c r="C51" s="12">
        <v>1</v>
      </c>
      <c r="D51" s="8">
        <v>0.65</v>
      </c>
      <c r="E51" s="12">
        <v>1</v>
      </c>
      <c r="F51" s="8">
        <v>0.93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89</v>
      </c>
      <c r="C52" s="12">
        <v>1</v>
      </c>
      <c r="D52" s="8">
        <v>0.65</v>
      </c>
      <c r="E52" s="12">
        <v>1</v>
      </c>
      <c r="F52" s="8">
        <v>0.93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69</v>
      </c>
      <c r="C53" s="12">
        <v>1</v>
      </c>
      <c r="D53" s="8">
        <v>0.65</v>
      </c>
      <c r="E53" s="12">
        <v>1</v>
      </c>
      <c r="F53" s="8">
        <v>0.93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73</v>
      </c>
      <c r="C54" s="12">
        <v>1</v>
      </c>
      <c r="D54" s="8">
        <v>0.65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63</v>
      </c>
      <c r="C55" s="12">
        <v>1</v>
      </c>
      <c r="D55" s="8">
        <v>0.65</v>
      </c>
      <c r="E55" s="12">
        <v>1</v>
      </c>
      <c r="F55" s="8">
        <v>0.93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90</v>
      </c>
      <c r="C56" s="12">
        <v>1</v>
      </c>
      <c r="D56" s="8">
        <v>0.65</v>
      </c>
      <c r="E56" s="12">
        <v>0</v>
      </c>
      <c r="F56" s="8">
        <v>0</v>
      </c>
      <c r="G56" s="12">
        <v>1</v>
      </c>
      <c r="H56" s="8">
        <v>2.27</v>
      </c>
      <c r="I56" s="12">
        <v>0</v>
      </c>
    </row>
    <row r="59" spans="2:9" ht="33" customHeight="1" x14ac:dyDescent="0.2">
      <c r="B59" t="s">
        <v>179</v>
      </c>
      <c r="C59" s="10" t="s">
        <v>37</v>
      </c>
      <c r="D59" s="10" t="s">
        <v>38</v>
      </c>
      <c r="E59" s="10" t="s">
        <v>39</v>
      </c>
      <c r="F59" s="10" t="s">
        <v>40</v>
      </c>
      <c r="G59" s="10" t="s">
        <v>41</v>
      </c>
      <c r="H59" s="10" t="s">
        <v>42</v>
      </c>
      <c r="I59" s="10" t="s">
        <v>43</v>
      </c>
    </row>
    <row r="60" spans="2:9" ht="15" customHeight="1" x14ac:dyDescent="0.2">
      <c r="B60" t="s">
        <v>111</v>
      </c>
      <c r="C60" s="12">
        <v>14</v>
      </c>
      <c r="D60" s="8">
        <v>9.09</v>
      </c>
      <c r="E60" s="12">
        <v>14</v>
      </c>
      <c r="F60" s="8">
        <v>12.96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101</v>
      </c>
      <c r="C61" s="12">
        <v>6</v>
      </c>
      <c r="D61" s="8">
        <v>3.9</v>
      </c>
      <c r="E61" s="12">
        <v>5</v>
      </c>
      <c r="F61" s="8">
        <v>4.63</v>
      </c>
      <c r="G61" s="12">
        <v>1</v>
      </c>
      <c r="H61" s="8">
        <v>2.27</v>
      </c>
      <c r="I61" s="12">
        <v>0</v>
      </c>
    </row>
    <row r="62" spans="2:9" ht="15" customHeight="1" x14ac:dyDescent="0.2">
      <c r="B62" t="s">
        <v>104</v>
      </c>
      <c r="C62" s="12">
        <v>6</v>
      </c>
      <c r="D62" s="8">
        <v>3.9</v>
      </c>
      <c r="E62" s="12">
        <v>6</v>
      </c>
      <c r="F62" s="8">
        <v>5.56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110</v>
      </c>
      <c r="C63" s="12">
        <v>6</v>
      </c>
      <c r="D63" s="8">
        <v>3.9</v>
      </c>
      <c r="E63" s="12">
        <v>6</v>
      </c>
      <c r="F63" s="8">
        <v>5.56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95</v>
      </c>
      <c r="C64" s="12">
        <v>5</v>
      </c>
      <c r="D64" s="8">
        <v>3.25</v>
      </c>
      <c r="E64" s="12">
        <v>0</v>
      </c>
      <c r="F64" s="8">
        <v>0</v>
      </c>
      <c r="G64" s="12">
        <v>5</v>
      </c>
      <c r="H64" s="8">
        <v>11.36</v>
      </c>
      <c r="I64" s="12">
        <v>0</v>
      </c>
    </row>
    <row r="65" spans="2:9" ht="15" customHeight="1" x14ac:dyDescent="0.2">
      <c r="B65" t="s">
        <v>100</v>
      </c>
      <c r="C65" s="12">
        <v>4</v>
      </c>
      <c r="D65" s="8">
        <v>2.6</v>
      </c>
      <c r="E65" s="12">
        <v>3</v>
      </c>
      <c r="F65" s="8">
        <v>2.78</v>
      </c>
      <c r="G65" s="12">
        <v>1</v>
      </c>
      <c r="H65" s="8">
        <v>2.27</v>
      </c>
      <c r="I65" s="12">
        <v>0</v>
      </c>
    </row>
    <row r="66" spans="2:9" ht="15" customHeight="1" x14ac:dyDescent="0.2">
      <c r="B66" t="s">
        <v>107</v>
      </c>
      <c r="C66" s="12">
        <v>4</v>
      </c>
      <c r="D66" s="8">
        <v>2.6</v>
      </c>
      <c r="E66" s="12">
        <v>2</v>
      </c>
      <c r="F66" s="8">
        <v>1.85</v>
      </c>
      <c r="G66" s="12">
        <v>2</v>
      </c>
      <c r="H66" s="8">
        <v>4.55</v>
      </c>
      <c r="I66" s="12">
        <v>0</v>
      </c>
    </row>
    <row r="67" spans="2:9" ht="15" customHeight="1" x14ac:dyDescent="0.2">
      <c r="B67" t="s">
        <v>108</v>
      </c>
      <c r="C67" s="12">
        <v>4</v>
      </c>
      <c r="D67" s="8">
        <v>2.6</v>
      </c>
      <c r="E67" s="12">
        <v>4</v>
      </c>
      <c r="F67" s="8">
        <v>3.7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112</v>
      </c>
      <c r="C68" s="12">
        <v>4</v>
      </c>
      <c r="D68" s="8">
        <v>2.6</v>
      </c>
      <c r="E68" s="12">
        <v>4</v>
      </c>
      <c r="F68" s="8">
        <v>3.7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113</v>
      </c>
      <c r="C69" s="12">
        <v>4</v>
      </c>
      <c r="D69" s="8">
        <v>2.6</v>
      </c>
      <c r="E69" s="12">
        <v>4</v>
      </c>
      <c r="F69" s="8">
        <v>3.7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133</v>
      </c>
      <c r="C70" s="12">
        <v>3</v>
      </c>
      <c r="D70" s="8">
        <v>1.95</v>
      </c>
      <c r="E70" s="12">
        <v>3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125</v>
      </c>
      <c r="C71" s="12">
        <v>3</v>
      </c>
      <c r="D71" s="8">
        <v>1.95</v>
      </c>
      <c r="E71" s="12">
        <v>2</v>
      </c>
      <c r="F71" s="8">
        <v>1.85</v>
      </c>
      <c r="G71" s="12">
        <v>1</v>
      </c>
      <c r="H71" s="8">
        <v>2.27</v>
      </c>
      <c r="I71" s="12">
        <v>0</v>
      </c>
    </row>
    <row r="72" spans="2:9" ht="15" customHeight="1" x14ac:dyDescent="0.2">
      <c r="B72" t="s">
        <v>126</v>
      </c>
      <c r="C72" s="12">
        <v>3</v>
      </c>
      <c r="D72" s="8">
        <v>1.95</v>
      </c>
      <c r="E72" s="12">
        <v>2</v>
      </c>
      <c r="F72" s="8">
        <v>1.85</v>
      </c>
      <c r="G72" s="12">
        <v>1</v>
      </c>
      <c r="H72" s="8">
        <v>2.27</v>
      </c>
      <c r="I72" s="12">
        <v>0</v>
      </c>
    </row>
    <row r="73" spans="2:9" ht="15" customHeight="1" x14ac:dyDescent="0.2">
      <c r="B73" t="s">
        <v>102</v>
      </c>
      <c r="C73" s="12">
        <v>3</v>
      </c>
      <c r="D73" s="8">
        <v>1.95</v>
      </c>
      <c r="E73" s="12">
        <v>3</v>
      </c>
      <c r="F73" s="8">
        <v>2.78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115</v>
      </c>
      <c r="C74" s="12">
        <v>3</v>
      </c>
      <c r="D74" s="8">
        <v>1.95</v>
      </c>
      <c r="E74" s="12">
        <v>2</v>
      </c>
      <c r="F74" s="8">
        <v>1.85</v>
      </c>
      <c r="G74" s="12">
        <v>1</v>
      </c>
      <c r="H74" s="8">
        <v>2.27</v>
      </c>
      <c r="I74" s="12">
        <v>0</v>
      </c>
    </row>
    <row r="75" spans="2:9" ht="15" customHeight="1" x14ac:dyDescent="0.2">
      <c r="B75" t="s">
        <v>103</v>
      </c>
      <c r="C75" s="12">
        <v>3</v>
      </c>
      <c r="D75" s="8">
        <v>1.95</v>
      </c>
      <c r="E75" s="12">
        <v>1</v>
      </c>
      <c r="F75" s="8">
        <v>0.93</v>
      </c>
      <c r="G75" s="12">
        <v>2</v>
      </c>
      <c r="H75" s="8">
        <v>4.55</v>
      </c>
      <c r="I75" s="12">
        <v>0</v>
      </c>
    </row>
    <row r="76" spans="2:9" ht="15" customHeight="1" x14ac:dyDescent="0.2">
      <c r="B76" t="s">
        <v>119</v>
      </c>
      <c r="C76" s="12">
        <v>3</v>
      </c>
      <c r="D76" s="8">
        <v>1.95</v>
      </c>
      <c r="E76" s="12">
        <v>2</v>
      </c>
      <c r="F76" s="8">
        <v>1.85</v>
      </c>
      <c r="G76" s="12">
        <v>1</v>
      </c>
      <c r="H76" s="8">
        <v>2.27</v>
      </c>
      <c r="I76" s="12">
        <v>0</v>
      </c>
    </row>
    <row r="77" spans="2:9" ht="15" customHeight="1" x14ac:dyDescent="0.2">
      <c r="B77" t="s">
        <v>96</v>
      </c>
      <c r="C77" s="12">
        <v>2</v>
      </c>
      <c r="D77" s="8">
        <v>1.3</v>
      </c>
      <c r="E77" s="12">
        <v>2</v>
      </c>
      <c r="F77" s="8">
        <v>1.85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166</v>
      </c>
      <c r="C78" s="12">
        <v>2</v>
      </c>
      <c r="D78" s="8">
        <v>1.3</v>
      </c>
      <c r="E78" s="12">
        <v>2</v>
      </c>
      <c r="F78" s="8">
        <v>1.85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97</v>
      </c>
      <c r="C79" s="12">
        <v>2</v>
      </c>
      <c r="D79" s="8">
        <v>1.3</v>
      </c>
      <c r="E79" s="12">
        <v>1</v>
      </c>
      <c r="F79" s="8">
        <v>0.93</v>
      </c>
      <c r="G79" s="12">
        <v>1</v>
      </c>
      <c r="H79" s="8">
        <v>2.27</v>
      </c>
      <c r="I79" s="12">
        <v>0</v>
      </c>
    </row>
    <row r="80" spans="2:9" ht="15" customHeight="1" x14ac:dyDescent="0.2">
      <c r="B80" t="s">
        <v>167</v>
      </c>
      <c r="C80" s="12">
        <v>2</v>
      </c>
      <c r="D80" s="8">
        <v>1.3</v>
      </c>
      <c r="E80" s="12">
        <v>2</v>
      </c>
      <c r="F80" s="8">
        <v>1.85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122</v>
      </c>
      <c r="C81" s="12">
        <v>2</v>
      </c>
      <c r="D81" s="8">
        <v>1.3</v>
      </c>
      <c r="E81" s="12">
        <v>1</v>
      </c>
      <c r="F81" s="8">
        <v>0.93</v>
      </c>
      <c r="G81" s="12">
        <v>1</v>
      </c>
      <c r="H81" s="8">
        <v>2.27</v>
      </c>
      <c r="I81" s="12">
        <v>0</v>
      </c>
    </row>
    <row r="82" spans="2:9" ht="15" customHeight="1" x14ac:dyDescent="0.2">
      <c r="B82" t="s">
        <v>168</v>
      </c>
      <c r="C82" s="12">
        <v>2</v>
      </c>
      <c r="D82" s="8">
        <v>1.3</v>
      </c>
      <c r="E82" s="12">
        <v>2</v>
      </c>
      <c r="F82" s="8">
        <v>1.85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142</v>
      </c>
      <c r="C83" s="12">
        <v>2</v>
      </c>
      <c r="D83" s="8">
        <v>1.3</v>
      </c>
      <c r="E83" s="12">
        <v>1</v>
      </c>
      <c r="F83" s="8">
        <v>0.93</v>
      </c>
      <c r="G83" s="12">
        <v>1</v>
      </c>
      <c r="H83" s="8">
        <v>2.27</v>
      </c>
      <c r="I83" s="12">
        <v>0</v>
      </c>
    </row>
    <row r="84" spans="2:9" ht="15" customHeight="1" x14ac:dyDescent="0.2">
      <c r="B84" t="s">
        <v>149</v>
      </c>
      <c r="C84" s="12">
        <v>2</v>
      </c>
      <c r="D84" s="8">
        <v>1.3</v>
      </c>
      <c r="E84" s="12">
        <v>2</v>
      </c>
      <c r="F84" s="8">
        <v>1.85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150</v>
      </c>
      <c r="C85" s="12">
        <v>2</v>
      </c>
      <c r="D85" s="8">
        <v>1.3</v>
      </c>
      <c r="E85" s="12">
        <v>0</v>
      </c>
      <c r="F85" s="8">
        <v>0</v>
      </c>
      <c r="G85" s="12">
        <v>2</v>
      </c>
      <c r="H85" s="8">
        <v>4.55</v>
      </c>
      <c r="I85" s="12">
        <v>0</v>
      </c>
    </row>
    <row r="86" spans="2:9" ht="15" customHeight="1" x14ac:dyDescent="0.2">
      <c r="B86" t="s">
        <v>105</v>
      </c>
      <c r="C86" s="12">
        <v>2</v>
      </c>
      <c r="D86" s="8">
        <v>1.3</v>
      </c>
      <c r="E86" s="12">
        <v>1</v>
      </c>
      <c r="F86" s="8">
        <v>0.93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169</v>
      </c>
      <c r="C87" s="12">
        <v>2</v>
      </c>
      <c r="D87" s="8">
        <v>1.3</v>
      </c>
      <c r="E87" s="12">
        <v>2</v>
      </c>
      <c r="F87" s="8">
        <v>1.85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109</v>
      </c>
      <c r="C88" s="12">
        <v>2</v>
      </c>
      <c r="D88" s="8">
        <v>1.3</v>
      </c>
      <c r="E88" s="12">
        <v>2</v>
      </c>
      <c r="F88" s="8">
        <v>1.85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170</v>
      </c>
      <c r="C89" s="12">
        <v>2</v>
      </c>
      <c r="D89" s="8">
        <v>1.3</v>
      </c>
      <c r="E89" s="12">
        <v>2</v>
      </c>
      <c r="F89" s="8">
        <v>1.85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138</v>
      </c>
      <c r="C90" s="12">
        <v>2</v>
      </c>
      <c r="D90" s="8">
        <v>1.3</v>
      </c>
      <c r="E90" s="12">
        <v>1</v>
      </c>
      <c r="F90" s="8">
        <v>0.93</v>
      </c>
      <c r="G90" s="12">
        <v>1</v>
      </c>
      <c r="H90" s="8">
        <v>2.27</v>
      </c>
      <c r="I90" s="12">
        <v>0</v>
      </c>
    </row>
    <row r="91" spans="2:9" ht="15" customHeight="1" x14ac:dyDescent="0.2">
      <c r="B91" t="s">
        <v>116</v>
      </c>
      <c r="C91" s="12">
        <v>2</v>
      </c>
      <c r="D91" s="8">
        <v>1.3</v>
      </c>
      <c r="E91" s="12">
        <v>1</v>
      </c>
      <c r="F91" s="8">
        <v>0.93</v>
      </c>
      <c r="G91" s="12">
        <v>1</v>
      </c>
      <c r="H91" s="8">
        <v>2.27</v>
      </c>
      <c r="I91" s="12">
        <v>0</v>
      </c>
    </row>
    <row r="92" spans="2:9" ht="15" customHeight="1" x14ac:dyDescent="0.2">
      <c r="B92" t="s">
        <v>171</v>
      </c>
      <c r="C92" s="12">
        <v>2</v>
      </c>
      <c r="D92" s="8">
        <v>1.3</v>
      </c>
      <c r="E92" s="12">
        <v>0</v>
      </c>
      <c r="F92" s="8">
        <v>0</v>
      </c>
      <c r="G92" s="12">
        <v>2</v>
      </c>
      <c r="H92" s="8">
        <v>4.55</v>
      </c>
      <c r="I92" s="12">
        <v>0</v>
      </c>
    </row>
    <row r="94" spans="2:9" ht="15" customHeight="1" x14ac:dyDescent="0.2">
      <c r="B94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8675-DA58-4847-9C2A-102ED1C90CB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198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41</v>
      </c>
      <c r="D6" s="8">
        <v>18.3</v>
      </c>
      <c r="E6" s="12">
        <v>22</v>
      </c>
      <c r="F6" s="8">
        <v>16.18</v>
      </c>
      <c r="G6" s="12">
        <v>19</v>
      </c>
      <c r="H6" s="8">
        <v>22.09</v>
      </c>
      <c r="I6" s="12">
        <v>0</v>
      </c>
    </row>
    <row r="7" spans="2:9" ht="15" customHeight="1" x14ac:dyDescent="0.2">
      <c r="B7" t="s">
        <v>23</v>
      </c>
      <c r="C7" s="12">
        <v>4</v>
      </c>
      <c r="D7" s="8">
        <v>1.79</v>
      </c>
      <c r="E7" s="12">
        <v>3</v>
      </c>
      <c r="F7" s="8">
        <v>2.21</v>
      </c>
      <c r="G7" s="12">
        <v>1</v>
      </c>
      <c r="H7" s="8">
        <v>1.1599999999999999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0.45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1</v>
      </c>
      <c r="D10" s="8">
        <v>0.45</v>
      </c>
      <c r="E10" s="12">
        <v>1</v>
      </c>
      <c r="F10" s="8">
        <v>0.74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27</v>
      </c>
      <c r="C11" s="12">
        <v>85</v>
      </c>
      <c r="D11" s="8">
        <v>37.950000000000003</v>
      </c>
      <c r="E11" s="12">
        <v>46</v>
      </c>
      <c r="F11" s="8">
        <v>33.82</v>
      </c>
      <c r="G11" s="12">
        <v>39</v>
      </c>
      <c r="H11" s="8">
        <v>45.35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0.45</v>
      </c>
      <c r="E12" s="12">
        <v>0</v>
      </c>
      <c r="F12" s="8">
        <v>0</v>
      </c>
      <c r="G12" s="12">
        <v>1</v>
      </c>
      <c r="H12" s="8">
        <v>1.1599999999999999</v>
      </c>
      <c r="I12" s="12">
        <v>0</v>
      </c>
    </row>
    <row r="13" spans="2:9" ht="15" customHeight="1" x14ac:dyDescent="0.2">
      <c r="B13" t="s">
        <v>29</v>
      </c>
      <c r="C13" s="12">
        <v>15</v>
      </c>
      <c r="D13" s="8">
        <v>6.7</v>
      </c>
      <c r="E13" s="12">
        <v>10</v>
      </c>
      <c r="F13" s="8">
        <v>7.35</v>
      </c>
      <c r="G13" s="12">
        <v>5</v>
      </c>
      <c r="H13" s="8">
        <v>5.81</v>
      </c>
      <c r="I13" s="12">
        <v>0</v>
      </c>
    </row>
    <row r="14" spans="2:9" ht="15" customHeight="1" x14ac:dyDescent="0.2">
      <c r="B14" t="s">
        <v>30</v>
      </c>
      <c r="C14" s="12">
        <v>5</v>
      </c>
      <c r="D14" s="8">
        <v>2.23</v>
      </c>
      <c r="E14" s="12">
        <v>4</v>
      </c>
      <c r="F14" s="8">
        <v>2.94</v>
      </c>
      <c r="G14" s="12">
        <v>1</v>
      </c>
      <c r="H14" s="8">
        <v>1.1599999999999999</v>
      </c>
      <c r="I14" s="12">
        <v>0</v>
      </c>
    </row>
    <row r="15" spans="2:9" ht="15" customHeight="1" x14ac:dyDescent="0.2">
      <c r="B15" t="s">
        <v>31</v>
      </c>
      <c r="C15" s="12">
        <v>15</v>
      </c>
      <c r="D15" s="8">
        <v>6.7</v>
      </c>
      <c r="E15" s="12">
        <v>12</v>
      </c>
      <c r="F15" s="8">
        <v>8.82</v>
      </c>
      <c r="G15" s="12">
        <v>2</v>
      </c>
      <c r="H15" s="8">
        <v>2.33</v>
      </c>
      <c r="I15" s="12">
        <v>0</v>
      </c>
    </row>
    <row r="16" spans="2:9" ht="15" customHeight="1" x14ac:dyDescent="0.2">
      <c r="B16" t="s">
        <v>32</v>
      </c>
      <c r="C16" s="12">
        <v>32</v>
      </c>
      <c r="D16" s="8">
        <v>14.29</v>
      </c>
      <c r="E16" s="12">
        <v>23</v>
      </c>
      <c r="F16" s="8">
        <v>16.91</v>
      </c>
      <c r="G16" s="12">
        <v>9</v>
      </c>
      <c r="H16" s="8">
        <v>10.47</v>
      </c>
      <c r="I16" s="12">
        <v>0</v>
      </c>
    </row>
    <row r="17" spans="2:9" ht="15" customHeight="1" x14ac:dyDescent="0.2">
      <c r="B17" t="s">
        <v>33</v>
      </c>
      <c r="C17" s="12">
        <v>9</v>
      </c>
      <c r="D17" s="8">
        <v>4.0199999999999996</v>
      </c>
      <c r="E17" s="12">
        <v>8</v>
      </c>
      <c r="F17" s="8">
        <v>5.88</v>
      </c>
      <c r="G17" s="12">
        <v>1</v>
      </c>
      <c r="H17" s="8">
        <v>1.1599999999999999</v>
      </c>
      <c r="I17" s="12">
        <v>0</v>
      </c>
    </row>
    <row r="18" spans="2:9" ht="15" customHeight="1" x14ac:dyDescent="0.2">
      <c r="B18" t="s">
        <v>34</v>
      </c>
      <c r="C18" s="12">
        <v>8</v>
      </c>
      <c r="D18" s="8">
        <v>3.57</v>
      </c>
      <c r="E18" s="12">
        <v>4</v>
      </c>
      <c r="F18" s="8">
        <v>2.94</v>
      </c>
      <c r="G18" s="12">
        <v>4</v>
      </c>
      <c r="H18" s="8">
        <v>4.6500000000000004</v>
      </c>
      <c r="I18" s="12">
        <v>0</v>
      </c>
    </row>
    <row r="19" spans="2:9" ht="15" customHeight="1" x14ac:dyDescent="0.2">
      <c r="B19" t="s">
        <v>35</v>
      </c>
      <c r="C19" s="12">
        <v>7</v>
      </c>
      <c r="D19" s="8">
        <v>3.13</v>
      </c>
      <c r="E19" s="12">
        <v>3</v>
      </c>
      <c r="F19" s="8">
        <v>2.21</v>
      </c>
      <c r="G19" s="12">
        <v>4</v>
      </c>
      <c r="H19" s="8">
        <v>4.6500000000000004</v>
      </c>
      <c r="I19" s="12">
        <v>0</v>
      </c>
    </row>
    <row r="20" spans="2:9" ht="15" customHeight="1" x14ac:dyDescent="0.2">
      <c r="B20" s="9" t="s">
        <v>177</v>
      </c>
      <c r="C20" s="12">
        <f>SUM(LTBL_41424[総数／事業所数])</f>
        <v>224</v>
      </c>
      <c r="E20" s="12">
        <f>SUBTOTAL(109,LTBL_41424[個人／事業所数])</f>
        <v>136</v>
      </c>
      <c r="G20" s="12">
        <f>SUBTOTAL(109,LTBL_41424[法人／事業所数])</f>
        <v>86</v>
      </c>
      <c r="I20" s="12">
        <f>SUBTOTAL(109,LTBL_41424[法人以外の団体／事業所数])</f>
        <v>0</v>
      </c>
    </row>
    <row r="21" spans="2:9" ht="15" customHeight="1" x14ac:dyDescent="0.2">
      <c r="E21" s="11">
        <f>LTBL_41424[[#Totals],[個人／事業所数]]/LTBL_41424[[#Totals],[総数／事業所数]]</f>
        <v>0.6071428571428571</v>
      </c>
      <c r="G21" s="11">
        <f>LTBL_41424[[#Totals],[法人／事業所数]]/LTBL_41424[[#Totals],[総数／事業所数]]</f>
        <v>0.38392857142857145</v>
      </c>
      <c r="I21" s="11">
        <f>LTBL_41424[[#Totals],[法人以外の団体／事業所数]]/LTBL_41424[[#Totals],[総数／事業所数]]</f>
        <v>0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28</v>
      </c>
      <c r="D24" s="8">
        <v>12.5</v>
      </c>
      <c r="E24" s="12">
        <v>22</v>
      </c>
      <c r="F24" s="8">
        <v>16.18</v>
      </c>
      <c r="G24" s="12">
        <v>6</v>
      </c>
      <c r="H24" s="8">
        <v>6.98</v>
      </c>
      <c r="I24" s="12">
        <v>0</v>
      </c>
    </row>
    <row r="25" spans="2:9" ht="15" customHeight="1" x14ac:dyDescent="0.2">
      <c r="B25" t="s">
        <v>54</v>
      </c>
      <c r="C25" s="12">
        <v>25</v>
      </c>
      <c r="D25" s="8">
        <v>11.16</v>
      </c>
      <c r="E25" s="12">
        <v>12</v>
      </c>
      <c r="F25" s="8">
        <v>8.82</v>
      </c>
      <c r="G25" s="12">
        <v>13</v>
      </c>
      <c r="H25" s="8">
        <v>15.12</v>
      </c>
      <c r="I25" s="12">
        <v>0</v>
      </c>
    </row>
    <row r="26" spans="2:9" ht="15" customHeight="1" x14ac:dyDescent="0.2">
      <c r="B26" t="s">
        <v>44</v>
      </c>
      <c r="C26" s="12">
        <v>21</v>
      </c>
      <c r="D26" s="8">
        <v>9.3800000000000008</v>
      </c>
      <c r="E26" s="12">
        <v>7</v>
      </c>
      <c r="F26" s="8">
        <v>5.15</v>
      </c>
      <c r="G26" s="12">
        <v>14</v>
      </c>
      <c r="H26" s="8">
        <v>16.28</v>
      </c>
      <c r="I26" s="12">
        <v>0</v>
      </c>
    </row>
    <row r="27" spans="2:9" ht="15" customHeight="1" x14ac:dyDescent="0.2">
      <c r="B27" t="s">
        <v>52</v>
      </c>
      <c r="C27" s="12">
        <v>21</v>
      </c>
      <c r="D27" s="8">
        <v>9.3800000000000008</v>
      </c>
      <c r="E27" s="12">
        <v>17</v>
      </c>
      <c r="F27" s="8">
        <v>12.5</v>
      </c>
      <c r="G27" s="12">
        <v>4</v>
      </c>
      <c r="H27" s="8">
        <v>4.6500000000000004</v>
      </c>
      <c r="I27" s="12">
        <v>0</v>
      </c>
    </row>
    <row r="28" spans="2:9" ht="15" customHeight="1" x14ac:dyDescent="0.2">
      <c r="B28" t="s">
        <v>51</v>
      </c>
      <c r="C28" s="12">
        <v>15</v>
      </c>
      <c r="D28" s="8">
        <v>6.7</v>
      </c>
      <c r="E28" s="12">
        <v>6</v>
      </c>
      <c r="F28" s="8">
        <v>4.41</v>
      </c>
      <c r="G28" s="12">
        <v>9</v>
      </c>
      <c r="H28" s="8">
        <v>10.47</v>
      </c>
      <c r="I28" s="12">
        <v>0</v>
      </c>
    </row>
    <row r="29" spans="2:9" ht="15" customHeight="1" x14ac:dyDescent="0.2">
      <c r="B29" t="s">
        <v>45</v>
      </c>
      <c r="C29" s="12">
        <v>13</v>
      </c>
      <c r="D29" s="8">
        <v>5.8</v>
      </c>
      <c r="E29" s="12">
        <v>11</v>
      </c>
      <c r="F29" s="8">
        <v>8.09</v>
      </c>
      <c r="G29" s="12">
        <v>2</v>
      </c>
      <c r="H29" s="8">
        <v>2.33</v>
      </c>
      <c r="I29" s="12">
        <v>0</v>
      </c>
    </row>
    <row r="30" spans="2:9" ht="15" customHeight="1" x14ac:dyDescent="0.2">
      <c r="B30" t="s">
        <v>55</v>
      </c>
      <c r="C30" s="12">
        <v>13</v>
      </c>
      <c r="D30" s="8">
        <v>5.8</v>
      </c>
      <c r="E30" s="12">
        <v>10</v>
      </c>
      <c r="F30" s="8">
        <v>7.35</v>
      </c>
      <c r="G30" s="12">
        <v>3</v>
      </c>
      <c r="H30" s="8">
        <v>3.49</v>
      </c>
      <c r="I30" s="12">
        <v>0</v>
      </c>
    </row>
    <row r="31" spans="2:9" ht="15" customHeight="1" x14ac:dyDescent="0.2">
      <c r="B31" t="s">
        <v>58</v>
      </c>
      <c r="C31" s="12">
        <v>12</v>
      </c>
      <c r="D31" s="8">
        <v>5.36</v>
      </c>
      <c r="E31" s="12">
        <v>11</v>
      </c>
      <c r="F31" s="8">
        <v>8.09</v>
      </c>
      <c r="G31" s="12">
        <v>1</v>
      </c>
      <c r="H31" s="8">
        <v>1.1599999999999999</v>
      </c>
      <c r="I31" s="12">
        <v>0</v>
      </c>
    </row>
    <row r="32" spans="2:9" ht="15" customHeight="1" x14ac:dyDescent="0.2">
      <c r="B32" t="s">
        <v>53</v>
      </c>
      <c r="C32" s="12">
        <v>10</v>
      </c>
      <c r="D32" s="8">
        <v>4.46</v>
      </c>
      <c r="E32" s="12">
        <v>8</v>
      </c>
      <c r="F32" s="8">
        <v>5.88</v>
      </c>
      <c r="G32" s="12">
        <v>2</v>
      </c>
      <c r="H32" s="8">
        <v>2.33</v>
      </c>
      <c r="I32" s="12">
        <v>0</v>
      </c>
    </row>
    <row r="33" spans="2:9" ht="15" customHeight="1" x14ac:dyDescent="0.2">
      <c r="B33" t="s">
        <v>60</v>
      </c>
      <c r="C33" s="12">
        <v>9</v>
      </c>
      <c r="D33" s="8">
        <v>4.0199999999999996</v>
      </c>
      <c r="E33" s="12">
        <v>8</v>
      </c>
      <c r="F33" s="8">
        <v>5.88</v>
      </c>
      <c r="G33" s="12">
        <v>1</v>
      </c>
      <c r="H33" s="8">
        <v>1.1599999999999999</v>
      </c>
      <c r="I33" s="12">
        <v>0</v>
      </c>
    </row>
    <row r="34" spans="2:9" ht="15" customHeight="1" x14ac:dyDescent="0.2">
      <c r="B34" t="s">
        <v>46</v>
      </c>
      <c r="C34" s="12">
        <v>7</v>
      </c>
      <c r="D34" s="8">
        <v>3.13</v>
      </c>
      <c r="E34" s="12">
        <v>4</v>
      </c>
      <c r="F34" s="8">
        <v>2.94</v>
      </c>
      <c r="G34" s="12">
        <v>3</v>
      </c>
      <c r="H34" s="8">
        <v>3.49</v>
      </c>
      <c r="I34" s="12">
        <v>0</v>
      </c>
    </row>
    <row r="35" spans="2:9" ht="15" customHeight="1" x14ac:dyDescent="0.2">
      <c r="B35" t="s">
        <v>61</v>
      </c>
      <c r="C35" s="12">
        <v>7</v>
      </c>
      <c r="D35" s="8">
        <v>3.13</v>
      </c>
      <c r="E35" s="12">
        <v>4</v>
      </c>
      <c r="F35" s="8">
        <v>2.94</v>
      </c>
      <c r="G35" s="12">
        <v>3</v>
      </c>
      <c r="H35" s="8">
        <v>3.49</v>
      </c>
      <c r="I35" s="12">
        <v>0</v>
      </c>
    </row>
    <row r="36" spans="2:9" ht="15" customHeight="1" x14ac:dyDescent="0.2">
      <c r="B36" t="s">
        <v>50</v>
      </c>
      <c r="C36" s="12">
        <v>4</v>
      </c>
      <c r="D36" s="8">
        <v>1.79</v>
      </c>
      <c r="E36" s="12">
        <v>1</v>
      </c>
      <c r="F36" s="8">
        <v>0.74</v>
      </c>
      <c r="G36" s="12">
        <v>3</v>
      </c>
      <c r="H36" s="8">
        <v>3.49</v>
      </c>
      <c r="I36" s="12">
        <v>0</v>
      </c>
    </row>
    <row r="37" spans="2:9" ht="15" customHeight="1" x14ac:dyDescent="0.2">
      <c r="B37" t="s">
        <v>63</v>
      </c>
      <c r="C37" s="12">
        <v>4</v>
      </c>
      <c r="D37" s="8">
        <v>1.79</v>
      </c>
      <c r="E37" s="12">
        <v>3</v>
      </c>
      <c r="F37" s="8">
        <v>2.21</v>
      </c>
      <c r="G37" s="12">
        <v>1</v>
      </c>
      <c r="H37" s="8">
        <v>1.1599999999999999</v>
      </c>
      <c r="I37" s="12">
        <v>0</v>
      </c>
    </row>
    <row r="38" spans="2:9" ht="15" customHeight="1" x14ac:dyDescent="0.2">
      <c r="B38" t="s">
        <v>64</v>
      </c>
      <c r="C38" s="12">
        <v>3</v>
      </c>
      <c r="D38" s="8">
        <v>1.34</v>
      </c>
      <c r="E38" s="12">
        <v>1</v>
      </c>
      <c r="F38" s="8">
        <v>0.74</v>
      </c>
      <c r="G38" s="12">
        <v>2</v>
      </c>
      <c r="H38" s="8">
        <v>2.33</v>
      </c>
      <c r="I38" s="12">
        <v>0</v>
      </c>
    </row>
    <row r="39" spans="2:9" ht="15" customHeight="1" x14ac:dyDescent="0.2">
      <c r="B39" t="s">
        <v>56</v>
      </c>
      <c r="C39" s="12">
        <v>3</v>
      </c>
      <c r="D39" s="8">
        <v>1.34</v>
      </c>
      <c r="E39" s="12">
        <v>3</v>
      </c>
      <c r="F39" s="8">
        <v>2.21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69</v>
      </c>
      <c r="C40" s="12">
        <v>3</v>
      </c>
      <c r="D40" s="8">
        <v>1.34</v>
      </c>
      <c r="E40" s="12">
        <v>1</v>
      </c>
      <c r="F40" s="8">
        <v>0.74</v>
      </c>
      <c r="G40" s="12">
        <v>2</v>
      </c>
      <c r="H40" s="8">
        <v>2.33</v>
      </c>
      <c r="I40" s="12">
        <v>0</v>
      </c>
    </row>
    <row r="41" spans="2:9" ht="15" customHeight="1" x14ac:dyDescent="0.2">
      <c r="B41" t="s">
        <v>91</v>
      </c>
      <c r="C41" s="12">
        <v>2</v>
      </c>
      <c r="D41" s="8">
        <v>0.89</v>
      </c>
      <c r="E41" s="12">
        <v>1</v>
      </c>
      <c r="F41" s="8">
        <v>0.74</v>
      </c>
      <c r="G41" s="12">
        <v>1</v>
      </c>
      <c r="H41" s="8">
        <v>1.1599999999999999</v>
      </c>
      <c r="I41" s="12">
        <v>0</v>
      </c>
    </row>
    <row r="42" spans="2:9" ht="15" customHeight="1" x14ac:dyDescent="0.2">
      <c r="B42" t="s">
        <v>49</v>
      </c>
      <c r="C42" s="12">
        <v>2</v>
      </c>
      <c r="D42" s="8">
        <v>0.89</v>
      </c>
      <c r="E42" s="12">
        <v>0</v>
      </c>
      <c r="F42" s="8">
        <v>0</v>
      </c>
      <c r="G42" s="12">
        <v>2</v>
      </c>
      <c r="H42" s="8">
        <v>2.33</v>
      </c>
      <c r="I42" s="12">
        <v>0</v>
      </c>
    </row>
    <row r="43" spans="2:9" ht="15" customHeight="1" x14ac:dyDescent="0.2">
      <c r="B43" t="s">
        <v>80</v>
      </c>
      <c r="C43" s="12">
        <v>2</v>
      </c>
      <c r="D43" s="8">
        <v>0.89</v>
      </c>
      <c r="E43" s="12">
        <v>0</v>
      </c>
      <c r="F43" s="8">
        <v>0</v>
      </c>
      <c r="G43" s="12">
        <v>2</v>
      </c>
      <c r="H43" s="8">
        <v>2.33</v>
      </c>
      <c r="I43" s="12">
        <v>0</v>
      </c>
    </row>
    <row r="44" spans="2:9" ht="15" customHeight="1" x14ac:dyDescent="0.2">
      <c r="B44" t="s">
        <v>65</v>
      </c>
      <c r="C44" s="12">
        <v>2</v>
      </c>
      <c r="D44" s="8">
        <v>0.89</v>
      </c>
      <c r="E44" s="12">
        <v>0</v>
      </c>
      <c r="F44" s="8">
        <v>0</v>
      </c>
      <c r="G44" s="12">
        <v>2</v>
      </c>
      <c r="H44" s="8">
        <v>2.33</v>
      </c>
      <c r="I44" s="12">
        <v>0</v>
      </c>
    </row>
    <row r="45" spans="2:9" ht="15" customHeight="1" x14ac:dyDescent="0.2">
      <c r="B45" t="s">
        <v>57</v>
      </c>
      <c r="C45" s="12">
        <v>2</v>
      </c>
      <c r="D45" s="8">
        <v>0.89</v>
      </c>
      <c r="E45" s="12">
        <v>1</v>
      </c>
      <c r="F45" s="8">
        <v>0.74</v>
      </c>
      <c r="G45" s="12">
        <v>1</v>
      </c>
      <c r="H45" s="8">
        <v>1.1599999999999999</v>
      </c>
      <c r="I45" s="12">
        <v>0</v>
      </c>
    </row>
    <row r="46" spans="2:9" ht="15" customHeight="1" x14ac:dyDescent="0.2">
      <c r="B46" t="s">
        <v>72</v>
      </c>
      <c r="C46" s="12">
        <v>2</v>
      </c>
      <c r="D46" s="8">
        <v>0.89</v>
      </c>
      <c r="E46" s="12">
        <v>1</v>
      </c>
      <c r="F46" s="8">
        <v>0.74</v>
      </c>
      <c r="G46" s="12">
        <v>1</v>
      </c>
      <c r="H46" s="8">
        <v>1.1599999999999999</v>
      </c>
      <c r="I46" s="12">
        <v>0</v>
      </c>
    </row>
    <row r="49" spans="2:9" ht="33" customHeight="1" x14ac:dyDescent="0.2">
      <c r="B49" t="s">
        <v>179</v>
      </c>
      <c r="C49" s="10" t="s">
        <v>37</v>
      </c>
      <c r="D49" s="10" t="s">
        <v>38</v>
      </c>
      <c r="E49" s="10" t="s">
        <v>39</v>
      </c>
      <c r="F49" s="10" t="s">
        <v>40</v>
      </c>
      <c r="G49" s="10" t="s">
        <v>41</v>
      </c>
      <c r="H49" s="10" t="s">
        <v>42</v>
      </c>
      <c r="I49" s="10" t="s">
        <v>43</v>
      </c>
    </row>
    <row r="50" spans="2:9" ht="15" customHeight="1" x14ac:dyDescent="0.2">
      <c r="B50" t="s">
        <v>111</v>
      </c>
      <c r="C50" s="12">
        <v>14</v>
      </c>
      <c r="D50" s="8">
        <v>6.25</v>
      </c>
      <c r="E50" s="12">
        <v>12</v>
      </c>
      <c r="F50" s="8">
        <v>8.82</v>
      </c>
      <c r="G50" s="12">
        <v>2</v>
      </c>
      <c r="H50" s="8">
        <v>2.33</v>
      </c>
      <c r="I50" s="12">
        <v>0</v>
      </c>
    </row>
    <row r="51" spans="2:9" ht="15" customHeight="1" x14ac:dyDescent="0.2">
      <c r="B51" t="s">
        <v>99</v>
      </c>
      <c r="C51" s="12">
        <v>9</v>
      </c>
      <c r="D51" s="8">
        <v>4.0199999999999996</v>
      </c>
      <c r="E51" s="12">
        <v>4</v>
      </c>
      <c r="F51" s="8">
        <v>2.94</v>
      </c>
      <c r="G51" s="12">
        <v>5</v>
      </c>
      <c r="H51" s="8">
        <v>5.81</v>
      </c>
      <c r="I51" s="12">
        <v>0</v>
      </c>
    </row>
    <row r="52" spans="2:9" ht="15" customHeight="1" x14ac:dyDescent="0.2">
      <c r="B52" t="s">
        <v>105</v>
      </c>
      <c r="C52" s="12">
        <v>9</v>
      </c>
      <c r="D52" s="8">
        <v>4.0199999999999996</v>
      </c>
      <c r="E52" s="12">
        <v>8</v>
      </c>
      <c r="F52" s="8">
        <v>5.88</v>
      </c>
      <c r="G52" s="12">
        <v>1</v>
      </c>
      <c r="H52" s="8">
        <v>1.1599999999999999</v>
      </c>
      <c r="I52" s="12">
        <v>0</v>
      </c>
    </row>
    <row r="53" spans="2:9" ht="15" customHeight="1" x14ac:dyDescent="0.2">
      <c r="B53" t="s">
        <v>110</v>
      </c>
      <c r="C53" s="12">
        <v>9</v>
      </c>
      <c r="D53" s="8">
        <v>4.0199999999999996</v>
      </c>
      <c r="E53" s="12">
        <v>9</v>
      </c>
      <c r="F53" s="8">
        <v>6.62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103</v>
      </c>
      <c r="C54" s="12">
        <v>8</v>
      </c>
      <c r="D54" s="8">
        <v>3.57</v>
      </c>
      <c r="E54" s="12">
        <v>2</v>
      </c>
      <c r="F54" s="8">
        <v>1.47</v>
      </c>
      <c r="G54" s="12">
        <v>6</v>
      </c>
      <c r="H54" s="8">
        <v>6.98</v>
      </c>
      <c r="I54" s="12">
        <v>0</v>
      </c>
    </row>
    <row r="55" spans="2:9" ht="15" customHeight="1" x14ac:dyDescent="0.2">
      <c r="B55" t="s">
        <v>100</v>
      </c>
      <c r="C55" s="12">
        <v>7</v>
      </c>
      <c r="D55" s="8">
        <v>3.13</v>
      </c>
      <c r="E55" s="12">
        <v>5</v>
      </c>
      <c r="F55" s="8">
        <v>3.68</v>
      </c>
      <c r="G55" s="12">
        <v>2</v>
      </c>
      <c r="H55" s="8">
        <v>2.33</v>
      </c>
      <c r="I55" s="12">
        <v>0</v>
      </c>
    </row>
    <row r="56" spans="2:9" ht="15" customHeight="1" x14ac:dyDescent="0.2">
      <c r="B56" t="s">
        <v>102</v>
      </c>
      <c r="C56" s="12">
        <v>7</v>
      </c>
      <c r="D56" s="8">
        <v>3.13</v>
      </c>
      <c r="E56" s="12">
        <v>6</v>
      </c>
      <c r="F56" s="8">
        <v>4.41</v>
      </c>
      <c r="G56" s="12">
        <v>1</v>
      </c>
      <c r="H56" s="8">
        <v>1.1599999999999999</v>
      </c>
      <c r="I56" s="12">
        <v>0</v>
      </c>
    </row>
    <row r="57" spans="2:9" ht="15" customHeight="1" x14ac:dyDescent="0.2">
      <c r="B57" t="s">
        <v>95</v>
      </c>
      <c r="C57" s="12">
        <v>6</v>
      </c>
      <c r="D57" s="8">
        <v>2.68</v>
      </c>
      <c r="E57" s="12">
        <v>0</v>
      </c>
      <c r="F57" s="8">
        <v>0</v>
      </c>
      <c r="G57" s="12">
        <v>6</v>
      </c>
      <c r="H57" s="8">
        <v>6.98</v>
      </c>
      <c r="I57" s="12">
        <v>0</v>
      </c>
    </row>
    <row r="58" spans="2:9" ht="15" customHeight="1" x14ac:dyDescent="0.2">
      <c r="B58" t="s">
        <v>96</v>
      </c>
      <c r="C58" s="12">
        <v>6</v>
      </c>
      <c r="D58" s="8">
        <v>2.68</v>
      </c>
      <c r="E58" s="12">
        <v>3</v>
      </c>
      <c r="F58" s="8">
        <v>2.21</v>
      </c>
      <c r="G58" s="12">
        <v>3</v>
      </c>
      <c r="H58" s="8">
        <v>3.49</v>
      </c>
      <c r="I58" s="12">
        <v>0</v>
      </c>
    </row>
    <row r="59" spans="2:9" ht="15" customHeight="1" x14ac:dyDescent="0.2">
      <c r="B59" t="s">
        <v>132</v>
      </c>
      <c r="C59" s="12">
        <v>6</v>
      </c>
      <c r="D59" s="8">
        <v>2.68</v>
      </c>
      <c r="E59" s="12">
        <v>3</v>
      </c>
      <c r="F59" s="8">
        <v>2.21</v>
      </c>
      <c r="G59" s="12">
        <v>3</v>
      </c>
      <c r="H59" s="8">
        <v>3.49</v>
      </c>
      <c r="I59" s="12">
        <v>0</v>
      </c>
    </row>
    <row r="60" spans="2:9" ht="15" customHeight="1" x14ac:dyDescent="0.2">
      <c r="B60" t="s">
        <v>101</v>
      </c>
      <c r="C60" s="12">
        <v>5</v>
      </c>
      <c r="D60" s="8">
        <v>2.23</v>
      </c>
      <c r="E60" s="12">
        <v>4</v>
      </c>
      <c r="F60" s="8">
        <v>2.94</v>
      </c>
      <c r="G60" s="12">
        <v>1</v>
      </c>
      <c r="H60" s="8">
        <v>1.1599999999999999</v>
      </c>
      <c r="I60" s="12">
        <v>0</v>
      </c>
    </row>
    <row r="61" spans="2:9" ht="15" customHeight="1" x14ac:dyDescent="0.2">
      <c r="B61" t="s">
        <v>107</v>
      </c>
      <c r="C61" s="12">
        <v>5</v>
      </c>
      <c r="D61" s="8">
        <v>2.23</v>
      </c>
      <c r="E61" s="12">
        <v>4</v>
      </c>
      <c r="F61" s="8">
        <v>2.94</v>
      </c>
      <c r="G61" s="12">
        <v>1</v>
      </c>
      <c r="H61" s="8">
        <v>1.1599999999999999</v>
      </c>
      <c r="I61" s="12">
        <v>0</v>
      </c>
    </row>
    <row r="62" spans="2:9" ht="15" customHeight="1" x14ac:dyDescent="0.2">
      <c r="B62" t="s">
        <v>116</v>
      </c>
      <c r="C62" s="12">
        <v>5</v>
      </c>
      <c r="D62" s="8">
        <v>2.23</v>
      </c>
      <c r="E62" s="12">
        <v>1</v>
      </c>
      <c r="F62" s="8">
        <v>0.74</v>
      </c>
      <c r="G62" s="12">
        <v>4</v>
      </c>
      <c r="H62" s="8">
        <v>4.6500000000000004</v>
      </c>
      <c r="I62" s="12">
        <v>0</v>
      </c>
    </row>
    <row r="63" spans="2:9" ht="15" customHeight="1" x14ac:dyDescent="0.2">
      <c r="B63" t="s">
        <v>112</v>
      </c>
      <c r="C63" s="12">
        <v>5</v>
      </c>
      <c r="D63" s="8">
        <v>2.23</v>
      </c>
      <c r="E63" s="12">
        <v>5</v>
      </c>
      <c r="F63" s="8">
        <v>3.68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113</v>
      </c>
      <c r="C64" s="12">
        <v>5</v>
      </c>
      <c r="D64" s="8">
        <v>2.23</v>
      </c>
      <c r="E64" s="12">
        <v>3</v>
      </c>
      <c r="F64" s="8">
        <v>2.21</v>
      </c>
      <c r="G64" s="12">
        <v>2</v>
      </c>
      <c r="H64" s="8">
        <v>2.33</v>
      </c>
      <c r="I64" s="12">
        <v>0</v>
      </c>
    </row>
    <row r="65" spans="2:9" ht="15" customHeight="1" x14ac:dyDescent="0.2">
      <c r="B65" t="s">
        <v>133</v>
      </c>
      <c r="C65" s="12">
        <v>4</v>
      </c>
      <c r="D65" s="8">
        <v>1.79</v>
      </c>
      <c r="E65" s="12">
        <v>4</v>
      </c>
      <c r="F65" s="8">
        <v>2.94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126</v>
      </c>
      <c r="C66" s="12">
        <v>4</v>
      </c>
      <c r="D66" s="8">
        <v>1.79</v>
      </c>
      <c r="E66" s="12">
        <v>2</v>
      </c>
      <c r="F66" s="8">
        <v>1.47</v>
      </c>
      <c r="G66" s="12">
        <v>2</v>
      </c>
      <c r="H66" s="8">
        <v>2.33</v>
      </c>
      <c r="I66" s="12">
        <v>0</v>
      </c>
    </row>
    <row r="67" spans="2:9" ht="15" customHeight="1" x14ac:dyDescent="0.2">
      <c r="B67" t="s">
        <v>97</v>
      </c>
      <c r="C67" s="12">
        <v>4</v>
      </c>
      <c r="D67" s="8">
        <v>1.79</v>
      </c>
      <c r="E67" s="12">
        <v>2</v>
      </c>
      <c r="F67" s="8">
        <v>1.47</v>
      </c>
      <c r="G67" s="12">
        <v>2</v>
      </c>
      <c r="H67" s="8">
        <v>2.33</v>
      </c>
      <c r="I67" s="12">
        <v>0</v>
      </c>
    </row>
    <row r="68" spans="2:9" ht="15" customHeight="1" x14ac:dyDescent="0.2">
      <c r="B68" t="s">
        <v>142</v>
      </c>
      <c r="C68" s="12">
        <v>4</v>
      </c>
      <c r="D68" s="8">
        <v>1.79</v>
      </c>
      <c r="E68" s="12">
        <v>4</v>
      </c>
      <c r="F68" s="8">
        <v>2.94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117</v>
      </c>
      <c r="C69" s="12">
        <v>4</v>
      </c>
      <c r="D69" s="8">
        <v>1.79</v>
      </c>
      <c r="E69" s="12">
        <v>3</v>
      </c>
      <c r="F69" s="8">
        <v>2.21</v>
      </c>
      <c r="G69" s="12">
        <v>1</v>
      </c>
      <c r="H69" s="8">
        <v>1.1599999999999999</v>
      </c>
      <c r="I69" s="12">
        <v>0</v>
      </c>
    </row>
    <row r="70" spans="2:9" ht="15" customHeight="1" x14ac:dyDescent="0.2">
      <c r="B70" t="s">
        <v>114</v>
      </c>
      <c r="C70" s="12">
        <v>4</v>
      </c>
      <c r="D70" s="8">
        <v>1.79</v>
      </c>
      <c r="E70" s="12">
        <v>3</v>
      </c>
      <c r="F70" s="8">
        <v>2.21</v>
      </c>
      <c r="G70" s="12">
        <v>1</v>
      </c>
      <c r="H70" s="8">
        <v>1.1599999999999999</v>
      </c>
      <c r="I70" s="12">
        <v>0</v>
      </c>
    </row>
    <row r="72" spans="2:9" ht="15" customHeight="1" x14ac:dyDescent="0.2">
      <c r="B72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F4F3-E3C8-417D-89C6-2EC4100BE817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105</v>
      </c>
      <c r="D6" s="8">
        <v>19.09</v>
      </c>
      <c r="E6" s="12">
        <v>74</v>
      </c>
      <c r="F6" s="8">
        <v>18.09</v>
      </c>
      <c r="G6" s="12">
        <v>31</v>
      </c>
      <c r="H6" s="8">
        <v>24.03</v>
      </c>
      <c r="I6" s="12">
        <v>0</v>
      </c>
    </row>
    <row r="7" spans="2:9" ht="15" customHeight="1" x14ac:dyDescent="0.2">
      <c r="B7" t="s">
        <v>23</v>
      </c>
      <c r="C7" s="12">
        <v>31</v>
      </c>
      <c r="D7" s="8">
        <v>5.64</v>
      </c>
      <c r="E7" s="12">
        <v>22</v>
      </c>
      <c r="F7" s="8">
        <v>5.38</v>
      </c>
      <c r="G7" s="12">
        <v>8</v>
      </c>
      <c r="H7" s="8">
        <v>6.2</v>
      </c>
      <c r="I7" s="12">
        <v>1</v>
      </c>
    </row>
    <row r="8" spans="2:9" ht="15" customHeight="1" x14ac:dyDescent="0.2">
      <c r="B8" t="s">
        <v>24</v>
      </c>
      <c r="C8" s="12">
        <v>3</v>
      </c>
      <c r="D8" s="8">
        <v>0.55000000000000004</v>
      </c>
      <c r="E8" s="12">
        <v>0</v>
      </c>
      <c r="F8" s="8">
        <v>0</v>
      </c>
      <c r="G8" s="12">
        <v>2</v>
      </c>
      <c r="H8" s="8">
        <v>1.55</v>
      </c>
      <c r="I8" s="12">
        <v>0</v>
      </c>
    </row>
    <row r="9" spans="2:9" ht="15" customHeight="1" x14ac:dyDescent="0.2">
      <c r="B9" t="s">
        <v>25</v>
      </c>
      <c r="C9" s="12">
        <v>2</v>
      </c>
      <c r="D9" s="8">
        <v>0.36</v>
      </c>
      <c r="E9" s="12">
        <v>1</v>
      </c>
      <c r="F9" s="8">
        <v>0.24</v>
      </c>
      <c r="G9" s="12">
        <v>1</v>
      </c>
      <c r="H9" s="8">
        <v>0.78</v>
      </c>
      <c r="I9" s="12">
        <v>0</v>
      </c>
    </row>
    <row r="10" spans="2:9" ht="15" customHeight="1" x14ac:dyDescent="0.2">
      <c r="B10" t="s">
        <v>26</v>
      </c>
      <c r="C10" s="12">
        <v>1</v>
      </c>
      <c r="D10" s="8">
        <v>0.18</v>
      </c>
      <c r="E10" s="12">
        <v>0</v>
      </c>
      <c r="F10" s="8">
        <v>0</v>
      </c>
      <c r="G10" s="12">
        <v>1</v>
      </c>
      <c r="H10" s="8">
        <v>0.78</v>
      </c>
      <c r="I10" s="12">
        <v>0</v>
      </c>
    </row>
    <row r="11" spans="2:9" ht="15" customHeight="1" x14ac:dyDescent="0.2">
      <c r="B11" t="s">
        <v>27</v>
      </c>
      <c r="C11" s="12">
        <v>158</v>
      </c>
      <c r="D11" s="8">
        <v>28.73</v>
      </c>
      <c r="E11" s="12">
        <v>118</v>
      </c>
      <c r="F11" s="8">
        <v>28.85</v>
      </c>
      <c r="G11" s="12">
        <v>40</v>
      </c>
      <c r="H11" s="8">
        <v>31.01</v>
      </c>
      <c r="I11" s="12">
        <v>0</v>
      </c>
    </row>
    <row r="12" spans="2:9" ht="15" customHeight="1" x14ac:dyDescent="0.2">
      <c r="B12" t="s">
        <v>28</v>
      </c>
      <c r="C12" s="12">
        <v>3</v>
      </c>
      <c r="D12" s="8">
        <v>0.55000000000000004</v>
      </c>
      <c r="E12" s="12">
        <v>1</v>
      </c>
      <c r="F12" s="8">
        <v>0.24</v>
      </c>
      <c r="G12" s="12">
        <v>2</v>
      </c>
      <c r="H12" s="8">
        <v>1.55</v>
      </c>
      <c r="I12" s="12">
        <v>0</v>
      </c>
    </row>
    <row r="13" spans="2:9" ht="15" customHeight="1" x14ac:dyDescent="0.2">
      <c r="B13" t="s">
        <v>29</v>
      </c>
      <c r="C13" s="12">
        <v>19</v>
      </c>
      <c r="D13" s="8">
        <v>3.45</v>
      </c>
      <c r="E13" s="12">
        <v>9</v>
      </c>
      <c r="F13" s="8">
        <v>2.2000000000000002</v>
      </c>
      <c r="G13" s="12">
        <v>9</v>
      </c>
      <c r="H13" s="8">
        <v>6.98</v>
      </c>
      <c r="I13" s="12">
        <v>1</v>
      </c>
    </row>
    <row r="14" spans="2:9" ht="15" customHeight="1" x14ac:dyDescent="0.2">
      <c r="B14" t="s">
        <v>30</v>
      </c>
      <c r="C14" s="12">
        <v>15</v>
      </c>
      <c r="D14" s="8">
        <v>2.73</v>
      </c>
      <c r="E14" s="12">
        <v>11</v>
      </c>
      <c r="F14" s="8">
        <v>2.69</v>
      </c>
      <c r="G14" s="12">
        <v>4</v>
      </c>
      <c r="H14" s="8">
        <v>3.1</v>
      </c>
      <c r="I14" s="12">
        <v>0</v>
      </c>
    </row>
    <row r="15" spans="2:9" ht="15" customHeight="1" x14ac:dyDescent="0.2">
      <c r="B15" t="s">
        <v>31</v>
      </c>
      <c r="C15" s="12">
        <v>57</v>
      </c>
      <c r="D15" s="8">
        <v>10.36</v>
      </c>
      <c r="E15" s="12">
        <v>49</v>
      </c>
      <c r="F15" s="8">
        <v>11.98</v>
      </c>
      <c r="G15" s="12">
        <v>8</v>
      </c>
      <c r="H15" s="8">
        <v>6.2</v>
      </c>
      <c r="I15" s="12">
        <v>0</v>
      </c>
    </row>
    <row r="16" spans="2:9" ht="15" customHeight="1" x14ac:dyDescent="0.2">
      <c r="B16" t="s">
        <v>32</v>
      </c>
      <c r="C16" s="12">
        <v>82</v>
      </c>
      <c r="D16" s="8">
        <v>14.91</v>
      </c>
      <c r="E16" s="12">
        <v>71</v>
      </c>
      <c r="F16" s="8">
        <v>17.36</v>
      </c>
      <c r="G16" s="12">
        <v>10</v>
      </c>
      <c r="H16" s="8">
        <v>7.75</v>
      </c>
      <c r="I16" s="12">
        <v>0</v>
      </c>
    </row>
    <row r="17" spans="2:9" ht="15" customHeight="1" x14ac:dyDescent="0.2">
      <c r="B17" t="s">
        <v>33</v>
      </c>
      <c r="C17" s="12">
        <v>17</v>
      </c>
      <c r="D17" s="8">
        <v>3.09</v>
      </c>
      <c r="E17" s="12">
        <v>13</v>
      </c>
      <c r="F17" s="8">
        <v>3.18</v>
      </c>
      <c r="G17" s="12">
        <v>2</v>
      </c>
      <c r="H17" s="8">
        <v>1.55</v>
      </c>
      <c r="I17" s="12">
        <v>0</v>
      </c>
    </row>
    <row r="18" spans="2:9" ht="15" customHeight="1" x14ac:dyDescent="0.2">
      <c r="B18" t="s">
        <v>34</v>
      </c>
      <c r="C18" s="12">
        <v>32</v>
      </c>
      <c r="D18" s="8">
        <v>5.82</v>
      </c>
      <c r="E18" s="12">
        <v>20</v>
      </c>
      <c r="F18" s="8">
        <v>4.8899999999999997</v>
      </c>
      <c r="G18" s="12">
        <v>7</v>
      </c>
      <c r="H18" s="8">
        <v>5.43</v>
      </c>
      <c r="I18" s="12">
        <v>0</v>
      </c>
    </row>
    <row r="19" spans="2:9" ht="15" customHeight="1" x14ac:dyDescent="0.2">
      <c r="B19" t="s">
        <v>35</v>
      </c>
      <c r="C19" s="12">
        <v>25</v>
      </c>
      <c r="D19" s="8">
        <v>4.55</v>
      </c>
      <c r="E19" s="12">
        <v>20</v>
      </c>
      <c r="F19" s="8">
        <v>4.8899999999999997</v>
      </c>
      <c r="G19" s="12">
        <v>4</v>
      </c>
      <c r="H19" s="8">
        <v>3.1</v>
      </c>
      <c r="I19" s="12">
        <v>0</v>
      </c>
    </row>
    <row r="20" spans="2:9" ht="15" customHeight="1" x14ac:dyDescent="0.2">
      <c r="B20" s="9" t="s">
        <v>177</v>
      </c>
      <c r="C20" s="12">
        <f>SUM(LTBL_41425[総数／事業所数])</f>
        <v>550</v>
      </c>
      <c r="E20" s="12">
        <f>SUBTOTAL(109,LTBL_41425[個人／事業所数])</f>
        <v>409</v>
      </c>
      <c r="G20" s="12">
        <f>SUBTOTAL(109,LTBL_41425[法人／事業所数])</f>
        <v>129</v>
      </c>
      <c r="I20" s="12">
        <f>SUBTOTAL(109,LTBL_41425[法人以外の団体／事業所数])</f>
        <v>2</v>
      </c>
    </row>
    <row r="21" spans="2:9" ht="15" customHeight="1" x14ac:dyDescent="0.2">
      <c r="E21" s="11">
        <f>LTBL_41425[[#Totals],[個人／事業所数]]/LTBL_41425[[#Totals],[総数／事業所数]]</f>
        <v>0.74363636363636365</v>
      </c>
      <c r="G21" s="11">
        <f>LTBL_41425[[#Totals],[法人／事業所数]]/LTBL_41425[[#Totals],[総数／事業所数]]</f>
        <v>0.23454545454545456</v>
      </c>
      <c r="I21" s="11">
        <f>LTBL_41425[[#Totals],[法人以外の団体／事業所数]]/LTBL_41425[[#Totals],[総数／事業所数]]</f>
        <v>3.6363636363636364E-3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73</v>
      </c>
      <c r="D24" s="8">
        <v>13.27</v>
      </c>
      <c r="E24" s="12">
        <v>64</v>
      </c>
      <c r="F24" s="8">
        <v>15.65</v>
      </c>
      <c r="G24" s="12">
        <v>9</v>
      </c>
      <c r="H24" s="8">
        <v>6.98</v>
      </c>
      <c r="I24" s="12">
        <v>0</v>
      </c>
    </row>
    <row r="25" spans="2:9" ht="15" customHeight="1" x14ac:dyDescent="0.2">
      <c r="B25" t="s">
        <v>58</v>
      </c>
      <c r="C25" s="12">
        <v>53</v>
      </c>
      <c r="D25" s="8">
        <v>9.64</v>
      </c>
      <c r="E25" s="12">
        <v>47</v>
      </c>
      <c r="F25" s="8">
        <v>11.49</v>
      </c>
      <c r="G25" s="12">
        <v>6</v>
      </c>
      <c r="H25" s="8">
        <v>4.6500000000000004</v>
      </c>
      <c r="I25" s="12">
        <v>0</v>
      </c>
    </row>
    <row r="26" spans="2:9" ht="15" customHeight="1" x14ac:dyDescent="0.2">
      <c r="B26" t="s">
        <v>44</v>
      </c>
      <c r="C26" s="12">
        <v>52</v>
      </c>
      <c r="D26" s="8">
        <v>9.4499999999999993</v>
      </c>
      <c r="E26" s="12">
        <v>36</v>
      </c>
      <c r="F26" s="8">
        <v>8.8000000000000007</v>
      </c>
      <c r="G26" s="12">
        <v>16</v>
      </c>
      <c r="H26" s="8">
        <v>12.4</v>
      </c>
      <c r="I26" s="12">
        <v>0</v>
      </c>
    </row>
    <row r="27" spans="2:9" ht="15" customHeight="1" x14ac:dyDescent="0.2">
      <c r="B27" t="s">
        <v>52</v>
      </c>
      <c r="C27" s="12">
        <v>43</v>
      </c>
      <c r="D27" s="8">
        <v>7.82</v>
      </c>
      <c r="E27" s="12">
        <v>38</v>
      </c>
      <c r="F27" s="8">
        <v>9.2899999999999991</v>
      </c>
      <c r="G27" s="12">
        <v>5</v>
      </c>
      <c r="H27" s="8">
        <v>3.88</v>
      </c>
      <c r="I27" s="12">
        <v>0</v>
      </c>
    </row>
    <row r="28" spans="2:9" ht="15" customHeight="1" x14ac:dyDescent="0.2">
      <c r="B28" t="s">
        <v>54</v>
      </c>
      <c r="C28" s="12">
        <v>43</v>
      </c>
      <c r="D28" s="8">
        <v>7.82</v>
      </c>
      <c r="E28" s="12">
        <v>28</v>
      </c>
      <c r="F28" s="8">
        <v>6.85</v>
      </c>
      <c r="G28" s="12">
        <v>15</v>
      </c>
      <c r="H28" s="8">
        <v>11.63</v>
      </c>
      <c r="I28" s="12">
        <v>0</v>
      </c>
    </row>
    <row r="29" spans="2:9" ht="15" customHeight="1" x14ac:dyDescent="0.2">
      <c r="B29" t="s">
        <v>53</v>
      </c>
      <c r="C29" s="12">
        <v>38</v>
      </c>
      <c r="D29" s="8">
        <v>6.91</v>
      </c>
      <c r="E29" s="12">
        <v>33</v>
      </c>
      <c r="F29" s="8">
        <v>8.07</v>
      </c>
      <c r="G29" s="12">
        <v>5</v>
      </c>
      <c r="H29" s="8">
        <v>3.88</v>
      </c>
      <c r="I29" s="12">
        <v>0</v>
      </c>
    </row>
    <row r="30" spans="2:9" ht="15" customHeight="1" x14ac:dyDescent="0.2">
      <c r="B30" t="s">
        <v>45</v>
      </c>
      <c r="C30" s="12">
        <v>36</v>
      </c>
      <c r="D30" s="8">
        <v>6.55</v>
      </c>
      <c r="E30" s="12">
        <v>26</v>
      </c>
      <c r="F30" s="8">
        <v>6.36</v>
      </c>
      <c r="G30" s="12">
        <v>10</v>
      </c>
      <c r="H30" s="8">
        <v>7.75</v>
      </c>
      <c r="I30" s="12">
        <v>0</v>
      </c>
    </row>
    <row r="31" spans="2:9" ht="15" customHeight="1" x14ac:dyDescent="0.2">
      <c r="B31" t="s">
        <v>61</v>
      </c>
      <c r="C31" s="12">
        <v>21</v>
      </c>
      <c r="D31" s="8">
        <v>3.82</v>
      </c>
      <c r="E31" s="12">
        <v>20</v>
      </c>
      <c r="F31" s="8">
        <v>4.8899999999999997</v>
      </c>
      <c r="G31" s="12">
        <v>1</v>
      </c>
      <c r="H31" s="8">
        <v>0.78</v>
      </c>
      <c r="I31" s="12">
        <v>0</v>
      </c>
    </row>
    <row r="32" spans="2:9" ht="15" customHeight="1" x14ac:dyDescent="0.2">
      <c r="B32" t="s">
        <v>63</v>
      </c>
      <c r="C32" s="12">
        <v>18</v>
      </c>
      <c r="D32" s="8">
        <v>3.27</v>
      </c>
      <c r="E32" s="12">
        <v>16</v>
      </c>
      <c r="F32" s="8">
        <v>3.91</v>
      </c>
      <c r="G32" s="12">
        <v>2</v>
      </c>
      <c r="H32" s="8">
        <v>1.55</v>
      </c>
      <c r="I32" s="12">
        <v>0</v>
      </c>
    </row>
    <row r="33" spans="2:9" ht="15" customHeight="1" x14ac:dyDescent="0.2">
      <c r="B33" t="s">
        <v>46</v>
      </c>
      <c r="C33" s="12">
        <v>17</v>
      </c>
      <c r="D33" s="8">
        <v>3.09</v>
      </c>
      <c r="E33" s="12">
        <v>12</v>
      </c>
      <c r="F33" s="8">
        <v>2.93</v>
      </c>
      <c r="G33" s="12">
        <v>5</v>
      </c>
      <c r="H33" s="8">
        <v>3.88</v>
      </c>
      <c r="I33" s="12">
        <v>0</v>
      </c>
    </row>
    <row r="34" spans="2:9" ht="15" customHeight="1" x14ac:dyDescent="0.2">
      <c r="B34" t="s">
        <v>60</v>
      </c>
      <c r="C34" s="12">
        <v>17</v>
      </c>
      <c r="D34" s="8">
        <v>3.09</v>
      </c>
      <c r="E34" s="12">
        <v>13</v>
      </c>
      <c r="F34" s="8">
        <v>3.18</v>
      </c>
      <c r="G34" s="12">
        <v>2</v>
      </c>
      <c r="H34" s="8">
        <v>1.55</v>
      </c>
      <c r="I34" s="12">
        <v>0</v>
      </c>
    </row>
    <row r="35" spans="2:9" ht="15" customHeight="1" x14ac:dyDescent="0.2">
      <c r="B35" t="s">
        <v>55</v>
      </c>
      <c r="C35" s="12">
        <v>14</v>
      </c>
      <c r="D35" s="8">
        <v>2.5499999999999998</v>
      </c>
      <c r="E35" s="12">
        <v>6</v>
      </c>
      <c r="F35" s="8">
        <v>1.47</v>
      </c>
      <c r="G35" s="12">
        <v>7</v>
      </c>
      <c r="H35" s="8">
        <v>5.43</v>
      </c>
      <c r="I35" s="12">
        <v>1</v>
      </c>
    </row>
    <row r="36" spans="2:9" ht="15" customHeight="1" x14ac:dyDescent="0.2">
      <c r="B36" t="s">
        <v>51</v>
      </c>
      <c r="C36" s="12">
        <v>12</v>
      </c>
      <c r="D36" s="8">
        <v>2.1800000000000002</v>
      </c>
      <c r="E36" s="12">
        <v>8</v>
      </c>
      <c r="F36" s="8">
        <v>1.96</v>
      </c>
      <c r="G36" s="12">
        <v>4</v>
      </c>
      <c r="H36" s="8">
        <v>3.1</v>
      </c>
      <c r="I36" s="12">
        <v>0</v>
      </c>
    </row>
    <row r="37" spans="2:9" ht="15" customHeight="1" x14ac:dyDescent="0.2">
      <c r="B37" t="s">
        <v>47</v>
      </c>
      <c r="C37" s="12">
        <v>11</v>
      </c>
      <c r="D37" s="8">
        <v>2</v>
      </c>
      <c r="E37" s="12">
        <v>8</v>
      </c>
      <c r="F37" s="8">
        <v>1.96</v>
      </c>
      <c r="G37" s="12">
        <v>2</v>
      </c>
      <c r="H37" s="8">
        <v>1.55</v>
      </c>
      <c r="I37" s="12">
        <v>1</v>
      </c>
    </row>
    <row r="38" spans="2:9" ht="15" customHeight="1" x14ac:dyDescent="0.2">
      <c r="B38" t="s">
        <v>49</v>
      </c>
      <c r="C38" s="12">
        <v>11</v>
      </c>
      <c r="D38" s="8">
        <v>2</v>
      </c>
      <c r="E38" s="12">
        <v>8</v>
      </c>
      <c r="F38" s="8">
        <v>1.96</v>
      </c>
      <c r="G38" s="12">
        <v>3</v>
      </c>
      <c r="H38" s="8">
        <v>2.33</v>
      </c>
      <c r="I38" s="12">
        <v>0</v>
      </c>
    </row>
    <row r="39" spans="2:9" ht="15" customHeight="1" x14ac:dyDescent="0.2">
      <c r="B39" t="s">
        <v>62</v>
      </c>
      <c r="C39" s="12">
        <v>11</v>
      </c>
      <c r="D39" s="8">
        <v>2</v>
      </c>
      <c r="E39" s="12">
        <v>0</v>
      </c>
      <c r="F39" s="8">
        <v>0</v>
      </c>
      <c r="G39" s="12">
        <v>6</v>
      </c>
      <c r="H39" s="8">
        <v>4.6500000000000004</v>
      </c>
      <c r="I39" s="12">
        <v>0</v>
      </c>
    </row>
    <row r="40" spans="2:9" ht="15" customHeight="1" x14ac:dyDescent="0.2">
      <c r="B40" t="s">
        <v>56</v>
      </c>
      <c r="C40" s="12">
        <v>10</v>
      </c>
      <c r="D40" s="8">
        <v>1.82</v>
      </c>
      <c r="E40" s="12">
        <v>8</v>
      </c>
      <c r="F40" s="8">
        <v>1.96</v>
      </c>
      <c r="G40" s="12">
        <v>2</v>
      </c>
      <c r="H40" s="8">
        <v>1.55</v>
      </c>
      <c r="I40" s="12">
        <v>0</v>
      </c>
    </row>
    <row r="41" spans="2:9" ht="15" customHeight="1" x14ac:dyDescent="0.2">
      <c r="B41" t="s">
        <v>57</v>
      </c>
      <c r="C41" s="12">
        <v>5</v>
      </c>
      <c r="D41" s="8">
        <v>0.91</v>
      </c>
      <c r="E41" s="12">
        <v>3</v>
      </c>
      <c r="F41" s="8">
        <v>0.73</v>
      </c>
      <c r="G41" s="12">
        <v>2</v>
      </c>
      <c r="H41" s="8">
        <v>1.55</v>
      </c>
      <c r="I41" s="12">
        <v>0</v>
      </c>
    </row>
    <row r="42" spans="2:9" ht="15" customHeight="1" x14ac:dyDescent="0.2">
      <c r="B42" t="s">
        <v>69</v>
      </c>
      <c r="C42" s="12">
        <v>5</v>
      </c>
      <c r="D42" s="8">
        <v>0.91</v>
      </c>
      <c r="E42" s="12">
        <v>4</v>
      </c>
      <c r="F42" s="8">
        <v>0.98</v>
      </c>
      <c r="G42" s="12">
        <v>1</v>
      </c>
      <c r="H42" s="8">
        <v>0.78</v>
      </c>
      <c r="I42" s="12">
        <v>0</v>
      </c>
    </row>
    <row r="43" spans="2:9" ht="15" customHeight="1" x14ac:dyDescent="0.2">
      <c r="B43" t="s">
        <v>83</v>
      </c>
      <c r="C43" s="12">
        <v>4</v>
      </c>
      <c r="D43" s="8">
        <v>0.73</v>
      </c>
      <c r="E43" s="12">
        <v>2</v>
      </c>
      <c r="F43" s="8">
        <v>0.49</v>
      </c>
      <c r="G43" s="12">
        <v>2</v>
      </c>
      <c r="H43" s="8">
        <v>1.55</v>
      </c>
      <c r="I43" s="12">
        <v>0</v>
      </c>
    </row>
    <row r="44" spans="2:9" ht="15" customHeight="1" x14ac:dyDescent="0.2">
      <c r="B44" t="s">
        <v>71</v>
      </c>
      <c r="C44" s="12">
        <v>4</v>
      </c>
      <c r="D44" s="8">
        <v>0.73</v>
      </c>
      <c r="E44" s="12">
        <v>4</v>
      </c>
      <c r="F44" s="8">
        <v>0.98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50</v>
      </c>
      <c r="C45" s="12">
        <v>4</v>
      </c>
      <c r="D45" s="8">
        <v>0.73</v>
      </c>
      <c r="E45" s="12">
        <v>1</v>
      </c>
      <c r="F45" s="8">
        <v>0.24</v>
      </c>
      <c r="G45" s="12">
        <v>3</v>
      </c>
      <c r="H45" s="8">
        <v>2.33</v>
      </c>
      <c r="I45" s="12">
        <v>0</v>
      </c>
    </row>
    <row r="46" spans="2:9" ht="15" customHeight="1" x14ac:dyDescent="0.2">
      <c r="B46" t="s">
        <v>89</v>
      </c>
      <c r="C46" s="12">
        <v>4</v>
      </c>
      <c r="D46" s="8">
        <v>0.73</v>
      </c>
      <c r="E46" s="12">
        <v>2</v>
      </c>
      <c r="F46" s="8">
        <v>0.49</v>
      </c>
      <c r="G46" s="12">
        <v>2</v>
      </c>
      <c r="H46" s="8">
        <v>1.55</v>
      </c>
      <c r="I46" s="12">
        <v>0</v>
      </c>
    </row>
    <row r="47" spans="2:9" ht="15" customHeight="1" x14ac:dyDescent="0.2">
      <c r="B47" t="s">
        <v>68</v>
      </c>
      <c r="C47" s="12">
        <v>4</v>
      </c>
      <c r="D47" s="8">
        <v>0.73</v>
      </c>
      <c r="E47" s="12">
        <v>2</v>
      </c>
      <c r="F47" s="8">
        <v>0.49</v>
      </c>
      <c r="G47" s="12">
        <v>2</v>
      </c>
      <c r="H47" s="8">
        <v>1.55</v>
      </c>
      <c r="I47" s="12">
        <v>0</v>
      </c>
    </row>
    <row r="48" spans="2:9" ht="15" customHeight="1" x14ac:dyDescent="0.2">
      <c r="B48" t="s">
        <v>73</v>
      </c>
      <c r="C48" s="12">
        <v>4</v>
      </c>
      <c r="D48" s="8">
        <v>0.73</v>
      </c>
      <c r="E48" s="12">
        <v>3</v>
      </c>
      <c r="F48" s="8">
        <v>0.73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179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2">
      <c r="B52" t="s">
        <v>111</v>
      </c>
      <c r="C52" s="12">
        <v>36</v>
      </c>
      <c r="D52" s="8">
        <v>6.55</v>
      </c>
      <c r="E52" s="12">
        <v>34</v>
      </c>
      <c r="F52" s="8">
        <v>8.31</v>
      </c>
      <c r="G52" s="12">
        <v>2</v>
      </c>
      <c r="H52" s="8">
        <v>1.55</v>
      </c>
      <c r="I52" s="12">
        <v>0</v>
      </c>
    </row>
    <row r="53" spans="2:9" ht="15" customHeight="1" x14ac:dyDescent="0.2">
      <c r="B53" t="s">
        <v>110</v>
      </c>
      <c r="C53" s="12">
        <v>26</v>
      </c>
      <c r="D53" s="8">
        <v>4.7300000000000004</v>
      </c>
      <c r="E53" s="12">
        <v>25</v>
      </c>
      <c r="F53" s="8">
        <v>6.11</v>
      </c>
      <c r="G53" s="12">
        <v>1</v>
      </c>
      <c r="H53" s="8">
        <v>0.78</v>
      </c>
      <c r="I53" s="12">
        <v>0</v>
      </c>
    </row>
    <row r="54" spans="2:9" ht="15" customHeight="1" x14ac:dyDescent="0.2">
      <c r="B54" t="s">
        <v>102</v>
      </c>
      <c r="C54" s="12">
        <v>25</v>
      </c>
      <c r="D54" s="8">
        <v>4.55</v>
      </c>
      <c r="E54" s="12">
        <v>23</v>
      </c>
      <c r="F54" s="8">
        <v>5.62</v>
      </c>
      <c r="G54" s="12">
        <v>2</v>
      </c>
      <c r="H54" s="8">
        <v>1.55</v>
      </c>
      <c r="I54" s="12">
        <v>0</v>
      </c>
    </row>
    <row r="55" spans="2:9" ht="15" customHeight="1" x14ac:dyDescent="0.2">
      <c r="B55" t="s">
        <v>96</v>
      </c>
      <c r="C55" s="12">
        <v>20</v>
      </c>
      <c r="D55" s="8">
        <v>3.64</v>
      </c>
      <c r="E55" s="12">
        <v>17</v>
      </c>
      <c r="F55" s="8">
        <v>4.16</v>
      </c>
      <c r="G55" s="12">
        <v>3</v>
      </c>
      <c r="H55" s="8">
        <v>2.33</v>
      </c>
      <c r="I55" s="12">
        <v>0</v>
      </c>
    </row>
    <row r="56" spans="2:9" ht="15" customHeight="1" x14ac:dyDescent="0.2">
      <c r="B56" t="s">
        <v>113</v>
      </c>
      <c r="C56" s="12">
        <v>18</v>
      </c>
      <c r="D56" s="8">
        <v>3.27</v>
      </c>
      <c r="E56" s="12">
        <v>18</v>
      </c>
      <c r="F56" s="8">
        <v>4.4000000000000004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114</v>
      </c>
      <c r="C57" s="12">
        <v>18</v>
      </c>
      <c r="D57" s="8">
        <v>3.27</v>
      </c>
      <c r="E57" s="12">
        <v>16</v>
      </c>
      <c r="F57" s="8">
        <v>3.91</v>
      </c>
      <c r="G57" s="12">
        <v>2</v>
      </c>
      <c r="H57" s="8">
        <v>1.55</v>
      </c>
      <c r="I57" s="12">
        <v>0</v>
      </c>
    </row>
    <row r="58" spans="2:9" ht="15" customHeight="1" x14ac:dyDescent="0.2">
      <c r="B58" t="s">
        <v>95</v>
      </c>
      <c r="C58" s="12">
        <v>17</v>
      </c>
      <c r="D58" s="8">
        <v>3.09</v>
      </c>
      <c r="E58" s="12">
        <v>8</v>
      </c>
      <c r="F58" s="8">
        <v>1.96</v>
      </c>
      <c r="G58" s="12">
        <v>9</v>
      </c>
      <c r="H58" s="8">
        <v>6.98</v>
      </c>
      <c r="I58" s="12">
        <v>0</v>
      </c>
    </row>
    <row r="59" spans="2:9" ht="15" customHeight="1" x14ac:dyDescent="0.2">
      <c r="B59" t="s">
        <v>109</v>
      </c>
      <c r="C59" s="12">
        <v>13</v>
      </c>
      <c r="D59" s="8">
        <v>2.36</v>
      </c>
      <c r="E59" s="12">
        <v>12</v>
      </c>
      <c r="F59" s="8">
        <v>2.93</v>
      </c>
      <c r="G59" s="12">
        <v>1</v>
      </c>
      <c r="H59" s="8">
        <v>0.78</v>
      </c>
      <c r="I59" s="12">
        <v>0</v>
      </c>
    </row>
    <row r="60" spans="2:9" ht="15" customHeight="1" x14ac:dyDescent="0.2">
      <c r="B60" t="s">
        <v>112</v>
      </c>
      <c r="C60" s="12">
        <v>13</v>
      </c>
      <c r="D60" s="8">
        <v>2.36</v>
      </c>
      <c r="E60" s="12">
        <v>12</v>
      </c>
      <c r="F60" s="8">
        <v>2.93</v>
      </c>
      <c r="G60" s="12">
        <v>1</v>
      </c>
      <c r="H60" s="8">
        <v>0.78</v>
      </c>
      <c r="I60" s="12">
        <v>0</v>
      </c>
    </row>
    <row r="61" spans="2:9" ht="15" customHeight="1" x14ac:dyDescent="0.2">
      <c r="B61" t="s">
        <v>115</v>
      </c>
      <c r="C61" s="12">
        <v>12</v>
      </c>
      <c r="D61" s="8">
        <v>2.1800000000000002</v>
      </c>
      <c r="E61" s="12">
        <v>9</v>
      </c>
      <c r="F61" s="8">
        <v>2.2000000000000002</v>
      </c>
      <c r="G61" s="12">
        <v>3</v>
      </c>
      <c r="H61" s="8">
        <v>2.33</v>
      </c>
      <c r="I61" s="12">
        <v>0</v>
      </c>
    </row>
    <row r="62" spans="2:9" ht="15" customHeight="1" x14ac:dyDescent="0.2">
      <c r="B62" t="s">
        <v>107</v>
      </c>
      <c r="C62" s="12">
        <v>12</v>
      </c>
      <c r="D62" s="8">
        <v>2.1800000000000002</v>
      </c>
      <c r="E62" s="12">
        <v>9</v>
      </c>
      <c r="F62" s="8">
        <v>2.2000000000000002</v>
      </c>
      <c r="G62" s="12">
        <v>3</v>
      </c>
      <c r="H62" s="8">
        <v>2.33</v>
      </c>
      <c r="I62" s="12">
        <v>0</v>
      </c>
    </row>
    <row r="63" spans="2:9" ht="15" customHeight="1" x14ac:dyDescent="0.2">
      <c r="B63" t="s">
        <v>108</v>
      </c>
      <c r="C63" s="12">
        <v>12</v>
      </c>
      <c r="D63" s="8">
        <v>2.1800000000000002</v>
      </c>
      <c r="E63" s="12">
        <v>11</v>
      </c>
      <c r="F63" s="8">
        <v>2.69</v>
      </c>
      <c r="G63" s="12">
        <v>1</v>
      </c>
      <c r="H63" s="8">
        <v>0.78</v>
      </c>
      <c r="I63" s="12">
        <v>0</v>
      </c>
    </row>
    <row r="64" spans="2:9" ht="15" customHeight="1" x14ac:dyDescent="0.2">
      <c r="B64" t="s">
        <v>101</v>
      </c>
      <c r="C64" s="12">
        <v>11</v>
      </c>
      <c r="D64" s="8">
        <v>2</v>
      </c>
      <c r="E64" s="12">
        <v>11</v>
      </c>
      <c r="F64" s="8">
        <v>2.69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103</v>
      </c>
      <c r="C65" s="12">
        <v>11</v>
      </c>
      <c r="D65" s="8">
        <v>2</v>
      </c>
      <c r="E65" s="12">
        <v>4</v>
      </c>
      <c r="F65" s="8">
        <v>0.98</v>
      </c>
      <c r="G65" s="12">
        <v>7</v>
      </c>
      <c r="H65" s="8">
        <v>5.43</v>
      </c>
      <c r="I65" s="12">
        <v>0</v>
      </c>
    </row>
    <row r="66" spans="2:9" ht="15" customHeight="1" x14ac:dyDescent="0.2">
      <c r="B66" t="s">
        <v>130</v>
      </c>
      <c r="C66" s="12">
        <v>10</v>
      </c>
      <c r="D66" s="8">
        <v>1.82</v>
      </c>
      <c r="E66" s="12">
        <v>7</v>
      </c>
      <c r="F66" s="8">
        <v>1.71</v>
      </c>
      <c r="G66" s="12">
        <v>3</v>
      </c>
      <c r="H66" s="8">
        <v>2.33</v>
      </c>
      <c r="I66" s="12">
        <v>0</v>
      </c>
    </row>
    <row r="67" spans="2:9" ht="15" customHeight="1" x14ac:dyDescent="0.2">
      <c r="B67" t="s">
        <v>97</v>
      </c>
      <c r="C67" s="12">
        <v>10</v>
      </c>
      <c r="D67" s="8">
        <v>1.82</v>
      </c>
      <c r="E67" s="12">
        <v>8</v>
      </c>
      <c r="F67" s="8">
        <v>1.96</v>
      </c>
      <c r="G67" s="12">
        <v>2</v>
      </c>
      <c r="H67" s="8">
        <v>1.55</v>
      </c>
      <c r="I67" s="12">
        <v>0</v>
      </c>
    </row>
    <row r="68" spans="2:9" ht="15" customHeight="1" x14ac:dyDescent="0.2">
      <c r="B68" t="s">
        <v>100</v>
      </c>
      <c r="C68" s="12">
        <v>10</v>
      </c>
      <c r="D68" s="8">
        <v>1.82</v>
      </c>
      <c r="E68" s="12">
        <v>9</v>
      </c>
      <c r="F68" s="8">
        <v>2.2000000000000002</v>
      </c>
      <c r="G68" s="12">
        <v>1</v>
      </c>
      <c r="H68" s="8">
        <v>0.78</v>
      </c>
      <c r="I68" s="12">
        <v>0</v>
      </c>
    </row>
    <row r="69" spans="2:9" ht="15" customHeight="1" x14ac:dyDescent="0.2">
      <c r="B69" t="s">
        <v>105</v>
      </c>
      <c r="C69" s="12">
        <v>10</v>
      </c>
      <c r="D69" s="8">
        <v>1.82</v>
      </c>
      <c r="E69" s="12">
        <v>5</v>
      </c>
      <c r="F69" s="8">
        <v>1.22</v>
      </c>
      <c r="G69" s="12">
        <v>4</v>
      </c>
      <c r="H69" s="8">
        <v>3.1</v>
      </c>
      <c r="I69" s="12">
        <v>1</v>
      </c>
    </row>
    <row r="70" spans="2:9" ht="15" customHeight="1" x14ac:dyDescent="0.2">
      <c r="B70" t="s">
        <v>142</v>
      </c>
      <c r="C70" s="12">
        <v>9</v>
      </c>
      <c r="D70" s="8">
        <v>1.64</v>
      </c>
      <c r="E70" s="12">
        <v>6</v>
      </c>
      <c r="F70" s="8">
        <v>1.47</v>
      </c>
      <c r="G70" s="12">
        <v>3</v>
      </c>
      <c r="H70" s="8">
        <v>2.33</v>
      </c>
      <c r="I70" s="12">
        <v>0</v>
      </c>
    </row>
    <row r="71" spans="2:9" ht="15" customHeight="1" x14ac:dyDescent="0.2">
      <c r="B71" t="s">
        <v>99</v>
      </c>
      <c r="C71" s="12">
        <v>8</v>
      </c>
      <c r="D71" s="8">
        <v>1.45</v>
      </c>
      <c r="E71" s="12">
        <v>6</v>
      </c>
      <c r="F71" s="8">
        <v>1.47</v>
      </c>
      <c r="G71" s="12">
        <v>2</v>
      </c>
      <c r="H71" s="8">
        <v>1.55</v>
      </c>
      <c r="I71" s="12">
        <v>0</v>
      </c>
    </row>
    <row r="72" spans="2:9" ht="15" customHeight="1" x14ac:dyDescent="0.2">
      <c r="B72" t="s">
        <v>104</v>
      </c>
      <c r="C72" s="12">
        <v>8</v>
      </c>
      <c r="D72" s="8">
        <v>1.45</v>
      </c>
      <c r="E72" s="12">
        <v>6</v>
      </c>
      <c r="F72" s="8">
        <v>1.47</v>
      </c>
      <c r="G72" s="12">
        <v>2</v>
      </c>
      <c r="H72" s="8">
        <v>1.55</v>
      </c>
      <c r="I72" s="12">
        <v>0</v>
      </c>
    </row>
    <row r="73" spans="2:9" ht="15" customHeight="1" x14ac:dyDescent="0.2">
      <c r="B73" t="s">
        <v>119</v>
      </c>
      <c r="C73" s="12">
        <v>8</v>
      </c>
      <c r="D73" s="8">
        <v>1.45</v>
      </c>
      <c r="E73" s="12">
        <v>8</v>
      </c>
      <c r="F73" s="8">
        <v>1.96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116</v>
      </c>
      <c r="C74" s="12">
        <v>8</v>
      </c>
      <c r="D74" s="8">
        <v>1.45</v>
      </c>
      <c r="E74" s="12">
        <v>3</v>
      </c>
      <c r="F74" s="8">
        <v>0.73</v>
      </c>
      <c r="G74" s="12">
        <v>5</v>
      </c>
      <c r="H74" s="8">
        <v>3.88</v>
      </c>
      <c r="I74" s="12">
        <v>0</v>
      </c>
    </row>
    <row r="76" spans="2:9" ht="15" customHeight="1" x14ac:dyDescent="0.2">
      <c r="B76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D961-EF30-4D95-BA1A-6B98F4648059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200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1</v>
      </c>
      <c r="D5" s="8">
        <v>0.47</v>
      </c>
      <c r="E5" s="12">
        <v>0</v>
      </c>
      <c r="F5" s="8">
        <v>0</v>
      </c>
      <c r="G5" s="12">
        <v>1</v>
      </c>
      <c r="H5" s="8">
        <v>1.56</v>
      </c>
      <c r="I5" s="12">
        <v>0</v>
      </c>
    </row>
    <row r="6" spans="2:9" ht="15" customHeight="1" x14ac:dyDescent="0.2">
      <c r="B6" t="s">
        <v>22</v>
      </c>
      <c r="C6" s="12">
        <v>49</v>
      </c>
      <c r="D6" s="8">
        <v>23.22</v>
      </c>
      <c r="E6" s="12">
        <v>24</v>
      </c>
      <c r="F6" s="8">
        <v>16.899999999999999</v>
      </c>
      <c r="G6" s="12">
        <v>25</v>
      </c>
      <c r="H6" s="8">
        <v>39.06</v>
      </c>
      <c r="I6" s="12">
        <v>0</v>
      </c>
    </row>
    <row r="7" spans="2:9" ht="15" customHeight="1" x14ac:dyDescent="0.2">
      <c r="B7" t="s">
        <v>23</v>
      </c>
      <c r="C7" s="12">
        <v>15</v>
      </c>
      <c r="D7" s="8">
        <v>7.11</v>
      </c>
      <c r="E7" s="12">
        <v>10</v>
      </c>
      <c r="F7" s="8">
        <v>7.04</v>
      </c>
      <c r="G7" s="12">
        <v>4</v>
      </c>
      <c r="H7" s="8">
        <v>6.25</v>
      </c>
      <c r="I7" s="12">
        <v>1</v>
      </c>
    </row>
    <row r="8" spans="2:9" ht="15" customHeight="1" x14ac:dyDescent="0.2">
      <c r="B8" t="s">
        <v>24</v>
      </c>
      <c r="C8" s="12">
        <v>1</v>
      </c>
      <c r="D8" s="8">
        <v>0.47</v>
      </c>
      <c r="E8" s="12">
        <v>0</v>
      </c>
      <c r="F8" s="8">
        <v>0</v>
      </c>
      <c r="G8" s="12">
        <v>1</v>
      </c>
      <c r="H8" s="8">
        <v>1.56</v>
      </c>
      <c r="I8" s="12">
        <v>0</v>
      </c>
    </row>
    <row r="9" spans="2:9" ht="15" customHeight="1" x14ac:dyDescent="0.2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26</v>
      </c>
      <c r="C10" s="12">
        <v>4</v>
      </c>
      <c r="D10" s="8">
        <v>1.9</v>
      </c>
      <c r="E10" s="12">
        <v>1</v>
      </c>
      <c r="F10" s="8">
        <v>0.7</v>
      </c>
      <c r="G10" s="12">
        <v>2</v>
      </c>
      <c r="H10" s="8">
        <v>3.13</v>
      </c>
      <c r="I10" s="12">
        <v>1</v>
      </c>
    </row>
    <row r="11" spans="2:9" ht="15" customHeight="1" x14ac:dyDescent="0.2">
      <c r="B11" t="s">
        <v>27</v>
      </c>
      <c r="C11" s="12">
        <v>66</v>
      </c>
      <c r="D11" s="8">
        <v>31.28</v>
      </c>
      <c r="E11" s="12">
        <v>47</v>
      </c>
      <c r="F11" s="8">
        <v>33.1</v>
      </c>
      <c r="G11" s="12">
        <v>19</v>
      </c>
      <c r="H11" s="8">
        <v>29.69</v>
      </c>
      <c r="I11" s="12">
        <v>0</v>
      </c>
    </row>
    <row r="12" spans="2:9" ht="15" customHeight="1" x14ac:dyDescent="0.2">
      <c r="B12" t="s">
        <v>28</v>
      </c>
      <c r="C12" s="12">
        <v>1</v>
      </c>
      <c r="D12" s="8">
        <v>0.47</v>
      </c>
      <c r="E12" s="12">
        <v>1</v>
      </c>
      <c r="F12" s="8">
        <v>0.7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30</v>
      </c>
      <c r="C14" s="12">
        <v>3</v>
      </c>
      <c r="D14" s="8">
        <v>1.42</v>
      </c>
      <c r="E14" s="12">
        <v>1</v>
      </c>
      <c r="F14" s="8">
        <v>0.7</v>
      </c>
      <c r="G14" s="12">
        <v>2</v>
      </c>
      <c r="H14" s="8">
        <v>3.13</v>
      </c>
      <c r="I14" s="12">
        <v>0</v>
      </c>
    </row>
    <row r="15" spans="2:9" ht="15" customHeight="1" x14ac:dyDescent="0.2">
      <c r="B15" t="s">
        <v>31</v>
      </c>
      <c r="C15" s="12">
        <v>21</v>
      </c>
      <c r="D15" s="8">
        <v>9.9499999999999993</v>
      </c>
      <c r="E15" s="12">
        <v>18</v>
      </c>
      <c r="F15" s="8">
        <v>12.68</v>
      </c>
      <c r="G15" s="12">
        <v>3</v>
      </c>
      <c r="H15" s="8">
        <v>4.6900000000000004</v>
      </c>
      <c r="I15" s="12">
        <v>0</v>
      </c>
    </row>
    <row r="16" spans="2:9" ht="15" customHeight="1" x14ac:dyDescent="0.2">
      <c r="B16" t="s">
        <v>32</v>
      </c>
      <c r="C16" s="12">
        <v>27</v>
      </c>
      <c r="D16" s="8">
        <v>12.8</v>
      </c>
      <c r="E16" s="12">
        <v>25</v>
      </c>
      <c r="F16" s="8">
        <v>17.61</v>
      </c>
      <c r="G16" s="12">
        <v>2</v>
      </c>
      <c r="H16" s="8">
        <v>3.13</v>
      </c>
      <c r="I16" s="12">
        <v>0</v>
      </c>
    </row>
    <row r="17" spans="2:9" ht="15" customHeight="1" x14ac:dyDescent="0.2">
      <c r="B17" t="s">
        <v>33</v>
      </c>
      <c r="C17" s="12">
        <v>11</v>
      </c>
      <c r="D17" s="8">
        <v>5.21</v>
      </c>
      <c r="E17" s="12">
        <v>9</v>
      </c>
      <c r="F17" s="8">
        <v>6.34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34</v>
      </c>
      <c r="C18" s="12">
        <v>8</v>
      </c>
      <c r="D18" s="8">
        <v>3.79</v>
      </c>
      <c r="E18" s="12">
        <v>4</v>
      </c>
      <c r="F18" s="8">
        <v>2.82</v>
      </c>
      <c r="G18" s="12">
        <v>4</v>
      </c>
      <c r="H18" s="8">
        <v>6.25</v>
      </c>
      <c r="I18" s="12">
        <v>0</v>
      </c>
    </row>
    <row r="19" spans="2:9" ht="15" customHeight="1" x14ac:dyDescent="0.2">
      <c r="B19" t="s">
        <v>35</v>
      </c>
      <c r="C19" s="12">
        <v>4</v>
      </c>
      <c r="D19" s="8">
        <v>1.9</v>
      </c>
      <c r="E19" s="12">
        <v>2</v>
      </c>
      <c r="F19" s="8">
        <v>1.41</v>
      </c>
      <c r="G19" s="12">
        <v>1</v>
      </c>
      <c r="H19" s="8">
        <v>1.56</v>
      </c>
      <c r="I19" s="12">
        <v>0</v>
      </c>
    </row>
    <row r="20" spans="2:9" ht="15" customHeight="1" x14ac:dyDescent="0.2">
      <c r="B20" s="9" t="s">
        <v>177</v>
      </c>
      <c r="C20" s="12">
        <f>SUM(LTBL_41441[総数／事業所数])</f>
        <v>211</v>
      </c>
      <c r="E20" s="12">
        <f>SUBTOTAL(109,LTBL_41441[個人／事業所数])</f>
        <v>142</v>
      </c>
      <c r="G20" s="12">
        <f>SUBTOTAL(109,LTBL_41441[法人／事業所数])</f>
        <v>64</v>
      </c>
      <c r="I20" s="12">
        <f>SUBTOTAL(109,LTBL_41441[法人以外の団体／事業所数])</f>
        <v>2</v>
      </c>
    </row>
    <row r="21" spans="2:9" ht="15" customHeight="1" x14ac:dyDescent="0.2">
      <c r="E21" s="11">
        <f>LTBL_41441[[#Totals],[個人／事業所数]]/LTBL_41441[[#Totals],[総数／事業所数]]</f>
        <v>0.67298578199052128</v>
      </c>
      <c r="G21" s="11">
        <f>LTBL_41441[[#Totals],[法人／事業所数]]/LTBL_41441[[#Totals],[総数／事業所数]]</f>
        <v>0.30331753554502372</v>
      </c>
      <c r="I21" s="11">
        <f>LTBL_41441[[#Totals],[法人以外の団体／事業所数]]/LTBL_41441[[#Totals],[総数／事業所数]]</f>
        <v>9.4786729857819912E-3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44</v>
      </c>
      <c r="C24" s="12">
        <v>26</v>
      </c>
      <c r="D24" s="8">
        <v>12.32</v>
      </c>
      <c r="E24" s="12">
        <v>8</v>
      </c>
      <c r="F24" s="8">
        <v>5.63</v>
      </c>
      <c r="G24" s="12">
        <v>18</v>
      </c>
      <c r="H24" s="8">
        <v>28.13</v>
      </c>
      <c r="I24" s="12">
        <v>0</v>
      </c>
    </row>
    <row r="25" spans="2:9" ht="15" customHeight="1" x14ac:dyDescent="0.2">
      <c r="B25" t="s">
        <v>59</v>
      </c>
      <c r="C25" s="12">
        <v>26</v>
      </c>
      <c r="D25" s="8">
        <v>12.32</v>
      </c>
      <c r="E25" s="12">
        <v>24</v>
      </c>
      <c r="F25" s="8">
        <v>16.899999999999999</v>
      </c>
      <c r="G25" s="12">
        <v>2</v>
      </c>
      <c r="H25" s="8">
        <v>3.13</v>
      </c>
      <c r="I25" s="12">
        <v>0</v>
      </c>
    </row>
    <row r="26" spans="2:9" ht="15" customHeight="1" x14ac:dyDescent="0.2">
      <c r="B26" t="s">
        <v>54</v>
      </c>
      <c r="C26" s="12">
        <v>23</v>
      </c>
      <c r="D26" s="8">
        <v>10.9</v>
      </c>
      <c r="E26" s="12">
        <v>15</v>
      </c>
      <c r="F26" s="8">
        <v>10.56</v>
      </c>
      <c r="G26" s="12">
        <v>8</v>
      </c>
      <c r="H26" s="8">
        <v>12.5</v>
      </c>
      <c r="I26" s="12">
        <v>0</v>
      </c>
    </row>
    <row r="27" spans="2:9" ht="15" customHeight="1" x14ac:dyDescent="0.2">
      <c r="B27" t="s">
        <v>58</v>
      </c>
      <c r="C27" s="12">
        <v>16</v>
      </c>
      <c r="D27" s="8">
        <v>7.58</v>
      </c>
      <c r="E27" s="12">
        <v>15</v>
      </c>
      <c r="F27" s="8">
        <v>10.56</v>
      </c>
      <c r="G27" s="12">
        <v>1</v>
      </c>
      <c r="H27" s="8">
        <v>1.56</v>
      </c>
      <c r="I27" s="12">
        <v>0</v>
      </c>
    </row>
    <row r="28" spans="2:9" ht="15" customHeight="1" x14ac:dyDescent="0.2">
      <c r="B28" t="s">
        <v>52</v>
      </c>
      <c r="C28" s="12">
        <v>15</v>
      </c>
      <c r="D28" s="8">
        <v>7.11</v>
      </c>
      <c r="E28" s="12">
        <v>13</v>
      </c>
      <c r="F28" s="8">
        <v>9.15</v>
      </c>
      <c r="G28" s="12">
        <v>2</v>
      </c>
      <c r="H28" s="8">
        <v>3.13</v>
      </c>
      <c r="I28" s="12">
        <v>0</v>
      </c>
    </row>
    <row r="29" spans="2:9" ht="15" customHeight="1" x14ac:dyDescent="0.2">
      <c r="B29" t="s">
        <v>45</v>
      </c>
      <c r="C29" s="12">
        <v>13</v>
      </c>
      <c r="D29" s="8">
        <v>6.16</v>
      </c>
      <c r="E29" s="12">
        <v>7</v>
      </c>
      <c r="F29" s="8">
        <v>4.93</v>
      </c>
      <c r="G29" s="12">
        <v>6</v>
      </c>
      <c r="H29" s="8">
        <v>9.3800000000000008</v>
      </c>
      <c r="I29" s="12">
        <v>0</v>
      </c>
    </row>
    <row r="30" spans="2:9" ht="15" customHeight="1" x14ac:dyDescent="0.2">
      <c r="B30" t="s">
        <v>60</v>
      </c>
      <c r="C30" s="12">
        <v>11</v>
      </c>
      <c r="D30" s="8">
        <v>5.21</v>
      </c>
      <c r="E30" s="12">
        <v>9</v>
      </c>
      <c r="F30" s="8">
        <v>6.34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46</v>
      </c>
      <c r="C31" s="12">
        <v>10</v>
      </c>
      <c r="D31" s="8">
        <v>4.74</v>
      </c>
      <c r="E31" s="12">
        <v>9</v>
      </c>
      <c r="F31" s="8">
        <v>6.34</v>
      </c>
      <c r="G31" s="12">
        <v>1</v>
      </c>
      <c r="H31" s="8">
        <v>1.56</v>
      </c>
      <c r="I31" s="12">
        <v>0</v>
      </c>
    </row>
    <row r="32" spans="2:9" ht="15" customHeight="1" x14ac:dyDescent="0.2">
      <c r="B32" t="s">
        <v>47</v>
      </c>
      <c r="C32" s="12">
        <v>10</v>
      </c>
      <c r="D32" s="8">
        <v>4.74</v>
      </c>
      <c r="E32" s="12">
        <v>6</v>
      </c>
      <c r="F32" s="8">
        <v>4.2300000000000004</v>
      </c>
      <c r="G32" s="12">
        <v>3</v>
      </c>
      <c r="H32" s="8">
        <v>4.6900000000000004</v>
      </c>
      <c r="I32" s="12">
        <v>1</v>
      </c>
    </row>
    <row r="33" spans="2:9" ht="15" customHeight="1" x14ac:dyDescent="0.2">
      <c r="B33" t="s">
        <v>53</v>
      </c>
      <c r="C33" s="12">
        <v>10</v>
      </c>
      <c r="D33" s="8">
        <v>4.74</v>
      </c>
      <c r="E33" s="12">
        <v>9</v>
      </c>
      <c r="F33" s="8">
        <v>6.34</v>
      </c>
      <c r="G33" s="12">
        <v>1</v>
      </c>
      <c r="H33" s="8">
        <v>1.56</v>
      </c>
      <c r="I33" s="12">
        <v>0</v>
      </c>
    </row>
    <row r="34" spans="2:9" ht="15" customHeight="1" x14ac:dyDescent="0.2">
      <c r="B34" t="s">
        <v>49</v>
      </c>
      <c r="C34" s="12">
        <v>5</v>
      </c>
      <c r="D34" s="8">
        <v>2.37</v>
      </c>
      <c r="E34" s="12">
        <v>5</v>
      </c>
      <c r="F34" s="8">
        <v>3.52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50</v>
      </c>
      <c r="C35" s="12">
        <v>5</v>
      </c>
      <c r="D35" s="8">
        <v>2.37</v>
      </c>
      <c r="E35" s="12">
        <v>2</v>
      </c>
      <c r="F35" s="8">
        <v>1.41</v>
      </c>
      <c r="G35" s="12">
        <v>3</v>
      </c>
      <c r="H35" s="8">
        <v>4.6900000000000004</v>
      </c>
      <c r="I35" s="12">
        <v>0</v>
      </c>
    </row>
    <row r="36" spans="2:9" ht="15" customHeight="1" x14ac:dyDescent="0.2">
      <c r="B36" t="s">
        <v>61</v>
      </c>
      <c r="C36" s="12">
        <v>5</v>
      </c>
      <c r="D36" s="8">
        <v>2.37</v>
      </c>
      <c r="E36" s="12">
        <v>4</v>
      </c>
      <c r="F36" s="8">
        <v>2.82</v>
      </c>
      <c r="G36" s="12">
        <v>1</v>
      </c>
      <c r="H36" s="8">
        <v>1.56</v>
      </c>
      <c r="I36" s="12">
        <v>0</v>
      </c>
    </row>
    <row r="37" spans="2:9" ht="15" customHeight="1" x14ac:dyDescent="0.2">
      <c r="B37" t="s">
        <v>51</v>
      </c>
      <c r="C37" s="12">
        <v>3</v>
      </c>
      <c r="D37" s="8">
        <v>1.42</v>
      </c>
      <c r="E37" s="12">
        <v>1</v>
      </c>
      <c r="F37" s="8">
        <v>0.7</v>
      </c>
      <c r="G37" s="12">
        <v>2</v>
      </c>
      <c r="H37" s="8">
        <v>3.13</v>
      </c>
      <c r="I37" s="12">
        <v>0</v>
      </c>
    </row>
    <row r="38" spans="2:9" ht="15" customHeight="1" x14ac:dyDescent="0.2">
      <c r="B38" t="s">
        <v>80</v>
      </c>
      <c r="C38" s="12">
        <v>3</v>
      </c>
      <c r="D38" s="8">
        <v>1.42</v>
      </c>
      <c r="E38" s="12">
        <v>0</v>
      </c>
      <c r="F38" s="8">
        <v>0</v>
      </c>
      <c r="G38" s="12">
        <v>3</v>
      </c>
      <c r="H38" s="8">
        <v>4.6900000000000004</v>
      </c>
      <c r="I38" s="12">
        <v>0</v>
      </c>
    </row>
    <row r="39" spans="2:9" ht="15" customHeight="1" x14ac:dyDescent="0.2">
      <c r="B39" t="s">
        <v>68</v>
      </c>
      <c r="C39" s="12">
        <v>3</v>
      </c>
      <c r="D39" s="8">
        <v>1.42</v>
      </c>
      <c r="E39" s="12">
        <v>3</v>
      </c>
      <c r="F39" s="8">
        <v>2.11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62</v>
      </c>
      <c r="C40" s="12">
        <v>3</v>
      </c>
      <c r="D40" s="8">
        <v>1.42</v>
      </c>
      <c r="E40" s="12">
        <v>0</v>
      </c>
      <c r="F40" s="8">
        <v>0</v>
      </c>
      <c r="G40" s="12">
        <v>3</v>
      </c>
      <c r="H40" s="8">
        <v>4.6900000000000004</v>
      </c>
      <c r="I40" s="12">
        <v>0</v>
      </c>
    </row>
    <row r="41" spans="2:9" ht="15" customHeight="1" x14ac:dyDescent="0.2">
      <c r="B41" t="s">
        <v>92</v>
      </c>
      <c r="C41" s="12">
        <v>2</v>
      </c>
      <c r="D41" s="8">
        <v>0.95</v>
      </c>
      <c r="E41" s="12">
        <v>1</v>
      </c>
      <c r="F41" s="8">
        <v>0.7</v>
      </c>
      <c r="G41" s="12">
        <v>1</v>
      </c>
      <c r="H41" s="8">
        <v>1.56</v>
      </c>
      <c r="I41" s="12">
        <v>0</v>
      </c>
    </row>
    <row r="42" spans="2:9" ht="15" customHeight="1" x14ac:dyDescent="0.2">
      <c r="B42" t="s">
        <v>57</v>
      </c>
      <c r="C42" s="12">
        <v>2</v>
      </c>
      <c r="D42" s="8">
        <v>0.95</v>
      </c>
      <c r="E42" s="12">
        <v>0</v>
      </c>
      <c r="F42" s="8">
        <v>0</v>
      </c>
      <c r="G42" s="12">
        <v>2</v>
      </c>
      <c r="H42" s="8">
        <v>3.13</v>
      </c>
      <c r="I42" s="12">
        <v>0</v>
      </c>
    </row>
    <row r="43" spans="2:9" ht="15" customHeight="1" x14ac:dyDescent="0.2">
      <c r="B43" t="s">
        <v>72</v>
      </c>
      <c r="C43" s="12">
        <v>2</v>
      </c>
      <c r="D43" s="8">
        <v>0.95</v>
      </c>
      <c r="E43" s="12">
        <v>0</v>
      </c>
      <c r="F43" s="8">
        <v>0</v>
      </c>
      <c r="G43" s="12">
        <v>2</v>
      </c>
      <c r="H43" s="8">
        <v>3.13</v>
      </c>
      <c r="I43" s="12">
        <v>0</v>
      </c>
    </row>
    <row r="44" spans="2:9" ht="15" customHeight="1" x14ac:dyDescent="0.2">
      <c r="B44" t="s">
        <v>63</v>
      </c>
      <c r="C44" s="12">
        <v>2</v>
      </c>
      <c r="D44" s="8">
        <v>0.95</v>
      </c>
      <c r="E44" s="12">
        <v>2</v>
      </c>
      <c r="F44" s="8">
        <v>1.41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179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</row>
    <row r="48" spans="2:9" ht="15" customHeight="1" x14ac:dyDescent="0.2">
      <c r="B48" t="s">
        <v>95</v>
      </c>
      <c r="C48" s="12">
        <v>17</v>
      </c>
      <c r="D48" s="8">
        <v>8.06</v>
      </c>
      <c r="E48" s="12">
        <v>3</v>
      </c>
      <c r="F48" s="8">
        <v>2.11</v>
      </c>
      <c r="G48" s="12">
        <v>14</v>
      </c>
      <c r="H48" s="8">
        <v>21.88</v>
      </c>
      <c r="I48" s="12">
        <v>0</v>
      </c>
    </row>
    <row r="49" spans="2:9" ht="15" customHeight="1" x14ac:dyDescent="0.2">
      <c r="B49" t="s">
        <v>111</v>
      </c>
      <c r="C49" s="12">
        <v>14</v>
      </c>
      <c r="D49" s="8">
        <v>6.64</v>
      </c>
      <c r="E49" s="12">
        <v>14</v>
      </c>
      <c r="F49" s="8">
        <v>9.86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110</v>
      </c>
      <c r="C50" s="12">
        <v>9</v>
      </c>
      <c r="D50" s="8">
        <v>4.2699999999999996</v>
      </c>
      <c r="E50" s="12">
        <v>9</v>
      </c>
      <c r="F50" s="8">
        <v>6.34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112</v>
      </c>
      <c r="C51" s="12">
        <v>8</v>
      </c>
      <c r="D51" s="8">
        <v>3.79</v>
      </c>
      <c r="E51" s="12">
        <v>8</v>
      </c>
      <c r="F51" s="8">
        <v>5.63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132</v>
      </c>
      <c r="C52" s="12">
        <v>7</v>
      </c>
      <c r="D52" s="8">
        <v>3.32</v>
      </c>
      <c r="E52" s="12">
        <v>3</v>
      </c>
      <c r="F52" s="8">
        <v>2.11</v>
      </c>
      <c r="G52" s="12">
        <v>4</v>
      </c>
      <c r="H52" s="8">
        <v>6.25</v>
      </c>
      <c r="I52" s="12">
        <v>0</v>
      </c>
    </row>
    <row r="53" spans="2:9" ht="15" customHeight="1" x14ac:dyDescent="0.2">
      <c r="B53" t="s">
        <v>97</v>
      </c>
      <c r="C53" s="12">
        <v>6</v>
      </c>
      <c r="D53" s="8">
        <v>2.84</v>
      </c>
      <c r="E53" s="12">
        <v>6</v>
      </c>
      <c r="F53" s="8">
        <v>4.2300000000000004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102</v>
      </c>
      <c r="C54" s="12">
        <v>6</v>
      </c>
      <c r="D54" s="8">
        <v>2.84</v>
      </c>
      <c r="E54" s="12">
        <v>5</v>
      </c>
      <c r="F54" s="8">
        <v>3.52</v>
      </c>
      <c r="G54" s="12">
        <v>1</v>
      </c>
      <c r="H54" s="8">
        <v>1.56</v>
      </c>
      <c r="I54" s="12">
        <v>0</v>
      </c>
    </row>
    <row r="55" spans="2:9" ht="15" customHeight="1" x14ac:dyDescent="0.2">
      <c r="B55" t="s">
        <v>107</v>
      </c>
      <c r="C55" s="12">
        <v>6</v>
      </c>
      <c r="D55" s="8">
        <v>2.84</v>
      </c>
      <c r="E55" s="12">
        <v>6</v>
      </c>
      <c r="F55" s="8">
        <v>4.2300000000000004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96</v>
      </c>
      <c r="C56" s="12">
        <v>5</v>
      </c>
      <c r="D56" s="8">
        <v>2.37</v>
      </c>
      <c r="E56" s="12">
        <v>3</v>
      </c>
      <c r="F56" s="8">
        <v>2.11</v>
      </c>
      <c r="G56" s="12">
        <v>2</v>
      </c>
      <c r="H56" s="8">
        <v>3.13</v>
      </c>
      <c r="I56" s="12">
        <v>0</v>
      </c>
    </row>
    <row r="57" spans="2:9" ht="15" customHeight="1" x14ac:dyDescent="0.2">
      <c r="B57" t="s">
        <v>144</v>
      </c>
      <c r="C57" s="12">
        <v>5</v>
      </c>
      <c r="D57" s="8">
        <v>2.37</v>
      </c>
      <c r="E57" s="12">
        <v>0</v>
      </c>
      <c r="F57" s="8">
        <v>0</v>
      </c>
      <c r="G57" s="12">
        <v>5</v>
      </c>
      <c r="H57" s="8">
        <v>7.81</v>
      </c>
      <c r="I57" s="12">
        <v>0</v>
      </c>
    </row>
    <row r="58" spans="2:9" ht="15" customHeight="1" x14ac:dyDescent="0.2">
      <c r="B58" t="s">
        <v>137</v>
      </c>
      <c r="C58" s="12">
        <v>5</v>
      </c>
      <c r="D58" s="8">
        <v>2.37</v>
      </c>
      <c r="E58" s="12">
        <v>4</v>
      </c>
      <c r="F58" s="8">
        <v>2.82</v>
      </c>
      <c r="G58" s="12">
        <v>1</v>
      </c>
      <c r="H58" s="8">
        <v>1.56</v>
      </c>
      <c r="I58" s="12">
        <v>0</v>
      </c>
    </row>
    <row r="59" spans="2:9" ht="15" customHeight="1" x14ac:dyDescent="0.2">
      <c r="B59" t="s">
        <v>118</v>
      </c>
      <c r="C59" s="12">
        <v>5</v>
      </c>
      <c r="D59" s="8">
        <v>2.37</v>
      </c>
      <c r="E59" s="12">
        <v>5</v>
      </c>
      <c r="F59" s="8">
        <v>3.52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101</v>
      </c>
      <c r="C60" s="12">
        <v>5</v>
      </c>
      <c r="D60" s="8">
        <v>2.37</v>
      </c>
      <c r="E60" s="12">
        <v>3</v>
      </c>
      <c r="F60" s="8">
        <v>2.11</v>
      </c>
      <c r="G60" s="12">
        <v>2</v>
      </c>
      <c r="H60" s="8">
        <v>3.13</v>
      </c>
      <c r="I60" s="12">
        <v>0</v>
      </c>
    </row>
    <row r="61" spans="2:9" ht="15" customHeight="1" x14ac:dyDescent="0.2">
      <c r="B61" t="s">
        <v>120</v>
      </c>
      <c r="C61" s="12">
        <v>4</v>
      </c>
      <c r="D61" s="8">
        <v>1.9</v>
      </c>
      <c r="E61" s="12">
        <v>3</v>
      </c>
      <c r="F61" s="8">
        <v>2.11</v>
      </c>
      <c r="G61" s="12">
        <v>1</v>
      </c>
      <c r="H61" s="8">
        <v>1.56</v>
      </c>
      <c r="I61" s="12">
        <v>0</v>
      </c>
    </row>
    <row r="62" spans="2:9" ht="15" customHeight="1" x14ac:dyDescent="0.2">
      <c r="B62" t="s">
        <v>103</v>
      </c>
      <c r="C62" s="12">
        <v>4</v>
      </c>
      <c r="D62" s="8">
        <v>1.9</v>
      </c>
      <c r="E62" s="12">
        <v>3</v>
      </c>
      <c r="F62" s="8">
        <v>2.11</v>
      </c>
      <c r="G62" s="12">
        <v>1</v>
      </c>
      <c r="H62" s="8">
        <v>1.56</v>
      </c>
      <c r="I62" s="12">
        <v>0</v>
      </c>
    </row>
    <row r="63" spans="2:9" ht="15" customHeight="1" x14ac:dyDescent="0.2">
      <c r="B63" t="s">
        <v>104</v>
      </c>
      <c r="C63" s="12">
        <v>4</v>
      </c>
      <c r="D63" s="8">
        <v>1.9</v>
      </c>
      <c r="E63" s="12">
        <v>3</v>
      </c>
      <c r="F63" s="8">
        <v>2.11</v>
      </c>
      <c r="G63" s="12">
        <v>1</v>
      </c>
      <c r="H63" s="8">
        <v>1.56</v>
      </c>
      <c r="I63" s="12">
        <v>0</v>
      </c>
    </row>
    <row r="64" spans="2:9" ht="15" customHeight="1" x14ac:dyDescent="0.2">
      <c r="B64" t="s">
        <v>166</v>
      </c>
      <c r="C64" s="12">
        <v>3</v>
      </c>
      <c r="D64" s="8">
        <v>1.42</v>
      </c>
      <c r="E64" s="12">
        <v>3</v>
      </c>
      <c r="F64" s="8">
        <v>2.11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3</v>
      </c>
      <c r="D65" s="8">
        <v>1.42</v>
      </c>
      <c r="E65" s="12">
        <v>1</v>
      </c>
      <c r="F65" s="8">
        <v>0.7</v>
      </c>
      <c r="G65" s="12">
        <v>2</v>
      </c>
      <c r="H65" s="8">
        <v>3.13</v>
      </c>
      <c r="I65" s="12">
        <v>0</v>
      </c>
    </row>
    <row r="66" spans="2:9" ht="15" customHeight="1" x14ac:dyDescent="0.2">
      <c r="B66" t="s">
        <v>141</v>
      </c>
      <c r="C66" s="12">
        <v>3</v>
      </c>
      <c r="D66" s="8">
        <v>1.42</v>
      </c>
      <c r="E66" s="12">
        <v>3</v>
      </c>
      <c r="F66" s="8">
        <v>2.11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142</v>
      </c>
      <c r="C67" s="12">
        <v>3</v>
      </c>
      <c r="D67" s="8">
        <v>1.42</v>
      </c>
      <c r="E67" s="12">
        <v>3</v>
      </c>
      <c r="F67" s="8">
        <v>2.11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115</v>
      </c>
      <c r="C68" s="12">
        <v>3</v>
      </c>
      <c r="D68" s="8">
        <v>1.42</v>
      </c>
      <c r="E68" s="12">
        <v>3</v>
      </c>
      <c r="F68" s="8">
        <v>2.11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172</v>
      </c>
      <c r="C69" s="12">
        <v>3</v>
      </c>
      <c r="D69" s="8">
        <v>1.42</v>
      </c>
      <c r="E69" s="12">
        <v>2</v>
      </c>
      <c r="F69" s="8">
        <v>1.41</v>
      </c>
      <c r="G69" s="12">
        <v>1</v>
      </c>
      <c r="H69" s="8">
        <v>1.56</v>
      </c>
      <c r="I69" s="12">
        <v>0</v>
      </c>
    </row>
    <row r="70" spans="2:9" ht="15" customHeight="1" x14ac:dyDescent="0.2">
      <c r="B70" t="s">
        <v>108</v>
      </c>
      <c r="C70" s="12">
        <v>3</v>
      </c>
      <c r="D70" s="8">
        <v>1.42</v>
      </c>
      <c r="E70" s="12">
        <v>3</v>
      </c>
      <c r="F70" s="8">
        <v>2.11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173</v>
      </c>
      <c r="C71" s="12">
        <v>3</v>
      </c>
      <c r="D71" s="8">
        <v>1.42</v>
      </c>
      <c r="E71" s="12">
        <v>3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113</v>
      </c>
      <c r="C72" s="12">
        <v>3</v>
      </c>
      <c r="D72" s="8">
        <v>1.42</v>
      </c>
      <c r="E72" s="12">
        <v>2</v>
      </c>
      <c r="F72" s="8">
        <v>1.41</v>
      </c>
      <c r="G72" s="12">
        <v>1</v>
      </c>
      <c r="H72" s="8">
        <v>1.56</v>
      </c>
      <c r="I72" s="12">
        <v>0</v>
      </c>
    </row>
    <row r="74" spans="2:9" ht="15" customHeight="1" x14ac:dyDescent="0.2">
      <c r="B74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B650-FCE6-439D-9745-A0A9CE709ACE}">
  <sheetPr>
    <pageSetUpPr fitToPage="1"/>
  </sheetPr>
  <dimension ref="A1:I50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93</v>
      </c>
      <c r="B1" s="3" t="s">
        <v>94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58</v>
      </c>
      <c r="C3" s="4">
        <v>2225</v>
      </c>
      <c r="D3" s="8">
        <v>11.11</v>
      </c>
      <c r="E3" s="4">
        <v>1985</v>
      </c>
      <c r="F3" s="8">
        <v>16.66</v>
      </c>
      <c r="G3" s="4">
        <v>239</v>
      </c>
      <c r="H3" s="8">
        <v>3.06</v>
      </c>
      <c r="I3" s="4">
        <v>1</v>
      </c>
    </row>
    <row r="4" spans="1:9" x14ac:dyDescent="0.2">
      <c r="A4" s="2">
        <v>2</v>
      </c>
      <c r="B4" s="1" t="s">
        <v>59</v>
      </c>
      <c r="C4" s="4">
        <v>2185</v>
      </c>
      <c r="D4" s="8">
        <v>10.91</v>
      </c>
      <c r="E4" s="4">
        <v>1871</v>
      </c>
      <c r="F4" s="8">
        <v>15.7</v>
      </c>
      <c r="G4" s="4">
        <v>314</v>
      </c>
      <c r="H4" s="8">
        <v>4.0199999999999996</v>
      </c>
      <c r="I4" s="4">
        <v>0</v>
      </c>
    </row>
    <row r="5" spans="1:9" x14ac:dyDescent="0.2">
      <c r="A5" s="2">
        <v>3</v>
      </c>
      <c r="B5" s="1" t="s">
        <v>54</v>
      </c>
      <c r="C5" s="4">
        <v>1652</v>
      </c>
      <c r="D5" s="8">
        <v>8.25</v>
      </c>
      <c r="E5" s="4">
        <v>890</v>
      </c>
      <c r="F5" s="8">
        <v>7.47</v>
      </c>
      <c r="G5" s="4">
        <v>762</v>
      </c>
      <c r="H5" s="8">
        <v>9.76</v>
      </c>
      <c r="I5" s="4">
        <v>0</v>
      </c>
    </row>
    <row r="6" spans="1:9" x14ac:dyDescent="0.2">
      <c r="A6" s="2">
        <v>4</v>
      </c>
      <c r="B6" s="1" t="s">
        <v>44</v>
      </c>
      <c r="C6" s="4">
        <v>1166</v>
      </c>
      <c r="D6" s="8">
        <v>5.82</v>
      </c>
      <c r="E6" s="4">
        <v>489</v>
      </c>
      <c r="F6" s="8">
        <v>4.0999999999999996</v>
      </c>
      <c r="G6" s="4">
        <v>677</v>
      </c>
      <c r="H6" s="8">
        <v>8.67</v>
      </c>
      <c r="I6" s="4">
        <v>0</v>
      </c>
    </row>
    <row r="7" spans="1:9" x14ac:dyDescent="0.2">
      <c r="A7" s="2">
        <v>5</v>
      </c>
      <c r="B7" s="1" t="s">
        <v>52</v>
      </c>
      <c r="C7" s="4">
        <v>1123</v>
      </c>
      <c r="D7" s="8">
        <v>5.61</v>
      </c>
      <c r="E7" s="4">
        <v>831</v>
      </c>
      <c r="F7" s="8">
        <v>6.97</v>
      </c>
      <c r="G7" s="4">
        <v>283</v>
      </c>
      <c r="H7" s="8">
        <v>3.63</v>
      </c>
      <c r="I7" s="4">
        <v>9</v>
      </c>
    </row>
    <row r="8" spans="1:9" x14ac:dyDescent="0.2">
      <c r="A8" s="2">
        <v>6</v>
      </c>
      <c r="B8" s="1" t="s">
        <v>55</v>
      </c>
      <c r="C8" s="4">
        <v>1008</v>
      </c>
      <c r="D8" s="8">
        <v>5.03</v>
      </c>
      <c r="E8" s="4">
        <v>607</v>
      </c>
      <c r="F8" s="8">
        <v>5.09</v>
      </c>
      <c r="G8" s="4">
        <v>396</v>
      </c>
      <c r="H8" s="8">
        <v>5.07</v>
      </c>
      <c r="I8" s="4">
        <v>1</v>
      </c>
    </row>
    <row r="9" spans="1:9" x14ac:dyDescent="0.2">
      <c r="A9" s="2">
        <v>7</v>
      </c>
      <c r="B9" s="1" t="s">
        <v>45</v>
      </c>
      <c r="C9" s="4">
        <v>852</v>
      </c>
      <c r="D9" s="8">
        <v>4.25</v>
      </c>
      <c r="E9" s="4">
        <v>504</v>
      </c>
      <c r="F9" s="8">
        <v>4.2300000000000004</v>
      </c>
      <c r="G9" s="4">
        <v>348</v>
      </c>
      <c r="H9" s="8">
        <v>4.46</v>
      </c>
      <c r="I9" s="4">
        <v>0</v>
      </c>
    </row>
    <row r="10" spans="1:9" x14ac:dyDescent="0.2">
      <c r="A10" s="2">
        <v>8</v>
      </c>
      <c r="B10" s="1" t="s">
        <v>60</v>
      </c>
      <c r="C10" s="4">
        <v>812</v>
      </c>
      <c r="D10" s="8">
        <v>4.05</v>
      </c>
      <c r="E10" s="4">
        <v>507</v>
      </c>
      <c r="F10" s="8">
        <v>4.25</v>
      </c>
      <c r="G10" s="4">
        <v>154</v>
      </c>
      <c r="H10" s="8">
        <v>1.97</v>
      </c>
      <c r="I10" s="4">
        <v>6</v>
      </c>
    </row>
    <row r="11" spans="1:9" x14ac:dyDescent="0.2">
      <c r="A11" s="2">
        <v>9</v>
      </c>
      <c r="B11" s="1" t="s">
        <v>53</v>
      </c>
      <c r="C11" s="4">
        <v>727</v>
      </c>
      <c r="D11" s="8">
        <v>3.63</v>
      </c>
      <c r="E11" s="4">
        <v>535</v>
      </c>
      <c r="F11" s="8">
        <v>4.49</v>
      </c>
      <c r="G11" s="4">
        <v>192</v>
      </c>
      <c r="H11" s="8">
        <v>2.46</v>
      </c>
      <c r="I11" s="4">
        <v>0</v>
      </c>
    </row>
    <row r="12" spans="1:9" x14ac:dyDescent="0.2">
      <c r="A12" s="2">
        <v>10</v>
      </c>
      <c r="B12" s="1" t="s">
        <v>61</v>
      </c>
      <c r="C12" s="4">
        <v>654</v>
      </c>
      <c r="D12" s="8">
        <v>3.26</v>
      </c>
      <c r="E12" s="4">
        <v>573</v>
      </c>
      <c r="F12" s="8">
        <v>4.8099999999999996</v>
      </c>
      <c r="G12" s="4">
        <v>81</v>
      </c>
      <c r="H12" s="8">
        <v>1.04</v>
      </c>
      <c r="I12" s="4">
        <v>0</v>
      </c>
    </row>
    <row r="13" spans="1:9" x14ac:dyDescent="0.2">
      <c r="A13" s="2">
        <v>11</v>
      </c>
      <c r="B13" s="1" t="s">
        <v>46</v>
      </c>
      <c r="C13" s="4">
        <v>598</v>
      </c>
      <c r="D13" s="8">
        <v>2.98</v>
      </c>
      <c r="E13" s="4">
        <v>249</v>
      </c>
      <c r="F13" s="8">
        <v>2.09</v>
      </c>
      <c r="G13" s="4">
        <v>349</v>
      </c>
      <c r="H13" s="8">
        <v>4.47</v>
      </c>
      <c r="I13" s="4">
        <v>0</v>
      </c>
    </row>
    <row r="14" spans="1:9" x14ac:dyDescent="0.2">
      <c r="A14" s="2">
        <v>12</v>
      </c>
      <c r="B14" s="1" t="s">
        <v>51</v>
      </c>
      <c r="C14" s="4">
        <v>540</v>
      </c>
      <c r="D14" s="8">
        <v>2.7</v>
      </c>
      <c r="E14" s="4">
        <v>264</v>
      </c>
      <c r="F14" s="8">
        <v>2.2200000000000002</v>
      </c>
      <c r="G14" s="4">
        <v>276</v>
      </c>
      <c r="H14" s="8">
        <v>3.54</v>
      </c>
      <c r="I14" s="4">
        <v>0</v>
      </c>
    </row>
    <row r="15" spans="1:9" x14ac:dyDescent="0.2">
      <c r="A15" s="2">
        <v>13</v>
      </c>
      <c r="B15" s="1" t="s">
        <v>56</v>
      </c>
      <c r="C15" s="4">
        <v>464</v>
      </c>
      <c r="D15" s="8">
        <v>2.3199999999999998</v>
      </c>
      <c r="E15" s="4">
        <v>323</v>
      </c>
      <c r="F15" s="8">
        <v>2.71</v>
      </c>
      <c r="G15" s="4">
        <v>141</v>
      </c>
      <c r="H15" s="8">
        <v>1.81</v>
      </c>
      <c r="I15" s="4">
        <v>0</v>
      </c>
    </row>
    <row r="16" spans="1:9" x14ac:dyDescent="0.2">
      <c r="A16" s="2">
        <v>14</v>
      </c>
      <c r="B16" s="1" t="s">
        <v>57</v>
      </c>
      <c r="C16" s="4">
        <v>450</v>
      </c>
      <c r="D16" s="8">
        <v>2.25</v>
      </c>
      <c r="E16" s="4">
        <v>187</v>
      </c>
      <c r="F16" s="8">
        <v>1.57</v>
      </c>
      <c r="G16" s="4">
        <v>252</v>
      </c>
      <c r="H16" s="8">
        <v>3.23</v>
      </c>
      <c r="I16" s="4">
        <v>0</v>
      </c>
    </row>
    <row r="17" spans="1:9" x14ac:dyDescent="0.2">
      <c r="A17" s="2">
        <v>15</v>
      </c>
      <c r="B17" s="1" t="s">
        <v>48</v>
      </c>
      <c r="C17" s="4">
        <v>388</v>
      </c>
      <c r="D17" s="8">
        <v>1.94</v>
      </c>
      <c r="E17" s="4">
        <v>237</v>
      </c>
      <c r="F17" s="8">
        <v>1.99</v>
      </c>
      <c r="G17" s="4">
        <v>151</v>
      </c>
      <c r="H17" s="8">
        <v>1.93</v>
      </c>
      <c r="I17" s="4">
        <v>0</v>
      </c>
    </row>
    <row r="18" spans="1:9" x14ac:dyDescent="0.2">
      <c r="A18" s="2">
        <v>16</v>
      </c>
      <c r="B18" s="1" t="s">
        <v>63</v>
      </c>
      <c r="C18" s="4">
        <v>340</v>
      </c>
      <c r="D18" s="8">
        <v>1.7</v>
      </c>
      <c r="E18" s="4">
        <v>280</v>
      </c>
      <c r="F18" s="8">
        <v>2.35</v>
      </c>
      <c r="G18" s="4">
        <v>60</v>
      </c>
      <c r="H18" s="8">
        <v>0.77</v>
      </c>
      <c r="I18" s="4">
        <v>0</v>
      </c>
    </row>
    <row r="19" spans="1:9" x14ac:dyDescent="0.2">
      <c r="A19" s="2">
        <v>17</v>
      </c>
      <c r="B19" s="1" t="s">
        <v>50</v>
      </c>
      <c r="C19" s="4">
        <v>339</v>
      </c>
      <c r="D19" s="8">
        <v>1.69</v>
      </c>
      <c r="E19" s="4">
        <v>94</v>
      </c>
      <c r="F19" s="8">
        <v>0.79</v>
      </c>
      <c r="G19" s="4">
        <v>245</v>
      </c>
      <c r="H19" s="8">
        <v>3.14</v>
      </c>
      <c r="I19" s="4">
        <v>0</v>
      </c>
    </row>
    <row r="20" spans="1:9" x14ac:dyDescent="0.2">
      <c r="A20" s="2">
        <v>18</v>
      </c>
      <c r="B20" s="1" t="s">
        <v>62</v>
      </c>
      <c r="C20" s="4">
        <v>275</v>
      </c>
      <c r="D20" s="8">
        <v>1.37</v>
      </c>
      <c r="E20" s="4">
        <v>3</v>
      </c>
      <c r="F20" s="8">
        <v>0.03</v>
      </c>
      <c r="G20" s="4">
        <v>243</v>
      </c>
      <c r="H20" s="8">
        <v>3.11</v>
      </c>
      <c r="I20" s="4">
        <v>2</v>
      </c>
    </row>
    <row r="21" spans="1:9" x14ac:dyDescent="0.2">
      <c r="A21" s="2">
        <v>19</v>
      </c>
      <c r="B21" s="1" t="s">
        <v>49</v>
      </c>
      <c r="C21" s="4">
        <v>272</v>
      </c>
      <c r="D21" s="8">
        <v>1.36</v>
      </c>
      <c r="E21" s="4">
        <v>110</v>
      </c>
      <c r="F21" s="8">
        <v>0.92</v>
      </c>
      <c r="G21" s="4">
        <v>162</v>
      </c>
      <c r="H21" s="8">
        <v>2.08</v>
      </c>
      <c r="I21" s="4">
        <v>0</v>
      </c>
    </row>
    <row r="22" spans="1:9" x14ac:dyDescent="0.2">
      <c r="A22" s="2">
        <v>20</v>
      </c>
      <c r="B22" s="1" t="s">
        <v>47</v>
      </c>
      <c r="C22" s="4">
        <v>267</v>
      </c>
      <c r="D22" s="8">
        <v>1.33</v>
      </c>
      <c r="E22" s="4">
        <v>146</v>
      </c>
      <c r="F22" s="8">
        <v>1.23</v>
      </c>
      <c r="G22" s="4">
        <v>118</v>
      </c>
      <c r="H22" s="8">
        <v>1.51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58</v>
      </c>
      <c r="C25" s="4">
        <v>687</v>
      </c>
      <c r="D25" s="8">
        <v>11.22</v>
      </c>
      <c r="E25" s="4">
        <v>608</v>
      </c>
      <c r="F25" s="8">
        <v>17.760000000000002</v>
      </c>
      <c r="G25" s="4">
        <v>79</v>
      </c>
      <c r="H25" s="8">
        <v>3.01</v>
      </c>
      <c r="I25" s="4">
        <v>0</v>
      </c>
    </row>
    <row r="26" spans="1:9" x14ac:dyDescent="0.2">
      <c r="A26" s="2">
        <v>2</v>
      </c>
      <c r="B26" s="1" t="s">
        <v>59</v>
      </c>
      <c r="C26" s="4">
        <v>680</v>
      </c>
      <c r="D26" s="8">
        <v>11.11</v>
      </c>
      <c r="E26" s="4">
        <v>555</v>
      </c>
      <c r="F26" s="8">
        <v>16.21</v>
      </c>
      <c r="G26" s="4">
        <v>125</v>
      </c>
      <c r="H26" s="8">
        <v>4.7699999999999996</v>
      </c>
      <c r="I26" s="4">
        <v>0</v>
      </c>
    </row>
    <row r="27" spans="1:9" x14ac:dyDescent="0.2">
      <c r="A27" s="2">
        <v>3</v>
      </c>
      <c r="B27" s="1" t="s">
        <v>54</v>
      </c>
      <c r="C27" s="4">
        <v>472</v>
      </c>
      <c r="D27" s="8">
        <v>7.71</v>
      </c>
      <c r="E27" s="4">
        <v>227</v>
      </c>
      <c r="F27" s="8">
        <v>6.63</v>
      </c>
      <c r="G27" s="4">
        <v>245</v>
      </c>
      <c r="H27" s="8">
        <v>9.35</v>
      </c>
      <c r="I27" s="4">
        <v>0</v>
      </c>
    </row>
    <row r="28" spans="1:9" x14ac:dyDescent="0.2">
      <c r="A28" s="2">
        <v>4</v>
      </c>
      <c r="B28" s="1" t="s">
        <v>55</v>
      </c>
      <c r="C28" s="4">
        <v>392</v>
      </c>
      <c r="D28" s="8">
        <v>6.4</v>
      </c>
      <c r="E28" s="4">
        <v>223</v>
      </c>
      <c r="F28" s="8">
        <v>6.51</v>
      </c>
      <c r="G28" s="4">
        <v>169</v>
      </c>
      <c r="H28" s="8">
        <v>6.45</v>
      </c>
      <c r="I28" s="4">
        <v>0</v>
      </c>
    </row>
    <row r="29" spans="1:9" x14ac:dyDescent="0.2">
      <c r="A29" s="2">
        <v>5</v>
      </c>
      <c r="B29" s="1" t="s">
        <v>44</v>
      </c>
      <c r="C29" s="4">
        <v>323</v>
      </c>
      <c r="D29" s="8">
        <v>5.28</v>
      </c>
      <c r="E29" s="4">
        <v>126</v>
      </c>
      <c r="F29" s="8">
        <v>3.68</v>
      </c>
      <c r="G29" s="4">
        <v>197</v>
      </c>
      <c r="H29" s="8">
        <v>7.52</v>
      </c>
      <c r="I29" s="4">
        <v>0</v>
      </c>
    </row>
    <row r="30" spans="1:9" x14ac:dyDescent="0.2">
      <c r="A30" s="2">
        <v>6</v>
      </c>
      <c r="B30" s="1" t="s">
        <v>60</v>
      </c>
      <c r="C30" s="4">
        <v>297</v>
      </c>
      <c r="D30" s="8">
        <v>4.8499999999999996</v>
      </c>
      <c r="E30" s="4">
        <v>175</v>
      </c>
      <c r="F30" s="8">
        <v>5.1100000000000003</v>
      </c>
      <c r="G30" s="4">
        <v>75</v>
      </c>
      <c r="H30" s="8">
        <v>2.86</v>
      </c>
      <c r="I30" s="4">
        <v>1</v>
      </c>
    </row>
    <row r="31" spans="1:9" x14ac:dyDescent="0.2">
      <c r="A31" s="2">
        <v>7</v>
      </c>
      <c r="B31" s="1" t="s">
        <v>52</v>
      </c>
      <c r="C31" s="4">
        <v>277</v>
      </c>
      <c r="D31" s="8">
        <v>4.5199999999999996</v>
      </c>
      <c r="E31" s="4">
        <v>189</v>
      </c>
      <c r="F31" s="8">
        <v>5.52</v>
      </c>
      <c r="G31" s="4">
        <v>88</v>
      </c>
      <c r="H31" s="8">
        <v>3.36</v>
      </c>
      <c r="I31" s="4">
        <v>0</v>
      </c>
    </row>
    <row r="32" spans="1:9" x14ac:dyDescent="0.2">
      <c r="A32" s="2">
        <v>8</v>
      </c>
      <c r="B32" s="1" t="s">
        <v>53</v>
      </c>
      <c r="C32" s="4">
        <v>215</v>
      </c>
      <c r="D32" s="8">
        <v>3.51</v>
      </c>
      <c r="E32" s="4">
        <v>147</v>
      </c>
      <c r="F32" s="8">
        <v>4.29</v>
      </c>
      <c r="G32" s="4">
        <v>68</v>
      </c>
      <c r="H32" s="8">
        <v>2.59</v>
      </c>
      <c r="I32" s="4">
        <v>0</v>
      </c>
    </row>
    <row r="33" spans="1:9" x14ac:dyDescent="0.2">
      <c r="A33" s="2">
        <v>9</v>
      </c>
      <c r="B33" s="1" t="s">
        <v>61</v>
      </c>
      <c r="C33" s="4">
        <v>206</v>
      </c>
      <c r="D33" s="8">
        <v>3.36</v>
      </c>
      <c r="E33" s="4">
        <v>177</v>
      </c>
      <c r="F33" s="8">
        <v>5.17</v>
      </c>
      <c r="G33" s="4">
        <v>29</v>
      </c>
      <c r="H33" s="8">
        <v>1.1100000000000001</v>
      </c>
      <c r="I33" s="4">
        <v>0</v>
      </c>
    </row>
    <row r="34" spans="1:9" x14ac:dyDescent="0.2">
      <c r="A34" s="2">
        <v>10</v>
      </c>
      <c r="B34" s="1" t="s">
        <v>45</v>
      </c>
      <c r="C34" s="4">
        <v>204</v>
      </c>
      <c r="D34" s="8">
        <v>3.33</v>
      </c>
      <c r="E34" s="4">
        <v>115</v>
      </c>
      <c r="F34" s="8">
        <v>3.36</v>
      </c>
      <c r="G34" s="4">
        <v>89</v>
      </c>
      <c r="H34" s="8">
        <v>3.4</v>
      </c>
      <c r="I34" s="4">
        <v>0</v>
      </c>
    </row>
    <row r="35" spans="1:9" x14ac:dyDescent="0.2">
      <c r="A35" s="2">
        <v>11</v>
      </c>
      <c r="B35" s="1" t="s">
        <v>56</v>
      </c>
      <c r="C35" s="4">
        <v>194</v>
      </c>
      <c r="D35" s="8">
        <v>3.17</v>
      </c>
      <c r="E35" s="4">
        <v>132</v>
      </c>
      <c r="F35" s="8">
        <v>3.86</v>
      </c>
      <c r="G35" s="4">
        <v>62</v>
      </c>
      <c r="H35" s="8">
        <v>2.37</v>
      </c>
      <c r="I35" s="4">
        <v>0</v>
      </c>
    </row>
    <row r="36" spans="1:9" x14ac:dyDescent="0.2">
      <c r="A36" s="2">
        <v>12</v>
      </c>
      <c r="B36" s="1" t="s">
        <v>51</v>
      </c>
      <c r="C36" s="4">
        <v>193</v>
      </c>
      <c r="D36" s="8">
        <v>3.15</v>
      </c>
      <c r="E36" s="4">
        <v>85</v>
      </c>
      <c r="F36" s="8">
        <v>2.48</v>
      </c>
      <c r="G36" s="4">
        <v>108</v>
      </c>
      <c r="H36" s="8">
        <v>4.12</v>
      </c>
      <c r="I36" s="4">
        <v>0</v>
      </c>
    </row>
    <row r="37" spans="1:9" x14ac:dyDescent="0.2">
      <c r="A37" s="2">
        <v>13</v>
      </c>
      <c r="B37" s="1" t="s">
        <v>46</v>
      </c>
      <c r="C37" s="4">
        <v>185</v>
      </c>
      <c r="D37" s="8">
        <v>3.02</v>
      </c>
      <c r="E37" s="4">
        <v>65</v>
      </c>
      <c r="F37" s="8">
        <v>1.9</v>
      </c>
      <c r="G37" s="4">
        <v>120</v>
      </c>
      <c r="H37" s="8">
        <v>4.58</v>
      </c>
      <c r="I37" s="4">
        <v>0</v>
      </c>
    </row>
    <row r="38" spans="1:9" x14ac:dyDescent="0.2">
      <c r="A38" s="2">
        <v>14</v>
      </c>
      <c r="B38" s="1" t="s">
        <v>57</v>
      </c>
      <c r="C38" s="4">
        <v>170</v>
      </c>
      <c r="D38" s="8">
        <v>2.78</v>
      </c>
      <c r="E38" s="4">
        <v>62</v>
      </c>
      <c r="F38" s="8">
        <v>1.81</v>
      </c>
      <c r="G38" s="4">
        <v>105</v>
      </c>
      <c r="H38" s="8">
        <v>4.01</v>
      </c>
      <c r="I38" s="4">
        <v>0</v>
      </c>
    </row>
    <row r="39" spans="1:9" x14ac:dyDescent="0.2">
      <c r="A39" s="2">
        <v>15</v>
      </c>
      <c r="B39" s="1" t="s">
        <v>63</v>
      </c>
      <c r="C39" s="4">
        <v>111</v>
      </c>
      <c r="D39" s="8">
        <v>1.81</v>
      </c>
      <c r="E39" s="4">
        <v>91</v>
      </c>
      <c r="F39" s="8">
        <v>2.66</v>
      </c>
      <c r="G39" s="4">
        <v>20</v>
      </c>
      <c r="H39" s="8">
        <v>0.76</v>
      </c>
      <c r="I39" s="4">
        <v>0</v>
      </c>
    </row>
    <row r="40" spans="1:9" x14ac:dyDescent="0.2">
      <c r="A40" s="2">
        <v>16</v>
      </c>
      <c r="B40" s="1" t="s">
        <v>64</v>
      </c>
      <c r="C40" s="4">
        <v>97</v>
      </c>
      <c r="D40" s="8">
        <v>1.58</v>
      </c>
      <c r="E40" s="4">
        <v>22</v>
      </c>
      <c r="F40" s="8">
        <v>0.64</v>
      </c>
      <c r="G40" s="4">
        <v>75</v>
      </c>
      <c r="H40" s="8">
        <v>2.86</v>
      </c>
      <c r="I40" s="4">
        <v>0</v>
      </c>
    </row>
    <row r="41" spans="1:9" x14ac:dyDescent="0.2">
      <c r="A41" s="2">
        <v>17</v>
      </c>
      <c r="B41" s="1" t="s">
        <v>62</v>
      </c>
      <c r="C41" s="4">
        <v>96</v>
      </c>
      <c r="D41" s="8">
        <v>1.57</v>
      </c>
      <c r="E41" s="4">
        <v>1</v>
      </c>
      <c r="F41" s="8">
        <v>0.03</v>
      </c>
      <c r="G41" s="4">
        <v>84</v>
      </c>
      <c r="H41" s="8">
        <v>3.2</v>
      </c>
      <c r="I41" s="4">
        <v>2</v>
      </c>
    </row>
    <row r="42" spans="1:9" x14ac:dyDescent="0.2">
      <c r="A42" s="2">
        <v>18</v>
      </c>
      <c r="B42" s="1" t="s">
        <v>50</v>
      </c>
      <c r="C42" s="4">
        <v>94</v>
      </c>
      <c r="D42" s="8">
        <v>1.54</v>
      </c>
      <c r="E42" s="4">
        <v>20</v>
      </c>
      <c r="F42" s="8">
        <v>0.57999999999999996</v>
      </c>
      <c r="G42" s="4">
        <v>74</v>
      </c>
      <c r="H42" s="8">
        <v>2.82</v>
      </c>
      <c r="I42" s="4">
        <v>0</v>
      </c>
    </row>
    <row r="43" spans="1:9" x14ac:dyDescent="0.2">
      <c r="A43" s="2">
        <v>18</v>
      </c>
      <c r="B43" s="1" t="s">
        <v>65</v>
      </c>
      <c r="C43" s="4">
        <v>94</v>
      </c>
      <c r="D43" s="8">
        <v>1.54</v>
      </c>
      <c r="E43" s="4">
        <v>20</v>
      </c>
      <c r="F43" s="8">
        <v>0.57999999999999996</v>
      </c>
      <c r="G43" s="4">
        <v>74</v>
      </c>
      <c r="H43" s="8">
        <v>2.82</v>
      </c>
      <c r="I43" s="4">
        <v>0</v>
      </c>
    </row>
    <row r="44" spans="1:9" x14ac:dyDescent="0.2">
      <c r="A44" s="2">
        <v>20</v>
      </c>
      <c r="B44" s="1" t="s">
        <v>49</v>
      </c>
      <c r="C44" s="4">
        <v>83</v>
      </c>
      <c r="D44" s="8">
        <v>1.36</v>
      </c>
      <c r="E44" s="4">
        <v>31</v>
      </c>
      <c r="F44" s="8">
        <v>0.91</v>
      </c>
      <c r="G44" s="4">
        <v>52</v>
      </c>
      <c r="H44" s="8">
        <v>1.98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58</v>
      </c>
      <c r="C47" s="4">
        <v>439</v>
      </c>
      <c r="D47" s="8">
        <v>14.46</v>
      </c>
      <c r="E47" s="4">
        <v>400</v>
      </c>
      <c r="F47" s="8">
        <v>20.23</v>
      </c>
      <c r="G47" s="4">
        <v>38</v>
      </c>
      <c r="H47" s="8">
        <v>3.74</v>
      </c>
      <c r="I47" s="4">
        <v>1</v>
      </c>
    </row>
    <row r="48" spans="1:9" x14ac:dyDescent="0.2">
      <c r="A48" s="2">
        <v>2</v>
      </c>
      <c r="B48" s="1" t="s">
        <v>59</v>
      </c>
      <c r="C48" s="4">
        <v>322</v>
      </c>
      <c r="D48" s="8">
        <v>10.61</v>
      </c>
      <c r="E48" s="4">
        <v>284</v>
      </c>
      <c r="F48" s="8">
        <v>14.37</v>
      </c>
      <c r="G48" s="4">
        <v>38</v>
      </c>
      <c r="H48" s="8">
        <v>3.74</v>
      </c>
      <c r="I48" s="4">
        <v>0</v>
      </c>
    </row>
    <row r="49" spans="1:9" x14ac:dyDescent="0.2">
      <c r="A49" s="2">
        <v>3</v>
      </c>
      <c r="B49" s="1" t="s">
        <v>54</v>
      </c>
      <c r="C49" s="4">
        <v>268</v>
      </c>
      <c r="D49" s="8">
        <v>8.83</v>
      </c>
      <c r="E49" s="4">
        <v>142</v>
      </c>
      <c r="F49" s="8">
        <v>7.18</v>
      </c>
      <c r="G49" s="4">
        <v>126</v>
      </c>
      <c r="H49" s="8">
        <v>12.4</v>
      </c>
      <c r="I49" s="4">
        <v>0</v>
      </c>
    </row>
    <row r="50" spans="1:9" x14ac:dyDescent="0.2">
      <c r="A50" s="2">
        <v>4</v>
      </c>
      <c r="B50" s="1" t="s">
        <v>52</v>
      </c>
      <c r="C50" s="4">
        <v>222</v>
      </c>
      <c r="D50" s="8">
        <v>7.31</v>
      </c>
      <c r="E50" s="4">
        <v>178</v>
      </c>
      <c r="F50" s="8">
        <v>9</v>
      </c>
      <c r="G50" s="4">
        <v>44</v>
      </c>
      <c r="H50" s="8">
        <v>4.33</v>
      </c>
      <c r="I50" s="4">
        <v>0</v>
      </c>
    </row>
    <row r="51" spans="1:9" x14ac:dyDescent="0.2">
      <c r="A51" s="2">
        <v>5</v>
      </c>
      <c r="B51" s="1" t="s">
        <v>55</v>
      </c>
      <c r="C51" s="4">
        <v>175</v>
      </c>
      <c r="D51" s="8">
        <v>5.77</v>
      </c>
      <c r="E51" s="4">
        <v>118</v>
      </c>
      <c r="F51" s="8">
        <v>5.97</v>
      </c>
      <c r="G51" s="4">
        <v>57</v>
      </c>
      <c r="H51" s="8">
        <v>5.61</v>
      </c>
      <c r="I51" s="4">
        <v>0</v>
      </c>
    </row>
    <row r="52" spans="1:9" x14ac:dyDescent="0.2">
      <c r="A52" s="2">
        <v>6</v>
      </c>
      <c r="B52" s="1" t="s">
        <v>44</v>
      </c>
      <c r="C52" s="4">
        <v>144</v>
      </c>
      <c r="D52" s="8">
        <v>4.74</v>
      </c>
      <c r="E52" s="4">
        <v>65</v>
      </c>
      <c r="F52" s="8">
        <v>3.29</v>
      </c>
      <c r="G52" s="4">
        <v>79</v>
      </c>
      <c r="H52" s="8">
        <v>7.78</v>
      </c>
      <c r="I52" s="4">
        <v>0</v>
      </c>
    </row>
    <row r="53" spans="1:9" x14ac:dyDescent="0.2">
      <c r="A53" s="2">
        <v>7</v>
      </c>
      <c r="B53" s="1" t="s">
        <v>45</v>
      </c>
      <c r="C53" s="4">
        <v>126</v>
      </c>
      <c r="D53" s="8">
        <v>4.1500000000000004</v>
      </c>
      <c r="E53" s="4">
        <v>78</v>
      </c>
      <c r="F53" s="8">
        <v>3.95</v>
      </c>
      <c r="G53" s="4">
        <v>48</v>
      </c>
      <c r="H53" s="8">
        <v>4.72</v>
      </c>
      <c r="I53" s="4">
        <v>0</v>
      </c>
    </row>
    <row r="54" spans="1:9" x14ac:dyDescent="0.2">
      <c r="A54" s="2">
        <v>8</v>
      </c>
      <c r="B54" s="1" t="s">
        <v>60</v>
      </c>
      <c r="C54" s="4">
        <v>101</v>
      </c>
      <c r="D54" s="8">
        <v>3.33</v>
      </c>
      <c r="E54" s="4">
        <v>57</v>
      </c>
      <c r="F54" s="8">
        <v>2.88</v>
      </c>
      <c r="G54" s="4">
        <v>12</v>
      </c>
      <c r="H54" s="8">
        <v>1.18</v>
      </c>
      <c r="I54" s="4">
        <v>0</v>
      </c>
    </row>
    <row r="55" spans="1:9" x14ac:dyDescent="0.2">
      <c r="A55" s="2">
        <v>9</v>
      </c>
      <c r="B55" s="1" t="s">
        <v>46</v>
      </c>
      <c r="C55" s="4">
        <v>95</v>
      </c>
      <c r="D55" s="8">
        <v>3.13</v>
      </c>
      <c r="E55" s="4">
        <v>46</v>
      </c>
      <c r="F55" s="8">
        <v>2.33</v>
      </c>
      <c r="G55" s="4">
        <v>49</v>
      </c>
      <c r="H55" s="8">
        <v>4.82</v>
      </c>
      <c r="I55" s="4">
        <v>0</v>
      </c>
    </row>
    <row r="56" spans="1:9" x14ac:dyDescent="0.2">
      <c r="A56" s="2">
        <v>9</v>
      </c>
      <c r="B56" s="1" t="s">
        <v>53</v>
      </c>
      <c r="C56" s="4">
        <v>95</v>
      </c>
      <c r="D56" s="8">
        <v>3.13</v>
      </c>
      <c r="E56" s="4">
        <v>75</v>
      </c>
      <c r="F56" s="8">
        <v>3.79</v>
      </c>
      <c r="G56" s="4">
        <v>20</v>
      </c>
      <c r="H56" s="8">
        <v>1.97</v>
      </c>
      <c r="I56" s="4">
        <v>0</v>
      </c>
    </row>
    <row r="57" spans="1:9" x14ac:dyDescent="0.2">
      <c r="A57" s="2">
        <v>11</v>
      </c>
      <c r="B57" s="1" t="s">
        <v>51</v>
      </c>
      <c r="C57" s="4">
        <v>88</v>
      </c>
      <c r="D57" s="8">
        <v>2.9</v>
      </c>
      <c r="E57" s="4">
        <v>46</v>
      </c>
      <c r="F57" s="8">
        <v>2.33</v>
      </c>
      <c r="G57" s="4">
        <v>42</v>
      </c>
      <c r="H57" s="8">
        <v>4.13</v>
      </c>
      <c r="I57" s="4">
        <v>0</v>
      </c>
    </row>
    <row r="58" spans="1:9" x14ac:dyDescent="0.2">
      <c r="A58" s="2">
        <v>12</v>
      </c>
      <c r="B58" s="1" t="s">
        <v>61</v>
      </c>
      <c r="C58" s="4">
        <v>83</v>
      </c>
      <c r="D58" s="8">
        <v>2.73</v>
      </c>
      <c r="E58" s="4">
        <v>71</v>
      </c>
      <c r="F58" s="8">
        <v>3.59</v>
      </c>
      <c r="G58" s="4">
        <v>12</v>
      </c>
      <c r="H58" s="8">
        <v>1.18</v>
      </c>
      <c r="I58" s="4">
        <v>0</v>
      </c>
    </row>
    <row r="59" spans="1:9" x14ac:dyDescent="0.2">
      <c r="A59" s="2">
        <v>13</v>
      </c>
      <c r="B59" s="1" t="s">
        <v>56</v>
      </c>
      <c r="C59" s="4">
        <v>64</v>
      </c>
      <c r="D59" s="8">
        <v>2.11</v>
      </c>
      <c r="E59" s="4">
        <v>55</v>
      </c>
      <c r="F59" s="8">
        <v>2.78</v>
      </c>
      <c r="G59" s="4">
        <v>9</v>
      </c>
      <c r="H59" s="8">
        <v>0.89</v>
      </c>
      <c r="I59" s="4">
        <v>0</v>
      </c>
    </row>
    <row r="60" spans="1:9" x14ac:dyDescent="0.2">
      <c r="A60" s="2">
        <v>14</v>
      </c>
      <c r="B60" s="1" t="s">
        <v>57</v>
      </c>
      <c r="C60" s="4">
        <v>61</v>
      </c>
      <c r="D60" s="8">
        <v>2.0099999999999998</v>
      </c>
      <c r="E60" s="4">
        <v>25</v>
      </c>
      <c r="F60" s="8">
        <v>1.26</v>
      </c>
      <c r="G60" s="4">
        <v>33</v>
      </c>
      <c r="H60" s="8">
        <v>3.25</v>
      </c>
      <c r="I60" s="4">
        <v>0</v>
      </c>
    </row>
    <row r="61" spans="1:9" x14ac:dyDescent="0.2">
      <c r="A61" s="2">
        <v>15</v>
      </c>
      <c r="B61" s="1" t="s">
        <v>49</v>
      </c>
      <c r="C61" s="4">
        <v>59</v>
      </c>
      <c r="D61" s="8">
        <v>1.94</v>
      </c>
      <c r="E61" s="4">
        <v>29</v>
      </c>
      <c r="F61" s="8">
        <v>1.47</v>
      </c>
      <c r="G61" s="4">
        <v>30</v>
      </c>
      <c r="H61" s="8">
        <v>2.95</v>
      </c>
      <c r="I61" s="4">
        <v>0</v>
      </c>
    </row>
    <row r="62" spans="1:9" x14ac:dyDescent="0.2">
      <c r="A62" s="2">
        <v>16</v>
      </c>
      <c r="B62" s="1" t="s">
        <v>47</v>
      </c>
      <c r="C62" s="4">
        <v>44</v>
      </c>
      <c r="D62" s="8">
        <v>1.45</v>
      </c>
      <c r="E62" s="4">
        <v>31</v>
      </c>
      <c r="F62" s="8">
        <v>1.57</v>
      </c>
      <c r="G62" s="4">
        <v>13</v>
      </c>
      <c r="H62" s="8">
        <v>1.28</v>
      </c>
      <c r="I62" s="4">
        <v>0</v>
      </c>
    </row>
    <row r="63" spans="1:9" x14ac:dyDescent="0.2">
      <c r="A63" s="2">
        <v>16</v>
      </c>
      <c r="B63" s="1" t="s">
        <v>48</v>
      </c>
      <c r="C63" s="4">
        <v>44</v>
      </c>
      <c r="D63" s="8">
        <v>1.45</v>
      </c>
      <c r="E63" s="4">
        <v>33</v>
      </c>
      <c r="F63" s="8">
        <v>1.67</v>
      </c>
      <c r="G63" s="4">
        <v>11</v>
      </c>
      <c r="H63" s="8">
        <v>1.08</v>
      </c>
      <c r="I63" s="4">
        <v>0</v>
      </c>
    </row>
    <row r="64" spans="1:9" x14ac:dyDescent="0.2">
      <c r="A64" s="2">
        <v>18</v>
      </c>
      <c r="B64" s="1" t="s">
        <v>63</v>
      </c>
      <c r="C64" s="4">
        <v>42</v>
      </c>
      <c r="D64" s="8">
        <v>1.38</v>
      </c>
      <c r="E64" s="4">
        <v>32</v>
      </c>
      <c r="F64" s="8">
        <v>1.62</v>
      </c>
      <c r="G64" s="4">
        <v>10</v>
      </c>
      <c r="H64" s="8">
        <v>0.98</v>
      </c>
      <c r="I64" s="4">
        <v>0</v>
      </c>
    </row>
    <row r="65" spans="1:9" x14ac:dyDescent="0.2">
      <c r="A65" s="2">
        <v>19</v>
      </c>
      <c r="B65" s="1" t="s">
        <v>62</v>
      </c>
      <c r="C65" s="4">
        <v>40</v>
      </c>
      <c r="D65" s="8">
        <v>1.32</v>
      </c>
      <c r="E65" s="4">
        <v>1</v>
      </c>
      <c r="F65" s="8">
        <v>0.05</v>
      </c>
      <c r="G65" s="4">
        <v>37</v>
      </c>
      <c r="H65" s="8">
        <v>3.64</v>
      </c>
      <c r="I65" s="4">
        <v>0</v>
      </c>
    </row>
    <row r="66" spans="1:9" x14ac:dyDescent="0.2">
      <c r="A66" s="2">
        <v>20</v>
      </c>
      <c r="B66" s="1" t="s">
        <v>66</v>
      </c>
      <c r="C66" s="4">
        <v>37</v>
      </c>
      <c r="D66" s="8">
        <v>1.22</v>
      </c>
      <c r="E66" s="4">
        <v>10</v>
      </c>
      <c r="F66" s="8">
        <v>0.51</v>
      </c>
      <c r="G66" s="4">
        <v>27</v>
      </c>
      <c r="H66" s="8">
        <v>2.66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59</v>
      </c>
      <c r="C69" s="4">
        <v>133</v>
      </c>
      <c r="D69" s="8">
        <v>9.33</v>
      </c>
      <c r="E69" s="4">
        <v>111</v>
      </c>
      <c r="F69" s="8">
        <v>17.100000000000001</v>
      </c>
      <c r="G69" s="4">
        <v>22</v>
      </c>
      <c r="H69" s="8">
        <v>2.91</v>
      </c>
      <c r="I69" s="4">
        <v>0</v>
      </c>
    </row>
    <row r="70" spans="1:9" x14ac:dyDescent="0.2">
      <c r="A70" s="2">
        <v>2</v>
      </c>
      <c r="B70" s="1" t="s">
        <v>58</v>
      </c>
      <c r="C70" s="4">
        <v>128</v>
      </c>
      <c r="D70" s="8">
        <v>8.98</v>
      </c>
      <c r="E70" s="4">
        <v>106</v>
      </c>
      <c r="F70" s="8">
        <v>16.329999999999998</v>
      </c>
      <c r="G70" s="4">
        <v>22</v>
      </c>
      <c r="H70" s="8">
        <v>2.91</v>
      </c>
      <c r="I70" s="4">
        <v>0</v>
      </c>
    </row>
    <row r="71" spans="1:9" x14ac:dyDescent="0.2">
      <c r="A71" s="2">
        <v>3</v>
      </c>
      <c r="B71" s="1" t="s">
        <v>54</v>
      </c>
      <c r="C71" s="4">
        <v>98</v>
      </c>
      <c r="D71" s="8">
        <v>6.87</v>
      </c>
      <c r="E71" s="4">
        <v>42</v>
      </c>
      <c r="F71" s="8">
        <v>6.47</v>
      </c>
      <c r="G71" s="4">
        <v>56</v>
      </c>
      <c r="H71" s="8">
        <v>7.42</v>
      </c>
      <c r="I71" s="4">
        <v>0</v>
      </c>
    </row>
    <row r="72" spans="1:9" x14ac:dyDescent="0.2">
      <c r="A72" s="2">
        <v>4</v>
      </c>
      <c r="B72" s="1" t="s">
        <v>55</v>
      </c>
      <c r="C72" s="4">
        <v>79</v>
      </c>
      <c r="D72" s="8">
        <v>5.54</v>
      </c>
      <c r="E72" s="4">
        <v>37</v>
      </c>
      <c r="F72" s="8">
        <v>5.7</v>
      </c>
      <c r="G72" s="4">
        <v>42</v>
      </c>
      <c r="H72" s="8">
        <v>5.56</v>
      </c>
      <c r="I72" s="4">
        <v>0</v>
      </c>
    </row>
    <row r="73" spans="1:9" x14ac:dyDescent="0.2">
      <c r="A73" s="2">
        <v>5</v>
      </c>
      <c r="B73" s="1" t="s">
        <v>61</v>
      </c>
      <c r="C73" s="4">
        <v>63</v>
      </c>
      <c r="D73" s="8">
        <v>4.42</v>
      </c>
      <c r="E73" s="4">
        <v>53</v>
      </c>
      <c r="F73" s="8">
        <v>8.17</v>
      </c>
      <c r="G73" s="4">
        <v>10</v>
      </c>
      <c r="H73" s="8">
        <v>1.32</v>
      </c>
      <c r="I73" s="4">
        <v>0</v>
      </c>
    </row>
    <row r="74" spans="1:9" x14ac:dyDescent="0.2">
      <c r="A74" s="2">
        <v>6</v>
      </c>
      <c r="B74" s="1" t="s">
        <v>52</v>
      </c>
      <c r="C74" s="4">
        <v>59</v>
      </c>
      <c r="D74" s="8">
        <v>4.1399999999999997</v>
      </c>
      <c r="E74" s="4">
        <v>42</v>
      </c>
      <c r="F74" s="8">
        <v>6.47</v>
      </c>
      <c r="G74" s="4">
        <v>17</v>
      </c>
      <c r="H74" s="8">
        <v>2.25</v>
      </c>
      <c r="I74" s="4">
        <v>0</v>
      </c>
    </row>
    <row r="75" spans="1:9" x14ac:dyDescent="0.2">
      <c r="A75" s="2">
        <v>6</v>
      </c>
      <c r="B75" s="1" t="s">
        <v>60</v>
      </c>
      <c r="C75" s="4">
        <v>59</v>
      </c>
      <c r="D75" s="8">
        <v>4.1399999999999997</v>
      </c>
      <c r="E75" s="4">
        <v>35</v>
      </c>
      <c r="F75" s="8">
        <v>5.39</v>
      </c>
      <c r="G75" s="4">
        <v>13</v>
      </c>
      <c r="H75" s="8">
        <v>1.72</v>
      </c>
      <c r="I75" s="4">
        <v>0</v>
      </c>
    </row>
    <row r="76" spans="1:9" x14ac:dyDescent="0.2">
      <c r="A76" s="2">
        <v>8</v>
      </c>
      <c r="B76" s="1" t="s">
        <v>44</v>
      </c>
      <c r="C76" s="4">
        <v>57</v>
      </c>
      <c r="D76" s="8">
        <v>4</v>
      </c>
      <c r="E76" s="4">
        <v>13</v>
      </c>
      <c r="F76" s="8">
        <v>2</v>
      </c>
      <c r="G76" s="4">
        <v>44</v>
      </c>
      <c r="H76" s="8">
        <v>5.83</v>
      </c>
      <c r="I76" s="4">
        <v>0</v>
      </c>
    </row>
    <row r="77" spans="1:9" x14ac:dyDescent="0.2">
      <c r="A77" s="2">
        <v>9</v>
      </c>
      <c r="B77" s="1" t="s">
        <v>53</v>
      </c>
      <c r="C77" s="4">
        <v>56</v>
      </c>
      <c r="D77" s="8">
        <v>3.93</v>
      </c>
      <c r="E77" s="4">
        <v>39</v>
      </c>
      <c r="F77" s="8">
        <v>6.01</v>
      </c>
      <c r="G77" s="4">
        <v>17</v>
      </c>
      <c r="H77" s="8">
        <v>2.25</v>
      </c>
      <c r="I77" s="4">
        <v>0</v>
      </c>
    </row>
    <row r="78" spans="1:9" x14ac:dyDescent="0.2">
      <c r="A78" s="2">
        <v>10</v>
      </c>
      <c r="B78" s="1" t="s">
        <v>46</v>
      </c>
      <c r="C78" s="4">
        <v>51</v>
      </c>
      <c r="D78" s="8">
        <v>3.58</v>
      </c>
      <c r="E78" s="4">
        <v>10</v>
      </c>
      <c r="F78" s="8">
        <v>1.54</v>
      </c>
      <c r="G78" s="4">
        <v>41</v>
      </c>
      <c r="H78" s="8">
        <v>5.43</v>
      </c>
      <c r="I78" s="4">
        <v>0</v>
      </c>
    </row>
    <row r="79" spans="1:9" x14ac:dyDescent="0.2">
      <c r="A79" s="2">
        <v>11</v>
      </c>
      <c r="B79" s="1" t="s">
        <v>51</v>
      </c>
      <c r="C79" s="4">
        <v>49</v>
      </c>
      <c r="D79" s="8">
        <v>3.44</v>
      </c>
      <c r="E79" s="4">
        <v>17</v>
      </c>
      <c r="F79" s="8">
        <v>2.62</v>
      </c>
      <c r="G79" s="4">
        <v>32</v>
      </c>
      <c r="H79" s="8">
        <v>4.24</v>
      </c>
      <c r="I79" s="4">
        <v>0</v>
      </c>
    </row>
    <row r="80" spans="1:9" x14ac:dyDescent="0.2">
      <c r="A80" s="2">
        <v>12</v>
      </c>
      <c r="B80" s="1" t="s">
        <v>57</v>
      </c>
      <c r="C80" s="4">
        <v>41</v>
      </c>
      <c r="D80" s="8">
        <v>2.88</v>
      </c>
      <c r="E80" s="4">
        <v>17</v>
      </c>
      <c r="F80" s="8">
        <v>2.62</v>
      </c>
      <c r="G80" s="4">
        <v>22</v>
      </c>
      <c r="H80" s="8">
        <v>2.91</v>
      </c>
      <c r="I80" s="4">
        <v>0</v>
      </c>
    </row>
    <row r="81" spans="1:9" x14ac:dyDescent="0.2">
      <c r="A81" s="2">
        <v>13</v>
      </c>
      <c r="B81" s="1" t="s">
        <v>64</v>
      </c>
      <c r="C81" s="4">
        <v>40</v>
      </c>
      <c r="D81" s="8">
        <v>2.81</v>
      </c>
      <c r="E81" s="4">
        <v>2</v>
      </c>
      <c r="F81" s="8">
        <v>0.31</v>
      </c>
      <c r="G81" s="4">
        <v>38</v>
      </c>
      <c r="H81" s="8">
        <v>5.03</v>
      </c>
      <c r="I81" s="4">
        <v>0</v>
      </c>
    </row>
    <row r="82" spans="1:9" x14ac:dyDescent="0.2">
      <c r="A82" s="2">
        <v>14</v>
      </c>
      <c r="B82" s="1" t="s">
        <v>56</v>
      </c>
      <c r="C82" s="4">
        <v>38</v>
      </c>
      <c r="D82" s="8">
        <v>2.66</v>
      </c>
      <c r="E82" s="4">
        <v>23</v>
      </c>
      <c r="F82" s="8">
        <v>3.54</v>
      </c>
      <c r="G82" s="4">
        <v>15</v>
      </c>
      <c r="H82" s="8">
        <v>1.99</v>
      </c>
      <c r="I82" s="4">
        <v>0</v>
      </c>
    </row>
    <row r="83" spans="1:9" x14ac:dyDescent="0.2">
      <c r="A83" s="2">
        <v>15</v>
      </c>
      <c r="B83" s="1" t="s">
        <v>45</v>
      </c>
      <c r="C83" s="4">
        <v>36</v>
      </c>
      <c r="D83" s="8">
        <v>2.52</v>
      </c>
      <c r="E83" s="4">
        <v>19</v>
      </c>
      <c r="F83" s="8">
        <v>2.93</v>
      </c>
      <c r="G83" s="4">
        <v>17</v>
      </c>
      <c r="H83" s="8">
        <v>2.25</v>
      </c>
      <c r="I83" s="4">
        <v>0</v>
      </c>
    </row>
    <row r="84" spans="1:9" x14ac:dyDescent="0.2">
      <c r="A84" s="2">
        <v>15</v>
      </c>
      <c r="B84" s="1" t="s">
        <v>50</v>
      </c>
      <c r="C84" s="4">
        <v>36</v>
      </c>
      <c r="D84" s="8">
        <v>2.52</v>
      </c>
      <c r="E84" s="4">
        <v>5</v>
      </c>
      <c r="F84" s="8">
        <v>0.77</v>
      </c>
      <c r="G84" s="4">
        <v>31</v>
      </c>
      <c r="H84" s="8">
        <v>4.1100000000000003</v>
      </c>
      <c r="I84" s="4">
        <v>0</v>
      </c>
    </row>
    <row r="85" spans="1:9" x14ac:dyDescent="0.2">
      <c r="A85" s="2">
        <v>17</v>
      </c>
      <c r="B85" s="1" t="s">
        <v>66</v>
      </c>
      <c r="C85" s="4">
        <v>33</v>
      </c>
      <c r="D85" s="8">
        <v>2.31</v>
      </c>
      <c r="E85" s="4">
        <v>5</v>
      </c>
      <c r="F85" s="8">
        <v>0.77</v>
      </c>
      <c r="G85" s="4">
        <v>28</v>
      </c>
      <c r="H85" s="8">
        <v>3.71</v>
      </c>
      <c r="I85" s="4">
        <v>0</v>
      </c>
    </row>
    <row r="86" spans="1:9" x14ac:dyDescent="0.2">
      <c r="A86" s="2">
        <v>18</v>
      </c>
      <c r="B86" s="1" t="s">
        <v>49</v>
      </c>
      <c r="C86" s="4">
        <v>30</v>
      </c>
      <c r="D86" s="8">
        <v>2.1</v>
      </c>
      <c r="E86" s="4">
        <v>1</v>
      </c>
      <c r="F86" s="8">
        <v>0.15</v>
      </c>
      <c r="G86" s="4">
        <v>29</v>
      </c>
      <c r="H86" s="8">
        <v>3.84</v>
      </c>
      <c r="I86" s="4">
        <v>0</v>
      </c>
    </row>
    <row r="87" spans="1:9" x14ac:dyDescent="0.2">
      <c r="A87" s="2">
        <v>19</v>
      </c>
      <c r="B87" s="1" t="s">
        <v>65</v>
      </c>
      <c r="C87" s="4">
        <v>25</v>
      </c>
      <c r="D87" s="8">
        <v>1.75</v>
      </c>
      <c r="E87" s="4">
        <v>7</v>
      </c>
      <c r="F87" s="8">
        <v>1.08</v>
      </c>
      <c r="G87" s="4">
        <v>18</v>
      </c>
      <c r="H87" s="8">
        <v>2.38</v>
      </c>
      <c r="I87" s="4">
        <v>0</v>
      </c>
    </row>
    <row r="88" spans="1:9" x14ac:dyDescent="0.2">
      <c r="A88" s="2">
        <v>19</v>
      </c>
      <c r="B88" s="1" t="s">
        <v>62</v>
      </c>
      <c r="C88" s="4">
        <v>25</v>
      </c>
      <c r="D88" s="8">
        <v>1.75</v>
      </c>
      <c r="E88" s="4">
        <v>0</v>
      </c>
      <c r="F88" s="8">
        <v>0</v>
      </c>
      <c r="G88" s="4">
        <v>24</v>
      </c>
      <c r="H88" s="8">
        <v>3.18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58</v>
      </c>
      <c r="C91" s="4">
        <v>64</v>
      </c>
      <c r="D91" s="8">
        <v>14.45</v>
      </c>
      <c r="E91" s="4">
        <v>62</v>
      </c>
      <c r="F91" s="8">
        <v>21.02</v>
      </c>
      <c r="G91" s="4">
        <v>2</v>
      </c>
      <c r="H91" s="8">
        <v>1.52</v>
      </c>
      <c r="I91" s="4">
        <v>0</v>
      </c>
    </row>
    <row r="92" spans="1:9" x14ac:dyDescent="0.2">
      <c r="A92" s="2">
        <v>2</v>
      </c>
      <c r="B92" s="1" t="s">
        <v>59</v>
      </c>
      <c r="C92" s="4">
        <v>45</v>
      </c>
      <c r="D92" s="8">
        <v>10.16</v>
      </c>
      <c r="E92" s="4">
        <v>40</v>
      </c>
      <c r="F92" s="8">
        <v>13.56</v>
      </c>
      <c r="G92" s="4">
        <v>5</v>
      </c>
      <c r="H92" s="8">
        <v>3.79</v>
      </c>
      <c r="I92" s="4">
        <v>0</v>
      </c>
    </row>
    <row r="93" spans="1:9" x14ac:dyDescent="0.2">
      <c r="A93" s="2">
        <v>3</v>
      </c>
      <c r="B93" s="1" t="s">
        <v>54</v>
      </c>
      <c r="C93" s="4">
        <v>42</v>
      </c>
      <c r="D93" s="8">
        <v>9.48</v>
      </c>
      <c r="E93" s="4">
        <v>26</v>
      </c>
      <c r="F93" s="8">
        <v>8.81</v>
      </c>
      <c r="G93" s="4">
        <v>16</v>
      </c>
      <c r="H93" s="8">
        <v>12.12</v>
      </c>
      <c r="I93" s="4">
        <v>0</v>
      </c>
    </row>
    <row r="94" spans="1:9" x14ac:dyDescent="0.2">
      <c r="A94" s="2">
        <v>4</v>
      </c>
      <c r="B94" s="1" t="s">
        <v>44</v>
      </c>
      <c r="C94" s="4">
        <v>30</v>
      </c>
      <c r="D94" s="8">
        <v>6.77</v>
      </c>
      <c r="E94" s="4">
        <v>13</v>
      </c>
      <c r="F94" s="8">
        <v>4.41</v>
      </c>
      <c r="G94" s="4">
        <v>17</v>
      </c>
      <c r="H94" s="8">
        <v>12.88</v>
      </c>
      <c r="I94" s="4">
        <v>0</v>
      </c>
    </row>
    <row r="95" spans="1:9" x14ac:dyDescent="0.2">
      <c r="A95" s="2">
        <v>4</v>
      </c>
      <c r="B95" s="1" t="s">
        <v>52</v>
      </c>
      <c r="C95" s="4">
        <v>30</v>
      </c>
      <c r="D95" s="8">
        <v>6.77</v>
      </c>
      <c r="E95" s="4">
        <v>19</v>
      </c>
      <c r="F95" s="8">
        <v>6.44</v>
      </c>
      <c r="G95" s="4">
        <v>10</v>
      </c>
      <c r="H95" s="8">
        <v>7.58</v>
      </c>
      <c r="I95" s="4">
        <v>1</v>
      </c>
    </row>
    <row r="96" spans="1:9" x14ac:dyDescent="0.2">
      <c r="A96" s="2">
        <v>6</v>
      </c>
      <c r="B96" s="1" t="s">
        <v>45</v>
      </c>
      <c r="C96" s="4">
        <v>28</v>
      </c>
      <c r="D96" s="8">
        <v>6.32</v>
      </c>
      <c r="E96" s="4">
        <v>17</v>
      </c>
      <c r="F96" s="8">
        <v>5.76</v>
      </c>
      <c r="G96" s="4">
        <v>11</v>
      </c>
      <c r="H96" s="8">
        <v>8.33</v>
      </c>
      <c r="I96" s="4">
        <v>0</v>
      </c>
    </row>
    <row r="97" spans="1:9" x14ac:dyDescent="0.2">
      <c r="A97" s="2">
        <v>7</v>
      </c>
      <c r="B97" s="1" t="s">
        <v>60</v>
      </c>
      <c r="C97" s="4">
        <v>24</v>
      </c>
      <c r="D97" s="8">
        <v>5.42</v>
      </c>
      <c r="E97" s="4">
        <v>13</v>
      </c>
      <c r="F97" s="8">
        <v>4.41</v>
      </c>
      <c r="G97" s="4">
        <v>2</v>
      </c>
      <c r="H97" s="8">
        <v>1.52</v>
      </c>
      <c r="I97" s="4">
        <v>0</v>
      </c>
    </row>
    <row r="98" spans="1:9" x14ac:dyDescent="0.2">
      <c r="A98" s="2">
        <v>8</v>
      </c>
      <c r="B98" s="1" t="s">
        <v>53</v>
      </c>
      <c r="C98" s="4">
        <v>21</v>
      </c>
      <c r="D98" s="8">
        <v>4.74</v>
      </c>
      <c r="E98" s="4">
        <v>18</v>
      </c>
      <c r="F98" s="8">
        <v>6.1</v>
      </c>
      <c r="G98" s="4">
        <v>3</v>
      </c>
      <c r="H98" s="8">
        <v>2.27</v>
      </c>
      <c r="I98" s="4">
        <v>0</v>
      </c>
    </row>
    <row r="99" spans="1:9" x14ac:dyDescent="0.2">
      <c r="A99" s="2">
        <v>9</v>
      </c>
      <c r="B99" s="1" t="s">
        <v>46</v>
      </c>
      <c r="C99" s="4">
        <v>14</v>
      </c>
      <c r="D99" s="8">
        <v>3.16</v>
      </c>
      <c r="E99" s="4">
        <v>10</v>
      </c>
      <c r="F99" s="8">
        <v>3.39</v>
      </c>
      <c r="G99" s="4">
        <v>4</v>
      </c>
      <c r="H99" s="8">
        <v>3.03</v>
      </c>
      <c r="I99" s="4">
        <v>0</v>
      </c>
    </row>
    <row r="100" spans="1:9" x14ac:dyDescent="0.2">
      <c r="A100" s="2">
        <v>10</v>
      </c>
      <c r="B100" s="1" t="s">
        <v>61</v>
      </c>
      <c r="C100" s="4">
        <v>11</v>
      </c>
      <c r="D100" s="8">
        <v>2.48</v>
      </c>
      <c r="E100" s="4">
        <v>11</v>
      </c>
      <c r="F100" s="8">
        <v>3.73</v>
      </c>
      <c r="G100" s="4">
        <v>0</v>
      </c>
      <c r="H100" s="8">
        <v>0</v>
      </c>
      <c r="I100" s="4">
        <v>0</v>
      </c>
    </row>
    <row r="101" spans="1:9" x14ac:dyDescent="0.2">
      <c r="A101" s="2">
        <v>10</v>
      </c>
      <c r="B101" s="1" t="s">
        <v>63</v>
      </c>
      <c r="C101" s="4">
        <v>11</v>
      </c>
      <c r="D101" s="8">
        <v>2.48</v>
      </c>
      <c r="E101" s="4">
        <v>10</v>
      </c>
      <c r="F101" s="8">
        <v>3.39</v>
      </c>
      <c r="G101" s="4">
        <v>1</v>
      </c>
      <c r="H101" s="8">
        <v>0.76</v>
      </c>
      <c r="I101" s="4">
        <v>0</v>
      </c>
    </row>
    <row r="102" spans="1:9" x14ac:dyDescent="0.2">
      <c r="A102" s="2">
        <v>12</v>
      </c>
      <c r="B102" s="1" t="s">
        <v>67</v>
      </c>
      <c r="C102" s="4">
        <v>9</v>
      </c>
      <c r="D102" s="8">
        <v>2.0299999999999998</v>
      </c>
      <c r="E102" s="4">
        <v>4</v>
      </c>
      <c r="F102" s="8">
        <v>1.36</v>
      </c>
      <c r="G102" s="4">
        <v>5</v>
      </c>
      <c r="H102" s="8">
        <v>3.79</v>
      </c>
      <c r="I102" s="4">
        <v>0</v>
      </c>
    </row>
    <row r="103" spans="1:9" x14ac:dyDescent="0.2">
      <c r="A103" s="2">
        <v>12</v>
      </c>
      <c r="B103" s="1" t="s">
        <v>51</v>
      </c>
      <c r="C103" s="4">
        <v>9</v>
      </c>
      <c r="D103" s="8">
        <v>2.0299999999999998</v>
      </c>
      <c r="E103" s="4">
        <v>4</v>
      </c>
      <c r="F103" s="8">
        <v>1.36</v>
      </c>
      <c r="G103" s="4">
        <v>5</v>
      </c>
      <c r="H103" s="8">
        <v>3.79</v>
      </c>
      <c r="I103" s="4">
        <v>0</v>
      </c>
    </row>
    <row r="104" spans="1:9" x14ac:dyDescent="0.2">
      <c r="A104" s="2">
        <v>12</v>
      </c>
      <c r="B104" s="1" t="s">
        <v>56</v>
      </c>
      <c r="C104" s="4">
        <v>9</v>
      </c>
      <c r="D104" s="8">
        <v>2.0299999999999998</v>
      </c>
      <c r="E104" s="4">
        <v>8</v>
      </c>
      <c r="F104" s="8">
        <v>2.71</v>
      </c>
      <c r="G104" s="4">
        <v>1</v>
      </c>
      <c r="H104" s="8">
        <v>0.76</v>
      </c>
      <c r="I104" s="4">
        <v>0</v>
      </c>
    </row>
    <row r="105" spans="1:9" x14ac:dyDescent="0.2">
      <c r="A105" s="2">
        <v>15</v>
      </c>
      <c r="B105" s="1" t="s">
        <v>47</v>
      </c>
      <c r="C105" s="4">
        <v>8</v>
      </c>
      <c r="D105" s="8">
        <v>1.81</v>
      </c>
      <c r="E105" s="4">
        <v>4</v>
      </c>
      <c r="F105" s="8">
        <v>1.36</v>
      </c>
      <c r="G105" s="4">
        <v>4</v>
      </c>
      <c r="H105" s="8">
        <v>3.03</v>
      </c>
      <c r="I105" s="4">
        <v>0</v>
      </c>
    </row>
    <row r="106" spans="1:9" x14ac:dyDescent="0.2">
      <c r="A106" s="2">
        <v>15</v>
      </c>
      <c r="B106" s="1" t="s">
        <v>57</v>
      </c>
      <c r="C106" s="4">
        <v>8</v>
      </c>
      <c r="D106" s="8">
        <v>1.81</v>
      </c>
      <c r="E106" s="4">
        <v>6</v>
      </c>
      <c r="F106" s="8">
        <v>2.0299999999999998</v>
      </c>
      <c r="G106" s="4">
        <v>2</v>
      </c>
      <c r="H106" s="8">
        <v>1.52</v>
      </c>
      <c r="I106" s="4">
        <v>0</v>
      </c>
    </row>
    <row r="107" spans="1:9" x14ac:dyDescent="0.2">
      <c r="A107" s="2">
        <v>17</v>
      </c>
      <c r="B107" s="1" t="s">
        <v>66</v>
      </c>
      <c r="C107" s="4">
        <v>7</v>
      </c>
      <c r="D107" s="8">
        <v>1.58</v>
      </c>
      <c r="E107" s="4">
        <v>4</v>
      </c>
      <c r="F107" s="8">
        <v>1.36</v>
      </c>
      <c r="G107" s="4">
        <v>3</v>
      </c>
      <c r="H107" s="8">
        <v>2.27</v>
      </c>
      <c r="I107" s="4">
        <v>0</v>
      </c>
    </row>
    <row r="108" spans="1:9" x14ac:dyDescent="0.2">
      <c r="A108" s="2">
        <v>17</v>
      </c>
      <c r="B108" s="1" t="s">
        <v>64</v>
      </c>
      <c r="C108" s="4">
        <v>7</v>
      </c>
      <c r="D108" s="8">
        <v>1.58</v>
      </c>
      <c r="E108" s="4">
        <v>3</v>
      </c>
      <c r="F108" s="8">
        <v>1.02</v>
      </c>
      <c r="G108" s="4">
        <v>4</v>
      </c>
      <c r="H108" s="8">
        <v>3.03</v>
      </c>
      <c r="I108" s="4">
        <v>0</v>
      </c>
    </row>
    <row r="109" spans="1:9" x14ac:dyDescent="0.2">
      <c r="A109" s="2">
        <v>17</v>
      </c>
      <c r="B109" s="1" t="s">
        <v>68</v>
      </c>
      <c r="C109" s="4">
        <v>7</v>
      </c>
      <c r="D109" s="8">
        <v>1.58</v>
      </c>
      <c r="E109" s="4">
        <v>5</v>
      </c>
      <c r="F109" s="8">
        <v>1.69</v>
      </c>
      <c r="G109" s="4">
        <v>2</v>
      </c>
      <c r="H109" s="8">
        <v>1.52</v>
      </c>
      <c r="I109" s="4">
        <v>0</v>
      </c>
    </row>
    <row r="110" spans="1:9" x14ac:dyDescent="0.2">
      <c r="A110" s="2">
        <v>20</v>
      </c>
      <c r="B110" s="1" t="s">
        <v>55</v>
      </c>
      <c r="C110" s="4">
        <v>6</v>
      </c>
      <c r="D110" s="8">
        <v>1.35</v>
      </c>
      <c r="E110" s="4">
        <v>4</v>
      </c>
      <c r="F110" s="8">
        <v>1.36</v>
      </c>
      <c r="G110" s="4">
        <v>2</v>
      </c>
      <c r="H110" s="8">
        <v>1.52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58</v>
      </c>
      <c r="C113" s="4">
        <v>182</v>
      </c>
      <c r="D113" s="8">
        <v>12.68</v>
      </c>
      <c r="E113" s="4">
        <v>160</v>
      </c>
      <c r="F113" s="8">
        <v>19.37</v>
      </c>
      <c r="G113" s="4">
        <v>22</v>
      </c>
      <c r="H113" s="8">
        <v>3.84</v>
      </c>
      <c r="I113" s="4">
        <v>0</v>
      </c>
    </row>
    <row r="114" spans="1:9" x14ac:dyDescent="0.2">
      <c r="A114" s="2">
        <v>2</v>
      </c>
      <c r="B114" s="1" t="s">
        <v>59</v>
      </c>
      <c r="C114" s="4">
        <v>165</v>
      </c>
      <c r="D114" s="8">
        <v>11.5</v>
      </c>
      <c r="E114" s="4">
        <v>155</v>
      </c>
      <c r="F114" s="8">
        <v>18.77</v>
      </c>
      <c r="G114" s="4">
        <v>10</v>
      </c>
      <c r="H114" s="8">
        <v>1.75</v>
      </c>
      <c r="I114" s="4">
        <v>0</v>
      </c>
    </row>
    <row r="115" spans="1:9" x14ac:dyDescent="0.2">
      <c r="A115" s="2">
        <v>3</v>
      </c>
      <c r="B115" s="1" t="s">
        <v>54</v>
      </c>
      <c r="C115" s="4">
        <v>134</v>
      </c>
      <c r="D115" s="8">
        <v>9.34</v>
      </c>
      <c r="E115" s="4">
        <v>70</v>
      </c>
      <c r="F115" s="8">
        <v>8.4700000000000006</v>
      </c>
      <c r="G115" s="4">
        <v>64</v>
      </c>
      <c r="H115" s="8">
        <v>11.17</v>
      </c>
      <c r="I115" s="4">
        <v>0</v>
      </c>
    </row>
    <row r="116" spans="1:9" x14ac:dyDescent="0.2">
      <c r="A116" s="2">
        <v>4</v>
      </c>
      <c r="B116" s="1" t="s">
        <v>44</v>
      </c>
      <c r="C116" s="4">
        <v>82</v>
      </c>
      <c r="D116" s="8">
        <v>5.71</v>
      </c>
      <c r="E116" s="4">
        <v>38</v>
      </c>
      <c r="F116" s="8">
        <v>4.5999999999999996</v>
      </c>
      <c r="G116" s="4">
        <v>44</v>
      </c>
      <c r="H116" s="8">
        <v>7.68</v>
      </c>
      <c r="I116" s="4">
        <v>0</v>
      </c>
    </row>
    <row r="117" spans="1:9" x14ac:dyDescent="0.2">
      <c r="A117" s="2">
        <v>5</v>
      </c>
      <c r="B117" s="1" t="s">
        <v>52</v>
      </c>
      <c r="C117" s="4">
        <v>70</v>
      </c>
      <c r="D117" s="8">
        <v>4.88</v>
      </c>
      <c r="E117" s="4">
        <v>50</v>
      </c>
      <c r="F117" s="8">
        <v>6.05</v>
      </c>
      <c r="G117" s="4">
        <v>19</v>
      </c>
      <c r="H117" s="8">
        <v>3.32</v>
      </c>
      <c r="I117" s="4">
        <v>1</v>
      </c>
    </row>
    <row r="118" spans="1:9" x14ac:dyDescent="0.2">
      <c r="A118" s="2">
        <v>5</v>
      </c>
      <c r="B118" s="1" t="s">
        <v>60</v>
      </c>
      <c r="C118" s="4">
        <v>70</v>
      </c>
      <c r="D118" s="8">
        <v>4.88</v>
      </c>
      <c r="E118" s="4">
        <v>47</v>
      </c>
      <c r="F118" s="8">
        <v>5.69</v>
      </c>
      <c r="G118" s="4">
        <v>8</v>
      </c>
      <c r="H118" s="8">
        <v>1.4</v>
      </c>
      <c r="I118" s="4">
        <v>0</v>
      </c>
    </row>
    <row r="119" spans="1:9" x14ac:dyDescent="0.2">
      <c r="A119" s="2">
        <v>7</v>
      </c>
      <c r="B119" s="1" t="s">
        <v>45</v>
      </c>
      <c r="C119" s="4">
        <v>64</v>
      </c>
      <c r="D119" s="8">
        <v>4.46</v>
      </c>
      <c r="E119" s="4">
        <v>33</v>
      </c>
      <c r="F119" s="8">
        <v>4</v>
      </c>
      <c r="G119" s="4">
        <v>31</v>
      </c>
      <c r="H119" s="8">
        <v>5.41</v>
      </c>
      <c r="I119" s="4">
        <v>0</v>
      </c>
    </row>
    <row r="120" spans="1:9" x14ac:dyDescent="0.2">
      <c r="A120" s="2">
        <v>8</v>
      </c>
      <c r="B120" s="1" t="s">
        <v>55</v>
      </c>
      <c r="C120" s="4">
        <v>62</v>
      </c>
      <c r="D120" s="8">
        <v>4.32</v>
      </c>
      <c r="E120" s="4">
        <v>35</v>
      </c>
      <c r="F120" s="8">
        <v>4.24</v>
      </c>
      <c r="G120" s="4">
        <v>26</v>
      </c>
      <c r="H120" s="8">
        <v>4.54</v>
      </c>
      <c r="I120" s="4">
        <v>0</v>
      </c>
    </row>
    <row r="121" spans="1:9" x14ac:dyDescent="0.2">
      <c r="A121" s="2">
        <v>9</v>
      </c>
      <c r="B121" s="1" t="s">
        <v>48</v>
      </c>
      <c r="C121" s="4">
        <v>51</v>
      </c>
      <c r="D121" s="8">
        <v>3.55</v>
      </c>
      <c r="E121" s="4">
        <v>29</v>
      </c>
      <c r="F121" s="8">
        <v>3.51</v>
      </c>
      <c r="G121" s="4">
        <v>22</v>
      </c>
      <c r="H121" s="8">
        <v>3.84</v>
      </c>
      <c r="I121" s="4">
        <v>0</v>
      </c>
    </row>
    <row r="122" spans="1:9" x14ac:dyDescent="0.2">
      <c r="A122" s="2">
        <v>10</v>
      </c>
      <c r="B122" s="1" t="s">
        <v>53</v>
      </c>
      <c r="C122" s="4">
        <v>47</v>
      </c>
      <c r="D122" s="8">
        <v>3.28</v>
      </c>
      <c r="E122" s="4">
        <v>29</v>
      </c>
      <c r="F122" s="8">
        <v>3.51</v>
      </c>
      <c r="G122" s="4">
        <v>18</v>
      </c>
      <c r="H122" s="8">
        <v>3.14</v>
      </c>
      <c r="I122" s="4">
        <v>0</v>
      </c>
    </row>
    <row r="123" spans="1:9" x14ac:dyDescent="0.2">
      <c r="A123" s="2">
        <v>11</v>
      </c>
      <c r="B123" s="1" t="s">
        <v>61</v>
      </c>
      <c r="C123" s="4">
        <v>39</v>
      </c>
      <c r="D123" s="8">
        <v>2.72</v>
      </c>
      <c r="E123" s="4">
        <v>38</v>
      </c>
      <c r="F123" s="8">
        <v>4.5999999999999996</v>
      </c>
      <c r="G123" s="4">
        <v>1</v>
      </c>
      <c r="H123" s="8">
        <v>0.17</v>
      </c>
      <c r="I123" s="4">
        <v>0</v>
      </c>
    </row>
    <row r="124" spans="1:9" x14ac:dyDescent="0.2">
      <c r="A124" s="2">
        <v>12</v>
      </c>
      <c r="B124" s="1" t="s">
        <v>51</v>
      </c>
      <c r="C124" s="4">
        <v>27</v>
      </c>
      <c r="D124" s="8">
        <v>1.88</v>
      </c>
      <c r="E124" s="4">
        <v>16</v>
      </c>
      <c r="F124" s="8">
        <v>1.94</v>
      </c>
      <c r="G124" s="4">
        <v>11</v>
      </c>
      <c r="H124" s="8">
        <v>1.92</v>
      </c>
      <c r="I124" s="4">
        <v>0</v>
      </c>
    </row>
    <row r="125" spans="1:9" x14ac:dyDescent="0.2">
      <c r="A125" s="2">
        <v>13</v>
      </c>
      <c r="B125" s="1" t="s">
        <v>46</v>
      </c>
      <c r="C125" s="4">
        <v>26</v>
      </c>
      <c r="D125" s="8">
        <v>1.81</v>
      </c>
      <c r="E125" s="4">
        <v>9</v>
      </c>
      <c r="F125" s="8">
        <v>1.0900000000000001</v>
      </c>
      <c r="G125" s="4">
        <v>17</v>
      </c>
      <c r="H125" s="8">
        <v>2.97</v>
      </c>
      <c r="I125" s="4">
        <v>0</v>
      </c>
    </row>
    <row r="126" spans="1:9" x14ac:dyDescent="0.2">
      <c r="A126" s="2">
        <v>13</v>
      </c>
      <c r="B126" s="1" t="s">
        <v>57</v>
      </c>
      <c r="C126" s="4">
        <v>26</v>
      </c>
      <c r="D126" s="8">
        <v>1.81</v>
      </c>
      <c r="E126" s="4">
        <v>10</v>
      </c>
      <c r="F126" s="8">
        <v>1.21</v>
      </c>
      <c r="G126" s="4">
        <v>16</v>
      </c>
      <c r="H126" s="8">
        <v>2.79</v>
      </c>
      <c r="I126" s="4">
        <v>0</v>
      </c>
    </row>
    <row r="127" spans="1:9" x14ac:dyDescent="0.2">
      <c r="A127" s="2">
        <v>15</v>
      </c>
      <c r="B127" s="1" t="s">
        <v>56</v>
      </c>
      <c r="C127" s="4">
        <v>25</v>
      </c>
      <c r="D127" s="8">
        <v>1.74</v>
      </c>
      <c r="E127" s="4">
        <v>13</v>
      </c>
      <c r="F127" s="8">
        <v>1.57</v>
      </c>
      <c r="G127" s="4">
        <v>12</v>
      </c>
      <c r="H127" s="8">
        <v>2.09</v>
      </c>
      <c r="I127" s="4">
        <v>0</v>
      </c>
    </row>
    <row r="128" spans="1:9" x14ac:dyDescent="0.2">
      <c r="A128" s="2">
        <v>16</v>
      </c>
      <c r="B128" s="1" t="s">
        <v>62</v>
      </c>
      <c r="C128" s="4">
        <v>23</v>
      </c>
      <c r="D128" s="8">
        <v>1.6</v>
      </c>
      <c r="E128" s="4">
        <v>0</v>
      </c>
      <c r="F128" s="8">
        <v>0</v>
      </c>
      <c r="G128" s="4">
        <v>19</v>
      </c>
      <c r="H128" s="8">
        <v>3.32</v>
      </c>
      <c r="I128" s="4">
        <v>0</v>
      </c>
    </row>
    <row r="129" spans="1:9" x14ac:dyDescent="0.2">
      <c r="A129" s="2">
        <v>17</v>
      </c>
      <c r="B129" s="1" t="s">
        <v>64</v>
      </c>
      <c r="C129" s="4">
        <v>21</v>
      </c>
      <c r="D129" s="8">
        <v>1.46</v>
      </c>
      <c r="E129" s="4">
        <v>3</v>
      </c>
      <c r="F129" s="8">
        <v>0.36</v>
      </c>
      <c r="G129" s="4">
        <v>18</v>
      </c>
      <c r="H129" s="8">
        <v>3.14</v>
      </c>
      <c r="I129" s="4">
        <v>0</v>
      </c>
    </row>
    <row r="130" spans="1:9" x14ac:dyDescent="0.2">
      <c r="A130" s="2">
        <v>17</v>
      </c>
      <c r="B130" s="1" t="s">
        <v>63</v>
      </c>
      <c r="C130" s="4">
        <v>21</v>
      </c>
      <c r="D130" s="8">
        <v>1.46</v>
      </c>
      <c r="E130" s="4">
        <v>17</v>
      </c>
      <c r="F130" s="8">
        <v>2.06</v>
      </c>
      <c r="G130" s="4">
        <v>4</v>
      </c>
      <c r="H130" s="8">
        <v>0.7</v>
      </c>
      <c r="I130" s="4">
        <v>0</v>
      </c>
    </row>
    <row r="131" spans="1:9" x14ac:dyDescent="0.2">
      <c r="A131" s="2">
        <v>19</v>
      </c>
      <c r="B131" s="1" t="s">
        <v>66</v>
      </c>
      <c r="C131" s="4">
        <v>19</v>
      </c>
      <c r="D131" s="8">
        <v>1.32</v>
      </c>
      <c r="E131" s="4">
        <v>3</v>
      </c>
      <c r="F131" s="8">
        <v>0.36</v>
      </c>
      <c r="G131" s="4">
        <v>16</v>
      </c>
      <c r="H131" s="8">
        <v>2.79</v>
      </c>
      <c r="I131" s="4">
        <v>0</v>
      </c>
    </row>
    <row r="132" spans="1:9" x14ac:dyDescent="0.2">
      <c r="A132" s="2">
        <v>20</v>
      </c>
      <c r="B132" s="1" t="s">
        <v>69</v>
      </c>
      <c r="C132" s="4">
        <v>18</v>
      </c>
      <c r="D132" s="8">
        <v>1.25</v>
      </c>
      <c r="E132" s="4">
        <v>5</v>
      </c>
      <c r="F132" s="8">
        <v>0.61</v>
      </c>
      <c r="G132" s="4">
        <v>11</v>
      </c>
      <c r="H132" s="8">
        <v>1.92</v>
      </c>
      <c r="I132" s="4">
        <v>1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59</v>
      </c>
      <c r="C135" s="4">
        <v>150</v>
      </c>
      <c r="D135" s="8">
        <v>10.76</v>
      </c>
      <c r="E135" s="4">
        <v>129</v>
      </c>
      <c r="F135" s="8">
        <v>15.36</v>
      </c>
      <c r="G135" s="4">
        <v>21</v>
      </c>
      <c r="H135" s="8">
        <v>3.94</v>
      </c>
      <c r="I135" s="4">
        <v>0</v>
      </c>
    </row>
    <row r="136" spans="1:9" x14ac:dyDescent="0.2">
      <c r="A136" s="2">
        <v>2</v>
      </c>
      <c r="B136" s="1" t="s">
        <v>58</v>
      </c>
      <c r="C136" s="4">
        <v>142</v>
      </c>
      <c r="D136" s="8">
        <v>10.19</v>
      </c>
      <c r="E136" s="4">
        <v>121</v>
      </c>
      <c r="F136" s="8">
        <v>14.4</v>
      </c>
      <c r="G136" s="4">
        <v>21</v>
      </c>
      <c r="H136" s="8">
        <v>3.94</v>
      </c>
      <c r="I136" s="4">
        <v>0</v>
      </c>
    </row>
    <row r="137" spans="1:9" x14ac:dyDescent="0.2">
      <c r="A137" s="2">
        <v>3</v>
      </c>
      <c r="B137" s="1" t="s">
        <v>54</v>
      </c>
      <c r="C137" s="4">
        <v>107</v>
      </c>
      <c r="D137" s="8">
        <v>7.68</v>
      </c>
      <c r="E137" s="4">
        <v>64</v>
      </c>
      <c r="F137" s="8">
        <v>7.62</v>
      </c>
      <c r="G137" s="4">
        <v>43</v>
      </c>
      <c r="H137" s="8">
        <v>8.07</v>
      </c>
      <c r="I137" s="4">
        <v>0</v>
      </c>
    </row>
    <row r="138" spans="1:9" x14ac:dyDescent="0.2">
      <c r="A138" s="2">
        <v>4</v>
      </c>
      <c r="B138" s="1" t="s">
        <v>55</v>
      </c>
      <c r="C138" s="4">
        <v>86</v>
      </c>
      <c r="D138" s="8">
        <v>6.17</v>
      </c>
      <c r="E138" s="4">
        <v>66</v>
      </c>
      <c r="F138" s="8">
        <v>7.86</v>
      </c>
      <c r="G138" s="4">
        <v>19</v>
      </c>
      <c r="H138" s="8">
        <v>3.56</v>
      </c>
      <c r="I138" s="4">
        <v>0</v>
      </c>
    </row>
    <row r="139" spans="1:9" x14ac:dyDescent="0.2">
      <c r="A139" s="2">
        <v>5</v>
      </c>
      <c r="B139" s="1" t="s">
        <v>44</v>
      </c>
      <c r="C139" s="4">
        <v>80</v>
      </c>
      <c r="D139" s="8">
        <v>5.74</v>
      </c>
      <c r="E139" s="4">
        <v>31</v>
      </c>
      <c r="F139" s="8">
        <v>3.69</v>
      </c>
      <c r="G139" s="4">
        <v>49</v>
      </c>
      <c r="H139" s="8">
        <v>9.19</v>
      </c>
      <c r="I139" s="4">
        <v>0</v>
      </c>
    </row>
    <row r="140" spans="1:9" x14ac:dyDescent="0.2">
      <c r="A140" s="2">
        <v>6</v>
      </c>
      <c r="B140" s="1" t="s">
        <v>52</v>
      </c>
      <c r="C140" s="4">
        <v>67</v>
      </c>
      <c r="D140" s="8">
        <v>4.8099999999999996</v>
      </c>
      <c r="E140" s="4">
        <v>47</v>
      </c>
      <c r="F140" s="8">
        <v>5.6</v>
      </c>
      <c r="G140" s="4">
        <v>19</v>
      </c>
      <c r="H140" s="8">
        <v>3.56</v>
      </c>
      <c r="I140" s="4">
        <v>1</v>
      </c>
    </row>
    <row r="141" spans="1:9" x14ac:dyDescent="0.2">
      <c r="A141" s="2">
        <v>7</v>
      </c>
      <c r="B141" s="1" t="s">
        <v>45</v>
      </c>
      <c r="C141" s="4">
        <v>63</v>
      </c>
      <c r="D141" s="8">
        <v>4.5199999999999996</v>
      </c>
      <c r="E141" s="4">
        <v>39</v>
      </c>
      <c r="F141" s="8">
        <v>4.6399999999999997</v>
      </c>
      <c r="G141" s="4">
        <v>24</v>
      </c>
      <c r="H141" s="8">
        <v>4.5</v>
      </c>
      <c r="I141" s="4">
        <v>0</v>
      </c>
    </row>
    <row r="142" spans="1:9" x14ac:dyDescent="0.2">
      <c r="A142" s="2">
        <v>8</v>
      </c>
      <c r="B142" s="1" t="s">
        <v>48</v>
      </c>
      <c r="C142" s="4">
        <v>61</v>
      </c>
      <c r="D142" s="8">
        <v>4.38</v>
      </c>
      <c r="E142" s="4">
        <v>42</v>
      </c>
      <c r="F142" s="8">
        <v>5</v>
      </c>
      <c r="G142" s="4">
        <v>19</v>
      </c>
      <c r="H142" s="8">
        <v>3.56</v>
      </c>
      <c r="I142" s="4">
        <v>0</v>
      </c>
    </row>
    <row r="143" spans="1:9" x14ac:dyDescent="0.2">
      <c r="A143" s="2">
        <v>9</v>
      </c>
      <c r="B143" s="1" t="s">
        <v>60</v>
      </c>
      <c r="C143" s="4">
        <v>55</v>
      </c>
      <c r="D143" s="8">
        <v>3.95</v>
      </c>
      <c r="E143" s="4">
        <v>37</v>
      </c>
      <c r="F143" s="8">
        <v>4.4000000000000004</v>
      </c>
      <c r="G143" s="4">
        <v>11</v>
      </c>
      <c r="H143" s="8">
        <v>2.06</v>
      </c>
      <c r="I143" s="4">
        <v>1</v>
      </c>
    </row>
    <row r="144" spans="1:9" x14ac:dyDescent="0.2">
      <c r="A144" s="2">
        <v>10</v>
      </c>
      <c r="B144" s="1" t="s">
        <v>53</v>
      </c>
      <c r="C144" s="4">
        <v>49</v>
      </c>
      <c r="D144" s="8">
        <v>3.52</v>
      </c>
      <c r="E144" s="4">
        <v>32</v>
      </c>
      <c r="F144" s="8">
        <v>3.81</v>
      </c>
      <c r="G144" s="4">
        <v>17</v>
      </c>
      <c r="H144" s="8">
        <v>3.19</v>
      </c>
      <c r="I144" s="4">
        <v>0</v>
      </c>
    </row>
    <row r="145" spans="1:9" x14ac:dyDescent="0.2">
      <c r="A145" s="2">
        <v>11</v>
      </c>
      <c r="B145" s="1" t="s">
        <v>51</v>
      </c>
      <c r="C145" s="4">
        <v>44</v>
      </c>
      <c r="D145" s="8">
        <v>3.16</v>
      </c>
      <c r="E145" s="4">
        <v>18</v>
      </c>
      <c r="F145" s="8">
        <v>2.14</v>
      </c>
      <c r="G145" s="4">
        <v>26</v>
      </c>
      <c r="H145" s="8">
        <v>4.88</v>
      </c>
      <c r="I145" s="4">
        <v>0</v>
      </c>
    </row>
    <row r="146" spans="1:9" x14ac:dyDescent="0.2">
      <c r="A146" s="2">
        <v>11</v>
      </c>
      <c r="B146" s="1" t="s">
        <v>61</v>
      </c>
      <c r="C146" s="4">
        <v>44</v>
      </c>
      <c r="D146" s="8">
        <v>3.16</v>
      </c>
      <c r="E146" s="4">
        <v>36</v>
      </c>
      <c r="F146" s="8">
        <v>4.29</v>
      </c>
      <c r="G146" s="4">
        <v>8</v>
      </c>
      <c r="H146" s="8">
        <v>1.5</v>
      </c>
      <c r="I146" s="4">
        <v>0</v>
      </c>
    </row>
    <row r="147" spans="1:9" x14ac:dyDescent="0.2">
      <c r="A147" s="2">
        <v>13</v>
      </c>
      <c r="B147" s="1" t="s">
        <v>46</v>
      </c>
      <c r="C147" s="4">
        <v>41</v>
      </c>
      <c r="D147" s="8">
        <v>2.94</v>
      </c>
      <c r="E147" s="4">
        <v>12</v>
      </c>
      <c r="F147" s="8">
        <v>1.43</v>
      </c>
      <c r="G147" s="4">
        <v>29</v>
      </c>
      <c r="H147" s="8">
        <v>5.44</v>
      </c>
      <c r="I147" s="4">
        <v>0</v>
      </c>
    </row>
    <row r="148" spans="1:9" x14ac:dyDescent="0.2">
      <c r="A148" s="2">
        <v>14</v>
      </c>
      <c r="B148" s="1" t="s">
        <v>57</v>
      </c>
      <c r="C148" s="4">
        <v>35</v>
      </c>
      <c r="D148" s="8">
        <v>2.5099999999999998</v>
      </c>
      <c r="E148" s="4">
        <v>15</v>
      </c>
      <c r="F148" s="8">
        <v>1.79</v>
      </c>
      <c r="G148" s="4">
        <v>18</v>
      </c>
      <c r="H148" s="8">
        <v>3.38</v>
      </c>
      <c r="I148" s="4">
        <v>0</v>
      </c>
    </row>
    <row r="149" spans="1:9" x14ac:dyDescent="0.2">
      <c r="A149" s="2">
        <v>15</v>
      </c>
      <c r="B149" s="1" t="s">
        <v>56</v>
      </c>
      <c r="C149" s="4">
        <v>27</v>
      </c>
      <c r="D149" s="8">
        <v>1.94</v>
      </c>
      <c r="E149" s="4">
        <v>15</v>
      </c>
      <c r="F149" s="8">
        <v>1.79</v>
      </c>
      <c r="G149" s="4">
        <v>12</v>
      </c>
      <c r="H149" s="8">
        <v>2.25</v>
      </c>
      <c r="I149" s="4">
        <v>0</v>
      </c>
    </row>
    <row r="150" spans="1:9" x14ac:dyDescent="0.2">
      <c r="A150" s="2">
        <v>16</v>
      </c>
      <c r="B150" s="1" t="s">
        <v>50</v>
      </c>
      <c r="C150" s="4">
        <v>26</v>
      </c>
      <c r="D150" s="8">
        <v>1.87</v>
      </c>
      <c r="E150" s="4">
        <v>12</v>
      </c>
      <c r="F150" s="8">
        <v>1.43</v>
      </c>
      <c r="G150" s="4">
        <v>14</v>
      </c>
      <c r="H150" s="8">
        <v>2.63</v>
      </c>
      <c r="I150" s="4">
        <v>0</v>
      </c>
    </row>
    <row r="151" spans="1:9" x14ac:dyDescent="0.2">
      <c r="A151" s="2">
        <v>17</v>
      </c>
      <c r="B151" s="1" t="s">
        <v>66</v>
      </c>
      <c r="C151" s="4">
        <v>22</v>
      </c>
      <c r="D151" s="8">
        <v>1.58</v>
      </c>
      <c r="E151" s="4">
        <v>8</v>
      </c>
      <c r="F151" s="8">
        <v>0.95</v>
      </c>
      <c r="G151" s="4">
        <v>14</v>
      </c>
      <c r="H151" s="8">
        <v>2.63</v>
      </c>
      <c r="I151" s="4">
        <v>0</v>
      </c>
    </row>
    <row r="152" spans="1:9" x14ac:dyDescent="0.2">
      <c r="A152" s="2">
        <v>18</v>
      </c>
      <c r="B152" s="1" t="s">
        <v>68</v>
      </c>
      <c r="C152" s="4">
        <v>20</v>
      </c>
      <c r="D152" s="8">
        <v>1.43</v>
      </c>
      <c r="E152" s="4">
        <v>2</v>
      </c>
      <c r="F152" s="8">
        <v>0.24</v>
      </c>
      <c r="G152" s="4">
        <v>17</v>
      </c>
      <c r="H152" s="8">
        <v>3.19</v>
      </c>
      <c r="I152" s="4">
        <v>0</v>
      </c>
    </row>
    <row r="153" spans="1:9" x14ac:dyDescent="0.2">
      <c r="A153" s="2">
        <v>19</v>
      </c>
      <c r="B153" s="1" t="s">
        <v>47</v>
      </c>
      <c r="C153" s="4">
        <v>19</v>
      </c>
      <c r="D153" s="8">
        <v>1.36</v>
      </c>
      <c r="E153" s="4">
        <v>10</v>
      </c>
      <c r="F153" s="8">
        <v>1.19</v>
      </c>
      <c r="G153" s="4">
        <v>8</v>
      </c>
      <c r="H153" s="8">
        <v>1.5</v>
      </c>
      <c r="I153" s="4">
        <v>1</v>
      </c>
    </row>
    <row r="154" spans="1:9" x14ac:dyDescent="0.2">
      <c r="A154" s="2">
        <v>20</v>
      </c>
      <c r="B154" s="1" t="s">
        <v>65</v>
      </c>
      <c r="C154" s="4">
        <v>17</v>
      </c>
      <c r="D154" s="8">
        <v>1.22</v>
      </c>
      <c r="E154" s="4">
        <v>4</v>
      </c>
      <c r="F154" s="8">
        <v>0.48</v>
      </c>
      <c r="G154" s="4">
        <v>13</v>
      </c>
      <c r="H154" s="8">
        <v>2.44</v>
      </c>
      <c r="I154" s="4">
        <v>0</v>
      </c>
    </row>
    <row r="155" spans="1:9" x14ac:dyDescent="0.2">
      <c r="A155" s="2">
        <v>20</v>
      </c>
      <c r="B155" s="1" t="s">
        <v>62</v>
      </c>
      <c r="C155" s="4">
        <v>17</v>
      </c>
      <c r="D155" s="8">
        <v>1.22</v>
      </c>
      <c r="E155" s="4">
        <v>0</v>
      </c>
      <c r="F155" s="8">
        <v>0</v>
      </c>
      <c r="G155" s="4">
        <v>17</v>
      </c>
      <c r="H155" s="8">
        <v>3.19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58</v>
      </c>
      <c r="C158" s="4">
        <v>106</v>
      </c>
      <c r="D158" s="8">
        <v>12.06</v>
      </c>
      <c r="E158" s="4">
        <v>101</v>
      </c>
      <c r="F158" s="8">
        <v>16.829999999999998</v>
      </c>
      <c r="G158" s="4">
        <v>5</v>
      </c>
      <c r="H158" s="8">
        <v>1.92</v>
      </c>
      <c r="I158" s="4">
        <v>0</v>
      </c>
    </row>
    <row r="159" spans="1:9" x14ac:dyDescent="0.2">
      <c r="A159" s="2">
        <v>2</v>
      </c>
      <c r="B159" s="1" t="s">
        <v>59</v>
      </c>
      <c r="C159" s="4">
        <v>105</v>
      </c>
      <c r="D159" s="8">
        <v>11.95</v>
      </c>
      <c r="E159" s="4">
        <v>92</v>
      </c>
      <c r="F159" s="8">
        <v>15.33</v>
      </c>
      <c r="G159" s="4">
        <v>13</v>
      </c>
      <c r="H159" s="8">
        <v>4.9800000000000004</v>
      </c>
      <c r="I159" s="4">
        <v>0</v>
      </c>
    </row>
    <row r="160" spans="1:9" x14ac:dyDescent="0.2">
      <c r="A160" s="2">
        <v>3</v>
      </c>
      <c r="B160" s="1" t="s">
        <v>54</v>
      </c>
      <c r="C160" s="4">
        <v>72</v>
      </c>
      <c r="D160" s="8">
        <v>8.19</v>
      </c>
      <c r="E160" s="4">
        <v>38</v>
      </c>
      <c r="F160" s="8">
        <v>6.33</v>
      </c>
      <c r="G160" s="4">
        <v>34</v>
      </c>
      <c r="H160" s="8">
        <v>13.03</v>
      </c>
      <c r="I160" s="4">
        <v>0</v>
      </c>
    </row>
    <row r="161" spans="1:9" x14ac:dyDescent="0.2">
      <c r="A161" s="2">
        <v>4</v>
      </c>
      <c r="B161" s="1" t="s">
        <v>55</v>
      </c>
      <c r="C161" s="4">
        <v>71</v>
      </c>
      <c r="D161" s="8">
        <v>8.08</v>
      </c>
      <c r="E161" s="4">
        <v>57</v>
      </c>
      <c r="F161" s="8">
        <v>9.5</v>
      </c>
      <c r="G161" s="4">
        <v>14</v>
      </c>
      <c r="H161" s="8">
        <v>5.36</v>
      </c>
      <c r="I161" s="4">
        <v>0</v>
      </c>
    </row>
    <row r="162" spans="1:9" x14ac:dyDescent="0.2">
      <c r="A162" s="2">
        <v>5</v>
      </c>
      <c r="B162" s="1" t="s">
        <v>52</v>
      </c>
      <c r="C162" s="4">
        <v>57</v>
      </c>
      <c r="D162" s="8">
        <v>6.48</v>
      </c>
      <c r="E162" s="4">
        <v>44</v>
      </c>
      <c r="F162" s="8">
        <v>7.33</v>
      </c>
      <c r="G162" s="4">
        <v>11</v>
      </c>
      <c r="H162" s="8">
        <v>4.21</v>
      </c>
      <c r="I162" s="4">
        <v>2</v>
      </c>
    </row>
    <row r="163" spans="1:9" x14ac:dyDescent="0.2">
      <c r="A163" s="2">
        <v>6</v>
      </c>
      <c r="B163" s="1" t="s">
        <v>44</v>
      </c>
      <c r="C163" s="4">
        <v>56</v>
      </c>
      <c r="D163" s="8">
        <v>6.37</v>
      </c>
      <c r="E163" s="4">
        <v>25</v>
      </c>
      <c r="F163" s="8">
        <v>4.17</v>
      </c>
      <c r="G163" s="4">
        <v>31</v>
      </c>
      <c r="H163" s="8">
        <v>11.88</v>
      </c>
      <c r="I163" s="4">
        <v>0</v>
      </c>
    </row>
    <row r="164" spans="1:9" x14ac:dyDescent="0.2">
      <c r="A164" s="2">
        <v>7</v>
      </c>
      <c r="B164" s="1" t="s">
        <v>45</v>
      </c>
      <c r="C164" s="4">
        <v>44</v>
      </c>
      <c r="D164" s="8">
        <v>5.01</v>
      </c>
      <c r="E164" s="4">
        <v>28</v>
      </c>
      <c r="F164" s="8">
        <v>4.67</v>
      </c>
      <c r="G164" s="4">
        <v>16</v>
      </c>
      <c r="H164" s="8">
        <v>6.13</v>
      </c>
      <c r="I164" s="4">
        <v>0</v>
      </c>
    </row>
    <row r="165" spans="1:9" x14ac:dyDescent="0.2">
      <c r="A165" s="2">
        <v>8</v>
      </c>
      <c r="B165" s="1" t="s">
        <v>60</v>
      </c>
      <c r="C165" s="4">
        <v>41</v>
      </c>
      <c r="D165" s="8">
        <v>4.66</v>
      </c>
      <c r="E165" s="4">
        <v>27</v>
      </c>
      <c r="F165" s="8">
        <v>4.5</v>
      </c>
      <c r="G165" s="4">
        <v>9</v>
      </c>
      <c r="H165" s="8">
        <v>3.45</v>
      </c>
      <c r="I165" s="4">
        <v>4</v>
      </c>
    </row>
    <row r="166" spans="1:9" x14ac:dyDescent="0.2">
      <c r="A166" s="2">
        <v>9</v>
      </c>
      <c r="B166" s="1" t="s">
        <v>61</v>
      </c>
      <c r="C166" s="4">
        <v>28</v>
      </c>
      <c r="D166" s="8">
        <v>3.19</v>
      </c>
      <c r="E166" s="4">
        <v>28</v>
      </c>
      <c r="F166" s="8">
        <v>4.67</v>
      </c>
      <c r="G166" s="4">
        <v>0</v>
      </c>
      <c r="H166" s="8">
        <v>0</v>
      </c>
      <c r="I166" s="4">
        <v>0</v>
      </c>
    </row>
    <row r="167" spans="1:9" x14ac:dyDescent="0.2">
      <c r="A167" s="2">
        <v>10</v>
      </c>
      <c r="B167" s="1" t="s">
        <v>51</v>
      </c>
      <c r="C167" s="4">
        <v>27</v>
      </c>
      <c r="D167" s="8">
        <v>3.07</v>
      </c>
      <c r="E167" s="4">
        <v>12</v>
      </c>
      <c r="F167" s="8">
        <v>2</v>
      </c>
      <c r="G167" s="4">
        <v>15</v>
      </c>
      <c r="H167" s="8">
        <v>5.75</v>
      </c>
      <c r="I167" s="4">
        <v>0</v>
      </c>
    </row>
    <row r="168" spans="1:9" x14ac:dyDescent="0.2">
      <c r="A168" s="2">
        <v>11</v>
      </c>
      <c r="B168" s="1" t="s">
        <v>53</v>
      </c>
      <c r="C168" s="4">
        <v>26</v>
      </c>
      <c r="D168" s="8">
        <v>2.96</v>
      </c>
      <c r="E168" s="4">
        <v>20</v>
      </c>
      <c r="F168" s="8">
        <v>3.33</v>
      </c>
      <c r="G168" s="4">
        <v>6</v>
      </c>
      <c r="H168" s="8">
        <v>2.2999999999999998</v>
      </c>
      <c r="I168" s="4">
        <v>0</v>
      </c>
    </row>
    <row r="169" spans="1:9" x14ac:dyDescent="0.2">
      <c r="A169" s="2">
        <v>12</v>
      </c>
      <c r="B169" s="1" t="s">
        <v>46</v>
      </c>
      <c r="C169" s="4">
        <v>23</v>
      </c>
      <c r="D169" s="8">
        <v>2.62</v>
      </c>
      <c r="E169" s="4">
        <v>15</v>
      </c>
      <c r="F169" s="8">
        <v>2.5</v>
      </c>
      <c r="G169" s="4">
        <v>8</v>
      </c>
      <c r="H169" s="8">
        <v>3.07</v>
      </c>
      <c r="I169" s="4">
        <v>0</v>
      </c>
    </row>
    <row r="170" spans="1:9" x14ac:dyDescent="0.2">
      <c r="A170" s="2">
        <v>13</v>
      </c>
      <c r="B170" s="1" t="s">
        <v>47</v>
      </c>
      <c r="C170" s="4">
        <v>17</v>
      </c>
      <c r="D170" s="8">
        <v>1.93</v>
      </c>
      <c r="E170" s="4">
        <v>13</v>
      </c>
      <c r="F170" s="8">
        <v>2.17</v>
      </c>
      <c r="G170" s="4">
        <v>4</v>
      </c>
      <c r="H170" s="8">
        <v>1.53</v>
      </c>
      <c r="I170" s="4">
        <v>0</v>
      </c>
    </row>
    <row r="171" spans="1:9" x14ac:dyDescent="0.2">
      <c r="A171" s="2">
        <v>14</v>
      </c>
      <c r="B171" s="1" t="s">
        <v>57</v>
      </c>
      <c r="C171" s="4">
        <v>16</v>
      </c>
      <c r="D171" s="8">
        <v>1.82</v>
      </c>
      <c r="E171" s="4">
        <v>7</v>
      </c>
      <c r="F171" s="8">
        <v>1.17</v>
      </c>
      <c r="G171" s="4">
        <v>9</v>
      </c>
      <c r="H171" s="8">
        <v>3.45</v>
      </c>
      <c r="I171" s="4">
        <v>0</v>
      </c>
    </row>
    <row r="172" spans="1:9" x14ac:dyDescent="0.2">
      <c r="A172" s="2">
        <v>15</v>
      </c>
      <c r="B172" s="1" t="s">
        <v>56</v>
      </c>
      <c r="C172" s="4">
        <v>15</v>
      </c>
      <c r="D172" s="8">
        <v>1.71</v>
      </c>
      <c r="E172" s="4">
        <v>13</v>
      </c>
      <c r="F172" s="8">
        <v>2.17</v>
      </c>
      <c r="G172" s="4">
        <v>2</v>
      </c>
      <c r="H172" s="8">
        <v>0.77</v>
      </c>
      <c r="I172" s="4">
        <v>0</v>
      </c>
    </row>
    <row r="173" spans="1:9" x14ac:dyDescent="0.2">
      <c r="A173" s="2">
        <v>16</v>
      </c>
      <c r="B173" s="1" t="s">
        <v>49</v>
      </c>
      <c r="C173" s="4">
        <v>12</v>
      </c>
      <c r="D173" s="8">
        <v>1.37</v>
      </c>
      <c r="E173" s="4">
        <v>7</v>
      </c>
      <c r="F173" s="8">
        <v>1.17</v>
      </c>
      <c r="G173" s="4">
        <v>5</v>
      </c>
      <c r="H173" s="8">
        <v>1.92</v>
      </c>
      <c r="I173" s="4">
        <v>0</v>
      </c>
    </row>
    <row r="174" spans="1:9" x14ac:dyDescent="0.2">
      <c r="A174" s="2">
        <v>16</v>
      </c>
      <c r="B174" s="1" t="s">
        <v>65</v>
      </c>
      <c r="C174" s="4">
        <v>12</v>
      </c>
      <c r="D174" s="8">
        <v>1.37</v>
      </c>
      <c r="E174" s="4">
        <v>3</v>
      </c>
      <c r="F174" s="8">
        <v>0.5</v>
      </c>
      <c r="G174" s="4">
        <v>9</v>
      </c>
      <c r="H174" s="8">
        <v>3.45</v>
      </c>
      <c r="I174" s="4">
        <v>0</v>
      </c>
    </row>
    <row r="175" spans="1:9" x14ac:dyDescent="0.2">
      <c r="A175" s="2">
        <v>18</v>
      </c>
      <c r="B175" s="1" t="s">
        <v>62</v>
      </c>
      <c r="C175" s="4">
        <v>11</v>
      </c>
      <c r="D175" s="8">
        <v>1.25</v>
      </c>
      <c r="E175" s="4">
        <v>0</v>
      </c>
      <c r="F175" s="8">
        <v>0</v>
      </c>
      <c r="G175" s="4">
        <v>6</v>
      </c>
      <c r="H175" s="8">
        <v>2.2999999999999998</v>
      </c>
      <c r="I175" s="4">
        <v>0</v>
      </c>
    </row>
    <row r="176" spans="1:9" x14ac:dyDescent="0.2">
      <c r="A176" s="2">
        <v>19</v>
      </c>
      <c r="B176" s="1" t="s">
        <v>69</v>
      </c>
      <c r="C176" s="4">
        <v>10</v>
      </c>
      <c r="D176" s="8">
        <v>1.1399999999999999</v>
      </c>
      <c r="E176" s="4">
        <v>2</v>
      </c>
      <c r="F176" s="8">
        <v>0.33</v>
      </c>
      <c r="G176" s="4">
        <v>8</v>
      </c>
      <c r="H176" s="8">
        <v>3.07</v>
      </c>
      <c r="I176" s="4">
        <v>0</v>
      </c>
    </row>
    <row r="177" spans="1:9" x14ac:dyDescent="0.2">
      <c r="A177" s="2">
        <v>19</v>
      </c>
      <c r="B177" s="1" t="s">
        <v>63</v>
      </c>
      <c r="C177" s="4">
        <v>10</v>
      </c>
      <c r="D177" s="8">
        <v>1.1399999999999999</v>
      </c>
      <c r="E177" s="4">
        <v>8</v>
      </c>
      <c r="F177" s="8">
        <v>1.33</v>
      </c>
      <c r="G177" s="4">
        <v>2</v>
      </c>
      <c r="H177" s="8">
        <v>0.77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59</v>
      </c>
      <c r="C180" s="4">
        <v>95</v>
      </c>
      <c r="D180" s="8">
        <v>12.5</v>
      </c>
      <c r="E180" s="4">
        <v>80</v>
      </c>
      <c r="F180" s="8">
        <v>17.09</v>
      </c>
      <c r="G180" s="4">
        <v>15</v>
      </c>
      <c r="H180" s="8">
        <v>5.38</v>
      </c>
      <c r="I180" s="4">
        <v>0</v>
      </c>
    </row>
    <row r="181" spans="1:9" x14ac:dyDescent="0.2">
      <c r="A181" s="2">
        <v>2</v>
      </c>
      <c r="B181" s="1" t="s">
        <v>52</v>
      </c>
      <c r="C181" s="4">
        <v>57</v>
      </c>
      <c r="D181" s="8">
        <v>7.5</v>
      </c>
      <c r="E181" s="4">
        <v>41</v>
      </c>
      <c r="F181" s="8">
        <v>8.76</v>
      </c>
      <c r="G181" s="4">
        <v>14</v>
      </c>
      <c r="H181" s="8">
        <v>5.0199999999999996</v>
      </c>
      <c r="I181" s="4">
        <v>2</v>
      </c>
    </row>
    <row r="182" spans="1:9" x14ac:dyDescent="0.2">
      <c r="A182" s="2">
        <v>3</v>
      </c>
      <c r="B182" s="1" t="s">
        <v>44</v>
      </c>
      <c r="C182" s="4">
        <v>56</v>
      </c>
      <c r="D182" s="8">
        <v>7.37</v>
      </c>
      <c r="E182" s="4">
        <v>20</v>
      </c>
      <c r="F182" s="8">
        <v>4.2699999999999996</v>
      </c>
      <c r="G182" s="4">
        <v>36</v>
      </c>
      <c r="H182" s="8">
        <v>12.9</v>
      </c>
      <c r="I182" s="4">
        <v>0</v>
      </c>
    </row>
    <row r="183" spans="1:9" x14ac:dyDescent="0.2">
      <c r="A183" s="2">
        <v>3</v>
      </c>
      <c r="B183" s="1" t="s">
        <v>58</v>
      </c>
      <c r="C183" s="4">
        <v>56</v>
      </c>
      <c r="D183" s="8">
        <v>7.37</v>
      </c>
      <c r="E183" s="4">
        <v>53</v>
      </c>
      <c r="F183" s="8">
        <v>11.32</v>
      </c>
      <c r="G183" s="4">
        <v>3</v>
      </c>
      <c r="H183" s="8">
        <v>1.08</v>
      </c>
      <c r="I183" s="4">
        <v>0</v>
      </c>
    </row>
    <row r="184" spans="1:9" x14ac:dyDescent="0.2">
      <c r="A184" s="2">
        <v>5</v>
      </c>
      <c r="B184" s="1" t="s">
        <v>45</v>
      </c>
      <c r="C184" s="4">
        <v>54</v>
      </c>
      <c r="D184" s="8">
        <v>7.11</v>
      </c>
      <c r="E184" s="4">
        <v>32</v>
      </c>
      <c r="F184" s="8">
        <v>6.84</v>
      </c>
      <c r="G184" s="4">
        <v>22</v>
      </c>
      <c r="H184" s="8">
        <v>7.89</v>
      </c>
      <c r="I184" s="4">
        <v>0</v>
      </c>
    </row>
    <row r="185" spans="1:9" x14ac:dyDescent="0.2">
      <c r="A185" s="2">
        <v>5</v>
      </c>
      <c r="B185" s="1" t="s">
        <v>54</v>
      </c>
      <c r="C185" s="4">
        <v>54</v>
      </c>
      <c r="D185" s="8">
        <v>7.11</v>
      </c>
      <c r="E185" s="4">
        <v>31</v>
      </c>
      <c r="F185" s="8">
        <v>6.62</v>
      </c>
      <c r="G185" s="4">
        <v>23</v>
      </c>
      <c r="H185" s="8">
        <v>8.24</v>
      </c>
      <c r="I185" s="4">
        <v>0</v>
      </c>
    </row>
    <row r="186" spans="1:9" x14ac:dyDescent="0.2">
      <c r="A186" s="2">
        <v>7</v>
      </c>
      <c r="B186" s="1" t="s">
        <v>53</v>
      </c>
      <c r="C186" s="4">
        <v>29</v>
      </c>
      <c r="D186" s="8">
        <v>3.82</v>
      </c>
      <c r="E186" s="4">
        <v>26</v>
      </c>
      <c r="F186" s="8">
        <v>5.56</v>
      </c>
      <c r="G186" s="4">
        <v>3</v>
      </c>
      <c r="H186" s="8">
        <v>1.08</v>
      </c>
      <c r="I186" s="4">
        <v>0</v>
      </c>
    </row>
    <row r="187" spans="1:9" x14ac:dyDescent="0.2">
      <c r="A187" s="2">
        <v>8</v>
      </c>
      <c r="B187" s="1" t="s">
        <v>61</v>
      </c>
      <c r="C187" s="4">
        <v>27</v>
      </c>
      <c r="D187" s="8">
        <v>3.55</v>
      </c>
      <c r="E187" s="4">
        <v>23</v>
      </c>
      <c r="F187" s="8">
        <v>4.91</v>
      </c>
      <c r="G187" s="4">
        <v>4</v>
      </c>
      <c r="H187" s="8">
        <v>1.43</v>
      </c>
      <c r="I187" s="4">
        <v>0</v>
      </c>
    </row>
    <row r="188" spans="1:9" x14ac:dyDescent="0.2">
      <c r="A188" s="2">
        <v>9</v>
      </c>
      <c r="B188" s="1" t="s">
        <v>63</v>
      </c>
      <c r="C188" s="4">
        <v>26</v>
      </c>
      <c r="D188" s="8">
        <v>3.42</v>
      </c>
      <c r="E188" s="4">
        <v>22</v>
      </c>
      <c r="F188" s="8">
        <v>4.7</v>
      </c>
      <c r="G188" s="4">
        <v>4</v>
      </c>
      <c r="H188" s="8">
        <v>1.43</v>
      </c>
      <c r="I188" s="4">
        <v>0</v>
      </c>
    </row>
    <row r="189" spans="1:9" x14ac:dyDescent="0.2">
      <c r="A189" s="2">
        <v>10</v>
      </c>
      <c r="B189" s="1" t="s">
        <v>60</v>
      </c>
      <c r="C189" s="4">
        <v>25</v>
      </c>
      <c r="D189" s="8">
        <v>3.29</v>
      </c>
      <c r="E189" s="4">
        <v>12</v>
      </c>
      <c r="F189" s="8">
        <v>2.56</v>
      </c>
      <c r="G189" s="4">
        <v>7</v>
      </c>
      <c r="H189" s="8">
        <v>2.5099999999999998</v>
      </c>
      <c r="I189" s="4">
        <v>0</v>
      </c>
    </row>
    <row r="190" spans="1:9" x14ac:dyDescent="0.2">
      <c r="A190" s="2">
        <v>11</v>
      </c>
      <c r="B190" s="1" t="s">
        <v>46</v>
      </c>
      <c r="C190" s="4">
        <v>24</v>
      </c>
      <c r="D190" s="8">
        <v>3.16</v>
      </c>
      <c r="E190" s="4">
        <v>11</v>
      </c>
      <c r="F190" s="8">
        <v>2.35</v>
      </c>
      <c r="G190" s="4">
        <v>13</v>
      </c>
      <c r="H190" s="8">
        <v>4.66</v>
      </c>
      <c r="I190" s="4">
        <v>0</v>
      </c>
    </row>
    <row r="191" spans="1:9" x14ac:dyDescent="0.2">
      <c r="A191" s="2">
        <v>11</v>
      </c>
      <c r="B191" s="1" t="s">
        <v>55</v>
      </c>
      <c r="C191" s="4">
        <v>24</v>
      </c>
      <c r="D191" s="8">
        <v>3.16</v>
      </c>
      <c r="E191" s="4">
        <v>14</v>
      </c>
      <c r="F191" s="8">
        <v>2.99</v>
      </c>
      <c r="G191" s="4">
        <v>10</v>
      </c>
      <c r="H191" s="8">
        <v>3.58</v>
      </c>
      <c r="I191" s="4">
        <v>0</v>
      </c>
    </row>
    <row r="192" spans="1:9" x14ac:dyDescent="0.2">
      <c r="A192" s="2">
        <v>13</v>
      </c>
      <c r="B192" s="1" t="s">
        <v>47</v>
      </c>
      <c r="C192" s="4">
        <v>19</v>
      </c>
      <c r="D192" s="8">
        <v>2.5</v>
      </c>
      <c r="E192" s="4">
        <v>13</v>
      </c>
      <c r="F192" s="8">
        <v>2.78</v>
      </c>
      <c r="G192" s="4">
        <v>6</v>
      </c>
      <c r="H192" s="8">
        <v>2.15</v>
      </c>
      <c r="I192" s="4">
        <v>0</v>
      </c>
    </row>
    <row r="193" spans="1:9" x14ac:dyDescent="0.2">
      <c r="A193" s="2">
        <v>14</v>
      </c>
      <c r="B193" s="1" t="s">
        <v>66</v>
      </c>
      <c r="C193" s="4">
        <v>16</v>
      </c>
      <c r="D193" s="8">
        <v>2.11</v>
      </c>
      <c r="E193" s="4">
        <v>6</v>
      </c>
      <c r="F193" s="8">
        <v>1.28</v>
      </c>
      <c r="G193" s="4">
        <v>10</v>
      </c>
      <c r="H193" s="8">
        <v>3.58</v>
      </c>
      <c r="I193" s="4">
        <v>0</v>
      </c>
    </row>
    <row r="194" spans="1:9" x14ac:dyDescent="0.2">
      <c r="A194" s="2">
        <v>15</v>
      </c>
      <c r="B194" s="1" t="s">
        <v>56</v>
      </c>
      <c r="C194" s="4">
        <v>15</v>
      </c>
      <c r="D194" s="8">
        <v>1.97</v>
      </c>
      <c r="E194" s="4">
        <v>12</v>
      </c>
      <c r="F194" s="8">
        <v>2.56</v>
      </c>
      <c r="G194" s="4">
        <v>3</v>
      </c>
      <c r="H194" s="8">
        <v>1.08</v>
      </c>
      <c r="I194" s="4">
        <v>0</v>
      </c>
    </row>
    <row r="195" spans="1:9" x14ac:dyDescent="0.2">
      <c r="A195" s="2">
        <v>15</v>
      </c>
      <c r="B195" s="1" t="s">
        <v>57</v>
      </c>
      <c r="C195" s="4">
        <v>15</v>
      </c>
      <c r="D195" s="8">
        <v>1.97</v>
      </c>
      <c r="E195" s="4">
        <v>7</v>
      </c>
      <c r="F195" s="8">
        <v>1.5</v>
      </c>
      <c r="G195" s="4">
        <v>7</v>
      </c>
      <c r="H195" s="8">
        <v>2.5099999999999998</v>
      </c>
      <c r="I195" s="4">
        <v>0</v>
      </c>
    </row>
    <row r="196" spans="1:9" x14ac:dyDescent="0.2">
      <c r="A196" s="2">
        <v>17</v>
      </c>
      <c r="B196" s="1" t="s">
        <v>49</v>
      </c>
      <c r="C196" s="4">
        <v>14</v>
      </c>
      <c r="D196" s="8">
        <v>1.84</v>
      </c>
      <c r="E196" s="4">
        <v>8</v>
      </c>
      <c r="F196" s="8">
        <v>1.71</v>
      </c>
      <c r="G196" s="4">
        <v>6</v>
      </c>
      <c r="H196" s="8">
        <v>2.15</v>
      </c>
      <c r="I196" s="4">
        <v>0</v>
      </c>
    </row>
    <row r="197" spans="1:9" x14ac:dyDescent="0.2">
      <c r="A197" s="2">
        <v>18</v>
      </c>
      <c r="B197" s="1" t="s">
        <v>51</v>
      </c>
      <c r="C197" s="4">
        <v>13</v>
      </c>
      <c r="D197" s="8">
        <v>1.71</v>
      </c>
      <c r="E197" s="4">
        <v>7</v>
      </c>
      <c r="F197" s="8">
        <v>1.5</v>
      </c>
      <c r="G197" s="4">
        <v>6</v>
      </c>
      <c r="H197" s="8">
        <v>2.15</v>
      </c>
      <c r="I197" s="4">
        <v>0</v>
      </c>
    </row>
    <row r="198" spans="1:9" x14ac:dyDescent="0.2">
      <c r="A198" s="2">
        <v>18</v>
      </c>
      <c r="B198" s="1" t="s">
        <v>69</v>
      </c>
      <c r="C198" s="4">
        <v>13</v>
      </c>
      <c r="D198" s="8">
        <v>1.71</v>
      </c>
      <c r="E198" s="4">
        <v>7</v>
      </c>
      <c r="F198" s="8">
        <v>1.5</v>
      </c>
      <c r="G198" s="4">
        <v>6</v>
      </c>
      <c r="H198" s="8">
        <v>2.15</v>
      </c>
      <c r="I198" s="4">
        <v>0</v>
      </c>
    </row>
    <row r="199" spans="1:9" x14ac:dyDescent="0.2">
      <c r="A199" s="2">
        <v>20</v>
      </c>
      <c r="B199" s="1" t="s">
        <v>65</v>
      </c>
      <c r="C199" s="4">
        <v>11</v>
      </c>
      <c r="D199" s="8">
        <v>1.45</v>
      </c>
      <c r="E199" s="4">
        <v>1</v>
      </c>
      <c r="F199" s="8">
        <v>0.21</v>
      </c>
      <c r="G199" s="4">
        <v>10</v>
      </c>
      <c r="H199" s="8">
        <v>3.58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58</v>
      </c>
      <c r="C202" s="4">
        <v>122</v>
      </c>
      <c r="D202" s="8">
        <v>16.14</v>
      </c>
      <c r="E202" s="4">
        <v>113</v>
      </c>
      <c r="F202" s="8">
        <v>22.2</v>
      </c>
      <c r="G202" s="4">
        <v>9</v>
      </c>
      <c r="H202" s="8">
        <v>3.8</v>
      </c>
      <c r="I202" s="4">
        <v>0</v>
      </c>
    </row>
    <row r="203" spans="1:9" x14ac:dyDescent="0.2">
      <c r="A203" s="2">
        <v>2</v>
      </c>
      <c r="B203" s="1" t="s">
        <v>59</v>
      </c>
      <c r="C203" s="4">
        <v>77</v>
      </c>
      <c r="D203" s="8">
        <v>10.19</v>
      </c>
      <c r="E203" s="4">
        <v>63</v>
      </c>
      <c r="F203" s="8">
        <v>12.38</v>
      </c>
      <c r="G203" s="4">
        <v>14</v>
      </c>
      <c r="H203" s="8">
        <v>5.91</v>
      </c>
      <c r="I203" s="4">
        <v>0</v>
      </c>
    </row>
    <row r="204" spans="1:9" x14ac:dyDescent="0.2">
      <c r="A204" s="2">
        <v>3</v>
      </c>
      <c r="B204" s="1" t="s">
        <v>52</v>
      </c>
      <c r="C204" s="4">
        <v>59</v>
      </c>
      <c r="D204" s="8">
        <v>7.8</v>
      </c>
      <c r="E204" s="4">
        <v>44</v>
      </c>
      <c r="F204" s="8">
        <v>8.64</v>
      </c>
      <c r="G204" s="4">
        <v>15</v>
      </c>
      <c r="H204" s="8">
        <v>6.33</v>
      </c>
      <c r="I204" s="4">
        <v>0</v>
      </c>
    </row>
    <row r="205" spans="1:9" x14ac:dyDescent="0.2">
      <c r="A205" s="2">
        <v>4</v>
      </c>
      <c r="B205" s="1" t="s">
        <v>54</v>
      </c>
      <c r="C205" s="4">
        <v>55</v>
      </c>
      <c r="D205" s="8">
        <v>7.28</v>
      </c>
      <c r="E205" s="4">
        <v>40</v>
      </c>
      <c r="F205" s="8">
        <v>7.86</v>
      </c>
      <c r="G205" s="4">
        <v>15</v>
      </c>
      <c r="H205" s="8">
        <v>6.33</v>
      </c>
      <c r="I205" s="4">
        <v>0</v>
      </c>
    </row>
    <row r="206" spans="1:9" x14ac:dyDescent="0.2">
      <c r="A206" s="2">
        <v>5</v>
      </c>
      <c r="B206" s="1" t="s">
        <v>45</v>
      </c>
      <c r="C206" s="4">
        <v>47</v>
      </c>
      <c r="D206" s="8">
        <v>6.22</v>
      </c>
      <c r="E206" s="4">
        <v>31</v>
      </c>
      <c r="F206" s="8">
        <v>6.09</v>
      </c>
      <c r="G206" s="4">
        <v>16</v>
      </c>
      <c r="H206" s="8">
        <v>6.75</v>
      </c>
      <c r="I206" s="4">
        <v>0</v>
      </c>
    </row>
    <row r="207" spans="1:9" x14ac:dyDescent="0.2">
      <c r="A207" s="2">
        <v>6</v>
      </c>
      <c r="B207" s="1" t="s">
        <v>44</v>
      </c>
      <c r="C207" s="4">
        <v>43</v>
      </c>
      <c r="D207" s="8">
        <v>5.69</v>
      </c>
      <c r="E207" s="4">
        <v>26</v>
      </c>
      <c r="F207" s="8">
        <v>5.1100000000000003</v>
      </c>
      <c r="G207" s="4">
        <v>17</v>
      </c>
      <c r="H207" s="8">
        <v>7.17</v>
      </c>
      <c r="I207" s="4">
        <v>0</v>
      </c>
    </row>
    <row r="208" spans="1:9" x14ac:dyDescent="0.2">
      <c r="A208" s="2">
        <v>7</v>
      </c>
      <c r="B208" s="1" t="s">
        <v>48</v>
      </c>
      <c r="C208" s="4">
        <v>38</v>
      </c>
      <c r="D208" s="8">
        <v>5.03</v>
      </c>
      <c r="E208" s="4">
        <v>16</v>
      </c>
      <c r="F208" s="8">
        <v>3.14</v>
      </c>
      <c r="G208" s="4">
        <v>22</v>
      </c>
      <c r="H208" s="8">
        <v>9.2799999999999994</v>
      </c>
      <c r="I208" s="4">
        <v>0</v>
      </c>
    </row>
    <row r="209" spans="1:9" x14ac:dyDescent="0.2">
      <c r="A209" s="2">
        <v>8</v>
      </c>
      <c r="B209" s="1" t="s">
        <v>70</v>
      </c>
      <c r="C209" s="4">
        <v>24</v>
      </c>
      <c r="D209" s="8">
        <v>3.17</v>
      </c>
      <c r="E209" s="4">
        <v>6</v>
      </c>
      <c r="F209" s="8">
        <v>1.18</v>
      </c>
      <c r="G209" s="4">
        <v>18</v>
      </c>
      <c r="H209" s="8">
        <v>7.59</v>
      </c>
      <c r="I209" s="4">
        <v>0</v>
      </c>
    </row>
    <row r="210" spans="1:9" x14ac:dyDescent="0.2">
      <c r="A210" s="2">
        <v>8</v>
      </c>
      <c r="B210" s="1" t="s">
        <v>55</v>
      </c>
      <c r="C210" s="4">
        <v>24</v>
      </c>
      <c r="D210" s="8">
        <v>3.17</v>
      </c>
      <c r="E210" s="4">
        <v>11</v>
      </c>
      <c r="F210" s="8">
        <v>2.16</v>
      </c>
      <c r="G210" s="4">
        <v>13</v>
      </c>
      <c r="H210" s="8">
        <v>5.49</v>
      </c>
      <c r="I210" s="4">
        <v>0</v>
      </c>
    </row>
    <row r="211" spans="1:9" x14ac:dyDescent="0.2">
      <c r="A211" s="2">
        <v>8</v>
      </c>
      <c r="B211" s="1" t="s">
        <v>61</v>
      </c>
      <c r="C211" s="4">
        <v>24</v>
      </c>
      <c r="D211" s="8">
        <v>3.17</v>
      </c>
      <c r="E211" s="4">
        <v>22</v>
      </c>
      <c r="F211" s="8">
        <v>4.32</v>
      </c>
      <c r="G211" s="4">
        <v>2</v>
      </c>
      <c r="H211" s="8">
        <v>0.84</v>
      </c>
      <c r="I211" s="4">
        <v>0</v>
      </c>
    </row>
    <row r="212" spans="1:9" x14ac:dyDescent="0.2">
      <c r="A212" s="2">
        <v>11</v>
      </c>
      <c r="B212" s="1" t="s">
        <v>53</v>
      </c>
      <c r="C212" s="4">
        <v>23</v>
      </c>
      <c r="D212" s="8">
        <v>3.04</v>
      </c>
      <c r="E212" s="4">
        <v>19</v>
      </c>
      <c r="F212" s="8">
        <v>3.73</v>
      </c>
      <c r="G212" s="4">
        <v>4</v>
      </c>
      <c r="H212" s="8">
        <v>1.69</v>
      </c>
      <c r="I212" s="4">
        <v>0</v>
      </c>
    </row>
    <row r="213" spans="1:9" x14ac:dyDescent="0.2">
      <c r="A213" s="2">
        <v>12</v>
      </c>
      <c r="B213" s="1" t="s">
        <v>60</v>
      </c>
      <c r="C213" s="4">
        <v>22</v>
      </c>
      <c r="D213" s="8">
        <v>2.91</v>
      </c>
      <c r="E213" s="4">
        <v>16</v>
      </c>
      <c r="F213" s="8">
        <v>3.14</v>
      </c>
      <c r="G213" s="4">
        <v>1</v>
      </c>
      <c r="H213" s="8">
        <v>0.42</v>
      </c>
      <c r="I213" s="4">
        <v>0</v>
      </c>
    </row>
    <row r="214" spans="1:9" x14ac:dyDescent="0.2">
      <c r="A214" s="2">
        <v>13</v>
      </c>
      <c r="B214" s="1" t="s">
        <v>46</v>
      </c>
      <c r="C214" s="4">
        <v>16</v>
      </c>
      <c r="D214" s="8">
        <v>2.12</v>
      </c>
      <c r="E214" s="4">
        <v>8</v>
      </c>
      <c r="F214" s="8">
        <v>1.57</v>
      </c>
      <c r="G214" s="4">
        <v>8</v>
      </c>
      <c r="H214" s="8">
        <v>3.38</v>
      </c>
      <c r="I214" s="4">
        <v>0</v>
      </c>
    </row>
    <row r="215" spans="1:9" x14ac:dyDescent="0.2">
      <c r="A215" s="2">
        <v>13</v>
      </c>
      <c r="B215" s="1" t="s">
        <v>51</v>
      </c>
      <c r="C215" s="4">
        <v>16</v>
      </c>
      <c r="D215" s="8">
        <v>2.12</v>
      </c>
      <c r="E215" s="4">
        <v>12</v>
      </c>
      <c r="F215" s="8">
        <v>2.36</v>
      </c>
      <c r="G215" s="4">
        <v>4</v>
      </c>
      <c r="H215" s="8">
        <v>1.69</v>
      </c>
      <c r="I215" s="4">
        <v>0</v>
      </c>
    </row>
    <row r="216" spans="1:9" x14ac:dyDescent="0.2">
      <c r="A216" s="2">
        <v>15</v>
      </c>
      <c r="B216" s="1" t="s">
        <v>57</v>
      </c>
      <c r="C216" s="4">
        <v>14</v>
      </c>
      <c r="D216" s="8">
        <v>1.85</v>
      </c>
      <c r="E216" s="4">
        <v>9</v>
      </c>
      <c r="F216" s="8">
        <v>1.77</v>
      </c>
      <c r="G216" s="4">
        <v>5</v>
      </c>
      <c r="H216" s="8">
        <v>2.11</v>
      </c>
      <c r="I216" s="4">
        <v>0</v>
      </c>
    </row>
    <row r="217" spans="1:9" x14ac:dyDescent="0.2">
      <c r="A217" s="2">
        <v>16</v>
      </c>
      <c r="B217" s="1" t="s">
        <v>47</v>
      </c>
      <c r="C217" s="4">
        <v>12</v>
      </c>
      <c r="D217" s="8">
        <v>1.59</v>
      </c>
      <c r="E217" s="4">
        <v>6</v>
      </c>
      <c r="F217" s="8">
        <v>1.18</v>
      </c>
      <c r="G217" s="4">
        <v>6</v>
      </c>
      <c r="H217" s="8">
        <v>2.5299999999999998</v>
      </c>
      <c r="I217" s="4">
        <v>0</v>
      </c>
    </row>
    <row r="218" spans="1:9" x14ac:dyDescent="0.2">
      <c r="A218" s="2">
        <v>17</v>
      </c>
      <c r="B218" s="1" t="s">
        <v>56</v>
      </c>
      <c r="C218" s="4">
        <v>11</v>
      </c>
      <c r="D218" s="8">
        <v>1.46</v>
      </c>
      <c r="E218" s="4">
        <v>8</v>
      </c>
      <c r="F218" s="8">
        <v>1.57</v>
      </c>
      <c r="G218" s="4">
        <v>3</v>
      </c>
      <c r="H218" s="8">
        <v>1.27</v>
      </c>
      <c r="I218" s="4">
        <v>0</v>
      </c>
    </row>
    <row r="219" spans="1:9" x14ac:dyDescent="0.2">
      <c r="A219" s="2">
        <v>18</v>
      </c>
      <c r="B219" s="1" t="s">
        <v>63</v>
      </c>
      <c r="C219" s="4">
        <v>10</v>
      </c>
      <c r="D219" s="8">
        <v>1.32</v>
      </c>
      <c r="E219" s="4">
        <v>10</v>
      </c>
      <c r="F219" s="8">
        <v>1.96</v>
      </c>
      <c r="G219" s="4">
        <v>0</v>
      </c>
      <c r="H219" s="8">
        <v>0</v>
      </c>
      <c r="I219" s="4">
        <v>0</v>
      </c>
    </row>
    <row r="220" spans="1:9" x14ac:dyDescent="0.2">
      <c r="A220" s="2">
        <v>19</v>
      </c>
      <c r="B220" s="1" t="s">
        <v>71</v>
      </c>
      <c r="C220" s="4">
        <v>8</v>
      </c>
      <c r="D220" s="8">
        <v>1.06</v>
      </c>
      <c r="E220" s="4">
        <v>8</v>
      </c>
      <c r="F220" s="8">
        <v>1.57</v>
      </c>
      <c r="G220" s="4">
        <v>0</v>
      </c>
      <c r="H220" s="8">
        <v>0</v>
      </c>
      <c r="I220" s="4">
        <v>0</v>
      </c>
    </row>
    <row r="221" spans="1:9" x14ac:dyDescent="0.2">
      <c r="A221" s="2">
        <v>19</v>
      </c>
      <c r="B221" s="1" t="s">
        <v>72</v>
      </c>
      <c r="C221" s="4">
        <v>8</v>
      </c>
      <c r="D221" s="8">
        <v>1.06</v>
      </c>
      <c r="E221" s="4">
        <v>6</v>
      </c>
      <c r="F221" s="8">
        <v>1.18</v>
      </c>
      <c r="G221" s="4">
        <v>2</v>
      </c>
      <c r="H221" s="8">
        <v>0.84</v>
      </c>
      <c r="I221" s="4">
        <v>0</v>
      </c>
    </row>
    <row r="222" spans="1:9" x14ac:dyDescent="0.2">
      <c r="A222" s="2">
        <v>19</v>
      </c>
      <c r="B222" s="1" t="s">
        <v>62</v>
      </c>
      <c r="C222" s="4">
        <v>8</v>
      </c>
      <c r="D222" s="8">
        <v>1.06</v>
      </c>
      <c r="E222" s="4">
        <v>0</v>
      </c>
      <c r="F222" s="8">
        <v>0</v>
      </c>
      <c r="G222" s="4">
        <v>7</v>
      </c>
      <c r="H222" s="8">
        <v>2.95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59</v>
      </c>
      <c r="C225" s="4">
        <v>61</v>
      </c>
      <c r="D225" s="8">
        <v>10.76</v>
      </c>
      <c r="E225" s="4">
        <v>51</v>
      </c>
      <c r="F225" s="8">
        <v>15.04</v>
      </c>
      <c r="G225" s="4">
        <v>10</v>
      </c>
      <c r="H225" s="8">
        <v>4.72</v>
      </c>
      <c r="I225" s="4">
        <v>0</v>
      </c>
    </row>
    <row r="226" spans="1:9" x14ac:dyDescent="0.2">
      <c r="A226" s="2">
        <v>2</v>
      </c>
      <c r="B226" s="1" t="s">
        <v>44</v>
      </c>
      <c r="C226" s="4">
        <v>46</v>
      </c>
      <c r="D226" s="8">
        <v>8.11</v>
      </c>
      <c r="E226" s="4">
        <v>22</v>
      </c>
      <c r="F226" s="8">
        <v>6.49</v>
      </c>
      <c r="G226" s="4">
        <v>24</v>
      </c>
      <c r="H226" s="8">
        <v>11.32</v>
      </c>
      <c r="I226" s="4">
        <v>0</v>
      </c>
    </row>
    <row r="227" spans="1:9" x14ac:dyDescent="0.2">
      <c r="A227" s="2">
        <v>3</v>
      </c>
      <c r="B227" s="1" t="s">
        <v>54</v>
      </c>
      <c r="C227" s="4">
        <v>43</v>
      </c>
      <c r="D227" s="8">
        <v>7.58</v>
      </c>
      <c r="E227" s="4">
        <v>24</v>
      </c>
      <c r="F227" s="8">
        <v>7.08</v>
      </c>
      <c r="G227" s="4">
        <v>19</v>
      </c>
      <c r="H227" s="8">
        <v>8.9600000000000009</v>
      </c>
      <c r="I227" s="4">
        <v>0</v>
      </c>
    </row>
    <row r="228" spans="1:9" x14ac:dyDescent="0.2">
      <c r="A228" s="2">
        <v>4</v>
      </c>
      <c r="B228" s="1" t="s">
        <v>58</v>
      </c>
      <c r="C228" s="4">
        <v>41</v>
      </c>
      <c r="D228" s="8">
        <v>7.23</v>
      </c>
      <c r="E228" s="4">
        <v>37</v>
      </c>
      <c r="F228" s="8">
        <v>10.91</v>
      </c>
      <c r="G228" s="4">
        <v>4</v>
      </c>
      <c r="H228" s="8">
        <v>1.89</v>
      </c>
      <c r="I228" s="4">
        <v>0</v>
      </c>
    </row>
    <row r="229" spans="1:9" x14ac:dyDescent="0.2">
      <c r="A229" s="2">
        <v>5</v>
      </c>
      <c r="B229" s="1" t="s">
        <v>52</v>
      </c>
      <c r="C229" s="4">
        <v>38</v>
      </c>
      <c r="D229" s="8">
        <v>6.7</v>
      </c>
      <c r="E229" s="4">
        <v>28</v>
      </c>
      <c r="F229" s="8">
        <v>8.26</v>
      </c>
      <c r="G229" s="4">
        <v>9</v>
      </c>
      <c r="H229" s="8">
        <v>4.25</v>
      </c>
      <c r="I229" s="4">
        <v>1</v>
      </c>
    </row>
    <row r="230" spans="1:9" x14ac:dyDescent="0.2">
      <c r="A230" s="2">
        <v>6</v>
      </c>
      <c r="B230" s="1" t="s">
        <v>45</v>
      </c>
      <c r="C230" s="4">
        <v>34</v>
      </c>
      <c r="D230" s="8">
        <v>6</v>
      </c>
      <c r="E230" s="4">
        <v>18</v>
      </c>
      <c r="F230" s="8">
        <v>5.31</v>
      </c>
      <c r="G230" s="4">
        <v>16</v>
      </c>
      <c r="H230" s="8">
        <v>7.55</v>
      </c>
      <c r="I230" s="4">
        <v>0</v>
      </c>
    </row>
    <row r="231" spans="1:9" x14ac:dyDescent="0.2">
      <c r="A231" s="2">
        <v>7</v>
      </c>
      <c r="B231" s="1" t="s">
        <v>46</v>
      </c>
      <c r="C231" s="4">
        <v>27</v>
      </c>
      <c r="D231" s="8">
        <v>4.76</v>
      </c>
      <c r="E231" s="4">
        <v>15</v>
      </c>
      <c r="F231" s="8">
        <v>4.42</v>
      </c>
      <c r="G231" s="4">
        <v>12</v>
      </c>
      <c r="H231" s="8">
        <v>5.66</v>
      </c>
      <c r="I231" s="4">
        <v>0</v>
      </c>
    </row>
    <row r="232" spans="1:9" x14ac:dyDescent="0.2">
      <c r="A232" s="2">
        <v>7</v>
      </c>
      <c r="B232" s="1" t="s">
        <v>53</v>
      </c>
      <c r="C232" s="4">
        <v>27</v>
      </c>
      <c r="D232" s="8">
        <v>4.76</v>
      </c>
      <c r="E232" s="4">
        <v>22</v>
      </c>
      <c r="F232" s="8">
        <v>6.49</v>
      </c>
      <c r="G232" s="4">
        <v>5</v>
      </c>
      <c r="H232" s="8">
        <v>2.36</v>
      </c>
      <c r="I232" s="4">
        <v>0</v>
      </c>
    </row>
    <row r="233" spans="1:9" x14ac:dyDescent="0.2">
      <c r="A233" s="2">
        <v>9</v>
      </c>
      <c r="B233" s="1" t="s">
        <v>67</v>
      </c>
      <c r="C233" s="4">
        <v>18</v>
      </c>
      <c r="D233" s="8">
        <v>3.17</v>
      </c>
      <c r="E233" s="4">
        <v>11</v>
      </c>
      <c r="F233" s="8">
        <v>3.24</v>
      </c>
      <c r="G233" s="4">
        <v>7</v>
      </c>
      <c r="H233" s="8">
        <v>3.3</v>
      </c>
      <c r="I233" s="4">
        <v>0</v>
      </c>
    </row>
    <row r="234" spans="1:9" x14ac:dyDescent="0.2">
      <c r="A234" s="2">
        <v>10</v>
      </c>
      <c r="B234" s="1" t="s">
        <v>47</v>
      </c>
      <c r="C234" s="4">
        <v>17</v>
      </c>
      <c r="D234" s="8">
        <v>3</v>
      </c>
      <c r="E234" s="4">
        <v>6</v>
      </c>
      <c r="F234" s="8">
        <v>1.77</v>
      </c>
      <c r="G234" s="4">
        <v>11</v>
      </c>
      <c r="H234" s="8">
        <v>5.19</v>
      </c>
      <c r="I234" s="4">
        <v>0</v>
      </c>
    </row>
    <row r="235" spans="1:9" x14ac:dyDescent="0.2">
      <c r="A235" s="2">
        <v>10</v>
      </c>
      <c r="B235" s="1" t="s">
        <v>61</v>
      </c>
      <c r="C235" s="4">
        <v>17</v>
      </c>
      <c r="D235" s="8">
        <v>3</v>
      </c>
      <c r="E235" s="4">
        <v>16</v>
      </c>
      <c r="F235" s="8">
        <v>4.72</v>
      </c>
      <c r="G235" s="4">
        <v>1</v>
      </c>
      <c r="H235" s="8">
        <v>0.47</v>
      </c>
      <c r="I235" s="4">
        <v>0</v>
      </c>
    </row>
    <row r="236" spans="1:9" x14ac:dyDescent="0.2">
      <c r="A236" s="2">
        <v>12</v>
      </c>
      <c r="B236" s="1" t="s">
        <v>56</v>
      </c>
      <c r="C236" s="4">
        <v>13</v>
      </c>
      <c r="D236" s="8">
        <v>2.29</v>
      </c>
      <c r="E236" s="4">
        <v>10</v>
      </c>
      <c r="F236" s="8">
        <v>2.95</v>
      </c>
      <c r="G236" s="4">
        <v>3</v>
      </c>
      <c r="H236" s="8">
        <v>1.42</v>
      </c>
      <c r="I236" s="4">
        <v>0</v>
      </c>
    </row>
    <row r="237" spans="1:9" x14ac:dyDescent="0.2">
      <c r="A237" s="2">
        <v>12</v>
      </c>
      <c r="B237" s="1" t="s">
        <v>60</v>
      </c>
      <c r="C237" s="4">
        <v>13</v>
      </c>
      <c r="D237" s="8">
        <v>2.29</v>
      </c>
      <c r="E237" s="4">
        <v>6</v>
      </c>
      <c r="F237" s="8">
        <v>1.77</v>
      </c>
      <c r="G237" s="4">
        <v>2</v>
      </c>
      <c r="H237" s="8">
        <v>0.94</v>
      </c>
      <c r="I237" s="4">
        <v>0</v>
      </c>
    </row>
    <row r="238" spans="1:9" x14ac:dyDescent="0.2">
      <c r="A238" s="2">
        <v>14</v>
      </c>
      <c r="B238" s="1" t="s">
        <v>51</v>
      </c>
      <c r="C238" s="4">
        <v>12</v>
      </c>
      <c r="D238" s="8">
        <v>2.12</v>
      </c>
      <c r="E238" s="4">
        <v>7</v>
      </c>
      <c r="F238" s="8">
        <v>2.06</v>
      </c>
      <c r="G238" s="4">
        <v>5</v>
      </c>
      <c r="H238" s="8">
        <v>2.36</v>
      </c>
      <c r="I238" s="4">
        <v>0</v>
      </c>
    </row>
    <row r="239" spans="1:9" x14ac:dyDescent="0.2">
      <c r="A239" s="2">
        <v>15</v>
      </c>
      <c r="B239" s="1" t="s">
        <v>68</v>
      </c>
      <c r="C239" s="4">
        <v>11</v>
      </c>
      <c r="D239" s="8">
        <v>1.94</v>
      </c>
      <c r="E239" s="4">
        <v>4</v>
      </c>
      <c r="F239" s="8">
        <v>1.18</v>
      </c>
      <c r="G239" s="4">
        <v>7</v>
      </c>
      <c r="H239" s="8">
        <v>3.3</v>
      </c>
      <c r="I239" s="4">
        <v>0</v>
      </c>
    </row>
    <row r="240" spans="1:9" x14ac:dyDescent="0.2">
      <c r="A240" s="2">
        <v>15</v>
      </c>
      <c r="B240" s="1" t="s">
        <v>63</v>
      </c>
      <c r="C240" s="4">
        <v>11</v>
      </c>
      <c r="D240" s="8">
        <v>1.94</v>
      </c>
      <c r="E240" s="4">
        <v>9</v>
      </c>
      <c r="F240" s="8">
        <v>2.65</v>
      </c>
      <c r="G240" s="4">
        <v>2</v>
      </c>
      <c r="H240" s="8">
        <v>0.94</v>
      </c>
      <c r="I240" s="4">
        <v>0</v>
      </c>
    </row>
    <row r="241" spans="1:9" x14ac:dyDescent="0.2">
      <c r="A241" s="2">
        <v>17</v>
      </c>
      <c r="B241" s="1" t="s">
        <v>50</v>
      </c>
      <c r="C241" s="4">
        <v>10</v>
      </c>
      <c r="D241" s="8">
        <v>1.76</v>
      </c>
      <c r="E241" s="4">
        <v>4</v>
      </c>
      <c r="F241" s="8">
        <v>1.18</v>
      </c>
      <c r="G241" s="4">
        <v>6</v>
      </c>
      <c r="H241" s="8">
        <v>2.83</v>
      </c>
      <c r="I241" s="4">
        <v>0</v>
      </c>
    </row>
    <row r="242" spans="1:9" x14ac:dyDescent="0.2">
      <c r="A242" s="2">
        <v>17</v>
      </c>
      <c r="B242" s="1" t="s">
        <v>55</v>
      </c>
      <c r="C242" s="4">
        <v>10</v>
      </c>
      <c r="D242" s="8">
        <v>1.76</v>
      </c>
      <c r="E242" s="4">
        <v>5</v>
      </c>
      <c r="F242" s="8">
        <v>1.47</v>
      </c>
      <c r="G242" s="4">
        <v>5</v>
      </c>
      <c r="H242" s="8">
        <v>2.36</v>
      </c>
      <c r="I242" s="4">
        <v>0</v>
      </c>
    </row>
    <row r="243" spans="1:9" x14ac:dyDescent="0.2">
      <c r="A243" s="2">
        <v>17</v>
      </c>
      <c r="B243" s="1" t="s">
        <v>73</v>
      </c>
      <c r="C243" s="4">
        <v>10</v>
      </c>
      <c r="D243" s="8">
        <v>1.76</v>
      </c>
      <c r="E243" s="4">
        <v>1</v>
      </c>
      <c r="F243" s="8">
        <v>0.28999999999999998</v>
      </c>
      <c r="G243" s="4">
        <v>1</v>
      </c>
      <c r="H243" s="8">
        <v>0.47</v>
      </c>
      <c r="I243" s="4">
        <v>0</v>
      </c>
    </row>
    <row r="244" spans="1:9" x14ac:dyDescent="0.2">
      <c r="A244" s="2">
        <v>20</v>
      </c>
      <c r="B244" s="1" t="s">
        <v>66</v>
      </c>
      <c r="C244" s="4">
        <v>8</v>
      </c>
      <c r="D244" s="8">
        <v>1.41</v>
      </c>
      <c r="E244" s="4">
        <v>3</v>
      </c>
      <c r="F244" s="8">
        <v>0.88</v>
      </c>
      <c r="G244" s="4">
        <v>5</v>
      </c>
      <c r="H244" s="8">
        <v>2.36</v>
      </c>
      <c r="I244" s="4">
        <v>0</v>
      </c>
    </row>
    <row r="245" spans="1:9" x14ac:dyDescent="0.2">
      <c r="A245" s="2">
        <v>20</v>
      </c>
      <c r="B245" s="1" t="s">
        <v>64</v>
      </c>
      <c r="C245" s="4">
        <v>8</v>
      </c>
      <c r="D245" s="8">
        <v>1.41</v>
      </c>
      <c r="E245" s="4">
        <v>1</v>
      </c>
      <c r="F245" s="8">
        <v>0.28999999999999998</v>
      </c>
      <c r="G245" s="4">
        <v>7</v>
      </c>
      <c r="H245" s="8">
        <v>3.3</v>
      </c>
      <c r="I245" s="4">
        <v>0</v>
      </c>
    </row>
    <row r="246" spans="1:9" x14ac:dyDescent="0.2">
      <c r="A246" s="2">
        <v>20</v>
      </c>
      <c r="B246" s="1" t="s">
        <v>57</v>
      </c>
      <c r="C246" s="4">
        <v>8</v>
      </c>
      <c r="D246" s="8">
        <v>1.41</v>
      </c>
      <c r="E246" s="4">
        <v>5</v>
      </c>
      <c r="F246" s="8">
        <v>1.47</v>
      </c>
      <c r="G246" s="4">
        <v>3</v>
      </c>
      <c r="H246" s="8">
        <v>1.42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59</v>
      </c>
      <c r="C249" s="4">
        <v>36</v>
      </c>
      <c r="D249" s="8">
        <v>13.53</v>
      </c>
      <c r="E249" s="4">
        <v>29</v>
      </c>
      <c r="F249" s="8">
        <v>19.46</v>
      </c>
      <c r="G249" s="4">
        <v>7</v>
      </c>
      <c r="H249" s="8">
        <v>6.14</v>
      </c>
      <c r="I249" s="4">
        <v>0</v>
      </c>
    </row>
    <row r="250" spans="1:9" x14ac:dyDescent="0.2">
      <c r="A250" s="2">
        <v>2</v>
      </c>
      <c r="B250" s="1" t="s">
        <v>58</v>
      </c>
      <c r="C250" s="4">
        <v>29</v>
      </c>
      <c r="D250" s="8">
        <v>10.9</v>
      </c>
      <c r="E250" s="4">
        <v>25</v>
      </c>
      <c r="F250" s="8">
        <v>16.78</v>
      </c>
      <c r="G250" s="4">
        <v>4</v>
      </c>
      <c r="H250" s="8">
        <v>3.51</v>
      </c>
      <c r="I250" s="4">
        <v>0</v>
      </c>
    </row>
    <row r="251" spans="1:9" x14ac:dyDescent="0.2">
      <c r="A251" s="2">
        <v>3</v>
      </c>
      <c r="B251" s="1" t="s">
        <v>54</v>
      </c>
      <c r="C251" s="4">
        <v>24</v>
      </c>
      <c r="D251" s="8">
        <v>9.02</v>
      </c>
      <c r="E251" s="4">
        <v>16</v>
      </c>
      <c r="F251" s="8">
        <v>10.74</v>
      </c>
      <c r="G251" s="4">
        <v>8</v>
      </c>
      <c r="H251" s="8">
        <v>7.02</v>
      </c>
      <c r="I251" s="4">
        <v>0</v>
      </c>
    </row>
    <row r="252" spans="1:9" x14ac:dyDescent="0.2">
      <c r="A252" s="2">
        <v>4</v>
      </c>
      <c r="B252" s="1" t="s">
        <v>44</v>
      </c>
      <c r="C252" s="4">
        <v>16</v>
      </c>
      <c r="D252" s="8">
        <v>6.02</v>
      </c>
      <c r="E252" s="4">
        <v>8</v>
      </c>
      <c r="F252" s="8">
        <v>5.37</v>
      </c>
      <c r="G252" s="4">
        <v>8</v>
      </c>
      <c r="H252" s="8">
        <v>7.02</v>
      </c>
      <c r="I252" s="4">
        <v>0</v>
      </c>
    </row>
    <row r="253" spans="1:9" x14ac:dyDescent="0.2">
      <c r="A253" s="2">
        <v>5</v>
      </c>
      <c r="B253" s="1" t="s">
        <v>61</v>
      </c>
      <c r="C253" s="4">
        <v>13</v>
      </c>
      <c r="D253" s="8">
        <v>4.8899999999999997</v>
      </c>
      <c r="E253" s="4">
        <v>11</v>
      </c>
      <c r="F253" s="8">
        <v>7.38</v>
      </c>
      <c r="G253" s="4">
        <v>2</v>
      </c>
      <c r="H253" s="8">
        <v>1.75</v>
      </c>
      <c r="I253" s="4">
        <v>0</v>
      </c>
    </row>
    <row r="254" spans="1:9" x14ac:dyDescent="0.2">
      <c r="A254" s="2">
        <v>6</v>
      </c>
      <c r="B254" s="1" t="s">
        <v>53</v>
      </c>
      <c r="C254" s="4">
        <v>11</v>
      </c>
      <c r="D254" s="8">
        <v>4.1399999999999997</v>
      </c>
      <c r="E254" s="4">
        <v>4</v>
      </c>
      <c r="F254" s="8">
        <v>2.68</v>
      </c>
      <c r="G254" s="4">
        <v>7</v>
      </c>
      <c r="H254" s="8">
        <v>6.14</v>
      </c>
      <c r="I254" s="4">
        <v>0</v>
      </c>
    </row>
    <row r="255" spans="1:9" x14ac:dyDescent="0.2">
      <c r="A255" s="2">
        <v>7</v>
      </c>
      <c r="B255" s="1" t="s">
        <v>55</v>
      </c>
      <c r="C255" s="4">
        <v>10</v>
      </c>
      <c r="D255" s="8">
        <v>3.76</v>
      </c>
      <c r="E255" s="4">
        <v>5</v>
      </c>
      <c r="F255" s="8">
        <v>3.36</v>
      </c>
      <c r="G255" s="4">
        <v>4</v>
      </c>
      <c r="H255" s="8">
        <v>3.51</v>
      </c>
      <c r="I255" s="4">
        <v>0</v>
      </c>
    </row>
    <row r="256" spans="1:9" x14ac:dyDescent="0.2">
      <c r="A256" s="2">
        <v>8</v>
      </c>
      <c r="B256" s="1" t="s">
        <v>52</v>
      </c>
      <c r="C256" s="4">
        <v>9</v>
      </c>
      <c r="D256" s="8">
        <v>3.38</v>
      </c>
      <c r="E256" s="4">
        <v>7</v>
      </c>
      <c r="F256" s="8">
        <v>4.7</v>
      </c>
      <c r="G256" s="4">
        <v>2</v>
      </c>
      <c r="H256" s="8">
        <v>1.75</v>
      </c>
      <c r="I256" s="4">
        <v>0</v>
      </c>
    </row>
    <row r="257" spans="1:9" x14ac:dyDescent="0.2">
      <c r="A257" s="2">
        <v>9</v>
      </c>
      <c r="B257" s="1" t="s">
        <v>46</v>
      </c>
      <c r="C257" s="4">
        <v>7</v>
      </c>
      <c r="D257" s="8">
        <v>2.63</v>
      </c>
      <c r="E257" s="4">
        <v>1</v>
      </c>
      <c r="F257" s="8">
        <v>0.67</v>
      </c>
      <c r="G257" s="4">
        <v>6</v>
      </c>
      <c r="H257" s="8">
        <v>5.26</v>
      </c>
      <c r="I257" s="4">
        <v>0</v>
      </c>
    </row>
    <row r="258" spans="1:9" x14ac:dyDescent="0.2">
      <c r="A258" s="2">
        <v>9</v>
      </c>
      <c r="B258" s="1" t="s">
        <v>66</v>
      </c>
      <c r="C258" s="4">
        <v>7</v>
      </c>
      <c r="D258" s="8">
        <v>2.63</v>
      </c>
      <c r="E258" s="4">
        <v>3</v>
      </c>
      <c r="F258" s="8">
        <v>2.0099999999999998</v>
      </c>
      <c r="G258" s="4">
        <v>4</v>
      </c>
      <c r="H258" s="8">
        <v>3.51</v>
      </c>
      <c r="I258" s="4">
        <v>0</v>
      </c>
    </row>
    <row r="259" spans="1:9" x14ac:dyDescent="0.2">
      <c r="A259" s="2">
        <v>9</v>
      </c>
      <c r="B259" s="1" t="s">
        <v>64</v>
      </c>
      <c r="C259" s="4">
        <v>7</v>
      </c>
      <c r="D259" s="8">
        <v>2.63</v>
      </c>
      <c r="E259" s="4">
        <v>3</v>
      </c>
      <c r="F259" s="8">
        <v>2.0099999999999998</v>
      </c>
      <c r="G259" s="4">
        <v>4</v>
      </c>
      <c r="H259" s="8">
        <v>3.51</v>
      </c>
      <c r="I259" s="4">
        <v>0</v>
      </c>
    </row>
    <row r="260" spans="1:9" x14ac:dyDescent="0.2">
      <c r="A260" s="2">
        <v>9</v>
      </c>
      <c r="B260" s="1" t="s">
        <v>56</v>
      </c>
      <c r="C260" s="4">
        <v>7</v>
      </c>
      <c r="D260" s="8">
        <v>2.63</v>
      </c>
      <c r="E260" s="4">
        <v>3</v>
      </c>
      <c r="F260" s="8">
        <v>2.0099999999999998</v>
      </c>
      <c r="G260" s="4">
        <v>4</v>
      </c>
      <c r="H260" s="8">
        <v>3.51</v>
      </c>
      <c r="I260" s="4">
        <v>0</v>
      </c>
    </row>
    <row r="261" spans="1:9" x14ac:dyDescent="0.2">
      <c r="A261" s="2">
        <v>9</v>
      </c>
      <c r="B261" s="1" t="s">
        <v>60</v>
      </c>
      <c r="C261" s="4">
        <v>7</v>
      </c>
      <c r="D261" s="8">
        <v>2.63</v>
      </c>
      <c r="E261" s="4">
        <v>5</v>
      </c>
      <c r="F261" s="8">
        <v>3.36</v>
      </c>
      <c r="G261" s="4">
        <v>2</v>
      </c>
      <c r="H261" s="8">
        <v>1.75</v>
      </c>
      <c r="I261" s="4">
        <v>0</v>
      </c>
    </row>
    <row r="262" spans="1:9" x14ac:dyDescent="0.2">
      <c r="A262" s="2">
        <v>14</v>
      </c>
      <c r="B262" s="1" t="s">
        <v>51</v>
      </c>
      <c r="C262" s="4">
        <v>6</v>
      </c>
      <c r="D262" s="8">
        <v>2.2599999999999998</v>
      </c>
      <c r="E262" s="4">
        <v>5</v>
      </c>
      <c r="F262" s="8">
        <v>3.36</v>
      </c>
      <c r="G262" s="4">
        <v>1</v>
      </c>
      <c r="H262" s="8">
        <v>0.88</v>
      </c>
      <c r="I262" s="4">
        <v>0</v>
      </c>
    </row>
    <row r="263" spans="1:9" x14ac:dyDescent="0.2">
      <c r="A263" s="2">
        <v>14</v>
      </c>
      <c r="B263" s="1" t="s">
        <v>63</v>
      </c>
      <c r="C263" s="4">
        <v>6</v>
      </c>
      <c r="D263" s="8">
        <v>2.2599999999999998</v>
      </c>
      <c r="E263" s="4">
        <v>6</v>
      </c>
      <c r="F263" s="8">
        <v>4.03</v>
      </c>
      <c r="G263" s="4">
        <v>0</v>
      </c>
      <c r="H263" s="8">
        <v>0</v>
      </c>
      <c r="I263" s="4">
        <v>0</v>
      </c>
    </row>
    <row r="264" spans="1:9" x14ac:dyDescent="0.2">
      <c r="A264" s="2">
        <v>16</v>
      </c>
      <c r="B264" s="1" t="s">
        <v>68</v>
      </c>
      <c r="C264" s="4">
        <v>5</v>
      </c>
      <c r="D264" s="8">
        <v>1.88</v>
      </c>
      <c r="E264" s="4">
        <v>1</v>
      </c>
      <c r="F264" s="8">
        <v>0.67</v>
      </c>
      <c r="G264" s="4">
        <v>4</v>
      </c>
      <c r="H264" s="8">
        <v>3.51</v>
      </c>
      <c r="I264" s="4">
        <v>0</v>
      </c>
    </row>
    <row r="265" spans="1:9" x14ac:dyDescent="0.2">
      <c r="A265" s="2">
        <v>17</v>
      </c>
      <c r="B265" s="1" t="s">
        <v>45</v>
      </c>
      <c r="C265" s="4">
        <v>4</v>
      </c>
      <c r="D265" s="8">
        <v>1.5</v>
      </c>
      <c r="E265" s="4">
        <v>2</v>
      </c>
      <c r="F265" s="8">
        <v>1.34</v>
      </c>
      <c r="G265" s="4">
        <v>2</v>
      </c>
      <c r="H265" s="8">
        <v>1.75</v>
      </c>
      <c r="I265" s="4">
        <v>0</v>
      </c>
    </row>
    <row r="266" spans="1:9" x14ac:dyDescent="0.2">
      <c r="A266" s="2">
        <v>17</v>
      </c>
      <c r="B266" s="1" t="s">
        <v>65</v>
      </c>
      <c r="C266" s="4">
        <v>4</v>
      </c>
      <c r="D266" s="8">
        <v>1.5</v>
      </c>
      <c r="E266" s="4">
        <v>2</v>
      </c>
      <c r="F266" s="8">
        <v>1.34</v>
      </c>
      <c r="G266" s="4">
        <v>2</v>
      </c>
      <c r="H266" s="8">
        <v>1.75</v>
      </c>
      <c r="I266" s="4">
        <v>0</v>
      </c>
    </row>
    <row r="267" spans="1:9" x14ac:dyDescent="0.2">
      <c r="A267" s="2">
        <v>17</v>
      </c>
      <c r="B267" s="1" t="s">
        <v>73</v>
      </c>
      <c r="C267" s="4">
        <v>4</v>
      </c>
      <c r="D267" s="8">
        <v>1.5</v>
      </c>
      <c r="E267" s="4">
        <v>1</v>
      </c>
      <c r="F267" s="8">
        <v>0.67</v>
      </c>
      <c r="G267" s="4">
        <v>2</v>
      </c>
      <c r="H267" s="8">
        <v>1.75</v>
      </c>
      <c r="I267" s="4">
        <v>0</v>
      </c>
    </row>
    <row r="268" spans="1:9" x14ac:dyDescent="0.2">
      <c r="A268" s="2">
        <v>20</v>
      </c>
      <c r="B268" s="1" t="s">
        <v>47</v>
      </c>
      <c r="C268" s="4">
        <v>3</v>
      </c>
      <c r="D268" s="8">
        <v>1.1299999999999999</v>
      </c>
      <c r="E268" s="4">
        <v>1</v>
      </c>
      <c r="F268" s="8">
        <v>0.67</v>
      </c>
      <c r="G268" s="4">
        <v>2</v>
      </c>
      <c r="H268" s="8">
        <v>1.75</v>
      </c>
      <c r="I268" s="4">
        <v>0</v>
      </c>
    </row>
    <row r="269" spans="1:9" x14ac:dyDescent="0.2">
      <c r="A269" s="2">
        <v>20</v>
      </c>
      <c r="B269" s="1" t="s">
        <v>74</v>
      </c>
      <c r="C269" s="4">
        <v>3</v>
      </c>
      <c r="D269" s="8">
        <v>1.1299999999999999</v>
      </c>
      <c r="E269" s="4">
        <v>0</v>
      </c>
      <c r="F269" s="8">
        <v>0</v>
      </c>
      <c r="G269" s="4">
        <v>3</v>
      </c>
      <c r="H269" s="8">
        <v>2.63</v>
      </c>
      <c r="I269" s="4">
        <v>0</v>
      </c>
    </row>
    <row r="270" spans="1:9" x14ac:dyDescent="0.2">
      <c r="A270" s="2">
        <v>20</v>
      </c>
      <c r="B270" s="1" t="s">
        <v>75</v>
      </c>
      <c r="C270" s="4">
        <v>3</v>
      </c>
      <c r="D270" s="8">
        <v>1.1299999999999999</v>
      </c>
      <c r="E270" s="4">
        <v>1</v>
      </c>
      <c r="F270" s="8">
        <v>0.67</v>
      </c>
      <c r="G270" s="4">
        <v>2</v>
      </c>
      <c r="H270" s="8">
        <v>1.75</v>
      </c>
      <c r="I270" s="4">
        <v>0</v>
      </c>
    </row>
    <row r="271" spans="1:9" x14ac:dyDescent="0.2">
      <c r="A271" s="2">
        <v>20</v>
      </c>
      <c r="B271" s="1" t="s">
        <v>76</v>
      </c>
      <c r="C271" s="4">
        <v>3</v>
      </c>
      <c r="D271" s="8">
        <v>1.1299999999999999</v>
      </c>
      <c r="E271" s="4">
        <v>0</v>
      </c>
      <c r="F271" s="8">
        <v>0</v>
      </c>
      <c r="G271" s="4">
        <v>3</v>
      </c>
      <c r="H271" s="8">
        <v>2.63</v>
      </c>
      <c r="I271" s="4">
        <v>0</v>
      </c>
    </row>
    <row r="272" spans="1:9" x14ac:dyDescent="0.2">
      <c r="A272" s="2">
        <v>20</v>
      </c>
      <c r="B272" s="1" t="s">
        <v>49</v>
      </c>
      <c r="C272" s="4">
        <v>3</v>
      </c>
      <c r="D272" s="8">
        <v>1.1299999999999999</v>
      </c>
      <c r="E272" s="4">
        <v>0</v>
      </c>
      <c r="F272" s="8">
        <v>0</v>
      </c>
      <c r="G272" s="4">
        <v>3</v>
      </c>
      <c r="H272" s="8">
        <v>2.63</v>
      </c>
      <c r="I272" s="4">
        <v>0</v>
      </c>
    </row>
    <row r="273" spans="1:9" x14ac:dyDescent="0.2">
      <c r="A273" s="2">
        <v>20</v>
      </c>
      <c r="B273" s="1" t="s">
        <v>77</v>
      </c>
      <c r="C273" s="4">
        <v>3</v>
      </c>
      <c r="D273" s="8">
        <v>1.1299999999999999</v>
      </c>
      <c r="E273" s="4">
        <v>0</v>
      </c>
      <c r="F273" s="8">
        <v>0</v>
      </c>
      <c r="G273" s="4">
        <v>3</v>
      </c>
      <c r="H273" s="8">
        <v>2.63</v>
      </c>
      <c r="I273" s="4">
        <v>0</v>
      </c>
    </row>
    <row r="274" spans="1:9" x14ac:dyDescent="0.2">
      <c r="A274" s="2">
        <v>20</v>
      </c>
      <c r="B274" s="1" t="s">
        <v>57</v>
      </c>
      <c r="C274" s="4">
        <v>3</v>
      </c>
      <c r="D274" s="8">
        <v>1.1299999999999999</v>
      </c>
      <c r="E274" s="4">
        <v>0</v>
      </c>
      <c r="F274" s="8">
        <v>0</v>
      </c>
      <c r="G274" s="4">
        <v>3</v>
      </c>
      <c r="H274" s="8">
        <v>2.63</v>
      </c>
      <c r="I274" s="4">
        <v>0</v>
      </c>
    </row>
    <row r="275" spans="1:9" x14ac:dyDescent="0.2">
      <c r="A275" s="2">
        <v>20</v>
      </c>
      <c r="B275" s="1" t="s">
        <v>69</v>
      </c>
      <c r="C275" s="4">
        <v>3</v>
      </c>
      <c r="D275" s="8">
        <v>1.1299999999999999</v>
      </c>
      <c r="E275" s="4">
        <v>2</v>
      </c>
      <c r="F275" s="8">
        <v>1.34</v>
      </c>
      <c r="G275" s="4">
        <v>1</v>
      </c>
      <c r="H275" s="8">
        <v>0.88</v>
      </c>
      <c r="I275" s="4">
        <v>0</v>
      </c>
    </row>
    <row r="276" spans="1:9" x14ac:dyDescent="0.2">
      <c r="A276" s="1"/>
      <c r="C276" s="4"/>
      <c r="D276" s="8"/>
      <c r="E276" s="4"/>
      <c r="F276" s="8"/>
      <c r="G276" s="4"/>
      <c r="H276" s="8"/>
      <c r="I276" s="4"/>
    </row>
    <row r="277" spans="1:9" x14ac:dyDescent="0.2">
      <c r="A277" s="1" t="s">
        <v>12</v>
      </c>
      <c r="C277" s="4"/>
      <c r="D277" s="8"/>
      <c r="E277" s="4"/>
      <c r="F277" s="8"/>
      <c r="G277" s="4"/>
      <c r="H277" s="8"/>
      <c r="I277" s="4"/>
    </row>
    <row r="278" spans="1:9" x14ac:dyDescent="0.2">
      <c r="A278" s="2">
        <v>1</v>
      </c>
      <c r="B278" s="1" t="s">
        <v>44</v>
      </c>
      <c r="C278" s="4">
        <v>26</v>
      </c>
      <c r="D278" s="8">
        <v>9.32</v>
      </c>
      <c r="E278" s="4">
        <v>8</v>
      </c>
      <c r="F278" s="8">
        <v>5.44</v>
      </c>
      <c r="G278" s="4">
        <v>18</v>
      </c>
      <c r="H278" s="8">
        <v>13.85</v>
      </c>
      <c r="I278" s="4">
        <v>0</v>
      </c>
    </row>
    <row r="279" spans="1:9" x14ac:dyDescent="0.2">
      <c r="A279" s="2">
        <v>1</v>
      </c>
      <c r="B279" s="1" t="s">
        <v>59</v>
      </c>
      <c r="C279" s="4">
        <v>26</v>
      </c>
      <c r="D279" s="8">
        <v>9.32</v>
      </c>
      <c r="E279" s="4">
        <v>24</v>
      </c>
      <c r="F279" s="8">
        <v>16.329999999999998</v>
      </c>
      <c r="G279" s="4">
        <v>2</v>
      </c>
      <c r="H279" s="8">
        <v>1.54</v>
      </c>
      <c r="I279" s="4">
        <v>0</v>
      </c>
    </row>
    <row r="280" spans="1:9" x14ac:dyDescent="0.2">
      <c r="A280" s="2">
        <v>3</v>
      </c>
      <c r="B280" s="1" t="s">
        <v>58</v>
      </c>
      <c r="C280" s="4">
        <v>24</v>
      </c>
      <c r="D280" s="8">
        <v>8.6</v>
      </c>
      <c r="E280" s="4">
        <v>22</v>
      </c>
      <c r="F280" s="8">
        <v>14.97</v>
      </c>
      <c r="G280" s="4">
        <v>2</v>
      </c>
      <c r="H280" s="8">
        <v>1.54</v>
      </c>
      <c r="I280" s="4">
        <v>0</v>
      </c>
    </row>
    <row r="281" spans="1:9" x14ac:dyDescent="0.2">
      <c r="A281" s="2">
        <v>4</v>
      </c>
      <c r="B281" s="1" t="s">
        <v>52</v>
      </c>
      <c r="C281" s="4">
        <v>17</v>
      </c>
      <c r="D281" s="8">
        <v>6.09</v>
      </c>
      <c r="E281" s="4">
        <v>15</v>
      </c>
      <c r="F281" s="8">
        <v>10.199999999999999</v>
      </c>
      <c r="G281" s="4">
        <v>2</v>
      </c>
      <c r="H281" s="8">
        <v>1.54</v>
      </c>
      <c r="I281" s="4">
        <v>0</v>
      </c>
    </row>
    <row r="282" spans="1:9" x14ac:dyDescent="0.2">
      <c r="A282" s="2">
        <v>4</v>
      </c>
      <c r="B282" s="1" t="s">
        <v>54</v>
      </c>
      <c r="C282" s="4">
        <v>17</v>
      </c>
      <c r="D282" s="8">
        <v>6.09</v>
      </c>
      <c r="E282" s="4">
        <v>11</v>
      </c>
      <c r="F282" s="8">
        <v>7.48</v>
      </c>
      <c r="G282" s="4">
        <v>6</v>
      </c>
      <c r="H282" s="8">
        <v>4.62</v>
      </c>
      <c r="I282" s="4">
        <v>0</v>
      </c>
    </row>
    <row r="283" spans="1:9" x14ac:dyDescent="0.2">
      <c r="A283" s="2">
        <v>6</v>
      </c>
      <c r="B283" s="1" t="s">
        <v>46</v>
      </c>
      <c r="C283" s="4">
        <v>13</v>
      </c>
      <c r="D283" s="8">
        <v>4.66</v>
      </c>
      <c r="E283" s="4">
        <v>6</v>
      </c>
      <c r="F283" s="8">
        <v>4.08</v>
      </c>
      <c r="G283" s="4">
        <v>7</v>
      </c>
      <c r="H283" s="8">
        <v>5.38</v>
      </c>
      <c r="I283" s="4">
        <v>0</v>
      </c>
    </row>
    <row r="284" spans="1:9" x14ac:dyDescent="0.2">
      <c r="A284" s="2">
        <v>7</v>
      </c>
      <c r="B284" s="1" t="s">
        <v>61</v>
      </c>
      <c r="C284" s="4">
        <v>12</v>
      </c>
      <c r="D284" s="8">
        <v>4.3</v>
      </c>
      <c r="E284" s="4">
        <v>8</v>
      </c>
      <c r="F284" s="8">
        <v>5.44</v>
      </c>
      <c r="G284" s="4">
        <v>4</v>
      </c>
      <c r="H284" s="8">
        <v>3.08</v>
      </c>
      <c r="I284" s="4">
        <v>0</v>
      </c>
    </row>
    <row r="285" spans="1:9" x14ac:dyDescent="0.2">
      <c r="A285" s="2">
        <v>8</v>
      </c>
      <c r="B285" s="1" t="s">
        <v>45</v>
      </c>
      <c r="C285" s="4">
        <v>11</v>
      </c>
      <c r="D285" s="8">
        <v>3.94</v>
      </c>
      <c r="E285" s="4">
        <v>6</v>
      </c>
      <c r="F285" s="8">
        <v>4.08</v>
      </c>
      <c r="G285" s="4">
        <v>5</v>
      </c>
      <c r="H285" s="8">
        <v>3.85</v>
      </c>
      <c r="I285" s="4">
        <v>0</v>
      </c>
    </row>
    <row r="286" spans="1:9" x14ac:dyDescent="0.2">
      <c r="A286" s="2">
        <v>8</v>
      </c>
      <c r="B286" s="1" t="s">
        <v>53</v>
      </c>
      <c r="C286" s="4">
        <v>11</v>
      </c>
      <c r="D286" s="8">
        <v>3.94</v>
      </c>
      <c r="E286" s="4">
        <v>8</v>
      </c>
      <c r="F286" s="8">
        <v>5.44</v>
      </c>
      <c r="G286" s="4">
        <v>3</v>
      </c>
      <c r="H286" s="8">
        <v>2.31</v>
      </c>
      <c r="I286" s="4">
        <v>0</v>
      </c>
    </row>
    <row r="287" spans="1:9" x14ac:dyDescent="0.2">
      <c r="A287" s="2">
        <v>8</v>
      </c>
      <c r="B287" s="1" t="s">
        <v>55</v>
      </c>
      <c r="C287" s="4">
        <v>11</v>
      </c>
      <c r="D287" s="8">
        <v>3.94</v>
      </c>
      <c r="E287" s="4">
        <v>5</v>
      </c>
      <c r="F287" s="8">
        <v>3.4</v>
      </c>
      <c r="G287" s="4">
        <v>6</v>
      </c>
      <c r="H287" s="8">
        <v>4.62</v>
      </c>
      <c r="I287" s="4">
        <v>0</v>
      </c>
    </row>
    <row r="288" spans="1:9" x14ac:dyDescent="0.2">
      <c r="A288" s="2">
        <v>11</v>
      </c>
      <c r="B288" s="1" t="s">
        <v>56</v>
      </c>
      <c r="C288" s="4">
        <v>10</v>
      </c>
      <c r="D288" s="8">
        <v>3.58</v>
      </c>
      <c r="E288" s="4">
        <v>6</v>
      </c>
      <c r="F288" s="8">
        <v>4.08</v>
      </c>
      <c r="G288" s="4">
        <v>4</v>
      </c>
      <c r="H288" s="8">
        <v>3.08</v>
      </c>
      <c r="I288" s="4">
        <v>0</v>
      </c>
    </row>
    <row r="289" spans="1:9" x14ac:dyDescent="0.2">
      <c r="A289" s="2">
        <v>12</v>
      </c>
      <c r="B289" s="1" t="s">
        <v>60</v>
      </c>
      <c r="C289" s="4">
        <v>7</v>
      </c>
      <c r="D289" s="8">
        <v>2.5099999999999998</v>
      </c>
      <c r="E289" s="4">
        <v>5</v>
      </c>
      <c r="F289" s="8">
        <v>3.4</v>
      </c>
      <c r="G289" s="4">
        <v>2</v>
      </c>
      <c r="H289" s="8">
        <v>1.54</v>
      </c>
      <c r="I289" s="4">
        <v>0</v>
      </c>
    </row>
    <row r="290" spans="1:9" x14ac:dyDescent="0.2">
      <c r="A290" s="2">
        <v>13</v>
      </c>
      <c r="B290" s="1" t="s">
        <v>49</v>
      </c>
      <c r="C290" s="4">
        <v>6</v>
      </c>
      <c r="D290" s="8">
        <v>2.15</v>
      </c>
      <c r="E290" s="4">
        <v>0</v>
      </c>
      <c r="F290" s="8">
        <v>0</v>
      </c>
      <c r="G290" s="4">
        <v>6</v>
      </c>
      <c r="H290" s="8">
        <v>4.62</v>
      </c>
      <c r="I290" s="4">
        <v>0</v>
      </c>
    </row>
    <row r="291" spans="1:9" x14ac:dyDescent="0.2">
      <c r="A291" s="2">
        <v>13</v>
      </c>
      <c r="B291" s="1" t="s">
        <v>64</v>
      </c>
      <c r="C291" s="4">
        <v>6</v>
      </c>
      <c r="D291" s="8">
        <v>2.15</v>
      </c>
      <c r="E291" s="4">
        <v>0</v>
      </c>
      <c r="F291" s="8">
        <v>0</v>
      </c>
      <c r="G291" s="4">
        <v>6</v>
      </c>
      <c r="H291" s="8">
        <v>4.62</v>
      </c>
      <c r="I291" s="4">
        <v>0</v>
      </c>
    </row>
    <row r="292" spans="1:9" x14ac:dyDescent="0.2">
      <c r="A292" s="2">
        <v>13</v>
      </c>
      <c r="B292" s="1" t="s">
        <v>57</v>
      </c>
      <c r="C292" s="4">
        <v>6</v>
      </c>
      <c r="D292" s="8">
        <v>2.15</v>
      </c>
      <c r="E292" s="4">
        <v>2</v>
      </c>
      <c r="F292" s="8">
        <v>1.36</v>
      </c>
      <c r="G292" s="4">
        <v>4</v>
      </c>
      <c r="H292" s="8">
        <v>3.08</v>
      </c>
      <c r="I292" s="4">
        <v>0</v>
      </c>
    </row>
    <row r="293" spans="1:9" x14ac:dyDescent="0.2">
      <c r="A293" s="2">
        <v>16</v>
      </c>
      <c r="B293" s="1" t="s">
        <v>78</v>
      </c>
      <c r="C293" s="4">
        <v>5</v>
      </c>
      <c r="D293" s="8">
        <v>1.79</v>
      </c>
      <c r="E293" s="4">
        <v>1</v>
      </c>
      <c r="F293" s="8">
        <v>0.68</v>
      </c>
      <c r="G293" s="4">
        <v>4</v>
      </c>
      <c r="H293" s="8">
        <v>3.08</v>
      </c>
      <c r="I293" s="4">
        <v>0</v>
      </c>
    </row>
    <row r="294" spans="1:9" x14ac:dyDescent="0.2">
      <c r="A294" s="2">
        <v>16</v>
      </c>
      <c r="B294" s="1" t="s">
        <v>66</v>
      </c>
      <c r="C294" s="4">
        <v>5</v>
      </c>
      <c r="D294" s="8">
        <v>1.79</v>
      </c>
      <c r="E294" s="4">
        <v>0</v>
      </c>
      <c r="F294" s="8">
        <v>0</v>
      </c>
      <c r="G294" s="4">
        <v>5</v>
      </c>
      <c r="H294" s="8">
        <v>3.85</v>
      </c>
      <c r="I294" s="4">
        <v>0</v>
      </c>
    </row>
    <row r="295" spans="1:9" x14ac:dyDescent="0.2">
      <c r="A295" s="2">
        <v>16</v>
      </c>
      <c r="B295" s="1" t="s">
        <v>80</v>
      </c>
      <c r="C295" s="4">
        <v>5</v>
      </c>
      <c r="D295" s="8">
        <v>1.79</v>
      </c>
      <c r="E295" s="4">
        <v>1</v>
      </c>
      <c r="F295" s="8">
        <v>0.68</v>
      </c>
      <c r="G295" s="4">
        <v>4</v>
      </c>
      <c r="H295" s="8">
        <v>3.08</v>
      </c>
      <c r="I295" s="4">
        <v>0</v>
      </c>
    </row>
    <row r="296" spans="1:9" x14ac:dyDescent="0.2">
      <c r="A296" s="2">
        <v>16</v>
      </c>
      <c r="B296" s="1" t="s">
        <v>63</v>
      </c>
      <c r="C296" s="4">
        <v>5</v>
      </c>
      <c r="D296" s="8">
        <v>1.79</v>
      </c>
      <c r="E296" s="4">
        <v>3</v>
      </c>
      <c r="F296" s="8">
        <v>2.04</v>
      </c>
      <c r="G296" s="4">
        <v>2</v>
      </c>
      <c r="H296" s="8">
        <v>1.54</v>
      </c>
      <c r="I296" s="4">
        <v>0</v>
      </c>
    </row>
    <row r="297" spans="1:9" x14ac:dyDescent="0.2">
      <c r="A297" s="2">
        <v>20</v>
      </c>
      <c r="B297" s="1" t="s">
        <v>79</v>
      </c>
      <c r="C297" s="4">
        <v>4</v>
      </c>
      <c r="D297" s="8">
        <v>1.43</v>
      </c>
      <c r="E297" s="4">
        <v>1</v>
      </c>
      <c r="F297" s="8">
        <v>0.68</v>
      </c>
      <c r="G297" s="4">
        <v>3</v>
      </c>
      <c r="H297" s="8">
        <v>2.31</v>
      </c>
      <c r="I297" s="4">
        <v>0</v>
      </c>
    </row>
    <row r="298" spans="1:9" x14ac:dyDescent="0.2">
      <c r="A298" s="2">
        <v>20</v>
      </c>
      <c r="B298" s="1" t="s">
        <v>65</v>
      </c>
      <c r="C298" s="4">
        <v>4</v>
      </c>
      <c r="D298" s="8">
        <v>1.43</v>
      </c>
      <c r="E298" s="4">
        <v>0</v>
      </c>
      <c r="F298" s="8">
        <v>0</v>
      </c>
      <c r="G298" s="4">
        <v>4</v>
      </c>
      <c r="H298" s="8">
        <v>3.08</v>
      </c>
      <c r="I298" s="4">
        <v>0</v>
      </c>
    </row>
    <row r="299" spans="1:9" x14ac:dyDescent="0.2">
      <c r="A299" s="2">
        <v>20</v>
      </c>
      <c r="B299" s="1" t="s">
        <v>69</v>
      </c>
      <c r="C299" s="4">
        <v>4</v>
      </c>
      <c r="D299" s="8">
        <v>1.43</v>
      </c>
      <c r="E299" s="4">
        <v>2</v>
      </c>
      <c r="F299" s="8">
        <v>1.36</v>
      </c>
      <c r="G299" s="4">
        <v>2</v>
      </c>
      <c r="H299" s="8">
        <v>1.54</v>
      </c>
      <c r="I299" s="4">
        <v>0</v>
      </c>
    </row>
    <row r="300" spans="1:9" x14ac:dyDescent="0.2">
      <c r="A300" s="1"/>
      <c r="C300" s="4"/>
      <c r="D300" s="8"/>
      <c r="E300" s="4"/>
      <c r="F300" s="8"/>
      <c r="G300" s="4"/>
      <c r="H300" s="8"/>
      <c r="I300" s="4"/>
    </row>
    <row r="301" spans="1:9" x14ac:dyDescent="0.2">
      <c r="A301" s="1" t="s">
        <v>13</v>
      </c>
      <c r="C301" s="4"/>
      <c r="D301" s="8"/>
      <c r="E301" s="4"/>
      <c r="F301" s="8"/>
      <c r="G301" s="4"/>
      <c r="H301" s="8"/>
      <c r="I301" s="4"/>
    </row>
    <row r="302" spans="1:9" x14ac:dyDescent="0.2">
      <c r="A302" s="2">
        <v>1</v>
      </c>
      <c r="B302" s="1" t="s">
        <v>59</v>
      </c>
      <c r="C302" s="4">
        <v>17</v>
      </c>
      <c r="D302" s="8">
        <v>10.3</v>
      </c>
      <c r="E302" s="4">
        <v>13</v>
      </c>
      <c r="F302" s="8">
        <v>14.13</v>
      </c>
      <c r="G302" s="4">
        <v>4</v>
      </c>
      <c r="H302" s="8">
        <v>5.56</v>
      </c>
      <c r="I302" s="4">
        <v>0</v>
      </c>
    </row>
    <row r="303" spans="1:9" x14ac:dyDescent="0.2">
      <c r="A303" s="2">
        <v>2</v>
      </c>
      <c r="B303" s="1" t="s">
        <v>60</v>
      </c>
      <c r="C303" s="4">
        <v>16</v>
      </c>
      <c r="D303" s="8">
        <v>9.6999999999999993</v>
      </c>
      <c r="E303" s="4">
        <v>13</v>
      </c>
      <c r="F303" s="8">
        <v>14.13</v>
      </c>
      <c r="G303" s="4">
        <v>2</v>
      </c>
      <c r="H303" s="8">
        <v>2.78</v>
      </c>
      <c r="I303" s="4">
        <v>0</v>
      </c>
    </row>
    <row r="304" spans="1:9" x14ac:dyDescent="0.2">
      <c r="A304" s="2">
        <v>3</v>
      </c>
      <c r="B304" s="1" t="s">
        <v>44</v>
      </c>
      <c r="C304" s="4">
        <v>14</v>
      </c>
      <c r="D304" s="8">
        <v>8.48</v>
      </c>
      <c r="E304" s="4">
        <v>8</v>
      </c>
      <c r="F304" s="8">
        <v>8.6999999999999993</v>
      </c>
      <c r="G304" s="4">
        <v>6</v>
      </c>
      <c r="H304" s="8">
        <v>8.33</v>
      </c>
      <c r="I304" s="4">
        <v>0</v>
      </c>
    </row>
    <row r="305" spans="1:9" x14ac:dyDescent="0.2">
      <c r="A305" s="2">
        <v>4</v>
      </c>
      <c r="B305" s="1" t="s">
        <v>54</v>
      </c>
      <c r="C305" s="4">
        <v>10</v>
      </c>
      <c r="D305" s="8">
        <v>6.06</v>
      </c>
      <c r="E305" s="4">
        <v>6</v>
      </c>
      <c r="F305" s="8">
        <v>6.52</v>
      </c>
      <c r="G305" s="4">
        <v>4</v>
      </c>
      <c r="H305" s="8">
        <v>5.56</v>
      </c>
      <c r="I305" s="4">
        <v>0</v>
      </c>
    </row>
    <row r="306" spans="1:9" x14ac:dyDescent="0.2">
      <c r="A306" s="2">
        <v>5</v>
      </c>
      <c r="B306" s="1" t="s">
        <v>53</v>
      </c>
      <c r="C306" s="4">
        <v>8</v>
      </c>
      <c r="D306" s="8">
        <v>4.8499999999999996</v>
      </c>
      <c r="E306" s="4">
        <v>6</v>
      </c>
      <c r="F306" s="8">
        <v>6.52</v>
      </c>
      <c r="G306" s="4">
        <v>2</v>
      </c>
      <c r="H306" s="8">
        <v>2.78</v>
      </c>
      <c r="I306" s="4">
        <v>0</v>
      </c>
    </row>
    <row r="307" spans="1:9" x14ac:dyDescent="0.2">
      <c r="A307" s="2">
        <v>5</v>
      </c>
      <c r="B307" s="1" t="s">
        <v>58</v>
      </c>
      <c r="C307" s="4">
        <v>8</v>
      </c>
      <c r="D307" s="8">
        <v>4.8499999999999996</v>
      </c>
      <c r="E307" s="4">
        <v>6</v>
      </c>
      <c r="F307" s="8">
        <v>6.52</v>
      </c>
      <c r="G307" s="4">
        <v>2</v>
      </c>
      <c r="H307" s="8">
        <v>2.78</v>
      </c>
      <c r="I307" s="4">
        <v>0</v>
      </c>
    </row>
    <row r="308" spans="1:9" x14ac:dyDescent="0.2">
      <c r="A308" s="2">
        <v>7</v>
      </c>
      <c r="B308" s="1" t="s">
        <v>52</v>
      </c>
      <c r="C308" s="4">
        <v>7</v>
      </c>
      <c r="D308" s="8">
        <v>4.24</v>
      </c>
      <c r="E308" s="4">
        <v>5</v>
      </c>
      <c r="F308" s="8">
        <v>5.43</v>
      </c>
      <c r="G308" s="4">
        <v>2</v>
      </c>
      <c r="H308" s="8">
        <v>2.78</v>
      </c>
      <c r="I308" s="4">
        <v>0</v>
      </c>
    </row>
    <row r="309" spans="1:9" x14ac:dyDescent="0.2">
      <c r="A309" s="2">
        <v>7</v>
      </c>
      <c r="B309" s="1" t="s">
        <v>69</v>
      </c>
      <c r="C309" s="4">
        <v>7</v>
      </c>
      <c r="D309" s="8">
        <v>4.24</v>
      </c>
      <c r="E309" s="4">
        <v>5</v>
      </c>
      <c r="F309" s="8">
        <v>5.43</v>
      </c>
      <c r="G309" s="4">
        <v>2</v>
      </c>
      <c r="H309" s="8">
        <v>2.78</v>
      </c>
      <c r="I309" s="4">
        <v>0</v>
      </c>
    </row>
    <row r="310" spans="1:9" x14ac:dyDescent="0.2">
      <c r="A310" s="2">
        <v>9</v>
      </c>
      <c r="B310" s="1" t="s">
        <v>46</v>
      </c>
      <c r="C310" s="4">
        <v>5</v>
      </c>
      <c r="D310" s="8">
        <v>3.03</v>
      </c>
      <c r="E310" s="4">
        <v>3</v>
      </c>
      <c r="F310" s="8">
        <v>3.26</v>
      </c>
      <c r="G310" s="4">
        <v>2</v>
      </c>
      <c r="H310" s="8">
        <v>2.78</v>
      </c>
      <c r="I310" s="4">
        <v>0</v>
      </c>
    </row>
    <row r="311" spans="1:9" x14ac:dyDescent="0.2">
      <c r="A311" s="2">
        <v>9</v>
      </c>
      <c r="B311" s="1" t="s">
        <v>78</v>
      </c>
      <c r="C311" s="4">
        <v>5</v>
      </c>
      <c r="D311" s="8">
        <v>3.03</v>
      </c>
      <c r="E311" s="4">
        <v>2</v>
      </c>
      <c r="F311" s="8">
        <v>2.17</v>
      </c>
      <c r="G311" s="4">
        <v>3</v>
      </c>
      <c r="H311" s="8">
        <v>4.17</v>
      </c>
      <c r="I311" s="4">
        <v>0</v>
      </c>
    </row>
    <row r="312" spans="1:9" x14ac:dyDescent="0.2">
      <c r="A312" s="2">
        <v>9</v>
      </c>
      <c r="B312" s="1" t="s">
        <v>61</v>
      </c>
      <c r="C312" s="4">
        <v>5</v>
      </c>
      <c r="D312" s="8">
        <v>3.03</v>
      </c>
      <c r="E312" s="4">
        <v>4</v>
      </c>
      <c r="F312" s="8">
        <v>4.3499999999999996</v>
      </c>
      <c r="G312" s="4">
        <v>1</v>
      </c>
      <c r="H312" s="8">
        <v>1.39</v>
      </c>
      <c r="I312" s="4">
        <v>0</v>
      </c>
    </row>
    <row r="313" spans="1:9" x14ac:dyDescent="0.2">
      <c r="A313" s="2">
        <v>12</v>
      </c>
      <c r="B313" s="1" t="s">
        <v>45</v>
      </c>
      <c r="C313" s="4">
        <v>4</v>
      </c>
      <c r="D313" s="8">
        <v>2.42</v>
      </c>
      <c r="E313" s="4">
        <v>2</v>
      </c>
      <c r="F313" s="8">
        <v>2.17</v>
      </c>
      <c r="G313" s="4">
        <v>2</v>
      </c>
      <c r="H313" s="8">
        <v>2.78</v>
      </c>
      <c r="I313" s="4">
        <v>0</v>
      </c>
    </row>
    <row r="314" spans="1:9" x14ac:dyDescent="0.2">
      <c r="A314" s="2">
        <v>12</v>
      </c>
      <c r="B314" s="1" t="s">
        <v>55</v>
      </c>
      <c r="C314" s="4">
        <v>4</v>
      </c>
      <c r="D314" s="8">
        <v>2.42</v>
      </c>
      <c r="E314" s="4">
        <v>3</v>
      </c>
      <c r="F314" s="8">
        <v>3.26</v>
      </c>
      <c r="G314" s="4">
        <v>1</v>
      </c>
      <c r="H314" s="8">
        <v>1.39</v>
      </c>
      <c r="I314" s="4">
        <v>0</v>
      </c>
    </row>
    <row r="315" spans="1:9" x14ac:dyDescent="0.2">
      <c r="A315" s="2">
        <v>12</v>
      </c>
      <c r="B315" s="1" t="s">
        <v>56</v>
      </c>
      <c r="C315" s="4">
        <v>4</v>
      </c>
      <c r="D315" s="8">
        <v>2.42</v>
      </c>
      <c r="E315" s="4">
        <v>2</v>
      </c>
      <c r="F315" s="8">
        <v>2.17</v>
      </c>
      <c r="G315" s="4">
        <v>2</v>
      </c>
      <c r="H315" s="8">
        <v>2.78</v>
      </c>
      <c r="I315" s="4">
        <v>0</v>
      </c>
    </row>
    <row r="316" spans="1:9" x14ac:dyDescent="0.2">
      <c r="A316" s="2">
        <v>12</v>
      </c>
      <c r="B316" s="1" t="s">
        <v>62</v>
      </c>
      <c r="C316" s="4">
        <v>4</v>
      </c>
      <c r="D316" s="8">
        <v>2.42</v>
      </c>
      <c r="E316" s="4">
        <v>0</v>
      </c>
      <c r="F316" s="8">
        <v>0</v>
      </c>
      <c r="G316" s="4">
        <v>4</v>
      </c>
      <c r="H316" s="8">
        <v>5.56</v>
      </c>
      <c r="I316" s="4">
        <v>0</v>
      </c>
    </row>
    <row r="317" spans="1:9" x14ac:dyDescent="0.2">
      <c r="A317" s="2">
        <v>12</v>
      </c>
      <c r="B317" s="1" t="s">
        <v>82</v>
      </c>
      <c r="C317" s="4">
        <v>4</v>
      </c>
      <c r="D317" s="8">
        <v>2.42</v>
      </c>
      <c r="E317" s="4">
        <v>3</v>
      </c>
      <c r="F317" s="8">
        <v>3.26</v>
      </c>
      <c r="G317" s="4">
        <v>1</v>
      </c>
      <c r="H317" s="8">
        <v>1.39</v>
      </c>
      <c r="I317" s="4">
        <v>0</v>
      </c>
    </row>
    <row r="318" spans="1:9" x14ac:dyDescent="0.2">
      <c r="A318" s="2">
        <v>17</v>
      </c>
      <c r="B318" s="1" t="s">
        <v>67</v>
      </c>
      <c r="C318" s="4">
        <v>3</v>
      </c>
      <c r="D318" s="8">
        <v>1.82</v>
      </c>
      <c r="E318" s="4">
        <v>1</v>
      </c>
      <c r="F318" s="8">
        <v>1.0900000000000001</v>
      </c>
      <c r="G318" s="4">
        <v>2</v>
      </c>
      <c r="H318" s="8">
        <v>2.78</v>
      </c>
      <c r="I318" s="4">
        <v>0</v>
      </c>
    </row>
    <row r="319" spans="1:9" x14ac:dyDescent="0.2">
      <c r="A319" s="2">
        <v>17</v>
      </c>
      <c r="B319" s="1" t="s">
        <v>50</v>
      </c>
      <c r="C319" s="4">
        <v>3</v>
      </c>
      <c r="D319" s="8">
        <v>1.82</v>
      </c>
      <c r="E319" s="4">
        <v>0</v>
      </c>
      <c r="F319" s="8">
        <v>0</v>
      </c>
      <c r="G319" s="4">
        <v>3</v>
      </c>
      <c r="H319" s="8">
        <v>4.17</v>
      </c>
      <c r="I319" s="4">
        <v>0</v>
      </c>
    </row>
    <row r="320" spans="1:9" x14ac:dyDescent="0.2">
      <c r="A320" s="2">
        <v>17</v>
      </c>
      <c r="B320" s="1" t="s">
        <v>65</v>
      </c>
      <c r="C320" s="4">
        <v>3</v>
      </c>
      <c r="D320" s="8">
        <v>1.82</v>
      </c>
      <c r="E320" s="4">
        <v>1</v>
      </c>
      <c r="F320" s="8">
        <v>1.0900000000000001</v>
      </c>
      <c r="G320" s="4">
        <v>2</v>
      </c>
      <c r="H320" s="8">
        <v>2.78</v>
      </c>
      <c r="I320" s="4">
        <v>0</v>
      </c>
    </row>
    <row r="321" spans="1:9" x14ac:dyDescent="0.2">
      <c r="A321" s="2">
        <v>17</v>
      </c>
      <c r="B321" s="1" t="s">
        <v>81</v>
      </c>
      <c r="C321" s="4">
        <v>3</v>
      </c>
      <c r="D321" s="8">
        <v>1.82</v>
      </c>
      <c r="E321" s="4">
        <v>0</v>
      </c>
      <c r="F321" s="8">
        <v>0</v>
      </c>
      <c r="G321" s="4">
        <v>3</v>
      </c>
      <c r="H321" s="8">
        <v>4.17</v>
      </c>
      <c r="I321" s="4">
        <v>0</v>
      </c>
    </row>
    <row r="322" spans="1:9" x14ac:dyDescent="0.2">
      <c r="A322" s="1"/>
      <c r="C322" s="4"/>
      <c r="D322" s="8"/>
      <c r="E322" s="4"/>
      <c r="F322" s="8"/>
      <c r="G322" s="4"/>
      <c r="H322" s="8"/>
      <c r="I322" s="4"/>
    </row>
    <row r="323" spans="1:9" x14ac:dyDescent="0.2">
      <c r="A323" s="1" t="s">
        <v>14</v>
      </c>
      <c r="C323" s="4"/>
      <c r="D323" s="8"/>
      <c r="E323" s="4"/>
      <c r="F323" s="8"/>
      <c r="G323" s="4"/>
      <c r="H323" s="8"/>
      <c r="I323" s="4"/>
    </row>
    <row r="324" spans="1:9" x14ac:dyDescent="0.2">
      <c r="A324" s="2">
        <v>1</v>
      </c>
      <c r="B324" s="1" t="s">
        <v>59</v>
      </c>
      <c r="C324" s="4">
        <v>45</v>
      </c>
      <c r="D324" s="8">
        <v>10.49</v>
      </c>
      <c r="E324" s="4">
        <v>41</v>
      </c>
      <c r="F324" s="8">
        <v>17.899999999999999</v>
      </c>
      <c r="G324" s="4">
        <v>4</v>
      </c>
      <c r="H324" s="8">
        <v>2.04</v>
      </c>
      <c r="I324" s="4">
        <v>0</v>
      </c>
    </row>
    <row r="325" spans="1:9" x14ac:dyDescent="0.2">
      <c r="A325" s="2">
        <v>2</v>
      </c>
      <c r="B325" s="1" t="s">
        <v>44</v>
      </c>
      <c r="C325" s="4">
        <v>44</v>
      </c>
      <c r="D325" s="8">
        <v>10.26</v>
      </c>
      <c r="E325" s="4">
        <v>9</v>
      </c>
      <c r="F325" s="8">
        <v>3.93</v>
      </c>
      <c r="G325" s="4">
        <v>35</v>
      </c>
      <c r="H325" s="8">
        <v>17.86</v>
      </c>
      <c r="I325" s="4">
        <v>0</v>
      </c>
    </row>
    <row r="326" spans="1:9" x14ac:dyDescent="0.2">
      <c r="A326" s="2">
        <v>3</v>
      </c>
      <c r="B326" s="1" t="s">
        <v>58</v>
      </c>
      <c r="C326" s="4">
        <v>27</v>
      </c>
      <c r="D326" s="8">
        <v>6.29</v>
      </c>
      <c r="E326" s="4">
        <v>21</v>
      </c>
      <c r="F326" s="8">
        <v>9.17</v>
      </c>
      <c r="G326" s="4">
        <v>6</v>
      </c>
      <c r="H326" s="8">
        <v>3.06</v>
      </c>
      <c r="I326" s="4">
        <v>0</v>
      </c>
    </row>
    <row r="327" spans="1:9" x14ac:dyDescent="0.2">
      <c r="A327" s="2">
        <v>4</v>
      </c>
      <c r="B327" s="1" t="s">
        <v>45</v>
      </c>
      <c r="C327" s="4">
        <v>26</v>
      </c>
      <c r="D327" s="8">
        <v>6.06</v>
      </c>
      <c r="E327" s="4">
        <v>12</v>
      </c>
      <c r="F327" s="8">
        <v>5.24</v>
      </c>
      <c r="G327" s="4">
        <v>14</v>
      </c>
      <c r="H327" s="8">
        <v>7.14</v>
      </c>
      <c r="I327" s="4">
        <v>0</v>
      </c>
    </row>
    <row r="328" spans="1:9" x14ac:dyDescent="0.2">
      <c r="A328" s="2">
        <v>5</v>
      </c>
      <c r="B328" s="1" t="s">
        <v>54</v>
      </c>
      <c r="C328" s="4">
        <v>25</v>
      </c>
      <c r="D328" s="8">
        <v>5.83</v>
      </c>
      <c r="E328" s="4">
        <v>14</v>
      </c>
      <c r="F328" s="8">
        <v>6.11</v>
      </c>
      <c r="G328" s="4">
        <v>11</v>
      </c>
      <c r="H328" s="8">
        <v>5.61</v>
      </c>
      <c r="I328" s="4">
        <v>0</v>
      </c>
    </row>
    <row r="329" spans="1:9" x14ac:dyDescent="0.2">
      <c r="A329" s="2">
        <v>6</v>
      </c>
      <c r="B329" s="1" t="s">
        <v>61</v>
      </c>
      <c r="C329" s="4">
        <v>21</v>
      </c>
      <c r="D329" s="8">
        <v>4.9000000000000004</v>
      </c>
      <c r="E329" s="4">
        <v>20</v>
      </c>
      <c r="F329" s="8">
        <v>8.73</v>
      </c>
      <c r="G329" s="4">
        <v>1</v>
      </c>
      <c r="H329" s="8">
        <v>0.51</v>
      </c>
      <c r="I329" s="4">
        <v>0</v>
      </c>
    </row>
    <row r="330" spans="1:9" x14ac:dyDescent="0.2">
      <c r="A330" s="2">
        <v>7</v>
      </c>
      <c r="B330" s="1" t="s">
        <v>52</v>
      </c>
      <c r="C330" s="4">
        <v>20</v>
      </c>
      <c r="D330" s="8">
        <v>4.66</v>
      </c>
      <c r="E330" s="4">
        <v>15</v>
      </c>
      <c r="F330" s="8">
        <v>6.55</v>
      </c>
      <c r="G330" s="4">
        <v>5</v>
      </c>
      <c r="H330" s="8">
        <v>2.5499999999999998</v>
      </c>
      <c r="I330" s="4">
        <v>0</v>
      </c>
    </row>
    <row r="331" spans="1:9" x14ac:dyDescent="0.2">
      <c r="A331" s="2">
        <v>8</v>
      </c>
      <c r="B331" s="1" t="s">
        <v>57</v>
      </c>
      <c r="C331" s="4">
        <v>17</v>
      </c>
      <c r="D331" s="8">
        <v>3.96</v>
      </c>
      <c r="E331" s="4">
        <v>3</v>
      </c>
      <c r="F331" s="8">
        <v>1.31</v>
      </c>
      <c r="G331" s="4">
        <v>14</v>
      </c>
      <c r="H331" s="8">
        <v>7.14</v>
      </c>
      <c r="I331" s="4">
        <v>0</v>
      </c>
    </row>
    <row r="332" spans="1:9" x14ac:dyDescent="0.2">
      <c r="A332" s="2">
        <v>9</v>
      </c>
      <c r="B332" s="1" t="s">
        <v>53</v>
      </c>
      <c r="C332" s="4">
        <v>14</v>
      </c>
      <c r="D332" s="8">
        <v>3.26</v>
      </c>
      <c r="E332" s="4">
        <v>12</v>
      </c>
      <c r="F332" s="8">
        <v>5.24</v>
      </c>
      <c r="G332" s="4">
        <v>2</v>
      </c>
      <c r="H332" s="8">
        <v>1.02</v>
      </c>
      <c r="I332" s="4">
        <v>0</v>
      </c>
    </row>
    <row r="333" spans="1:9" x14ac:dyDescent="0.2">
      <c r="A333" s="2">
        <v>10</v>
      </c>
      <c r="B333" s="1" t="s">
        <v>63</v>
      </c>
      <c r="C333" s="4">
        <v>13</v>
      </c>
      <c r="D333" s="8">
        <v>3.03</v>
      </c>
      <c r="E333" s="4">
        <v>13</v>
      </c>
      <c r="F333" s="8">
        <v>5.68</v>
      </c>
      <c r="G333" s="4">
        <v>0</v>
      </c>
      <c r="H333" s="8">
        <v>0</v>
      </c>
      <c r="I333" s="4">
        <v>0</v>
      </c>
    </row>
    <row r="334" spans="1:9" x14ac:dyDescent="0.2">
      <c r="A334" s="2">
        <v>11</v>
      </c>
      <c r="B334" s="1" t="s">
        <v>46</v>
      </c>
      <c r="C334" s="4">
        <v>12</v>
      </c>
      <c r="D334" s="8">
        <v>2.8</v>
      </c>
      <c r="E334" s="4">
        <v>6</v>
      </c>
      <c r="F334" s="8">
        <v>2.62</v>
      </c>
      <c r="G334" s="4">
        <v>6</v>
      </c>
      <c r="H334" s="8">
        <v>3.06</v>
      </c>
      <c r="I334" s="4">
        <v>0</v>
      </c>
    </row>
    <row r="335" spans="1:9" x14ac:dyDescent="0.2">
      <c r="A335" s="2">
        <v>12</v>
      </c>
      <c r="B335" s="1" t="s">
        <v>56</v>
      </c>
      <c r="C335" s="4">
        <v>10</v>
      </c>
      <c r="D335" s="8">
        <v>2.33</v>
      </c>
      <c r="E335" s="4">
        <v>6</v>
      </c>
      <c r="F335" s="8">
        <v>2.62</v>
      </c>
      <c r="G335" s="4">
        <v>4</v>
      </c>
      <c r="H335" s="8">
        <v>2.04</v>
      </c>
      <c r="I335" s="4">
        <v>0</v>
      </c>
    </row>
    <row r="336" spans="1:9" x14ac:dyDescent="0.2">
      <c r="A336" s="2">
        <v>13</v>
      </c>
      <c r="B336" s="1" t="s">
        <v>66</v>
      </c>
      <c r="C336" s="4">
        <v>9</v>
      </c>
      <c r="D336" s="8">
        <v>2.1</v>
      </c>
      <c r="E336" s="4">
        <v>1</v>
      </c>
      <c r="F336" s="8">
        <v>0.44</v>
      </c>
      <c r="G336" s="4">
        <v>8</v>
      </c>
      <c r="H336" s="8">
        <v>4.08</v>
      </c>
      <c r="I336" s="4">
        <v>0</v>
      </c>
    </row>
    <row r="337" spans="1:9" x14ac:dyDescent="0.2">
      <c r="A337" s="2">
        <v>13</v>
      </c>
      <c r="B337" s="1" t="s">
        <v>60</v>
      </c>
      <c r="C337" s="4">
        <v>9</v>
      </c>
      <c r="D337" s="8">
        <v>2.1</v>
      </c>
      <c r="E337" s="4">
        <v>8</v>
      </c>
      <c r="F337" s="8">
        <v>3.49</v>
      </c>
      <c r="G337" s="4">
        <v>1</v>
      </c>
      <c r="H337" s="8">
        <v>0.51</v>
      </c>
      <c r="I337" s="4">
        <v>0</v>
      </c>
    </row>
    <row r="338" spans="1:9" x14ac:dyDescent="0.2">
      <c r="A338" s="2">
        <v>15</v>
      </c>
      <c r="B338" s="1" t="s">
        <v>67</v>
      </c>
      <c r="C338" s="4">
        <v>8</v>
      </c>
      <c r="D338" s="8">
        <v>1.86</v>
      </c>
      <c r="E338" s="4">
        <v>3</v>
      </c>
      <c r="F338" s="8">
        <v>1.31</v>
      </c>
      <c r="G338" s="4">
        <v>5</v>
      </c>
      <c r="H338" s="8">
        <v>2.5499999999999998</v>
      </c>
      <c r="I338" s="4">
        <v>0</v>
      </c>
    </row>
    <row r="339" spans="1:9" x14ac:dyDescent="0.2">
      <c r="A339" s="2">
        <v>15</v>
      </c>
      <c r="B339" s="1" t="s">
        <v>50</v>
      </c>
      <c r="C339" s="4">
        <v>8</v>
      </c>
      <c r="D339" s="8">
        <v>1.86</v>
      </c>
      <c r="E339" s="4">
        <v>3</v>
      </c>
      <c r="F339" s="8">
        <v>1.31</v>
      </c>
      <c r="G339" s="4">
        <v>5</v>
      </c>
      <c r="H339" s="8">
        <v>2.5499999999999998</v>
      </c>
      <c r="I339" s="4">
        <v>0</v>
      </c>
    </row>
    <row r="340" spans="1:9" x14ac:dyDescent="0.2">
      <c r="A340" s="2">
        <v>15</v>
      </c>
      <c r="B340" s="1" t="s">
        <v>80</v>
      </c>
      <c r="C340" s="4">
        <v>8</v>
      </c>
      <c r="D340" s="8">
        <v>1.86</v>
      </c>
      <c r="E340" s="4">
        <v>1</v>
      </c>
      <c r="F340" s="8">
        <v>0.44</v>
      </c>
      <c r="G340" s="4">
        <v>7</v>
      </c>
      <c r="H340" s="8">
        <v>3.57</v>
      </c>
      <c r="I340" s="4">
        <v>0</v>
      </c>
    </row>
    <row r="341" spans="1:9" x14ac:dyDescent="0.2">
      <c r="A341" s="2">
        <v>15</v>
      </c>
      <c r="B341" s="1" t="s">
        <v>55</v>
      </c>
      <c r="C341" s="4">
        <v>8</v>
      </c>
      <c r="D341" s="8">
        <v>1.86</v>
      </c>
      <c r="E341" s="4">
        <v>0</v>
      </c>
      <c r="F341" s="8">
        <v>0</v>
      </c>
      <c r="G341" s="4">
        <v>8</v>
      </c>
      <c r="H341" s="8">
        <v>4.08</v>
      </c>
      <c r="I341" s="4">
        <v>0</v>
      </c>
    </row>
    <row r="342" spans="1:9" x14ac:dyDescent="0.2">
      <c r="A342" s="2">
        <v>19</v>
      </c>
      <c r="B342" s="1" t="s">
        <v>69</v>
      </c>
      <c r="C342" s="4">
        <v>7</v>
      </c>
      <c r="D342" s="8">
        <v>1.63</v>
      </c>
      <c r="E342" s="4">
        <v>4</v>
      </c>
      <c r="F342" s="8">
        <v>1.75</v>
      </c>
      <c r="G342" s="4">
        <v>3</v>
      </c>
      <c r="H342" s="8">
        <v>1.53</v>
      </c>
      <c r="I342" s="4">
        <v>0</v>
      </c>
    </row>
    <row r="343" spans="1:9" x14ac:dyDescent="0.2">
      <c r="A343" s="2">
        <v>20</v>
      </c>
      <c r="B343" s="1" t="s">
        <v>78</v>
      </c>
      <c r="C343" s="4">
        <v>6</v>
      </c>
      <c r="D343" s="8">
        <v>1.4</v>
      </c>
      <c r="E343" s="4">
        <v>2</v>
      </c>
      <c r="F343" s="8">
        <v>0.87</v>
      </c>
      <c r="G343" s="4">
        <v>4</v>
      </c>
      <c r="H343" s="8">
        <v>2.04</v>
      </c>
      <c r="I343" s="4">
        <v>0</v>
      </c>
    </row>
    <row r="344" spans="1:9" x14ac:dyDescent="0.2">
      <c r="A344" s="2">
        <v>20</v>
      </c>
      <c r="B344" s="1" t="s">
        <v>79</v>
      </c>
      <c r="C344" s="4">
        <v>6</v>
      </c>
      <c r="D344" s="8">
        <v>1.4</v>
      </c>
      <c r="E344" s="4">
        <v>4</v>
      </c>
      <c r="F344" s="8">
        <v>1.75</v>
      </c>
      <c r="G344" s="4">
        <v>2</v>
      </c>
      <c r="H344" s="8">
        <v>1.02</v>
      </c>
      <c r="I344" s="4">
        <v>0</v>
      </c>
    </row>
    <row r="345" spans="1:9" x14ac:dyDescent="0.2">
      <c r="A345" s="2">
        <v>20</v>
      </c>
      <c r="B345" s="1" t="s">
        <v>68</v>
      </c>
      <c r="C345" s="4">
        <v>6</v>
      </c>
      <c r="D345" s="8">
        <v>1.4</v>
      </c>
      <c r="E345" s="4">
        <v>2</v>
      </c>
      <c r="F345" s="8">
        <v>0.87</v>
      </c>
      <c r="G345" s="4">
        <v>4</v>
      </c>
      <c r="H345" s="8">
        <v>2.04</v>
      </c>
      <c r="I345" s="4">
        <v>0</v>
      </c>
    </row>
    <row r="346" spans="1:9" x14ac:dyDescent="0.2">
      <c r="A346" s="2">
        <v>20</v>
      </c>
      <c r="B346" s="1" t="s">
        <v>73</v>
      </c>
      <c r="C346" s="4">
        <v>6</v>
      </c>
      <c r="D346" s="8">
        <v>1.4</v>
      </c>
      <c r="E346" s="4">
        <v>2</v>
      </c>
      <c r="F346" s="8">
        <v>0.87</v>
      </c>
      <c r="G346" s="4">
        <v>2</v>
      </c>
      <c r="H346" s="8">
        <v>1.02</v>
      </c>
      <c r="I346" s="4">
        <v>0</v>
      </c>
    </row>
    <row r="347" spans="1:9" x14ac:dyDescent="0.2">
      <c r="A347" s="1"/>
      <c r="C347" s="4"/>
      <c r="D347" s="8"/>
      <c r="E347" s="4"/>
      <c r="F347" s="8"/>
      <c r="G347" s="4"/>
      <c r="H347" s="8"/>
      <c r="I347" s="4"/>
    </row>
    <row r="348" spans="1:9" x14ac:dyDescent="0.2">
      <c r="A348" s="1" t="s">
        <v>15</v>
      </c>
      <c r="C348" s="4"/>
      <c r="D348" s="8"/>
      <c r="E348" s="4"/>
      <c r="F348" s="8"/>
      <c r="G348" s="4"/>
      <c r="H348" s="8"/>
      <c r="I348" s="4"/>
    </row>
    <row r="349" spans="1:9" x14ac:dyDescent="0.2">
      <c r="A349" s="2">
        <v>1</v>
      </c>
      <c r="B349" s="1" t="s">
        <v>44</v>
      </c>
      <c r="C349" s="4">
        <v>19</v>
      </c>
      <c r="D349" s="8">
        <v>13.97</v>
      </c>
      <c r="E349" s="4">
        <v>11</v>
      </c>
      <c r="F349" s="8">
        <v>12.22</v>
      </c>
      <c r="G349" s="4">
        <v>8</v>
      </c>
      <c r="H349" s="8">
        <v>19.510000000000002</v>
      </c>
      <c r="I349" s="4">
        <v>0</v>
      </c>
    </row>
    <row r="350" spans="1:9" x14ac:dyDescent="0.2">
      <c r="A350" s="2">
        <v>2</v>
      </c>
      <c r="B350" s="1" t="s">
        <v>59</v>
      </c>
      <c r="C350" s="4">
        <v>14</v>
      </c>
      <c r="D350" s="8">
        <v>10.29</v>
      </c>
      <c r="E350" s="4">
        <v>14</v>
      </c>
      <c r="F350" s="8">
        <v>15.56</v>
      </c>
      <c r="G350" s="4">
        <v>0</v>
      </c>
      <c r="H350" s="8">
        <v>0</v>
      </c>
      <c r="I350" s="4">
        <v>0</v>
      </c>
    </row>
    <row r="351" spans="1:9" x14ac:dyDescent="0.2">
      <c r="A351" s="2">
        <v>3</v>
      </c>
      <c r="B351" s="1" t="s">
        <v>54</v>
      </c>
      <c r="C351" s="4">
        <v>11</v>
      </c>
      <c r="D351" s="8">
        <v>8.09</v>
      </c>
      <c r="E351" s="4">
        <v>7</v>
      </c>
      <c r="F351" s="8">
        <v>7.78</v>
      </c>
      <c r="G351" s="4">
        <v>4</v>
      </c>
      <c r="H351" s="8">
        <v>9.76</v>
      </c>
      <c r="I351" s="4">
        <v>0</v>
      </c>
    </row>
    <row r="352" spans="1:9" x14ac:dyDescent="0.2">
      <c r="A352" s="2">
        <v>4</v>
      </c>
      <c r="B352" s="1" t="s">
        <v>45</v>
      </c>
      <c r="C352" s="4">
        <v>10</v>
      </c>
      <c r="D352" s="8">
        <v>7.35</v>
      </c>
      <c r="E352" s="4">
        <v>9</v>
      </c>
      <c r="F352" s="8">
        <v>10</v>
      </c>
      <c r="G352" s="4">
        <v>1</v>
      </c>
      <c r="H352" s="8">
        <v>2.44</v>
      </c>
      <c r="I352" s="4">
        <v>0</v>
      </c>
    </row>
    <row r="353" spans="1:9" x14ac:dyDescent="0.2">
      <c r="A353" s="2">
        <v>4</v>
      </c>
      <c r="B353" s="1" t="s">
        <v>58</v>
      </c>
      <c r="C353" s="4">
        <v>10</v>
      </c>
      <c r="D353" s="8">
        <v>7.35</v>
      </c>
      <c r="E353" s="4">
        <v>10</v>
      </c>
      <c r="F353" s="8">
        <v>11.11</v>
      </c>
      <c r="G353" s="4">
        <v>0</v>
      </c>
      <c r="H353" s="8">
        <v>0</v>
      </c>
      <c r="I353" s="4">
        <v>0</v>
      </c>
    </row>
    <row r="354" spans="1:9" x14ac:dyDescent="0.2">
      <c r="A354" s="2">
        <v>6</v>
      </c>
      <c r="B354" s="1" t="s">
        <v>52</v>
      </c>
      <c r="C354" s="4">
        <v>8</v>
      </c>
      <c r="D354" s="8">
        <v>5.88</v>
      </c>
      <c r="E354" s="4">
        <v>7</v>
      </c>
      <c r="F354" s="8">
        <v>7.78</v>
      </c>
      <c r="G354" s="4">
        <v>0</v>
      </c>
      <c r="H354" s="8">
        <v>0</v>
      </c>
      <c r="I354" s="4">
        <v>1</v>
      </c>
    </row>
    <row r="355" spans="1:9" x14ac:dyDescent="0.2">
      <c r="A355" s="2">
        <v>7</v>
      </c>
      <c r="B355" s="1" t="s">
        <v>46</v>
      </c>
      <c r="C355" s="4">
        <v>6</v>
      </c>
      <c r="D355" s="8">
        <v>4.41</v>
      </c>
      <c r="E355" s="4">
        <v>1</v>
      </c>
      <c r="F355" s="8">
        <v>1.1100000000000001</v>
      </c>
      <c r="G355" s="4">
        <v>5</v>
      </c>
      <c r="H355" s="8">
        <v>12.2</v>
      </c>
      <c r="I355" s="4">
        <v>0</v>
      </c>
    </row>
    <row r="356" spans="1:9" x14ac:dyDescent="0.2">
      <c r="A356" s="2">
        <v>7</v>
      </c>
      <c r="B356" s="1" t="s">
        <v>53</v>
      </c>
      <c r="C356" s="4">
        <v>6</v>
      </c>
      <c r="D356" s="8">
        <v>4.41</v>
      </c>
      <c r="E356" s="4">
        <v>5</v>
      </c>
      <c r="F356" s="8">
        <v>5.56</v>
      </c>
      <c r="G356" s="4">
        <v>1</v>
      </c>
      <c r="H356" s="8">
        <v>2.44</v>
      </c>
      <c r="I356" s="4">
        <v>0</v>
      </c>
    </row>
    <row r="357" spans="1:9" x14ac:dyDescent="0.2">
      <c r="A357" s="2">
        <v>7</v>
      </c>
      <c r="B357" s="1" t="s">
        <v>62</v>
      </c>
      <c r="C357" s="4">
        <v>6</v>
      </c>
      <c r="D357" s="8">
        <v>4.41</v>
      </c>
      <c r="E357" s="4">
        <v>0</v>
      </c>
      <c r="F357" s="8">
        <v>0</v>
      </c>
      <c r="G357" s="4">
        <v>6</v>
      </c>
      <c r="H357" s="8">
        <v>14.63</v>
      </c>
      <c r="I357" s="4">
        <v>0</v>
      </c>
    </row>
    <row r="358" spans="1:9" x14ac:dyDescent="0.2">
      <c r="A358" s="2">
        <v>10</v>
      </c>
      <c r="B358" s="1" t="s">
        <v>47</v>
      </c>
      <c r="C358" s="4">
        <v>5</v>
      </c>
      <c r="D358" s="8">
        <v>3.68</v>
      </c>
      <c r="E358" s="4">
        <v>5</v>
      </c>
      <c r="F358" s="8">
        <v>5.56</v>
      </c>
      <c r="G358" s="4">
        <v>0</v>
      </c>
      <c r="H358" s="8">
        <v>0</v>
      </c>
      <c r="I358" s="4">
        <v>0</v>
      </c>
    </row>
    <row r="359" spans="1:9" x14ac:dyDescent="0.2">
      <c r="A359" s="2">
        <v>11</v>
      </c>
      <c r="B359" s="1" t="s">
        <v>72</v>
      </c>
      <c r="C359" s="4">
        <v>4</v>
      </c>
      <c r="D359" s="8">
        <v>2.94</v>
      </c>
      <c r="E359" s="4">
        <v>3</v>
      </c>
      <c r="F359" s="8">
        <v>3.33</v>
      </c>
      <c r="G359" s="4">
        <v>1</v>
      </c>
      <c r="H359" s="8">
        <v>2.44</v>
      </c>
      <c r="I359" s="4">
        <v>0</v>
      </c>
    </row>
    <row r="360" spans="1:9" x14ac:dyDescent="0.2">
      <c r="A360" s="2">
        <v>11</v>
      </c>
      <c r="B360" s="1" t="s">
        <v>60</v>
      </c>
      <c r="C360" s="4">
        <v>4</v>
      </c>
      <c r="D360" s="8">
        <v>2.94</v>
      </c>
      <c r="E360" s="4">
        <v>2</v>
      </c>
      <c r="F360" s="8">
        <v>2.2200000000000002</v>
      </c>
      <c r="G360" s="4">
        <v>1</v>
      </c>
      <c r="H360" s="8">
        <v>2.44</v>
      </c>
      <c r="I360" s="4">
        <v>0</v>
      </c>
    </row>
    <row r="361" spans="1:9" x14ac:dyDescent="0.2">
      <c r="A361" s="2">
        <v>13</v>
      </c>
      <c r="B361" s="1" t="s">
        <v>57</v>
      </c>
      <c r="C361" s="4">
        <v>3</v>
      </c>
      <c r="D361" s="8">
        <v>2.21</v>
      </c>
      <c r="E361" s="4">
        <v>0</v>
      </c>
      <c r="F361" s="8">
        <v>0</v>
      </c>
      <c r="G361" s="4">
        <v>3</v>
      </c>
      <c r="H361" s="8">
        <v>7.32</v>
      </c>
      <c r="I361" s="4">
        <v>0</v>
      </c>
    </row>
    <row r="362" spans="1:9" x14ac:dyDescent="0.2">
      <c r="A362" s="2">
        <v>13</v>
      </c>
      <c r="B362" s="1" t="s">
        <v>63</v>
      </c>
      <c r="C362" s="4">
        <v>3</v>
      </c>
      <c r="D362" s="8">
        <v>2.21</v>
      </c>
      <c r="E362" s="4">
        <v>3</v>
      </c>
      <c r="F362" s="8">
        <v>3.33</v>
      </c>
      <c r="G362" s="4">
        <v>0</v>
      </c>
      <c r="H362" s="8">
        <v>0</v>
      </c>
      <c r="I362" s="4">
        <v>0</v>
      </c>
    </row>
    <row r="363" spans="1:9" x14ac:dyDescent="0.2">
      <c r="A363" s="2">
        <v>13</v>
      </c>
      <c r="B363" s="1" t="s">
        <v>85</v>
      </c>
      <c r="C363" s="4">
        <v>3</v>
      </c>
      <c r="D363" s="8">
        <v>2.21</v>
      </c>
      <c r="E363" s="4">
        <v>1</v>
      </c>
      <c r="F363" s="8">
        <v>1.1100000000000001</v>
      </c>
      <c r="G363" s="4">
        <v>2</v>
      </c>
      <c r="H363" s="8">
        <v>4.88</v>
      </c>
      <c r="I363" s="4">
        <v>0</v>
      </c>
    </row>
    <row r="364" spans="1:9" x14ac:dyDescent="0.2">
      <c r="A364" s="2">
        <v>16</v>
      </c>
      <c r="B364" s="1" t="s">
        <v>83</v>
      </c>
      <c r="C364" s="4">
        <v>2</v>
      </c>
      <c r="D364" s="8">
        <v>1.47</v>
      </c>
      <c r="E364" s="4">
        <v>2</v>
      </c>
      <c r="F364" s="8">
        <v>2.2200000000000002</v>
      </c>
      <c r="G364" s="4">
        <v>0</v>
      </c>
      <c r="H364" s="8">
        <v>0</v>
      </c>
      <c r="I364" s="4">
        <v>0</v>
      </c>
    </row>
    <row r="365" spans="1:9" x14ac:dyDescent="0.2">
      <c r="A365" s="2">
        <v>16</v>
      </c>
      <c r="B365" s="1" t="s">
        <v>71</v>
      </c>
      <c r="C365" s="4">
        <v>2</v>
      </c>
      <c r="D365" s="8">
        <v>1.47</v>
      </c>
      <c r="E365" s="4">
        <v>1</v>
      </c>
      <c r="F365" s="8">
        <v>1.1100000000000001</v>
      </c>
      <c r="G365" s="4">
        <v>1</v>
      </c>
      <c r="H365" s="8">
        <v>2.44</v>
      </c>
      <c r="I365" s="4">
        <v>0</v>
      </c>
    </row>
    <row r="366" spans="1:9" x14ac:dyDescent="0.2">
      <c r="A366" s="2">
        <v>16</v>
      </c>
      <c r="B366" s="1" t="s">
        <v>48</v>
      </c>
      <c r="C366" s="4">
        <v>2</v>
      </c>
      <c r="D366" s="8">
        <v>1.47</v>
      </c>
      <c r="E366" s="4">
        <v>2</v>
      </c>
      <c r="F366" s="8">
        <v>2.2200000000000002</v>
      </c>
      <c r="G366" s="4">
        <v>0</v>
      </c>
      <c r="H366" s="8">
        <v>0</v>
      </c>
      <c r="I366" s="4">
        <v>0</v>
      </c>
    </row>
    <row r="367" spans="1:9" x14ac:dyDescent="0.2">
      <c r="A367" s="2">
        <v>16</v>
      </c>
      <c r="B367" s="1" t="s">
        <v>84</v>
      </c>
      <c r="C367" s="4">
        <v>2</v>
      </c>
      <c r="D367" s="8">
        <v>1.47</v>
      </c>
      <c r="E367" s="4">
        <v>0</v>
      </c>
      <c r="F367" s="8">
        <v>0</v>
      </c>
      <c r="G367" s="4">
        <v>0</v>
      </c>
      <c r="H367" s="8">
        <v>0</v>
      </c>
      <c r="I367" s="4">
        <v>0</v>
      </c>
    </row>
    <row r="368" spans="1:9" x14ac:dyDescent="0.2">
      <c r="A368" s="2">
        <v>16</v>
      </c>
      <c r="B368" s="1" t="s">
        <v>64</v>
      </c>
      <c r="C368" s="4">
        <v>2</v>
      </c>
      <c r="D368" s="8">
        <v>1.47</v>
      </c>
      <c r="E368" s="4">
        <v>1</v>
      </c>
      <c r="F368" s="8">
        <v>1.1100000000000001</v>
      </c>
      <c r="G368" s="4">
        <v>1</v>
      </c>
      <c r="H368" s="8">
        <v>2.44</v>
      </c>
      <c r="I368" s="4">
        <v>0</v>
      </c>
    </row>
    <row r="369" spans="1:9" x14ac:dyDescent="0.2">
      <c r="A369" s="2">
        <v>16</v>
      </c>
      <c r="B369" s="1" t="s">
        <v>80</v>
      </c>
      <c r="C369" s="4">
        <v>2</v>
      </c>
      <c r="D369" s="8">
        <v>1.47</v>
      </c>
      <c r="E369" s="4">
        <v>1</v>
      </c>
      <c r="F369" s="8">
        <v>1.1100000000000001</v>
      </c>
      <c r="G369" s="4">
        <v>1</v>
      </c>
      <c r="H369" s="8">
        <v>2.44</v>
      </c>
      <c r="I369" s="4">
        <v>0</v>
      </c>
    </row>
    <row r="370" spans="1:9" x14ac:dyDescent="0.2">
      <c r="A370" s="1"/>
      <c r="C370" s="4"/>
      <c r="D370" s="8"/>
      <c r="E370" s="4"/>
      <c r="F370" s="8"/>
      <c r="G370" s="4"/>
      <c r="H370" s="8"/>
      <c r="I370" s="4"/>
    </row>
    <row r="371" spans="1:9" x14ac:dyDescent="0.2">
      <c r="A371" s="1" t="s">
        <v>16</v>
      </c>
      <c r="C371" s="4"/>
      <c r="D371" s="8"/>
      <c r="E371" s="4"/>
      <c r="F371" s="8"/>
      <c r="G371" s="4"/>
      <c r="H371" s="8"/>
      <c r="I371" s="4"/>
    </row>
    <row r="372" spans="1:9" x14ac:dyDescent="0.2">
      <c r="A372" s="2">
        <v>1</v>
      </c>
      <c r="B372" s="1" t="s">
        <v>48</v>
      </c>
      <c r="C372" s="4">
        <v>158</v>
      </c>
      <c r="D372" s="8">
        <v>19.7</v>
      </c>
      <c r="E372" s="4">
        <v>105</v>
      </c>
      <c r="F372" s="8">
        <v>21.47</v>
      </c>
      <c r="G372" s="4">
        <v>53</v>
      </c>
      <c r="H372" s="8">
        <v>17.100000000000001</v>
      </c>
      <c r="I372" s="4">
        <v>0</v>
      </c>
    </row>
    <row r="373" spans="1:9" x14ac:dyDescent="0.2">
      <c r="A373" s="2">
        <v>2</v>
      </c>
      <c r="B373" s="1" t="s">
        <v>54</v>
      </c>
      <c r="C373" s="4">
        <v>116</v>
      </c>
      <c r="D373" s="8">
        <v>14.46</v>
      </c>
      <c r="E373" s="4">
        <v>68</v>
      </c>
      <c r="F373" s="8">
        <v>13.91</v>
      </c>
      <c r="G373" s="4">
        <v>48</v>
      </c>
      <c r="H373" s="8">
        <v>15.48</v>
      </c>
      <c r="I373" s="4">
        <v>0</v>
      </c>
    </row>
    <row r="374" spans="1:9" x14ac:dyDescent="0.2">
      <c r="A374" s="2">
        <v>3</v>
      </c>
      <c r="B374" s="1" t="s">
        <v>50</v>
      </c>
      <c r="C374" s="4">
        <v>64</v>
      </c>
      <c r="D374" s="8">
        <v>7.98</v>
      </c>
      <c r="E374" s="4">
        <v>14</v>
      </c>
      <c r="F374" s="8">
        <v>2.86</v>
      </c>
      <c r="G374" s="4">
        <v>50</v>
      </c>
      <c r="H374" s="8">
        <v>16.13</v>
      </c>
      <c r="I374" s="4">
        <v>0</v>
      </c>
    </row>
    <row r="375" spans="1:9" x14ac:dyDescent="0.2">
      <c r="A375" s="2">
        <v>4</v>
      </c>
      <c r="B375" s="1" t="s">
        <v>59</v>
      </c>
      <c r="C375" s="4">
        <v>63</v>
      </c>
      <c r="D375" s="8">
        <v>7.86</v>
      </c>
      <c r="E375" s="4">
        <v>57</v>
      </c>
      <c r="F375" s="8">
        <v>11.66</v>
      </c>
      <c r="G375" s="4">
        <v>6</v>
      </c>
      <c r="H375" s="8">
        <v>1.94</v>
      </c>
      <c r="I375" s="4">
        <v>0</v>
      </c>
    </row>
    <row r="376" spans="1:9" x14ac:dyDescent="0.2">
      <c r="A376" s="2">
        <v>5</v>
      </c>
      <c r="B376" s="1" t="s">
        <v>58</v>
      </c>
      <c r="C376" s="4">
        <v>61</v>
      </c>
      <c r="D376" s="8">
        <v>7.61</v>
      </c>
      <c r="E376" s="4">
        <v>53</v>
      </c>
      <c r="F376" s="8">
        <v>10.84</v>
      </c>
      <c r="G376" s="4">
        <v>8</v>
      </c>
      <c r="H376" s="8">
        <v>2.58</v>
      </c>
      <c r="I376" s="4">
        <v>0</v>
      </c>
    </row>
    <row r="377" spans="1:9" x14ac:dyDescent="0.2">
      <c r="A377" s="2">
        <v>6</v>
      </c>
      <c r="B377" s="1" t="s">
        <v>52</v>
      </c>
      <c r="C377" s="4">
        <v>31</v>
      </c>
      <c r="D377" s="8">
        <v>3.87</v>
      </c>
      <c r="E377" s="4">
        <v>20</v>
      </c>
      <c r="F377" s="8">
        <v>4.09</v>
      </c>
      <c r="G377" s="4">
        <v>11</v>
      </c>
      <c r="H377" s="8">
        <v>3.55</v>
      </c>
      <c r="I377" s="4">
        <v>0</v>
      </c>
    </row>
    <row r="378" spans="1:9" x14ac:dyDescent="0.2">
      <c r="A378" s="2">
        <v>7</v>
      </c>
      <c r="B378" s="1" t="s">
        <v>53</v>
      </c>
      <c r="C378" s="4">
        <v>24</v>
      </c>
      <c r="D378" s="8">
        <v>2.99</v>
      </c>
      <c r="E378" s="4">
        <v>17</v>
      </c>
      <c r="F378" s="8">
        <v>3.48</v>
      </c>
      <c r="G378" s="4">
        <v>7</v>
      </c>
      <c r="H378" s="8">
        <v>2.2599999999999998</v>
      </c>
      <c r="I378" s="4">
        <v>0</v>
      </c>
    </row>
    <row r="379" spans="1:9" x14ac:dyDescent="0.2">
      <c r="A379" s="2">
        <v>8</v>
      </c>
      <c r="B379" s="1" t="s">
        <v>44</v>
      </c>
      <c r="C379" s="4">
        <v>22</v>
      </c>
      <c r="D379" s="8">
        <v>2.74</v>
      </c>
      <c r="E379" s="4">
        <v>12</v>
      </c>
      <c r="F379" s="8">
        <v>2.4500000000000002</v>
      </c>
      <c r="G379" s="4">
        <v>10</v>
      </c>
      <c r="H379" s="8">
        <v>3.23</v>
      </c>
      <c r="I379" s="4">
        <v>0</v>
      </c>
    </row>
    <row r="380" spans="1:9" x14ac:dyDescent="0.2">
      <c r="A380" s="2">
        <v>8</v>
      </c>
      <c r="B380" s="1" t="s">
        <v>45</v>
      </c>
      <c r="C380" s="4">
        <v>22</v>
      </c>
      <c r="D380" s="8">
        <v>2.74</v>
      </c>
      <c r="E380" s="4">
        <v>10</v>
      </c>
      <c r="F380" s="8">
        <v>2.04</v>
      </c>
      <c r="G380" s="4">
        <v>12</v>
      </c>
      <c r="H380" s="8">
        <v>3.87</v>
      </c>
      <c r="I380" s="4">
        <v>0</v>
      </c>
    </row>
    <row r="381" spans="1:9" x14ac:dyDescent="0.2">
      <c r="A381" s="2">
        <v>8</v>
      </c>
      <c r="B381" s="1" t="s">
        <v>61</v>
      </c>
      <c r="C381" s="4">
        <v>22</v>
      </c>
      <c r="D381" s="8">
        <v>2.74</v>
      </c>
      <c r="E381" s="4">
        <v>21</v>
      </c>
      <c r="F381" s="8">
        <v>4.29</v>
      </c>
      <c r="G381" s="4">
        <v>1</v>
      </c>
      <c r="H381" s="8">
        <v>0.32</v>
      </c>
      <c r="I381" s="4">
        <v>0</v>
      </c>
    </row>
    <row r="382" spans="1:9" x14ac:dyDescent="0.2">
      <c r="A382" s="2">
        <v>11</v>
      </c>
      <c r="B382" s="1" t="s">
        <v>60</v>
      </c>
      <c r="C382" s="4">
        <v>21</v>
      </c>
      <c r="D382" s="8">
        <v>2.62</v>
      </c>
      <c r="E382" s="4">
        <v>15</v>
      </c>
      <c r="F382" s="8">
        <v>3.07</v>
      </c>
      <c r="G382" s="4">
        <v>3</v>
      </c>
      <c r="H382" s="8">
        <v>0.97</v>
      </c>
      <c r="I382" s="4">
        <v>0</v>
      </c>
    </row>
    <row r="383" spans="1:9" x14ac:dyDescent="0.2">
      <c r="A383" s="2">
        <v>12</v>
      </c>
      <c r="B383" s="1" t="s">
        <v>51</v>
      </c>
      <c r="C383" s="4">
        <v>18</v>
      </c>
      <c r="D383" s="8">
        <v>2.2400000000000002</v>
      </c>
      <c r="E383" s="4">
        <v>13</v>
      </c>
      <c r="F383" s="8">
        <v>2.66</v>
      </c>
      <c r="G383" s="4">
        <v>5</v>
      </c>
      <c r="H383" s="8">
        <v>1.61</v>
      </c>
      <c r="I383" s="4">
        <v>0</v>
      </c>
    </row>
    <row r="384" spans="1:9" x14ac:dyDescent="0.2">
      <c r="A384" s="2">
        <v>13</v>
      </c>
      <c r="B384" s="1" t="s">
        <v>55</v>
      </c>
      <c r="C384" s="4">
        <v>15</v>
      </c>
      <c r="D384" s="8">
        <v>1.87</v>
      </c>
      <c r="E384" s="4">
        <v>6</v>
      </c>
      <c r="F384" s="8">
        <v>1.23</v>
      </c>
      <c r="G384" s="4">
        <v>9</v>
      </c>
      <c r="H384" s="8">
        <v>2.9</v>
      </c>
      <c r="I384" s="4">
        <v>0</v>
      </c>
    </row>
    <row r="385" spans="1:9" x14ac:dyDescent="0.2">
      <c r="A385" s="2">
        <v>14</v>
      </c>
      <c r="B385" s="1" t="s">
        <v>46</v>
      </c>
      <c r="C385" s="4">
        <v>14</v>
      </c>
      <c r="D385" s="8">
        <v>1.75</v>
      </c>
      <c r="E385" s="4">
        <v>3</v>
      </c>
      <c r="F385" s="8">
        <v>0.61</v>
      </c>
      <c r="G385" s="4">
        <v>11</v>
      </c>
      <c r="H385" s="8">
        <v>3.55</v>
      </c>
      <c r="I385" s="4">
        <v>0</v>
      </c>
    </row>
    <row r="386" spans="1:9" x14ac:dyDescent="0.2">
      <c r="A386" s="2">
        <v>14</v>
      </c>
      <c r="B386" s="1" t="s">
        <v>57</v>
      </c>
      <c r="C386" s="4">
        <v>14</v>
      </c>
      <c r="D386" s="8">
        <v>1.75</v>
      </c>
      <c r="E386" s="4">
        <v>11</v>
      </c>
      <c r="F386" s="8">
        <v>2.25</v>
      </c>
      <c r="G386" s="4">
        <v>3</v>
      </c>
      <c r="H386" s="8">
        <v>0.97</v>
      </c>
      <c r="I386" s="4">
        <v>0</v>
      </c>
    </row>
    <row r="387" spans="1:9" x14ac:dyDescent="0.2">
      <c r="A387" s="2">
        <v>16</v>
      </c>
      <c r="B387" s="1" t="s">
        <v>80</v>
      </c>
      <c r="C387" s="4">
        <v>13</v>
      </c>
      <c r="D387" s="8">
        <v>1.62</v>
      </c>
      <c r="E387" s="4">
        <v>5</v>
      </c>
      <c r="F387" s="8">
        <v>1.02</v>
      </c>
      <c r="G387" s="4">
        <v>8</v>
      </c>
      <c r="H387" s="8">
        <v>2.58</v>
      </c>
      <c r="I387" s="4">
        <v>0</v>
      </c>
    </row>
    <row r="388" spans="1:9" x14ac:dyDescent="0.2">
      <c r="A388" s="2">
        <v>17</v>
      </c>
      <c r="B388" s="1" t="s">
        <v>66</v>
      </c>
      <c r="C388" s="4">
        <v>10</v>
      </c>
      <c r="D388" s="8">
        <v>1.25</v>
      </c>
      <c r="E388" s="4">
        <v>4</v>
      </c>
      <c r="F388" s="8">
        <v>0.82</v>
      </c>
      <c r="G388" s="4">
        <v>6</v>
      </c>
      <c r="H388" s="8">
        <v>1.94</v>
      </c>
      <c r="I388" s="4">
        <v>0</v>
      </c>
    </row>
    <row r="389" spans="1:9" x14ac:dyDescent="0.2">
      <c r="A389" s="2">
        <v>18</v>
      </c>
      <c r="B389" s="1" t="s">
        <v>79</v>
      </c>
      <c r="C389" s="4">
        <v>8</v>
      </c>
      <c r="D389" s="8">
        <v>1</v>
      </c>
      <c r="E389" s="4">
        <v>5</v>
      </c>
      <c r="F389" s="8">
        <v>1.02</v>
      </c>
      <c r="G389" s="4">
        <v>3</v>
      </c>
      <c r="H389" s="8">
        <v>0.97</v>
      </c>
      <c r="I389" s="4">
        <v>0</v>
      </c>
    </row>
    <row r="390" spans="1:9" x14ac:dyDescent="0.2">
      <c r="A390" s="2">
        <v>18</v>
      </c>
      <c r="B390" s="1" t="s">
        <v>56</v>
      </c>
      <c r="C390" s="4">
        <v>8</v>
      </c>
      <c r="D390" s="8">
        <v>1</v>
      </c>
      <c r="E390" s="4">
        <v>5</v>
      </c>
      <c r="F390" s="8">
        <v>1.02</v>
      </c>
      <c r="G390" s="4">
        <v>3</v>
      </c>
      <c r="H390" s="8">
        <v>0.97</v>
      </c>
      <c r="I390" s="4">
        <v>0</v>
      </c>
    </row>
    <row r="391" spans="1:9" x14ac:dyDescent="0.2">
      <c r="A391" s="2">
        <v>18</v>
      </c>
      <c r="B391" s="1" t="s">
        <v>72</v>
      </c>
      <c r="C391" s="4">
        <v>8</v>
      </c>
      <c r="D391" s="8">
        <v>1</v>
      </c>
      <c r="E391" s="4">
        <v>7</v>
      </c>
      <c r="F391" s="8">
        <v>1.43</v>
      </c>
      <c r="G391" s="4">
        <v>1</v>
      </c>
      <c r="H391" s="8">
        <v>0.32</v>
      </c>
      <c r="I391" s="4">
        <v>0</v>
      </c>
    </row>
    <row r="392" spans="1:9" x14ac:dyDescent="0.2">
      <c r="A392" s="2">
        <v>18</v>
      </c>
      <c r="B392" s="1" t="s">
        <v>82</v>
      </c>
      <c r="C392" s="4">
        <v>8</v>
      </c>
      <c r="D392" s="8">
        <v>1</v>
      </c>
      <c r="E392" s="4">
        <v>3</v>
      </c>
      <c r="F392" s="8">
        <v>0.61</v>
      </c>
      <c r="G392" s="4">
        <v>5</v>
      </c>
      <c r="H392" s="8">
        <v>1.61</v>
      </c>
      <c r="I392" s="4">
        <v>0</v>
      </c>
    </row>
    <row r="393" spans="1:9" x14ac:dyDescent="0.2">
      <c r="A393" s="1"/>
      <c r="C393" s="4"/>
      <c r="D393" s="8"/>
      <c r="E393" s="4"/>
      <c r="F393" s="8"/>
      <c r="G393" s="4"/>
      <c r="H393" s="8"/>
      <c r="I393" s="4"/>
    </row>
    <row r="394" spans="1:9" x14ac:dyDescent="0.2">
      <c r="A394" s="1" t="s">
        <v>17</v>
      </c>
      <c r="C394" s="4"/>
      <c r="D394" s="8"/>
      <c r="E394" s="4"/>
      <c r="F394" s="8"/>
      <c r="G394" s="4"/>
      <c r="H394" s="8"/>
      <c r="I394" s="4"/>
    </row>
    <row r="395" spans="1:9" x14ac:dyDescent="0.2">
      <c r="A395" s="2">
        <v>1</v>
      </c>
      <c r="B395" s="1" t="s">
        <v>59</v>
      </c>
      <c r="C395" s="4">
        <v>24</v>
      </c>
      <c r="D395" s="8">
        <v>15.58</v>
      </c>
      <c r="E395" s="4">
        <v>23</v>
      </c>
      <c r="F395" s="8">
        <v>21.3</v>
      </c>
      <c r="G395" s="4">
        <v>1</v>
      </c>
      <c r="H395" s="8">
        <v>2.27</v>
      </c>
      <c r="I395" s="4">
        <v>0</v>
      </c>
    </row>
    <row r="396" spans="1:9" x14ac:dyDescent="0.2">
      <c r="A396" s="2">
        <v>2</v>
      </c>
      <c r="B396" s="1" t="s">
        <v>58</v>
      </c>
      <c r="C396" s="4">
        <v>18</v>
      </c>
      <c r="D396" s="8">
        <v>11.69</v>
      </c>
      <c r="E396" s="4">
        <v>14</v>
      </c>
      <c r="F396" s="8">
        <v>12.96</v>
      </c>
      <c r="G396" s="4">
        <v>4</v>
      </c>
      <c r="H396" s="8">
        <v>9.09</v>
      </c>
      <c r="I396" s="4">
        <v>0</v>
      </c>
    </row>
    <row r="397" spans="1:9" x14ac:dyDescent="0.2">
      <c r="A397" s="2">
        <v>3</v>
      </c>
      <c r="B397" s="1" t="s">
        <v>52</v>
      </c>
      <c r="C397" s="4">
        <v>16</v>
      </c>
      <c r="D397" s="8">
        <v>10.39</v>
      </c>
      <c r="E397" s="4">
        <v>12</v>
      </c>
      <c r="F397" s="8">
        <v>11.11</v>
      </c>
      <c r="G397" s="4">
        <v>4</v>
      </c>
      <c r="H397" s="8">
        <v>9.09</v>
      </c>
      <c r="I397" s="4">
        <v>0</v>
      </c>
    </row>
    <row r="398" spans="1:9" x14ac:dyDescent="0.2">
      <c r="A398" s="2">
        <v>4</v>
      </c>
      <c r="B398" s="1" t="s">
        <v>45</v>
      </c>
      <c r="C398" s="4">
        <v>13</v>
      </c>
      <c r="D398" s="8">
        <v>8.44</v>
      </c>
      <c r="E398" s="4">
        <v>9</v>
      </c>
      <c r="F398" s="8">
        <v>8.33</v>
      </c>
      <c r="G398" s="4">
        <v>4</v>
      </c>
      <c r="H398" s="8">
        <v>9.09</v>
      </c>
      <c r="I398" s="4">
        <v>0</v>
      </c>
    </row>
    <row r="399" spans="1:9" x14ac:dyDescent="0.2">
      <c r="A399" s="2">
        <v>4</v>
      </c>
      <c r="B399" s="1" t="s">
        <v>54</v>
      </c>
      <c r="C399" s="4">
        <v>13</v>
      </c>
      <c r="D399" s="8">
        <v>8.44</v>
      </c>
      <c r="E399" s="4">
        <v>9</v>
      </c>
      <c r="F399" s="8">
        <v>8.33</v>
      </c>
      <c r="G399" s="4">
        <v>4</v>
      </c>
      <c r="H399" s="8">
        <v>9.09</v>
      </c>
      <c r="I399" s="4">
        <v>0</v>
      </c>
    </row>
    <row r="400" spans="1:9" x14ac:dyDescent="0.2">
      <c r="A400" s="2">
        <v>6</v>
      </c>
      <c r="B400" s="1" t="s">
        <v>44</v>
      </c>
      <c r="C400" s="4">
        <v>9</v>
      </c>
      <c r="D400" s="8">
        <v>5.84</v>
      </c>
      <c r="E400" s="4">
        <v>3</v>
      </c>
      <c r="F400" s="8">
        <v>2.78</v>
      </c>
      <c r="G400" s="4">
        <v>6</v>
      </c>
      <c r="H400" s="8">
        <v>13.64</v>
      </c>
      <c r="I400" s="4">
        <v>0</v>
      </c>
    </row>
    <row r="401" spans="1:9" x14ac:dyDescent="0.2">
      <c r="A401" s="2">
        <v>7</v>
      </c>
      <c r="B401" s="1" t="s">
        <v>53</v>
      </c>
      <c r="C401" s="4">
        <v>7</v>
      </c>
      <c r="D401" s="8">
        <v>4.55</v>
      </c>
      <c r="E401" s="4">
        <v>6</v>
      </c>
      <c r="F401" s="8">
        <v>5.56</v>
      </c>
      <c r="G401" s="4">
        <v>1</v>
      </c>
      <c r="H401" s="8">
        <v>2.27</v>
      </c>
      <c r="I401" s="4">
        <v>0</v>
      </c>
    </row>
    <row r="402" spans="1:9" x14ac:dyDescent="0.2">
      <c r="A402" s="2">
        <v>8</v>
      </c>
      <c r="B402" s="1" t="s">
        <v>46</v>
      </c>
      <c r="C402" s="4">
        <v>5</v>
      </c>
      <c r="D402" s="8">
        <v>3.25</v>
      </c>
      <c r="E402" s="4">
        <v>3</v>
      </c>
      <c r="F402" s="8">
        <v>2.78</v>
      </c>
      <c r="G402" s="4">
        <v>2</v>
      </c>
      <c r="H402" s="8">
        <v>4.55</v>
      </c>
      <c r="I402" s="4">
        <v>0</v>
      </c>
    </row>
    <row r="403" spans="1:9" x14ac:dyDescent="0.2">
      <c r="A403" s="2">
        <v>8</v>
      </c>
      <c r="B403" s="1" t="s">
        <v>61</v>
      </c>
      <c r="C403" s="4">
        <v>5</v>
      </c>
      <c r="D403" s="8">
        <v>3.25</v>
      </c>
      <c r="E403" s="4">
        <v>5</v>
      </c>
      <c r="F403" s="8">
        <v>4.63</v>
      </c>
      <c r="G403" s="4">
        <v>0</v>
      </c>
      <c r="H403" s="8">
        <v>0</v>
      </c>
      <c r="I403" s="4">
        <v>0</v>
      </c>
    </row>
    <row r="404" spans="1:9" x14ac:dyDescent="0.2">
      <c r="A404" s="2">
        <v>10</v>
      </c>
      <c r="B404" s="1" t="s">
        <v>50</v>
      </c>
      <c r="C404" s="4">
        <v>4</v>
      </c>
      <c r="D404" s="8">
        <v>2.6</v>
      </c>
      <c r="E404" s="4">
        <v>2</v>
      </c>
      <c r="F404" s="8">
        <v>1.85</v>
      </c>
      <c r="G404" s="4">
        <v>2</v>
      </c>
      <c r="H404" s="8">
        <v>4.55</v>
      </c>
      <c r="I404" s="4">
        <v>0</v>
      </c>
    </row>
    <row r="405" spans="1:9" x14ac:dyDescent="0.2">
      <c r="A405" s="2">
        <v>10</v>
      </c>
      <c r="B405" s="1" t="s">
        <v>55</v>
      </c>
      <c r="C405" s="4">
        <v>4</v>
      </c>
      <c r="D405" s="8">
        <v>2.6</v>
      </c>
      <c r="E405" s="4">
        <v>2</v>
      </c>
      <c r="F405" s="8">
        <v>1.85</v>
      </c>
      <c r="G405" s="4">
        <v>1</v>
      </c>
      <c r="H405" s="8">
        <v>2.27</v>
      </c>
      <c r="I405" s="4">
        <v>0</v>
      </c>
    </row>
    <row r="406" spans="1:9" x14ac:dyDescent="0.2">
      <c r="A406" s="2">
        <v>10</v>
      </c>
      <c r="B406" s="1" t="s">
        <v>60</v>
      </c>
      <c r="C406" s="4">
        <v>4</v>
      </c>
      <c r="D406" s="8">
        <v>2.6</v>
      </c>
      <c r="E406" s="4">
        <v>4</v>
      </c>
      <c r="F406" s="8">
        <v>3.7</v>
      </c>
      <c r="G406" s="4">
        <v>0</v>
      </c>
      <c r="H406" s="8">
        <v>0</v>
      </c>
      <c r="I406" s="4">
        <v>0</v>
      </c>
    </row>
    <row r="407" spans="1:9" x14ac:dyDescent="0.2">
      <c r="A407" s="2">
        <v>10</v>
      </c>
      <c r="B407" s="1" t="s">
        <v>62</v>
      </c>
      <c r="C407" s="4">
        <v>4</v>
      </c>
      <c r="D407" s="8">
        <v>2.6</v>
      </c>
      <c r="E407" s="4">
        <v>1</v>
      </c>
      <c r="F407" s="8">
        <v>0.93</v>
      </c>
      <c r="G407" s="4">
        <v>3</v>
      </c>
      <c r="H407" s="8">
        <v>6.82</v>
      </c>
      <c r="I407" s="4">
        <v>0</v>
      </c>
    </row>
    <row r="408" spans="1:9" x14ac:dyDescent="0.2">
      <c r="A408" s="2">
        <v>14</v>
      </c>
      <c r="B408" s="1" t="s">
        <v>49</v>
      </c>
      <c r="C408" s="4">
        <v>3</v>
      </c>
      <c r="D408" s="8">
        <v>1.95</v>
      </c>
      <c r="E408" s="4">
        <v>3</v>
      </c>
      <c r="F408" s="8">
        <v>2.78</v>
      </c>
      <c r="G408" s="4">
        <v>0</v>
      </c>
      <c r="H408" s="8">
        <v>0</v>
      </c>
      <c r="I408" s="4">
        <v>0</v>
      </c>
    </row>
    <row r="409" spans="1:9" x14ac:dyDescent="0.2">
      <c r="A409" s="2">
        <v>14</v>
      </c>
      <c r="B409" s="1" t="s">
        <v>57</v>
      </c>
      <c r="C409" s="4">
        <v>3</v>
      </c>
      <c r="D409" s="8">
        <v>1.95</v>
      </c>
      <c r="E409" s="4">
        <v>3</v>
      </c>
      <c r="F409" s="8">
        <v>2.78</v>
      </c>
      <c r="G409" s="4">
        <v>0</v>
      </c>
      <c r="H409" s="8">
        <v>0</v>
      </c>
      <c r="I409" s="4">
        <v>0</v>
      </c>
    </row>
    <row r="410" spans="1:9" x14ac:dyDescent="0.2">
      <c r="A410" s="2">
        <v>16</v>
      </c>
      <c r="B410" s="1" t="s">
        <v>47</v>
      </c>
      <c r="C410" s="4">
        <v>2</v>
      </c>
      <c r="D410" s="8">
        <v>1.3</v>
      </c>
      <c r="E410" s="4">
        <v>1</v>
      </c>
      <c r="F410" s="8">
        <v>0.93</v>
      </c>
      <c r="G410" s="4">
        <v>1</v>
      </c>
      <c r="H410" s="8">
        <v>2.27</v>
      </c>
      <c r="I410" s="4">
        <v>0</v>
      </c>
    </row>
    <row r="411" spans="1:9" x14ac:dyDescent="0.2">
      <c r="A411" s="2">
        <v>16</v>
      </c>
      <c r="B411" s="1" t="s">
        <v>66</v>
      </c>
      <c r="C411" s="4">
        <v>2</v>
      </c>
      <c r="D411" s="8">
        <v>1.3</v>
      </c>
      <c r="E411" s="4">
        <v>1</v>
      </c>
      <c r="F411" s="8">
        <v>0.93</v>
      </c>
      <c r="G411" s="4">
        <v>1</v>
      </c>
      <c r="H411" s="8">
        <v>2.27</v>
      </c>
      <c r="I411" s="4">
        <v>0</v>
      </c>
    </row>
    <row r="412" spans="1:9" x14ac:dyDescent="0.2">
      <c r="A412" s="2">
        <v>16</v>
      </c>
      <c r="B412" s="1" t="s">
        <v>77</v>
      </c>
      <c r="C412" s="4">
        <v>2</v>
      </c>
      <c r="D412" s="8">
        <v>1.3</v>
      </c>
      <c r="E412" s="4">
        <v>0</v>
      </c>
      <c r="F412" s="8">
        <v>0</v>
      </c>
      <c r="G412" s="4">
        <v>2</v>
      </c>
      <c r="H412" s="8">
        <v>4.55</v>
      </c>
      <c r="I412" s="4">
        <v>0</v>
      </c>
    </row>
    <row r="413" spans="1:9" x14ac:dyDescent="0.2">
      <c r="A413" s="2">
        <v>16</v>
      </c>
      <c r="B413" s="1" t="s">
        <v>68</v>
      </c>
      <c r="C413" s="4">
        <v>2</v>
      </c>
      <c r="D413" s="8">
        <v>1.3</v>
      </c>
      <c r="E413" s="4">
        <v>1</v>
      </c>
      <c r="F413" s="8">
        <v>0.93</v>
      </c>
      <c r="G413" s="4">
        <v>1</v>
      </c>
      <c r="H413" s="8">
        <v>2.27</v>
      </c>
      <c r="I413" s="4">
        <v>0</v>
      </c>
    </row>
    <row r="414" spans="1:9" x14ac:dyDescent="0.2">
      <c r="A414" s="2">
        <v>20</v>
      </c>
      <c r="B414" s="1" t="s">
        <v>83</v>
      </c>
      <c r="C414" s="4">
        <v>1</v>
      </c>
      <c r="D414" s="8">
        <v>0.65</v>
      </c>
      <c r="E414" s="4">
        <v>0</v>
      </c>
      <c r="F414" s="8">
        <v>0</v>
      </c>
      <c r="G414" s="4">
        <v>1</v>
      </c>
      <c r="H414" s="8">
        <v>2.27</v>
      </c>
      <c r="I414" s="4">
        <v>0</v>
      </c>
    </row>
    <row r="415" spans="1:9" x14ac:dyDescent="0.2">
      <c r="A415" s="2">
        <v>20</v>
      </c>
      <c r="B415" s="1" t="s">
        <v>86</v>
      </c>
      <c r="C415" s="4">
        <v>1</v>
      </c>
      <c r="D415" s="8">
        <v>0.65</v>
      </c>
      <c r="E415" s="4">
        <v>1</v>
      </c>
      <c r="F415" s="8">
        <v>0.93</v>
      </c>
      <c r="G415" s="4">
        <v>0</v>
      </c>
      <c r="H415" s="8">
        <v>0</v>
      </c>
      <c r="I415" s="4">
        <v>0</v>
      </c>
    </row>
    <row r="416" spans="1:9" x14ac:dyDescent="0.2">
      <c r="A416" s="2">
        <v>20</v>
      </c>
      <c r="B416" s="1" t="s">
        <v>67</v>
      </c>
      <c r="C416" s="4">
        <v>1</v>
      </c>
      <c r="D416" s="8">
        <v>0.65</v>
      </c>
      <c r="E416" s="4">
        <v>0</v>
      </c>
      <c r="F416" s="8">
        <v>0</v>
      </c>
      <c r="G416" s="4">
        <v>1</v>
      </c>
      <c r="H416" s="8">
        <v>2.27</v>
      </c>
      <c r="I416" s="4">
        <v>0</v>
      </c>
    </row>
    <row r="417" spans="1:9" x14ac:dyDescent="0.2">
      <c r="A417" s="2">
        <v>20</v>
      </c>
      <c r="B417" s="1" t="s">
        <v>78</v>
      </c>
      <c r="C417" s="4">
        <v>1</v>
      </c>
      <c r="D417" s="8">
        <v>0.65</v>
      </c>
      <c r="E417" s="4">
        <v>0</v>
      </c>
      <c r="F417" s="8">
        <v>0</v>
      </c>
      <c r="G417" s="4">
        <v>1</v>
      </c>
      <c r="H417" s="8">
        <v>2.27</v>
      </c>
      <c r="I417" s="4">
        <v>0</v>
      </c>
    </row>
    <row r="418" spans="1:9" x14ac:dyDescent="0.2">
      <c r="A418" s="2">
        <v>20</v>
      </c>
      <c r="B418" s="1" t="s">
        <v>87</v>
      </c>
      <c r="C418" s="4">
        <v>1</v>
      </c>
      <c r="D418" s="8">
        <v>0.65</v>
      </c>
      <c r="E418" s="4">
        <v>0</v>
      </c>
      <c r="F418" s="8">
        <v>0</v>
      </c>
      <c r="G418" s="4">
        <v>1</v>
      </c>
      <c r="H418" s="8">
        <v>2.27</v>
      </c>
      <c r="I418" s="4">
        <v>0</v>
      </c>
    </row>
    <row r="419" spans="1:9" x14ac:dyDescent="0.2">
      <c r="A419" s="2">
        <v>20</v>
      </c>
      <c r="B419" s="1" t="s">
        <v>79</v>
      </c>
      <c r="C419" s="4">
        <v>1</v>
      </c>
      <c r="D419" s="8">
        <v>0.65</v>
      </c>
      <c r="E419" s="4">
        <v>1</v>
      </c>
      <c r="F419" s="8">
        <v>0.93</v>
      </c>
      <c r="G419" s="4">
        <v>0</v>
      </c>
      <c r="H419" s="8">
        <v>0</v>
      </c>
      <c r="I419" s="4">
        <v>0</v>
      </c>
    </row>
    <row r="420" spans="1:9" x14ac:dyDescent="0.2">
      <c r="A420" s="2">
        <v>20</v>
      </c>
      <c r="B420" s="1" t="s">
        <v>88</v>
      </c>
      <c r="C420" s="4">
        <v>1</v>
      </c>
      <c r="D420" s="8">
        <v>0.65</v>
      </c>
      <c r="E420" s="4">
        <v>0</v>
      </c>
      <c r="F420" s="8">
        <v>0</v>
      </c>
      <c r="G420" s="4">
        <v>1</v>
      </c>
      <c r="H420" s="8">
        <v>2.27</v>
      </c>
      <c r="I420" s="4">
        <v>0</v>
      </c>
    </row>
    <row r="421" spans="1:9" x14ac:dyDescent="0.2">
      <c r="A421" s="2">
        <v>20</v>
      </c>
      <c r="B421" s="1" t="s">
        <v>64</v>
      </c>
      <c r="C421" s="4">
        <v>1</v>
      </c>
      <c r="D421" s="8">
        <v>0.65</v>
      </c>
      <c r="E421" s="4">
        <v>0</v>
      </c>
      <c r="F421" s="8">
        <v>0</v>
      </c>
      <c r="G421" s="4">
        <v>1</v>
      </c>
      <c r="H421" s="8">
        <v>2.27</v>
      </c>
      <c r="I421" s="4">
        <v>0</v>
      </c>
    </row>
    <row r="422" spans="1:9" x14ac:dyDescent="0.2">
      <c r="A422" s="2">
        <v>20</v>
      </c>
      <c r="B422" s="1" t="s">
        <v>51</v>
      </c>
      <c r="C422" s="4">
        <v>1</v>
      </c>
      <c r="D422" s="8">
        <v>0.65</v>
      </c>
      <c r="E422" s="4">
        <v>1</v>
      </c>
      <c r="F422" s="8">
        <v>0.93</v>
      </c>
      <c r="G422" s="4">
        <v>0</v>
      </c>
      <c r="H422" s="8">
        <v>0</v>
      </c>
      <c r="I422" s="4">
        <v>0</v>
      </c>
    </row>
    <row r="423" spans="1:9" x14ac:dyDescent="0.2">
      <c r="A423" s="2">
        <v>20</v>
      </c>
      <c r="B423" s="1" t="s">
        <v>89</v>
      </c>
      <c r="C423" s="4">
        <v>1</v>
      </c>
      <c r="D423" s="8">
        <v>0.65</v>
      </c>
      <c r="E423" s="4">
        <v>1</v>
      </c>
      <c r="F423" s="8">
        <v>0.93</v>
      </c>
      <c r="G423" s="4">
        <v>0</v>
      </c>
      <c r="H423" s="8">
        <v>0</v>
      </c>
      <c r="I423" s="4">
        <v>0</v>
      </c>
    </row>
    <row r="424" spans="1:9" x14ac:dyDescent="0.2">
      <c r="A424" s="2">
        <v>20</v>
      </c>
      <c r="B424" s="1" t="s">
        <v>69</v>
      </c>
      <c r="C424" s="4">
        <v>1</v>
      </c>
      <c r="D424" s="8">
        <v>0.65</v>
      </c>
      <c r="E424" s="4">
        <v>1</v>
      </c>
      <c r="F424" s="8">
        <v>0.93</v>
      </c>
      <c r="G424" s="4">
        <v>0</v>
      </c>
      <c r="H424" s="8">
        <v>0</v>
      </c>
      <c r="I424" s="4">
        <v>0</v>
      </c>
    </row>
    <row r="425" spans="1:9" x14ac:dyDescent="0.2">
      <c r="A425" s="2">
        <v>20</v>
      </c>
      <c r="B425" s="1" t="s">
        <v>73</v>
      </c>
      <c r="C425" s="4">
        <v>1</v>
      </c>
      <c r="D425" s="8">
        <v>0.65</v>
      </c>
      <c r="E425" s="4">
        <v>0</v>
      </c>
      <c r="F425" s="8">
        <v>0</v>
      </c>
      <c r="G425" s="4">
        <v>0</v>
      </c>
      <c r="H425" s="8">
        <v>0</v>
      </c>
      <c r="I425" s="4">
        <v>0</v>
      </c>
    </row>
    <row r="426" spans="1:9" x14ac:dyDescent="0.2">
      <c r="A426" s="2">
        <v>20</v>
      </c>
      <c r="B426" s="1" t="s">
        <v>63</v>
      </c>
      <c r="C426" s="4">
        <v>1</v>
      </c>
      <c r="D426" s="8">
        <v>0.65</v>
      </c>
      <c r="E426" s="4">
        <v>1</v>
      </c>
      <c r="F426" s="8">
        <v>0.93</v>
      </c>
      <c r="G426" s="4">
        <v>0</v>
      </c>
      <c r="H426" s="8">
        <v>0</v>
      </c>
      <c r="I426" s="4">
        <v>0</v>
      </c>
    </row>
    <row r="427" spans="1:9" x14ac:dyDescent="0.2">
      <c r="A427" s="2">
        <v>20</v>
      </c>
      <c r="B427" s="1" t="s">
        <v>90</v>
      </c>
      <c r="C427" s="4">
        <v>1</v>
      </c>
      <c r="D427" s="8">
        <v>0.65</v>
      </c>
      <c r="E427" s="4">
        <v>0</v>
      </c>
      <c r="F427" s="8">
        <v>0</v>
      </c>
      <c r="G427" s="4">
        <v>1</v>
      </c>
      <c r="H427" s="8">
        <v>2.27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18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59</v>
      </c>
      <c r="C430" s="4">
        <v>28</v>
      </c>
      <c r="D430" s="8">
        <v>12.5</v>
      </c>
      <c r="E430" s="4">
        <v>22</v>
      </c>
      <c r="F430" s="8">
        <v>16.18</v>
      </c>
      <c r="G430" s="4">
        <v>6</v>
      </c>
      <c r="H430" s="8">
        <v>6.98</v>
      </c>
      <c r="I430" s="4">
        <v>0</v>
      </c>
    </row>
    <row r="431" spans="1:9" x14ac:dyDescent="0.2">
      <c r="A431" s="2">
        <v>2</v>
      </c>
      <c r="B431" s="1" t="s">
        <v>54</v>
      </c>
      <c r="C431" s="4">
        <v>25</v>
      </c>
      <c r="D431" s="8">
        <v>11.16</v>
      </c>
      <c r="E431" s="4">
        <v>12</v>
      </c>
      <c r="F431" s="8">
        <v>8.82</v>
      </c>
      <c r="G431" s="4">
        <v>13</v>
      </c>
      <c r="H431" s="8">
        <v>15.12</v>
      </c>
      <c r="I431" s="4">
        <v>0</v>
      </c>
    </row>
    <row r="432" spans="1:9" x14ac:dyDescent="0.2">
      <c r="A432" s="2">
        <v>3</v>
      </c>
      <c r="B432" s="1" t="s">
        <v>44</v>
      </c>
      <c r="C432" s="4">
        <v>21</v>
      </c>
      <c r="D432" s="8">
        <v>9.3800000000000008</v>
      </c>
      <c r="E432" s="4">
        <v>7</v>
      </c>
      <c r="F432" s="8">
        <v>5.15</v>
      </c>
      <c r="G432" s="4">
        <v>14</v>
      </c>
      <c r="H432" s="8">
        <v>16.28</v>
      </c>
      <c r="I432" s="4">
        <v>0</v>
      </c>
    </row>
    <row r="433" spans="1:9" x14ac:dyDescent="0.2">
      <c r="A433" s="2">
        <v>3</v>
      </c>
      <c r="B433" s="1" t="s">
        <v>52</v>
      </c>
      <c r="C433" s="4">
        <v>21</v>
      </c>
      <c r="D433" s="8">
        <v>9.3800000000000008</v>
      </c>
      <c r="E433" s="4">
        <v>17</v>
      </c>
      <c r="F433" s="8">
        <v>12.5</v>
      </c>
      <c r="G433" s="4">
        <v>4</v>
      </c>
      <c r="H433" s="8">
        <v>4.6500000000000004</v>
      </c>
      <c r="I433" s="4">
        <v>0</v>
      </c>
    </row>
    <row r="434" spans="1:9" x14ac:dyDescent="0.2">
      <c r="A434" s="2">
        <v>5</v>
      </c>
      <c r="B434" s="1" t="s">
        <v>51</v>
      </c>
      <c r="C434" s="4">
        <v>15</v>
      </c>
      <c r="D434" s="8">
        <v>6.7</v>
      </c>
      <c r="E434" s="4">
        <v>6</v>
      </c>
      <c r="F434" s="8">
        <v>4.41</v>
      </c>
      <c r="G434" s="4">
        <v>9</v>
      </c>
      <c r="H434" s="8">
        <v>10.47</v>
      </c>
      <c r="I434" s="4">
        <v>0</v>
      </c>
    </row>
    <row r="435" spans="1:9" x14ac:dyDescent="0.2">
      <c r="A435" s="2">
        <v>6</v>
      </c>
      <c r="B435" s="1" t="s">
        <v>45</v>
      </c>
      <c r="C435" s="4">
        <v>13</v>
      </c>
      <c r="D435" s="8">
        <v>5.8</v>
      </c>
      <c r="E435" s="4">
        <v>11</v>
      </c>
      <c r="F435" s="8">
        <v>8.09</v>
      </c>
      <c r="G435" s="4">
        <v>2</v>
      </c>
      <c r="H435" s="8">
        <v>2.33</v>
      </c>
      <c r="I435" s="4">
        <v>0</v>
      </c>
    </row>
    <row r="436" spans="1:9" x14ac:dyDescent="0.2">
      <c r="A436" s="2">
        <v>6</v>
      </c>
      <c r="B436" s="1" t="s">
        <v>55</v>
      </c>
      <c r="C436" s="4">
        <v>13</v>
      </c>
      <c r="D436" s="8">
        <v>5.8</v>
      </c>
      <c r="E436" s="4">
        <v>10</v>
      </c>
      <c r="F436" s="8">
        <v>7.35</v>
      </c>
      <c r="G436" s="4">
        <v>3</v>
      </c>
      <c r="H436" s="8">
        <v>3.49</v>
      </c>
      <c r="I436" s="4">
        <v>0</v>
      </c>
    </row>
    <row r="437" spans="1:9" x14ac:dyDescent="0.2">
      <c r="A437" s="2">
        <v>8</v>
      </c>
      <c r="B437" s="1" t="s">
        <v>58</v>
      </c>
      <c r="C437" s="4">
        <v>12</v>
      </c>
      <c r="D437" s="8">
        <v>5.36</v>
      </c>
      <c r="E437" s="4">
        <v>11</v>
      </c>
      <c r="F437" s="8">
        <v>8.09</v>
      </c>
      <c r="G437" s="4">
        <v>1</v>
      </c>
      <c r="H437" s="8">
        <v>1.1599999999999999</v>
      </c>
      <c r="I437" s="4">
        <v>0</v>
      </c>
    </row>
    <row r="438" spans="1:9" x14ac:dyDescent="0.2">
      <c r="A438" s="2">
        <v>9</v>
      </c>
      <c r="B438" s="1" t="s">
        <v>53</v>
      </c>
      <c r="C438" s="4">
        <v>10</v>
      </c>
      <c r="D438" s="8">
        <v>4.46</v>
      </c>
      <c r="E438" s="4">
        <v>8</v>
      </c>
      <c r="F438" s="8">
        <v>5.88</v>
      </c>
      <c r="G438" s="4">
        <v>2</v>
      </c>
      <c r="H438" s="8">
        <v>2.33</v>
      </c>
      <c r="I438" s="4">
        <v>0</v>
      </c>
    </row>
    <row r="439" spans="1:9" x14ac:dyDescent="0.2">
      <c r="A439" s="2">
        <v>10</v>
      </c>
      <c r="B439" s="1" t="s">
        <v>60</v>
      </c>
      <c r="C439" s="4">
        <v>9</v>
      </c>
      <c r="D439" s="8">
        <v>4.0199999999999996</v>
      </c>
      <c r="E439" s="4">
        <v>8</v>
      </c>
      <c r="F439" s="8">
        <v>5.88</v>
      </c>
      <c r="G439" s="4">
        <v>1</v>
      </c>
      <c r="H439" s="8">
        <v>1.1599999999999999</v>
      </c>
      <c r="I439" s="4">
        <v>0</v>
      </c>
    </row>
    <row r="440" spans="1:9" x14ac:dyDescent="0.2">
      <c r="A440" s="2">
        <v>11</v>
      </c>
      <c r="B440" s="1" t="s">
        <v>46</v>
      </c>
      <c r="C440" s="4">
        <v>7</v>
      </c>
      <c r="D440" s="8">
        <v>3.13</v>
      </c>
      <c r="E440" s="4">
        <v>4</v>
      </c>
      <c r="F440" s="8">
        <v>2.94</v>
      </c>
      <c r="G440" s="4">
        <v>3</v>
      </c>
      <c r="H440" s="8">
        <v>3.49</v>
      </c>
      <c r="I440" s="4">
        <v>0</v>
      </c>
    </row>
    <row r="441" spans="1:9" x14ac:dyDescent="0.2">
      <c r="A441" s="2">
        <v>11</v>
      </c>
      <c r="B441" s="1" t="s">
        <v>61</v>
      </c>
      <c r="C441" s="4">
        <v>7</v>
      </c>
      <c r="D441" s="8">
        <v>3.13</v>
      </c>
      <c r="E441" s="4">
        <v>4</v>
      </c>
      <c r="F441" s="8">
        <v>2.94</v>
      </c>
      <c r="G441" s="4">
        <v>3</v>
      </c>
      <c r="H441" s="8">
        <v>3.49</v>
      </c>
      <c r="I441" s="4">
        <v>0</v>
      </c>
    </row>
    <row r="442" spans="1:9" x14ac:dyDescent="0.2">
      <c r="A442" s="2">
        <v>13</v>
      </c>
      <c r="B442" s="1" t="s">
        <v>50</v>
      </c>
      <c r="C442" s="4">
        <v>4</v>
      </c>
      <c r="D442" s="8">
        <v>1.79</v>
      </c>
      <c r="E442" s="4">
        <v>1</v>
      </c>
      <c r="F442" s="8">
        <v>0.74</v>
      </c>
      <c r="G442" s="4">
        <v>3</v>
      </c>
      <c r="H442" s="8">
        <v>3.49</v>
      </c>
      <c r="I442" s="4">
        <v>0</v>
      </c>
    </row>
    <row r="443" spans="1:9" x14ac:dyDescent="0.2">
      <c r="A443" s="2">
        <v>13</v>
      </c>
      <c r="B443" s="1" t="s">
        <v>63</v>
      </c>
      <c r="C443" s="4">
        <v>4</v>
      </c>
      <c r="D443" s="8">
        <v>1.79</v>
      </c>
      <c r="E443" s="4">
        <v>3</v>
      </c>
      <c r="F443" s="8">
        <v>2.21</v>
      </c>
      <c r="G443" s="4">
        <v>1</v>
      </c>
      <c r="H443" s="8">
        <v>1.1599999999999999</v>
      </c>
      <c r="I443" s="4">
        <v>0</v>
      </c>
    </row>
    <row r="444" spans="1:9" x14ac:dyDescent="0.2">
      <c r="A444" s="2">
        <v>15</v>
      </c>
      <c r="B444" s="1" t="s">
        <v>64</v>
      </c>
      <c r="C444" s="4">
        <v>3</v>
      </c>
      <c r="D444" s="8">
        <v>1.34</v>
      </c>
      <c r="E444" s="4">
        <v>1</v>
      </c>
      <c r="F444" s="8">
        <v>0.74</v>
      </c>
      <c r="G444" s="4">
        <v>2</v>
      </c>
      <c r="H444" s="8">
        <v>2.33</v>
      </c>
      <c r="I444" s="4">
        <v>0</v>
      </c>
    </row>
    <row r="445" spans="1:9" x14ac:dyDescent="0.2">
      <c r="A445" s="2">
        <v>15</v>
      </c>
      <c r="B445" s="1" t="s">
        <v>56</v>
      </c>
      <c r="C445" s="4">
        <v>3</v>
      </c>
      <c r="D445" s="8">
        <v>1.34</v>
      </c>
      <c r="E445" s="4">
        <v>3</v>
      </c>
      <c r="F445" s="8">
        <v>2.21</v>
      </c>
      <c r="G445" s="4">
        <v>0</v>
      </c>
      <c r="H445" s="8">
        <v>0</v>
      </c>
      <c r="I445" s="4">
        <v>0</v>
      </c>
    </row>
    <row r="446" spans="1:9" x14ac:dyDescent="0.2">
      <c r="A446" s="2">
        <v>15</v>
      </c>
      <c r="B446" s="1" t="s">
        <v>69</v>
      </c>
      <c r="C446" s="4">
        <v>3</v>
      </c>
      <c r="D446" s="8">
        <v>1.34</v>
      </c>
      <c r="E446" s="4">
        <v>1</v>
      </c>
      <c r="F446" s="8">
        <v>0.74</v>
      </c>
      <c r="G446" s="4">
        <v>2</v>
      </c>
      <c r="H446" s="8">
        <v>2.33</v>
      </c>
      <c r="I446" s="4">
        <v>0</v>
      </c>
    </row>
    <row r="447" spans="1:9" x14ac:dyDescent="0.2">
      <c r="A447" s="2">
        <v>18</v>
      </c>
      <c r="B447" s="1" t="s">
        <v>91</v>
      </c>
      <c r="C447" s="4">
        <v>2</v>
      </c>
      <c r="D447" s="8">
        <v>0.89</v>
      </c>
      <c r="E447" s="4">
        <v>1</v>
      </c>
      <c r="F447" s="8">
        <v>0.74</v>
      </c>
      <c r="G447" s="4">
        <v>1</v>
      </c>
      <c r="H447" s="8">
        <v>1.1599999999999999</v>
      </c>
      <c r="I447" s="4">
        <v>0</v>
      </c>
    </row>
    <row r="448" spans="1:9" x14ac:dyDescent="0.2">
      <c r="A448" s="2">
        <v>18</v>
      </c>
      <c r="B448" s="1" t="s">
        <v>49</v>
      </c>
      <c r="C448" s="4">
        <v>2</v>
      </c>
      <c r="D448" s="8">
        <v>0.89</v>
      </c>
      <c r="E448" s="4">
        <v>0</v>
      </c>
      <c r="F448" s="8">
        <v>0</v>
      </c>
      <c r="G448" s="4">
        <v>2</v>
      </c>
      <c r="H448" s="8">
        <v>2.33</v>
      </c>
      <c r="I448" s="4">
        <v>0</v>
      </c>
    </row>
    <row r="449" spans="1:9" x14ac:dyDescent="0.2">
      <c r="A449" s="2">
        <v>18</v>
      </c>
      <c r="B449" s="1" t="s">
        <v>80</v>
      </c>
      <c r="C449" s="4">
        <v>2</v>
      </c>
      <c r="D449" s="8">
        <v>0.89</v>
      </c>
      <c r="E449" s="4">
        <v>0</v>
      </c>
      <c r="F449" s="8">
        <v>0</v>
      </c>
      <c r="G449" s="4">
        <v>2</v>
      </c>
      <c r="H449" s="8">
        <v>2.33</v>
      </c>
      <c r="I449" s="4">
        <v>0</v>
      </c>
    </row>
    <row r="450" spans="1:9" x14ac:dyDescent="0.2">
      <c r="A450" s="2">
        <v>18</v>
      </c>
      <c r="B450" s="1" t="s">
        <v>65</v>
      </c>
      <c r="C450" s="4">
        <v>2</v>
      </c>
      <c r="D450" s="8">
        <v>0.89</v>
      </c>
      <c r="E450" s="4">
        <v>0</v>
      </c>
      <c r="F450" s="8">
        <v>0</v>
      </c>
      <c r="G450" s="4">
        <v>2</v>
      </c>
      <c r="H450" s="8">
        <v>2.33</v>
      </c>
      <c r="I450" s="4">
        <v>0</v>
      </c>
    </row>
    <row r="451" spans="1:9" x14ac:dyDescent="0.2">
      <c r="A451" s="2">
        <v>18</v>
      </c>
      <c r="B451" s="1" t="s">
        <v>57</v>
      </c>
      <c r="C451" s="4">
        <v>2</v>
      </c>
      <c r="D451" s="8">
        <v>0.89</v>
      </c>
      <c r="E451" s="4">
        <v>1</v>
      </c>
      <c r="F451" s="8">
        <v>0.74</v>
      </c>
      <c r="G451" s="4">
        <v>1</v>
      </c>
      <c r="H451" s="8">
        <v>1.1599999999999999</v>
      </c>
      <c r="I451" s="4">
        <v>0</v>
      </c>
    </row>
    <row r="452" spans="1:9" x14ac:dyDescent="0.2">
      <c r="A452" s="2">
        <v>18</v>
      </c>
      <c r="B452" s="1" t="s">
        <v>72</v>
      </c>
      <c r="C452" s="4">
        <v>2</v>
      </c>
      <c r="D452" s="8">
        <v>0.89</v>
      </c>
      <c r="E452" s="4">
        <v>1</v>
      </c>
      <c r="F452" s="8">
        <v>0.74</v>
      </c>
      <c r="G452" s="4">
        <v>1</v>
      </c>
      <c r="H452" s="8">
        <v>1.1599999999999999</v>
      </c>
      <c r="I452" s="4">
        <v>0</v>
      </c>
    </row>
    <row r="453" spans="1:9" x14ac:dyDescent="0.2">
      <c r="A453" s="1"/>
      <c r="C453" s="4"/>
      <c r="D453" s="8"/>
      <c r="E453" s="4"/>
      <c r="F453" s="8"/>
      <c r="G453" s="4"/>
      <c r="H453" s="8"/>
      <c r="I453" s="4"/>
    </row>
    <row r="454" spans="1:9" x14ac:dyDescent="0.2">
      <c r="A454" s="1" t="s">
        <v>19</v>
      </c>
      <c r="C454" s="4"/>
      <c r="D454" s="8"/>
      <c r="E454" s="4"/>
      <c r="F454" s="8"/>
      <c r="G454" s="4"/>
      <c r="H454" s="8"/>
      <c r="I454" s="4"/>
    </row>
    <row r="455" spans="1:9" x14ac:dyDescent="0.2">
      <c r="A455" s="2">
        <v>1</v>
      </c>
      <c r="B455" s="1" t="s">
        <v>59</v>
      </c>
      <c r="C455" s="4">
        <v>73</v>
      </c>
      <c r="D455" s="8">
        <v>13.27</v>
      </c>
      <c r="E455" s="4">
        <v>64</v>
      </c>
      <c r="F455" s="8">
        <v>15.65</v>
      </c>
      <c r="G455" s="4">
        <v>9</v>
      </c>
      <c r="H455" s="8">
        <v>6.98</v>
      </c>
      <c r="I455" s="4">
        <v>0</v>
      </c>
    </row>
    <row r="456" spans="1:9" x14ac:dyDescent="0.2">
      <c r="A456" s="2">
        <v>2</v>
      </c>
      <c r="B456" s="1" t="s">
        <v>58</v>
      </c>
      <c r="C456" s="4">
        <v>53</v>
      </c>
      <c r="D456" s="8">
        <v>9.64</v>
      </c>
      <c r="E456" s="4">
        <v>47</v>
      </c>
      <c r="F456" s="8">
        <v>11.49</v>
      </c>
      <c r="G456" s="4">
        <v>6</v>
      </c>
      <c r="H456" s="8">
        <v>4.6500000000000004</v>
      </c>
      <c r="I456" s="4">
        <v>0</v>
      </c>
    </row>
    <row r="457" spans="1:9" x14ac:dyDescent="0.2">
      <c r="A457" s="2">
        <v>3</v>
      </c>
      <c r="B457" s="1" t="s">
        <v>44</v>
      </c>
      <c r="C457" s="4">
        <v>52</v>
      </c>
      <c r="D457" s="8">
        <v>9.4499999999999993</v>
      </c>
      <c r="E457" s="4">
        <v>36</v>
      </c>
      <c r="F457" s="8">
        <v>8.8000000000000007</v>
      </c>
      <c r="G457" s="4">
        <v>16</v>
      </c>
      <c r="H457" s="8">
        <v>12.4</v>
      </c>
      <c r="I457" s="4">
        <v>0</v>
      </c>
    </row>
    <row r="458" spans="1:9" x14ac:dyDescent="0.2">
      <c r="A458" s="2">
        <v>4</v>
      </c>
      <c r="B458" s="1" t="s">
        <v>52</v>
      </c>
      <c r="C458" s="4">
        <v>43</v>
      </c>
      <c r="D458" s="8">
        <v>7.82</v>
      </c>
      <c r="E458" s="4">
        <v>38</v>
      </c>
      <c r="F458" s="8">
        <v>9.2899999999999991</v>
      </c>
      <c r="G458" s="4">
        <v>5</v>
      </c>
      <c r="H458" s="8">
        <v>3.88</v>
      </c>
      <c r="I458" s="4">
        <v>0</v>
      </c>
    </row>
    <row r="459" spans="1:9" x14ac:dyDescent="0.2">
      <c r="A459" s="2">
        <v>4</v>
      </c>
      <c r="B459" s="1" t="s">
        <v>54</v>
      </c>
      <c r="C459" s="4">
        <v>43</v>
      </c>
      <c r="D459" s="8">
        <v>7.82</v>
      </c>
      <c r="E459" s="4">
        <v>28</v>
      </c>
      <c r="F459" s="8">
        <v>6.85</v>
      </c>
      <c r="G459" s="4">
        <v>15</v>
      </c>
      <c r="H459" s="8">
        <v>11.63</v>
      </c>
      <c r="I459" s="4">
        <v>0</v>
      </c>
    </row>
    <row r="460" spans="1:9" x14ac:dyDescent="0.2">
      <c r="A460" s="2">
        <v>6</v>
      </c>
      <c r="B460" s="1" t="s">
        <v>53</v>
      </c>
      <c r="C460" s="4">
        <v>38</v>
      </c>
      <c r="D460" s="8">
        <v>6.91</v>
      </c>
      <c r="E460" s="4">
        <v>33</v>
      </c>
      <c r="F460" s="8">
        <v>8.07</v>
      </c>
      <c r="G460" s="4">
        <v>5</v>
      </c>
      <c r="H460" s="8">
        <v>3.88</v>
      </c>
      <c r="I460" s="4">
        <v>0</v>
      </c>
    </row>
    <row r="461" spans="1:9" x14ac:dyDescent="0.2">
      <c r="A461" s="2">
        <v>7</v>
      </c>
      <c r="B461" s="1" t="s">
        <v>45</v>
      </c>
      <c r="C461" s="4">
        <v>36</v>
      </c>
      <c r="D461" s="8">
        <v>6.55</v>
      </c>
      <c r="E461" s="4">
        <v>26</v>
      </c>
      <c r="F461" s="8">
        <v>6.36</v>
      </c>
      <c r="G461" s="4">
        <v>10</v>
      </c>
      <c r="H461" s="8">
        <v>7.75</v>
      </c>
      <c r="I461" s="4">
        <v>0</v>
      </c>
    </row>
    <row r="462" spans="1:9" x14ac:dyDescent="0.2">
      <c r="A462" s="2">
        <v>8</v>
      </c>
      <c r="B462" s="1" t="s">
        <v>61</v>
      </c>
      <c r="C462" s="4">
        <v>21</v>
      </c>
      <c r="D462" s="8">
        <v>3.82</v>
      </c>
      <c r="E462" s="4">
        <v>20</v>
      </c>
      <c r="F462" s="8">
        <v>4.8899999999999997</v>
      </c>
      <c r="G462" s="4">
        <v>1</v>
      </c>
      <c r="H462" s="8">
        <v>0.78</v>
      </c>
      <c r="I462" s="4">
        <v>0</v>
      </c>
    </row>
    <row r="463" spans="1:9" x14ac:dyDescent="0.2">
      <c r="A463" s="2">
        <v>9</v>
      </c>
      <c r="B463" s="1" t="s">
        <v>63</v>
      </c>
      <c r="C463" s="4">
        <v>18</v>
      </c>
      <c r="D463" s="8">
        <v>3.27</v>
      </c>
      <c r="E463" s="4">
        <v>16</v>
      </c>
      <c r="F463" s="8">
        <v>3.91</v>
      </c>
      <c r="G463" s="4">
        <v>2</v>
      </c>
      <c r="H463" s="8">
        <v>1.55</v>
      </c>
      <c r="I463" s="4">
        <v>0</v>
      </c>
    </row>
    <row r="464" spans="1:9" x14ac:dyDescent="0.2">
      <c r="A464" s="2">
        <v>10</v>
      </c>
      <c r="B464" s="1" t="s">
        <v>46</v>
      </c>
      <c r="C464" s="4">
        <v>17</v>
      </c>
      <c r="D464" s="8">
        <v>3.09</v>
      </c>
      <c r="E464" s="4">
        <v>12</v>
      </c>
      <c r="F464" s="8">
        <v>2.93</v>
      </c>
      <c r="G464" s="4">
        <v>5</v>
      </c>
      <c r="H464" s="8">
        <v>3.88</v>
      </c>
      <c r="I464" s="4">
        <v>0</v>
      </c>
    </row>
    <row r="465" spans="1:9" x14ac:dyDescent="0.2">
      <c r="A465" s="2">
        <v>10</v>
      </c>
      <c r="B465" s="1" t="s">
        <v>60</v>
      </c>
      <c r="C465" s="4">
        <v>17</v>
      </c>
      <c r="D465" s="8">
        <v>3.09</v>
      </c>
      <c r="E465" s="4">
        <v>13</v>
      </c>
      <c r="F465" s="8">
        <v>3.18</v>
      </c>
      <c r="G465" s="4">
        <v>2</v>
      </c>
      <c r="H465" s="8">
        <v>1.55</v>
      </c>
      <c r="I465" s="4">
        <v>0</v>
      </c>
    </row>
    <row r="466" spans="1:9" x14ac:dyDescent="0.2">
      <c r="A466" s="2">
        <v>12</v>
      </c>
      <c r="B466" s="1" t="s">
        <v>55</v>
      </c>
      <c r="C466" s="4">
        <v>14</v>
      </c>
      <c r="D466" s="8">
        <v>2.5499999999999998</v>
      </c>
      <c r="E466" s="4">
        <v>6</v>
      </c>
      <c r="F466" s="8">
        <v>1.47</v>
      </c>
      <c r="G466" s="4">
        <v>7</v>
      </c>
      <c r="H466" s="8">
        <v>5.43</v>
      </c>
      <c r="I466" s="4">
        <v>1</v>
      </c>
    </row>
    <row r="467" spans="1:9" x14ac:dyDescent="0.2">
      <c r="A467" s="2">
        <v>13</v>
      </c>
      <c r="B467" s="1" t="s">
        <v>51</v>
      </c>
      <c r="C467" s="4">
        <v>12</v>
      </c>
      <c r="D467" s="8">
        <v>2.1800000000000002</v>
      </c>
      <c r="E467" s="4">
        <v>8</v>
      </c>
      <c r="F467" s="8">
        <v>1.96</v>
      </c>
      <c r="G467" s="4">
        <v>4</v>
      </c>
      <c r="H467" s="8">
        <v>3.1</v>
      </c>
      <c r="I467" s="4">
        <v>0</v>
      </c>
    </row>
    <row r="468" spans="1:9" x14ac:dyDescent="0.2">
      <c r="A468" s="2">
        <v>14</v>
      </c>
      <c r="B468" s="1" t="s">
        <v>47</v>
      </c>
      <c r="C468" s="4">
        <v>11</v>
      </c>
      <c r="D468" s="8">
        <v>2</v>
      </c>
      <c r="E468" s="4">
        <v>8</v>
      </c>
      <c r="F468" s="8">
        <v>1.96</v>
      </c>
      <c r="G468" s="4">
        <v>2</v>
      </c>
      <c r="H468" s="8">
        <v>1.55</v>
      </c>
      <c r="I468" s="4">
        <v>1</v>
      </c>
    </row>
    <row r="469" spans="1:9" x14ac:dyDescent="0.2">
      <c r="A469" s="2">
        <v>14</v>
      </c>
      <c r="B469" s="1" t="s">
        <v>49</v>
      </c>
      <c r="C469" s="4">
        <v>11</v>
      </c>
      <c r="D469" s="8">
        <v>2</v>
      </c>
      <c r="E469" s="4">
        <v>8</v>
      </c>
      <c r="F469" s="8">
        <v>1.96</v>
      </c>
      <c r="G469" s="4">
        <v>3</v>
      </c>
      <c r="H469" s="8">
        <v>2.33</v>
      </c>
      <c r="I469" s="4">
        <v>0</v>
      </c>
    </row>
    <row r="470" spans="1:9" x14ac:dyDescent="0.2">
      <c r="A470" s="2">
        <v>14</v>
      </c>
      <c r="B470" s="1" t="s">
        <v>62</v>
      </c>
      <c r="C470" s="4">
        <v>11</v>
      </c>
      <c r="D470" s="8">
        <v>2</v>
      </c>
      <c r="E470" s="4">
        <v>0</v>
      </c>
      <c r="F470" s="8">
        <v>0</v>
      </c>
      <c r="G470" s="4">
        <v>6</v>
      </c>
      <c r="H470" s="8">
        <v>4.6500000000000004</v>
      </c>
      <c r="I470" s="4">
        <v>0</v>
      </c>
    </row>
    <row r="471" spans="1:9" x14ac:dyDescent="0.2">
      <c r="A471" s="2">
        <v>17</v>
      </c>
      <c r="B471" s="1" t="s">
        <v>56</v>
      </c>
      <c r="C471" s="4">
        <v>10</v>
      </c>
      <c r="D471" s="8">
        <v>1.82</v>
      </c>
      <c r="E471" s="4">
        <v>8</v>
      </c>
      <c r="F471" s="8">
        <v>1.96</v>
      </c>
      <c r="G471" s="4">
        <v>2</v>
      </c>
      <c r="H471" s="8">
        <v>1.55</v>
      </c>
      <c r="I471" s="4">
        <v>0</v>
      </c>
    </row>
    <row r="472" spans="1:9" x14ac:dyDescent="0.2">
      <c r="A472" s="2">
        <v>18</v>
      </c>
      <c r="B472" s="1" t="s">
        <v>57</v>
      </c>
      <c r="C472" s="4">
        <v>5</v>
      </c>
      <c r="D472" s="8">
        <v>0.91</v>
      </c>
      <c r="E472" s="4">
        <v>3</v>
      </c>
      <c r="F472" s="8">
        <v>0.73</v>
      </c>
      <c r="G472" s="4">
        <v>2</v>
      </c>
      <c r="H472" s="8">
        <v>1.55</v>
      </c>
      <c r="I472" s="4">
        <v>0</v>
      </c>
    </row>
    <row r="473" spans="1:9" x14ac:dyDescent="0.2">
      <c r="A473" s="2">
        <v>18</v>
      </c>
      <c r="B473" s="1" t="s">
        <v>69</v>
      </c>
      <c r="C473" s="4">
        <v>5</v>
      </c>
      <c r="D473" s="8">
        <v>0.91</v>
      </c>
      <c r="E473" s="4">
        <v>4</v>
      </c>
      <c r="F473" s="8">
        <v>0.98</v>
      </c>
      <c r="G473" s="4">
        <v>1</v>
      </c>
      <c r="H473" s="8">
        <v>0.78</v>
      </c>
      <c r="I473" s="4">
        <v>0</v>
      </c>
    </row>
    <row r="474" spans="1:9" x14ac:dyDescent="0.2">
      <c r="A474" s="2">
        <v>20</v>
      </c>
      <c r="B474" s="1" t="s">
        <v>83</v>
      </c>
      <c r="C474" s="4">
        <v>4</v>
      </c>
      <c r="D474" s="8">
        <v>0.73</v>
      </c>
      <c r="E474" s="4">
        <v>2</v>
      </c>
      <c r="F474" s="8">
        <v>0.49</v>
      </c>
      <c r="G474" s="4">
        <v>2</v>
      </c>
      <c r="H474" s="8">
        <v>1.55</v>
      </c>
      <c r="I474" s="4">
        <v>0</v>
      </c>
    </row>
    <row r="475" spans="1:9" x14ac:dyDescent="0.2">
      <c r="A475" s="2">
        <v>20</v>
      </c>
      <c r="B475" s="1" t="s">
        <v>71</v>
      </c>
      <c r="C475" s="4">
        <v>4</v>
      </c>
      <c r="D475" s="8">
        <v>0.73</v>
      </c>
      <c r="E475" s="4">
        <v>4</v>
      </c>
      <c r="F475" s="8">
        <v>0.98</v>
      </c>
      <c r="G475" s="4">
        <v>0</v>
      </c>
      <c r="H475" s="8">
        <v>0</v>
      </c>
      <c r="I475" s="4">
        <v>0</v>
      </c>
    </row>
    <row r="476" spans="1:9" x14ac:dyDescent="0.2">
      <c r="A476" s="2">
        <v>20</v>
      </c>
      <c r="B476" s="1" t="s">
        <v>50</v>
      </c>
      <c r="C476" s="4">
        <v>4</v>
      </c>
      <c r="D476" s="8">
        <v>0.73</v>
      </c>
      <c r="E476" s="4">
        <v>1</v>
      </c>
      <c r="F476" s="8">
        <v>0.24</v>
      </c>
      <c r="G476" s="4">
        <v>3</v>
      </c>
      <c r="H476" s="8">
        <v>2.33</v>
      </c>
      <c r="I476" s="4">
        <v>0</v>
      </c>
    </row>
    <row r="477" spans="1:9" x14ac:dyDescent="0.2">
      <c r="A477" s="2">
        <v>20</v>
      </c>
      <c r="B477" s="1" t="s">
        <v>89</v>
      </c>
      <c r="C477" s="4">
        <v>4</v>
      </c>
      <c r="D477" s="8">
        <v>0.73</v>
      </c>
      <c r="E477" s="4">
        <v>2</v>
      </c>
      <c r="F477" s="8">
        <v>0.49</v>
      </c>
      <c r="G477" s="4">
        <v>2</v>
      </c>
      <c r="H477" s="8">
        <v>1.55</v>
      </c>
      <c r="I477" s="4">
        <v>0</v>
      </c>
    </row>
    <row r="478" spans="1:9" x14ac:dyDescent="0.2">
      <c r="A478" s="2">
        <v>20</v>
      </c>
      <c r="B478" s="1" t="s">
        <v>68</v>
      </c>
      <c r="C478" s="4">
        <v>4</v>
      </c>
      <c r="D478" s="8">
        <v>0.73</v>
      </c>
      <c r="E478" s="4">
        <v>2</v>
      </c>
      <c r="F478" s="8">
        <v>0.49</v>
      </c>
      <c r="G478" s="4">
        <v>2</v>
      </c>
      <c r="H478" s="8">
        <v>1.55</v>
      </c>
      <c r="I478" s="4">
        <v>0</v>
      </c>
    </row>
    <row r="479" spans="1:9" x14ac:dyDescent="0.2">
      <c r="A479" s="2">
        <v>20</v>
      </c>
      <c r="B479" s="1" t="s">
        <v>73</v>
      </c>
      <c r="C479" s="4">
        <v>4</v>
      </c>
      <c r="D479" s="8">
        <v>0.73</v>
      </c>
      <c r="E479" s="4">
        <v>3</v>
      </c>
      <c r="F479" s="8">
        <v>0.73</v>
      </c>
      <c r="G479" s="4">
        <v>0</v>
      </c>
      <c r="H479" s="8">
        <v>0</v>
      </c>
      <c r="I479" s="4">
        <v>0</v>
      </c>
    </row>
    <row r="480" spans="1:9" x14ac:dyDescent="0.2">
      <c r="A480" s="1"/>
      <c r="C480" s="4"/>
      <c r="D480" s="8"/>
      <c r="E480" s="4"/>
      <c r="F480" s="8"/>
      <c r="G480" s="4"/>
      <c r="H480" s="8"/>
      <c r="I480" s="4"/>
    </row>
    <row r="481" spans="1:9" x14ac:dyDescent="0.2">
      <c r="A481" s="1" t="s">
        <v>20</v>
      </c>
      <c r="C481" s="4"/>
      <c r="D481" s="8"/>
      <c r="E481" s="4"/>
      <c r="F481" s="8"/>
      <c r="G481" s="4"/>
      <c r="H481" s="8"/>
      <c r="I481" s="4"/>
    </row>
    <row r="482" spans="1:9" x14ac:dyDescent="0.2">
      <c r="A482" s="2">
        <v>1</v>
      </c>
      <c r="B482" s="1" t="s">
        <v>44</v>
      </c>
      <c r="C482" s="4">
        <v>26</v>
      </c>
      <c r="D482" s="8">
        <v>12.32</v>
      </c>
      <c r="E482" s="4">
        <v>8</v>
      </c>
      <c r="F482" s="8">
        <v>5.63</v>
      </c>
      <c r="G482" s="4">
        <v>18</v>
      </c>
      <c r="H482" s="8">
        <v>28.13</v>
      </c>
      <c r="I482" s="4">
        <v>0</v>
      </c>
    </row>
    <row r="483" spans="1:9" x14ac:dyDescent="0.2">
      <c r="A483" s="2">
        <v>1</v>
      </c>
      <c r="B483" s="1" t="s">
        <v>59</v>
      </c>
      <c r="C483" s="4">
        <v>26</v>
      </c>
      <c r="D483" s="8">
        <v>12.32</v>
      </c>
      <c r="E483" s="4">
        <v>24</v>
      </c>
      <c r="F483" s="8">
        <v>16.899999999999999</v>
      </c>
      <c r="G483" s="4">
        <v>2</v>
      </c>
      <c r="H483" s="8">
        <v>3.13</v>
      </c>
      <c r="I483" s="4">
        <v>0</v>
      </c>
    </row>
    <row r="484" spans="1:9" x14ac:dyDescent="0.2">
      <c r="A484" s="2">
        <v>3</v>
      </c>
      <c r="B484" s="1" t="s">
        <v>54</v>
      </c>
      <c r="C484" s="4">
        <v>23</v>
      </c>
      <c r="D484" s="8">
        <v>10.9</v>
      </c>
      <c r="E484" s="4">
        <v>15</v>
      </c>
      <c r="F484" s="8">
        <v>10.56</v>
      </c>
      <c r="G484" s="4">
        <v>8</v>
      </c>
      <c r="H484" s="8">
        <v>12.5</v>
      </c>
      <c r="I484" s="4">
        <v>0</v>
      </c>
    </row>
    <row r="485" spans="1:9" x14ac:dyDescent="0.2">
      <c r="A485" s="2">
        <v>4</v>
      </c>
      <c r="B485" s="1" t="s">
        <v>58</v>
      </c>
      <c r="C485" s="4">
        <v>16</v>
      </c>
      <c r="D485" s="8">
        <v>7.58</v>
      </c>
      <c r="E485" s="4">
        <v>15</v>
      </c>
      <c r="F485" s="8">
        <v>10.56</v>
      </c>
      <c r="G485" s="4">
        <v>1</v>
      </c>
      <c r="H485" s="8">
        <v>1.56</v>
      </c>
      <c r="I485" s="4">
        <v>0</v>
      </c>
    </row>
    <row r="486" spans="1:9" x14ac:dyDescent="0.2">
      <c r="A486" s="2">
        <v>5</v>
      </c>
      <c r="B486" s="1" t="s">
        <v>52</v>
      </c>
      <c r="C486" s="4">
        <v>15</v>
      </c>
      <c r="D486" s="8">
        <v>7.11</v>
      </c>
      <c r="E486" s="4">
        <v>13</v>
      </c>
      <c r="F486" s="8">
        <v>9.15</v>
      </c>
      <c r="G486" s="4">
        <v>2</v>
      </c>
      <c r="H486" s="8">
        <v>3.13</v>
      </c>
      <c r="I486" s="4">
        <v>0</v>
      </c>
    </row>
    <row r="487" spans="1:9" x14ac:dyDescent="0.2">
      <c r="A487" s="2">
        <v>6</v>
      </c>
      <c r="B487" s="1" t="s">
        <v>45</v>
      </c>
      <c r="C487" s="4">
        <v>13</v>
      </c>
      <c r="D487" s="8">
        <v>6.16</v>
      </c>
      <c r="E487" s="4">
        <v>7</v>
      </c>
      <c r="F487" s="8">
        <v>4.93</v>
      </c>
      <c r="G487" s="4">
        <v>6</v>
      </c>
      <c r="H487" s="8">
        <v>9.3800000000000008</v>
      </c>
      <c r="I487" s="4">
        <v>0</v>
      </c>
    </row>
    <row r="488" spans="1:9" x14ac:dyDescent="0.2">
      <c r="A488" s="2">
        <v>7</v>
      </c>
      <c r="B488" s="1" t="s">
        <v>60</v>
      </c>
      <c r="C488" s="4">
        <v>11</v>
      </c>
      <c r="D488" s="8">
        <v>5.21</v>
      </c>
      <c r="E488" s="4">
        <v>9</v>
      </c>
      <c r="F488" s="8">
        <v>6.34</v>
      </c>
      <c r="G488" s="4">
        <v>0</v>
      </c>
      <c r="H488" s="8">
        <v>0</v>
      </c>
      <c r="I488" s="4">
        <v>0</v>
      </c>
    </row>
    <row r="489" spans="1:9" x14ac:dyDescent="0.2">
      <c r="A489" s="2">
        <v>8</v>
      </c>
      <c r="B489" s="1" t="s">
        <v>46</v>
      </c>
      <c r="C489" s="4">
        <v>10</v>
      </c>
      <c r="D489" s="8">
        <v>4.74</v>
      </c>
      <c r="E489" s="4">
        <v>9</v>
      </c>
      <c r="F489" s="8">
        <v>6.34</v>
      </c>
      <c r="G489" s="4">
        <v>1</v>
      </c>
      <c r="H489" s="8">
        <v>1.56</v>
      </c>
      <c r="I489" s="4">
        <v>0</v>
      </c>
    </row>
    <row r="490" spans="1:9" x14ac:dyDescent="0.2">
      <c r="A490" s="2">
        <v>8</v>
      </c>
      <c r="B490" s="1" t="s">
        <v>47</v>
      </c>
      <c r="C490" s="4">
        <v>10</v>
      </c>
      <c r="D490" s="8">
        <v>4.74</v>
      </c>
      <c r="E490" s="4">
        <v>6</v>
      </c>
      <c r="F490" s="8">
        <v>4.2300000000000004</v>
      </c>
      <c r="G490" s="4">
        <v>3</v>
      </c>
      <c r="H490" s="8">
        <v>4.6900000000000004</v>
      </c>
      <c r="I490" s="4">
        <v>1</v>
      </c>
    </row>
    <row r="491" spans="1:9" x14ac:dyDescent="0.2">
      <c r="A491" s="2">
        <v>8</v>
      </c>
      <c r="B491" s="1" t="s">
        <v>53</v>
      </c>
      <c r="C491" s="4">
        <v>10</v>
      </c>
      <c r="D491" s="8">
        <v>4.74</v>
      </c>
      <c r="E491" s="4">
        <v>9</v>
      </c>
      <c r="F491" s="8">
        <v>6.34</v>
      </c>
      <c r="G491" s="4">
        <v>1</v>
      </c>
      <c r="H491" s="8">
        <v>1.56</v>
      </c>
      <c r="I491" s="4">
        <v>0</v>
      </c>
    </row>
    <row r="492" spans="1:9" x14ac:dyDescent="0.2">
      <c r="A492" s="2">
        <v>11</v>
      </c>
      <c r="B492" s="1" t="s">
        <v>49</v>
      </c>
      <c r="C492" s="4">
        <v>5</v>
      </c>
      <c r="D492" s="8">
        <v>2.37</v>
      </c>
      <c r="E492" s="4">
        <v>5</v>
      </c>
      <c r="F492" s="8">
        <v>3.52</v>
      </c>
      <c r="G492" s="4">
        <v>0</v>
      </c>
      <c r="H492" s="8">
        <v>0</v>
      </c>
      <c r="I492" s="4">
        <v>0</v>
      </c>
    </row>
    <row r="493" spans="1:9" x14ac:dyDescent="0.2">
      <c r="A493" s="2">
        <v>11</v>
      </c>
      <c r="B493" s="1" t="s">
        <v>50</v>
      </c>
      <c r="C493" s="4">
        <v>5</v>
      </c>
      <c r="D493" s="8">
        <v>2.37</v>
      </c>
      <c r="E493" s="4">
        <v>2</v>
      </c>
      <c r="F493" s="8">
        <v>1.41</v>
      </c>
      <c r="G493" s="4">
        <v>3</v>
      </c>
      <c r="H493" s="8">
        <v>4.6900000000000004</v>
      </c>
      <c r="I493" s="4">
        <v>0</v>
      </c>
    </row>
    <row r="494" spans="1:9" x14ac:dyDescent="0.2">
      <c r="A494" s="2">
        <v>11</v>
      </c>
      <c r="B494" s="1" t="s">
        <v>61</v>
      </c>
      <c r="C494" s="4">
        <v>5</v>
      </c>
      <c r="D494" s="8">
        <v>2.37</v>
      </c>
      <c r="E494" s="4">
        <v>4</v>
      </c>
      <c r="F494" s="8">
        <v>2.82</v>
      </c>
      <c r="G494" s="4">
        <v>1</v>
      </c>
      <c r="H494" s="8">
        <v>1.56</v>
      </c>
      <c r="I494" s="4">
        <v>0</v>
      </c>
    </row>
    <row r="495" spans="1:9" x14ac:dyDescent="0.2">
      <c r="A495" s="2">
        <v>14</v>
      </c>
      <c r="B495" s="1" t="s">
        <v>51</v>
      </c>
      <c r="C495" s="4">
        <v>3</v>
      </c>
      <c r="D495" s="8">
        <v>1.42</v>
      </c>
      <c r="E495" s="4">
        <v>1</v>
      </c>
      <c r="F495" s="8">
        <v>0.7</v>
      </c>
      <c r="G495" s="4">
        <v>2</v>
      </c>
      <c r="H495" s="8">
        <v>3.13</v>
      </c>
      <c r="I495" s="4">
        <v>0</v>
      </c>
    </row>
    <row r="496" spans="1:9" x14ac:dyDescent="0.2">
      <c r="A496" s="2">
        <v>14</v>
      </c>
      <c r="B496" s="1" t="s">
        <v>80</v>
      </c>
      <c r="C496" s="4">
        <v>3</v>
      </c>
      <c r="D496" s="8">
        <v>1.42</v>
      </c>
      <c r="E496" s="4">
        <v>0</v>
      </c>
      <c r="F496" s="8">
        <v>0</v>
      </c>
      <c r="G496" s="4">
        <v>3</v>
      </c>
      <c r="H496" s="8">
        <v>4.6900000000000004</v>
      </c>
      <c r="I496" s="4">
        <v>0</v>
      </c>
    </row>
    <row r="497" spans="1:9" x14ac:dyDescent="0.2">
      <c r="A497" s="2">
        <v>14</v>
      </c>
      <c r="B497" s="1" t="s">
        <v>68</v>
      </c>
      <c r="C497" s="4">
        <v>3</v>
      </c>
      <c r="D497" s="8">
        <v>1.42</v>
      </c>
      <c r="E497" s="4">
        <v>3</v>
      </c>
      <c r="F497" s="8">
        <v>2.11</v>
      </c>
      <c r="G497" s="4">
        <v>0</v>
      </c>
      <c r="H497" s="8">
        <v>0</v>
      </c>
      <c r="I497" s="4">
        <v>0</v>
      </c>
    </row>
    <row r="498" spans="1:9" x14ac:dyDescent="0.2">
      <c r="A498" s="2">
        <v>14</v>
      </c>
      <c r="B498" s="1" t="s">
        <v>62</v>
      </c>
      <c r="C498" s="4">
        <v>3</v>
      </c>
      <c r="D498" s="8">
        <v>1.42</v>
      </c>
      <c r="E498" s="4">
        <v>0</v>
      </c>
      <c r="F498" s="8">
        <v>0</v>
      </c>
      <c r="G498" s="4">
        <v>3</v>
      </c>
      <c r="H498" s="8">
        <v>4.6900000000000004</v>
      </c>
      <c r="I498" s="4">
        <v>0</v>
      </c>
    </row>
    <row r="499" spans="1:9" x14ac:dyDescent="0.2">
      <c r="A499" s="2">
        <v>18</v>
      </c>
      <c r="B499" s="1" t="s">
        <v>92</v>
      </c>
      <c r="C499" s="4">
        <v>2</v>
      </c>
      <c r="D499" s="8">
        <v>0.95</v>
      </c>
      <c r="E499" s="4">
        <v>1</v>
      </c>
      <c r="F499" s="8">
        <v>0.7</v>
      </c>
      <c r="G499" s="4">
        <v>1</v>
      </c>
      <c r="H499" s="8">
        <v>1.56</v>
      </c>
      <c r="I499" s="4">
        <v>0</v>
      </c>
    </row>
    <row r="500" spans="1:9" x14ac:dyDescent="0.2">
      <c r="A500" s="2">
        <v>18</v>
      </c>
      <c r="B500" s="1" t="s">
        <v>57</v>
      </c>
      <c r="C500" s="4">
        <v>2</v>
      </c>
      <c r="D500" s="8">
        <v>0.95</v>
      </c>
      <c r="E500" s="4">
        <v>0</v>
      </c>
      <c r="F500" s="8">
        <v>0</v>
      </c>
      <c r="G500" s="4">
        <v>2</v>
      </c>
      <c r="H500" s="8">
        <v>3.13</v>
      </c>
      <c r="I500" s="4">
        <v>0</v>
      </c>
    </row>
    <row r="501" spans="1:9" x14ac:dyDescent="0.2">
      <c r="A501" s="2">
        <v>18</v>
      </c>
      <c r="B501" s="1" t="s">
        <v>72</v>
      </c>
      <c r="C501" s="4">
        <v>2</v>
      </c>
      <c r="D501" s="8">
        <v>0.95</v>
      </c>
      <c r="E501" s="4">
        <v>0</v>
      </c>
      <c r="F501" s="8">
        <v>0</v>
      </c>
      <c r="G501" s="4">
        <v>2</v>
      </c>
      <c r="H501" s="8">
        <v>3.13</v>
      </c>
      <c r="I501" s="4">
        <v>0</v>
      </c>
    </row>
    <row r="502" spans="1:9" x14ac:dyDescent="0.2">
      <c r="A502" s="2">
        <v>18</v>
      </c>
      <c r="B502" s="1" t="s">
        <v>63</v>
      </c>
      <c r="C502" s="4">
        <v>2</v>
      </c>
      <c r="D502" s="8">
        <v>0.95</v>
      </c>
      <c r="E502" s="4">
        <v>2</v>
      </c>
      <c r="F502" s="8">
        <v>1.41</v>
      </c>
      <c r="G502" s="4">
        <v>0</v>
      </c>
      <c r="H502" s="8">
        <v>0</v>
      </c>
      <c r="I502" s="4">
        <v>0</v>
      </c>
    </row>
    <row r="503" spans="1:9" x14ac:dyDescent="0.2">
      <c r="A503" s="1"/>
      <c r="C503" s="4"/>
      <c r="D503" s="8"/>
      <c r="E503" s="4"/>
      <c r="F503" s="8"/>
      <c r="G503" s="4"/>
      <c r="H503" s="8"/>
      <c r="I50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14AA-5374-4840-8490-316FD22FE20B}">
  <sheetPr>
    <pageSetUpPr fitToPage="1"/>
  </sheetPr>
  <dimension ref="A1:I53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93</v>
      </c>
      <c r="B1" s="3" t="s">
        <v>174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111</v>
      </c>
      <c r="C3" s="4">
        <v>1132</v>
      </c>
      <c r="D3" s="8">
        <v>5.65</v>
      </c>
      <c r="E3" s="4">
        <v>1036</v>
      </c>
      <c r="F3" s="8">
        <v>8.69</v>
      </c>
      <c r="G3" s="4">
        <v>96</v>
      </c>
      <c r="H3" s="8">
        <v>1.23</v>
      </c>
      <c r="I3" s="4">
        <v>0</v>
      </c>
    </row>
    <row r="4" spans="1:9" x14ac:dyDescent="0.2">
      <c r="A4" s="2">
        <v>2</v>
      </c>
      <c r="B4" s="1" t="s">
        <v>105</v>
      </c>
      <c r="C4" s="4">
        <v>665</v>
      </c>
      <c r="D4" s="8">
        <v>3.32</v>
      </c>
      <c r="E4" s="4">
        <v>469</v>
      </c>
      <c r="F4" s="8">
        <v>3.94</v>
      </c>
      <c r="G4" s="4">
        <v>191</v>
      </c>
      <c r="H4" s="8">
        <v>2.4500000000000002</v>
      </c>
      <c r="I4" s="4">
        <v>1</v>
      </c>
    </row>
    <row r="5" spans="1:9" x14ac:dyDescent="0.2">
      <c r="A5" s="2">
        <v>3</v>
      </c>
      <c r="B5" s="1" t="s">
        <v>110</v>
      </c>
      <c r="C5" s="4">
        <v>635</v>
      </c>
      <c r="D5" s="8">
        <v>3.17</v>
      </c>
      <c r="E5" s="4">
        <v>619</v>
      </c>
      <c r="F5" s="8">
        <v>5.19</v>
      </c>
      <c r="G5" s="4">
        <v>16</v>
      </c>
      <c r="H5" s="8">
        <v>0.2</v>
      </c>
      <c r="I5" s="4">
        <v>0</v>
      </c>
    </row>
    <row r="6" spans="1:9" x14ac:dyDescent="0.2">
      <c r="A6" s="2">
        <v>4</v>
      </c>
      <c r="B6" s="1" t="s">
        <v>109</v>
      </c>
      <c r="C6" s="4">
        <v>623</v>
      </c>
      <c r="D6" s="8">
        <v>3.11</v>
      </c>
      <c r="E6" s="4">
        <v>599</v>
      </c>
      <c r="F6" s="8">
        <v>5.03</v>
      </c>
      <c r="G6" s="4">
        <v>24</v>
      </c>
      <c r="H6" s="8">
        <v>0.31</v>
      </c>
      <c r="I6" s="4">
        <v>0</v>
      </c>
    </row>
    <row r="7" spans="1:9" x14ac:dyDescent="0.2">
      <c r="A7" s="2">
        <v>5</v>
      </c>
      <c r="B7" s="1" t="s">
        <v>107</v>
      </c>
      <c r="C7" s="4">
        <v>507</v>
      </c>
      <c r="D7" s="8">
        <v>2.5299999999999998</v>
      </c>
      <c r="E7" s="4">
        <v>421</v>
      </c>
      <c r="F7" s="8">
        <v>3.53</v>
      </c>
      <c r="G7" s="4">
        <v>86</v>
      </c>
      <c r="H7" s="8">
        <v>1.1000000000000001</v>
      </c>
      <c r="I7" s="4">
        <v>0</v>
      </c>
    </row>
    <row r="8" spans="1:9" x14ac:dyDescent="0.2">
      <c r="A8" s="2">
        <v>5</v>
      </c>
      <c r="B8" s="1" t="s">
        <v>113</v>
      </c>
      <c r="C8" s="4">
        <v>507</v>
      </c>
      <c r="D8" s="8">
        <v>2.5299999999999998</v>
      </c>
      <c r="E8" s="4">
        <v>452</v>
      </c>
      <c r="F8" s="8">
        <v>3.79</v>
      </c>
      <c r="G8" s="4">
        <v>55</v>
      </c>
      <c r="H8" s="8">
        <v>0.7</v>
      </c>
      <c r="I8" s="4">
        <v>0</v>
      </c>
    </row>
    <row r="9" spans="1:9" x14ac:dyDescent="0.2">
      <c r="A9" s="2">
        <v>7</v>
      </c>
      <c r="B9" s="1" t="s">
        <v>108</v>
      </c>
      <c r="C9" s="4">
        <v>477</v>
      </c>
      <c r="D9" s="8">
        <v>2.38</v>
      </c>
      <c r="E9" s="4">
        <v>445</v>
      </c>
      <c r="F9" s="8">
        <v>3.73</v>
      </c>
      <c r="G9" s="4">
        <v>32</v>
      </c>
      <c r="H9" s="8">
        <v>0.41</v>
      </c>
      <c r="I9" s="4">
        <v>0</v>
      </c>
    </row>
    <row r="10" spans="1:9" x14ac:dyDescent="0.2">
      <c r="A10" s="2">
        <v>8</v>
      </c>
      <c r="B10" s="1" t="s">
        <v>102</v>
      </c>
      <c r="C10" s="4">
        <v>426</v>
      </c>
      <c r="D10" s="8">
        <v>2.13</v>
      </c>
      <c r="E10" s="4">
        <v>308</v>
      </c>
      <c r="F10" s="8">
        <v>2.58</v>
      </c>
      <c r="G10" s="4">
        <v>118</v>
      </c>
      <c r="H10" s="8">
        <v>1.51</v>
      </c>
      <c r="I10" s="4">
        <v>0</v>
      </c>
    </row>
    <row r="11" spans="1:9" x14ac:dyDescent="0.2">
      <c r="A11" s="2">
        <v>9</v>
      </c>
      <c r="B11" s="1" t="s">
        <v>103</v>
      </c>
      <c r="C11" s="4">
        <v>419</v>
      </c>
      <c r="D11" s="8">
        <v>2.09</v>
      </c>
      <c r="E11" s="4">
        <v>154</v>
      </c>
      <c r="F11" s="8">
        <v>1.29</v>
      </c>
      <c r="G11" s="4">
        <v>265</v>
      </c>
      <c r="H11" s="8">
        <v>3.4</v>
      </c>
      <c r="I11" s="4">
        <v>0</v>
      </c>
    </row>
    <row r="12" spans="1:9" x14ac:dyDescent="0.2">
      <c r="A12" s="2">
        <v>9</v>
      </c>
      <c r="B12" s="1" t="s">
        <v>104</v>
      </c>
      <c r="C12" s="4">
        <v>419</v>
      </c>
      <c r="D12" s="8">
        <v>2.09</v>
      </c>
      <c r="E12" s="4">
        <v>299</v>
      </c>
      <c r="F12" s="8">
        <v>2.5099999999999998</v>
      </c>
      <c r="G12" s="4">
        <v>120</v>
      </c>
      <c r="H12" s="8">
        <v>1.54</v>
      </c>
      <c r="I12" s="4">
        <v>0</v>
      </c>
    </row>
    <row r="13" spans="1:9" x14ac:dyDescent="0.2">
      <c r="A13" s="2">
        <v>11</v>
      </c>
      <c r="B13" s="1" t="s">
        <v>95</v>
      </c>
      <c r="C13" s="4">
        <v>395</v>
      </c>
      <c r="D13" s="8">
        <v>1.97</v>
      </c>
      <c r="E13" s="4">
        <v>95</v>
      </c>
      <c r="F13" s="8">
        <v>0.8</v>
      </c>
      <c r="G13" s="4">
        <v>300</v>
      </c>
      <c r="H13" s="8">
        <v>3.84</v>
      </c>
      <c r="I13" s="4">
        <v>0</v>
      </c>
    </row>
    <row r="14" spans="1:9" x14ac:dyDescent="0.2">
      <c r="A14" s="2">
        <v>12</v>
      </c>
      <c r="B14" s="1" t="s">
        <v>112</v>
      </c>
      <c r="C14" s="4">
        <v>390</v>
      </c>
      <c r="D14" s="8">
        <v>1.95</v>
      </c>
      <c r="E14" s="4">
        <v>327</v>
      </c>
      <c r="F14" s="8">
        <v>2.74</v>
      </c>
      <c r="G14" s="4">
        <v>62</v>
      </c>
      <c r="H14" s="8">
        <v>0.79</v>
      </c>
      <c r="I14" s="4">
        <v>0</v>
      </c>
    </row>
    <row r="15" spans="1:9" x14ac:dyDescent="0.2">
      <c r="A15" s="2">
        <v>13</v>
      </c>
      <c r="B15" s="1" t="s">
        <v>96</v>
      </c>
      <c r="C15" s="4">
        <v>377</v>
      </c>
      <c r="D15" s="8">
        <v>1.88</v>
      </c>
      <c r="E15" s="4">
        <v>254</v>
      </c>
      <c r="F15" s="8">
        <v>2.13</v>
      </c>
      <c r="G15" s="4">
        <v>123</v>
      </c>
      <c r="H15" s="8">
        <v>1.58</v>
      </c>
      <c r="I15" s="4">
        <v>0</v>
      </c>
    </row>
    <row r="16" spans="1:9" x14ac:dyDescent="0.2">
      <c r="A16" s="2">
        <v>14</v>
      </c>
      <c r="B16" s="1" t="s">
        <v>101</v>
      </c>
      <c r="C16" s="4">
        <v>375</v>
      </c>
      <c r="D16" s="8">
        <v>1.87</v>
      </c>
      <c r="E16" s="4">
        <v>260</v>
      </c>
      <c r="F16" s="8">
        <v>2.1800000000000002</v>
      </c>
      <c r="G16" s="4">
        <v>111</v>
      </c>
      <c r="H16" s="8">
        <v>1.42</v>
      </c>
      <c r="I16" s="4">
        <v>4</v>
      </c>
    </row>
    <row r="17" spans="1:9" x14ac:dyDescent="0.2">
      <c r="A17" s="2">
        <v>15</v>
      </c>
      <c r="B17" s="1" t="s">
        <v>114</v>
      </c>
      <c r="C17" s="4">
        <v>339</v>
      </c>
      <c r="D17" s="8">
        <v>1.69</v>
      </c>
      <c r="E17" s="4">
        <v>280</v>
      </c>
      <c r="F17" s="8">
        <v>2.35</v>
      </c>
      <c r="G17" s="4">
        <v>59</v>
      </c>
      <c r="H17" s="8">
        <v>0.76</v>
      </c>
      <c r="I17" s="4">
        <v>0</v>
      </c>
    </row>
    <row r="18" spans="1:9" x14ac:dyDescent="0.2">
      <c r="A18" s="2">
        <v>16</v>
      </c>
      <c r="B18" s="1" t="s">
        <v>100</v>
      </c>
      <c r="C18" s="4">
        <v>331</v>
      </c>
      <c r="D18" s="8">
        <v>1.65</v>
      </c>
      <c r="E18" s="4">
        <v>242</v>
      </c>
      <c r="F18" s="8">
        <v>2.0299999999999998</v>
      </c>
      <c r="G18" s="4">
        <v>88</v>
      </c>
      <c r="H18" s="8">
        <v>1.1299999999999999</v>
      </c>
      <c r="I18" s="4">
        <v>1</v>
      </c>
    </row>
    <row r="19" spans="1:9" x14ac:dyDescent="0.2">
      <c r="A19" s="2">
        <v>17</v>
      </c>
      <c r="B19" s="1" t="s">
        <v>98</v>
      </c>
      <c r="C19" s="4">
        <v>312</v>
      </c>
      <c r="D19" s="8">
        <v>1.56</v>
      </c>
      <c r="E19" s="4">
        <v>212</v>
      </c>
      <c r="F19" s="8">
        <v>1.78</v>
      </c>
      <c r="G19" s="4">
        <v>100</v>
      </c>
      <c r="H19" s="8">
        <v>1.28</v>
      </c>
      <c r="I19" s="4">
        <v>0</v>
      </c>
    </row>
    <row r="20" spans="1:9" x14ac:dyDescent="0.2">
      <c r="A20" s="2">
        <v>18</v>
      </c>
      <c r="B20" s="1" t="s">
        <v>106</v>
      </c>
      <c r="C20" s="4">
        <v>305</v>
      </c>
      <c r="D20" s="8">
        <v>1.52</v>
      </c>
      <c r="E20" s="4">
        <v>102</v>
      </c>
      <c r="F20" s="8">
        <v>0.86</v>
      </c>
      <c r="G20" s="4">
        <v>192</v>
      </c>
      <c r="H20" s="8">
        <v>2.46</v>
      </c>
      <c r="I20" s="4">
        <v>0</v>
      </c>
    </row>
    <row r="21" spans="1:9" x14ac:dyDescent="0.2">
      <c r="A21" s="2">
        <v>19</v>
      </c>
      <c r="B21" s="1" t="s">
        <v>97</v>
      </c>
      <c r="C21" s="4">
        <v>287</v>
      </c>
      <c r="D21" s="8">
        <v>1.43</v>
      </c>
      <c r="E21" s="4">
        <v>141</v>
      </c>
      <c r="F21" s="8">
        <v>1.18</v>
      </c>
      <c r="G21" s="4">
        <v>146</v>
      </c>
      <c r="H21" s="8">
        <v>1.87</v>
      </c>
      <c r="I21" s="4">
        <v>0</v>
      </c>
    </row>
    <row r="22" spans="1:9" x14ac:dyDescent="0.2">
      <c r="A22" s="2">
        <v>20</v>
      </c>
      <c r="B22" s="1" t="s">
        <v>99</v>
      </c>
      <c r="C22" s="4">
        <v>276</v>
      </c>
      <c r="D22" s="8">
        <v>1.38</v>
      </c>
      <c r="E22" s="4">
        <v>133</v>
      </c>
      <c r="F22" s="8">
        <v>1.1200000000000001</v>
      </c>
      <c r="G22" s="4">
        <v>143</v>
      </c>
      <c r="H22" s="8">
        <v>1.83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111</v>
      </c>
      <c r="C25" s="4">
        <v>348</v>
      </c>
      <c r="D25" s="8">
        <v>5.68</v>
      </c>
      <c r="E25" s="4">
        <v>306</v>
      </c>
      <c r="F25" s="8">
        <v>8.94</v>
      </c>
      <c r="G25" s="4">
        <v>42</v>
      </c>
      <c r="H25" s="8">
        <v>1.6</v>
      </c>
      <c r="I25" s="4">
        <v>0</v>
      </c>
    </row>
    <row r="26" spans="1:9" x14ac:dyDescent="0.2">
      <c r="A26" s="2">
        <v>2</v>
      </c>
      <c r="B26" s="1" t="s">
        <v>105</v>
      </c>
      <c r="C26" s="4">
        <v>241</v>
      </c>
      <c r="D26" s="8">
        <v>3.94</v>
      </c>
      <c r="E26" s="4">
        <v>170</v>
      </c>
      <c r="F26" s="8">
        <v>4.96</v>
      </c>
      <c r="G26" s="4">
        <v>71</v>
      </c>
      <c r="H26" s="8">
        <v>2.71</v>
      </c>
      <c r="I26" s="4">
        <v>0</v>
      </c>
    </row>
    <row r="27" spans="1:9" x14ac:dyDescent="0.2">
      <c r="A27" s="2">
        <v>3</v>
      </c>
      <c r="B27" s="1" t="s">
        <v>109</v>
      </c>
      <c r="C27" s="4">
        <v>198</v>
      </c>
      <c r="D27" s="8">
        <v>3.23</v>
      </c>
      <c r="E27" s="4">
        <v>192</v>
      </c>
      <c r="F27" s="8">
        <v>5.61</v>
      </c>
      <c r="G27" s="4">
        <v>6</v>
      </c>
      <c r="H27" s="8">
        <v>0.23</v>
      </c>
      <c r="I27" s="4">
        <v>0</v>
      </c>
    </row>
    <row r="28" spans="1:9" x14ac:dyDescent="0.2">
      <c r="A28" s="2">
        <v>4</v>
      </c>
      <c r="B28" s="1" t="s">
        <v>110</v>
      </c>
      <c r="C28" s="4">
        <v>184</v>
      </c>
      <c r="D28" s="8">
        <v>3.01</v>
      </c>
      <c r="E28" s="4">
        <v>178</v>
      </c>
      <c r="F28" s="8">
        <v>5.2</v>
      </c>
      <c r="G28" s="4">
        <v>6</v>
      </c>
      <c r="H28" s="8">
        <v>0.23</v>
      </c>
      <c r="I28" s="4">
        <v>0</v>
      </c>
    </row>
    <row r="29" spans="1:9" x14ac:dyDescent="0.2">
      <c r="A29" s="2">
        <v>5</v>
      </c>
      <c r="B29" s="1" t="s">
        <v>113</v>
      </c>
      <c r="C29" s="4">
        <v>166</v>
      </c>
      <c r="D29" s="8">
        <v>2.71</v>
      </c>
      <c r="E29" s="4">
        <v>146</v>
      </c>
      <c r="F29" s="8">
        <v>4.26</v>
      </c>
      <c r="G29" s="4">
        <v>20</v>
      </c>
      <c r="H29" s="8">
        <v>0.76</v>
      </c>
      <c r="I29" s="4">
        <v>0</v>
      </c>
    </row>
    <row r="30" spans="1:9" x14ac:dyDescent="0.2">
      <c r="A30" s="2">
        <v>6</v>
      </c>
      <c r="B30" s="1" t="s">
        <v>107</v>
      </c>
      <c r="C30" s="4">
        <v>153</v>
      </c>
      <c r="D30" s="8">
        <v>2.5</v>
      </c>
      <c r="E30" s="4">
        <v>133</v>
      </c>
      <c r="F30" s="8">
        <v>3.88</v>
      </c>
      <c r="G30" s="4">
        <v>20</v>
      </c>
      <c r="H30" s="8">
        <v>0.76</v>
      </c>
      <c r="I30" s="4">
        <v>0</v>
      </c>
    </row>
    <row r="31" spans="1:9" x14ac:dyDescent="0.2">
      <c r="A31" s="2">
        <v>7</v>
      </c>
      <c r="B31" s="1" t="s">
        <v>112</v>
      </c>
      <c r="C31" s="4">
        <v>149</v>
      </c>
      <c r="D31" s="8">
        <v>2.4300000000000002</v>
      </c>
      <c r="E31" s="4">
        <v>119</v>
      </c>
      <c r="F31" s="8">
        <v>3.48</v>
      </c>
      <c r="G31" s="4">
        <v>30</v>
      </c>
      <c r="H31" s="8">
        <v>1.1399999999999999</v>
      </c>
      <c r="I31" s="4">
        <v>0</v>
      </c>
    </row>
    <row r="32" spans="1:9" x14ac:dyDescent="0.2">
      <c r="A32" s="2">
        <v>8</v>
      </c>
      <c r="B32" s="1" t="s">
        <v>108</v>
      </c>
      <c r="C32" s="4">
        <v>146</v>
      </c>
      <c r="D32" s="8">
        <v>2.38</v>
      </c>
      <c r="E32" s="4">
        <v>136</v>
      </c>
      <c r="F32" s="8">
        <v>3.97</v>
      </c>
      <c r="G32" s="4">
        <v>10</v>
      </c>
      <c r="H32" s="8">
        <v>0.38</v>
      </c>
      <c r="I32" s="4">
        <v>0</v>
      </c>
    </row>
    <row r="33" spans="1:9" x14ac:dyDescent="0.2">
      <c r="A33" s="2">
        <v>9</v>
      </c>
      <c r="B33" s="1" t="s">
        <v>104</v>
      </c>
      <c r="C33" s="4">
        <v>141</v>
      </c>
      <c r="D33" s="8">
        <v>2.2999999999999998</v>
      </c>
      <c r="E33" s="4">
        <v>96</v>
      </c>
      <c r="F33" s="8">
        <v>2.8</v>
      </c>
      <c r="G33" s="4">
        <v>45</v>
      </c>
      <c r="H33" s="8">
        <v>1.72</v>
      </c>
      <c r="I33" s="4">
        <v>0</v>
      </c>
    </row>
    <row r="34" spans="1:9" x14ac:dyDescent="0.2">
      <c r="A34" s="2">
        <v>10</v>
      </c>
      <c r="B34" s="1" t="s">
        <v>103</v>
      </c>
      <c r="C34" s="4">
        <v>136</v>
      </c>
      <c r="D34" s="8">
        <v>2.2200000000000002</v>
      </c>
      <c r="E34" s="4">
        <v>46</v>
      </c>
      <c r="F34" s="8">
        <v>1.34</v>
      </c>
      <c r="G34" s="4">
        <v>90</v>
      </c>
      <c r="H34" s="8">
        <v>3.43</v>
      </c>
      <c r="I34" s="4">
        <v>0</v>
      </c>
    </row>
    <row r="35" spans="1:9" x14ac:dyDescent="0.2">
      <c r="A35" s="2">
        <v>11</v>
      </c>
      <c r="B35" s="1" t="s">
        <v>106</v>
      </c>
      <c r="C35" s="4">
        <v>120</v>
      </c>
      <c r="D35" s="8">
        <v>1.96</v>
      </c>
      <c r="E35" s="4">
        <v>34</v>
      </c>
      <c r="F35" s="8">
        <v>0.99</v>
      </c>
      <c r="G35" s="4">
        <v>83</v>
      </c>
      <c r="H35" s="8">
        <v>3.17</v>
      </c>
      <c r="I35" s="4">
        <v>0</v>
      </c>
    </row>
    <row r="36" spans="1:9" x14ac:dyDescent="0.2">
      <c r="A36" s="2">
        <v>12</v>
      </c>
      <c r="B36" s="1" t="s">
        <v>102</v>
      </c>
      <c r="C36" s="4">
        <v>114</v>
      </c>
      <c r="D36" s="8">
        <v>1.86</v>
      </c>
      <c r="E36" s="4">
        <v>77</v>
      </c>
      <c r="F36" s="8">
        <v>2.25</v>
      </c>
      <c r="G36" s="4">
        <v>37</v>
      </c>
      <c r="H36" s="8">
        <v>1.41</v>
      </c>
      <c r="I36" s="4">
        <v>0</v>
      </c>
    </row>
    <row r="37" spans="1:9" x14ac:dyDescent="0.2">
      <c r="A37" s="2">
        <v>13</v>
      </c>
      <c r="B37" s="1" t="s">
        <v>114</v>
      </c>
      <c r="C37" s="4">
        <v>111</v>
      </c>
      <c r="D37" s="8">
        <v>1.81</v>
      </c>
      <c r="E37" s="4">
        <v>91</v>
      </c>
      <c r="F37" s="8">
        <v>2.66</v>
      </c>
      <c r="G37" s="4">
        <v>20</v>
      </c>
      <c r="H37" s="8">
        <v>0.76</v>
      </c>
      <c r="I37" s="4">
        <v>0</v>
      </c>
    </row>
    <row r="38" spans="1:9" x14ac:dyDescent="0.2">
      <c r="A38" s="2">
        <v>14</v>
      </c>
      <c r="B38" s="1" t="s">
        <v>95</v>
      </c>
      <c r="C38" s="4">
        <v>107</v>
      </c>
      <c r="D38" s="8">
        <v>1.75</v>
      </c>
      <c r="E38" s="4">
        <v>23</v>
      </c>
      <c r="F38" s="8">
        <v>0.67</v>
      </c>
      <c r="G38" s="4">
        <v>84</v>
      </c>
      <c r="H38" s="8">
        <v>3.2</v>
      </c>
      <c r="I38" s="4">
        <v>0</v>
      </c>
    </row>
    <row r="39" spans="1:9" x14ac:dyDescent="0.2">
      <c r="A39" s="2">
        <v>14</v>
      </c>
      <c r="B39" s="1" t="s">
        <v>101</v>
      </c>
      <c r="C39" s="4">
        <v>107</v>
      </c>
      <c r="D39" s="8">
        <v>1.75</v>
      </c>
      <c r="E39" s="4">
        <v>69</v>
      </c>
      <c r="F39" s="8">
        <v>2.02</v>
      </c>
      <c r="G39" s="4">
        <v>38</v>
      </c>
      <c r="H39" s="8">
        <v>1.45</v>
      </c>
      <c r="I39" s="4">
        <v>0</v>
      </c>
    </row>
    <row r="40" spans="1:9" x14ac:dyDescent="0.2">
      <c r="A40" s="2">
        <v>16</v>
      </c>
      <c r="B40" s="1" t="s">
        <v>96</v>
      </c>
      <c r="C40" s="4">
        <v>97</v>
      </c>
      <c r="D40" s="8">
        <v>1.58</v>
      </c>
      <c r="E40" s="4">
        <v>63</v>
      </c>
      <c r="F40" s="8">
        <v>1.84</v>
      </c>
      <c r="G40" s="4">
        <v>34</v>
      </c>
      <c r="H40" s="8">
        <v>1.3</v>
      </c>
      <c r="I40" s="4">
        <v>0</v>
      </c>
    </row>
    <row r="41" spans="1:9" x14ac:dyDescent="0.2">
      <c r="A41" s="2">
        <v>17</v>
      </c>
      <c r="B41" s="1" t="s">
        <v>99</v>
      </c>
      <c r="C41" s="4">
        <v>91</v>
      </c>
      <c r="D41" s="8">
        <v>1.49</v>
      </c>
      <c r="E41" s="4">
        <v>39</v>
      </c>
      <c r="F41" s="8">
        <v>1.1399999999999999</v>
      </c>
      <c r="G41" s="4">
        <v>52</v>
      </c>
      <c r="H41" s="8">
        <v>1.98</v>
      </c>
      <c r="I41" s="4">
        <v>0</v>
      </c>
    </row>
    <row r="42" spans="1:9" x14ac:dyDescent="0.2">
      <c r="A42" s="2">
        <v>18</v>
      </c>
      <c r="B42" s="1" t="s">
        <v>116</v>
      </c>
      <c r="C42" s="4">
        <v>86</v>
      </c>
      <c r="D42" s="8">
        <v>1.4</v>
      </c>
      <c r="E42" s="4">
        <v>30</v>
      </c>
      <c r="F42" s="8">
        <v>0.88</v>
      </c>
      <c r="G42" s="4">
        <v>56</v>
      </c>
      <c r="H42" s="8">
        <v>2.14</v>
      </c>
      <c r="I42" s="4">
        <v>0</v>
      </c>
    </row>
    <row r="43" spans="1:9" x14ac:dyDescent="0.2">
      <c r="A43" s="2">
        <v>19</v>
      </c>
      <c r="B43" s="1" t="s">
        <v>100</v>
      </c>
      <c r="C43" s="4">
        <v>85</v>
      </c>
      <c r="D43" s="8">
        <v>1.39</v>
      </c>
      <c r="E43" s="4">
        <v>54</v>
      </c>
      <c r="F43" s="8">
        <v>1.58</v>
      </c>
      <c r="G43" s="4">
        <v>31</v>
      </c>
      <c r="H43" s="8">
        <v>1.18</v>
      </c>
      <c r="I43" s="4">
        <v>0</v>
      </c>
    </row>
    <row r="44" spans="1:9" x14ac:dyDescent="0.2">
      <c r="A44" s="2">
        <v>20</v>
      </c>
      <c r="B44" s="1" t="s">
        <v>115</v>
      </c>
      <c r="C44" s="4">
        <v>81</v>
      </c>
      <c r="D44" s="8">
        <v>1.32</v>
      </c>
      <c r="E44" s="4">
        <v>52</v>
      </c>
      <c r="F44" s="8">
        <v>1.52</v>
      </c>
      <c r="G44" s="4">
        <v>29</v>
      </c>
      <c r="H44" s="8">
        <v>1.1100000000000001</v>
      </c>
      <c r="I44" s="4">
        <v>0</v>
      </c>
    </row>
    <row r="45" spans="1:9" x14ac:dyDescent="0.2">
      <c r="A45" s="2">
        <v>20</v>
      </c>
      <c r="B45" s="1" t="s">
        <v>117</v>
      </c>
      <c r="C45" s="4">
        <v>81</v>
      </c>
      <c r="D45" s="8">
        <v>1.32</v>
      </c>
      <c r="E45" s="4">
        <v>53</v>
      </c>
      <c r="F45" s="8">
        <v>1.55</v>
      </c>
      <c r="G45" s="4">
        <v>28</v>
      </c>
      <c r="H45" s="8">
        <v>1.07</v>
      </c>
      <c r="I45" s="4">
        <v>0</v>
      </c>
    </row>
    <row r="46" spans="1:9" x14ac:dyDescent="0.2">
      <c r="A46" s="1"/>
      <c r="C46" s="4"/>
      <c r="D46" s="8"/>
      <c r="E46" s="4"/>
      <c r="F46" s="8"/>
      <c r="G46" s="4"/>
      <c r="H46" s="8"/>
      <c r="I46" s="4"/>
    </row>
    <row r="47" spans="1:9" x14ac:dyDescent="0.2">
      <c r="A47" s="1" t="s">
        <v>2</v>
      </c>
      <c r="C47" s="4"/>
      <c r="D47" s="8"/>
      <c r="E47" s="4"/>
      <c r="F47" s="8"/>
      <c r="G47" s="4"/>
      <c r="H47" s="8"/>
      <c r="I47" s="4"/>
    </row>
    <row r="48" spans="1:9" x14ac:dyDescent="0.2">
      <c r="A48" s="2">
        <v>1</v>
      </c>
      <c r="B48" s="1" t="s">
        <v>111</v>
      </c>
      <c r="C48" s="4">
        <v>182</v>
      </c>
      <c r="D48" s="8">
        <v>6</v>
      </c>
      <c r="E48" s="4">
        <v>170</v>
      </c>
      <c r="F48" s="8">
        <v>8.6</v>
      </c>
      <c r="G48" s="4">
        <v>12</v>
      </c>
      <c r="H48" s="8">
        <v>1.18</v>
      </c>
      <c r="I48" s="4">
        <v>0</v>
      </c>
    </row>
    <row r="49" spans="1:9" x14ac:dyDescent="0.2">
      <c r="A49" s="2">
        <v>2</v>
      </c>
      <c r="B49" s="1" t="s">
        <v>109</v>
      </c>
      <c r="C49" s="4">
        <v>144</v>
      </c>
      <c r="D49" s="8">
        <v>4.74</v>
      </c>
      <c r="E49" s="4">
        <v>138</v>
      </c>
      <c r="F49" s="8">
        <v>6.98</v>
      </c>
      <c r="G49" s="4">
        <v>6</v>
      </c>
      <c r="H49" s="8">
        <v>0.59</v>
      </c>
      <c r="I49" s="4">
        <v>0</v>
      </c>
    </row>
    <row r="50" spans="1:9" x14ac:dyDescent="0.2">
      <c r="A50" s="2">
        <v>3</v>
      </c>
      <c r="B50" s="1" t="s">
        <v>105</v>
      </c>
      <c r="C50" s="4">
        <v>115</v>
      </c>
      <c r="D50" s="8">
        <v>3.79</v>
      </c>
      <c r="E50" s="4">
        <v>90</v>
      </c>
      <c r="F50" s="8">
        <v>4.55</v>
      </c>
      <c r="G50" s="4">
        <v>25</v>
      </c>
      <c r="H50" s="8">
        <v>2.46</v>
      </c>
      <c r="I50" s="4">
        <v>0</v>
      </c>
    </row>
    <row r="51" spans="1:9" x14ac:dyDescent="0.2">
      <c r="A51" s="2">
        <v>4</v>
      </c>
      <c r="B51" s="1" t="s">
        <v>108</v>
      </c>
      <c r="C51" s="4">
        <v>95</v>
      </c>
      <c r="D51" s="8">
        <v>3.13</v>
      </c>
      <c r="E51" s="4">
        <v>92</v>
      </c>
      <c r="F51" s="8">
        <v>4.6500000000000004</v>
      </c>
      <c r="G51" s="4">
        <v>3</v>
      </c>
      <c r="H51" s="8">
        <v>0.3</v>
      </c>
      <c r="I51" s="4">
        <v>0</v>
      </c>
    </row>
    <row r="52" spans="1:9" x14ac:dyDescent="0.2">
      <c r="A52" s="2">
        <v>5</v>
      </c>
      <c r="B52" s="1" t="s">
        <v>110</v>
      </c>
      <c r="C52" s="4">
        <v>93</v>
      </c>
      <c r="D52" s="8">
        <v>3.06</v>
      </c>
      <c r="E52" s="4">
        <v>90</v>
      </c>
      <c r="F52" s="8">
        <v>4.55</v>
      </c>
      <c r="G52" s="4">
        <v>3</v>
      </c>
      <c r="H52" s="8">
        <v>0.3</v>
      </c>
      <c r="I52" s="4">
        <v>0</v>
      </c>
    </row>
    <row r="53" spans="1:9" x14ac:dyDescent="0.2">
      <c r="A53" s="2">
        <v>6</v>
      </c>
      <c r="B53" s="1" t="s">
        <v>107</v>
      </c>
      <c r="C53" s="4">
        <v>80</v>
      </c>
      <c r="D53" s="8">
        <v>2.64</v>
      </c>
      <c r="E53" s="4">
        <v>61</v>
      </c>
      <c r="F53" s="8">
        <v>3.09</v>
      </c>
      <c r="G53" s="4">
        <v>19</v>
      </c>
      <c r="H53" s="8">
        <v>1.87</v>
      </c>
      <c r="I53" s="4">
        <v>0</v>
      </c>
    </row>
    <row r="54" spans="1:9" x14ac:dyDescent="0.2">
      <c r="A54" s="2">
        <v>7</v>
      </c>
      <c r="B54" s="1" t="s">
        <v>103</v>
      </c>
      <c r="C54" s="4">
        <v>72</v>
      </c>
      <c r="D54" s="8">
        <v>2.37</v>
      </c>
      <c r="E54" s="4">
        <v>28</v>
      </c>
      <c r="F54" s="8">
        <v>1.42</v>
      </c>
      <c r="G54" s="4">
        <v>44</v>
      </c>
      <c r="H54" s="8">
        <v>4.33</v>
      </c>
      <c r="I54" s="4">
        <v>0</v>
      </c>
    </row>
    <row r="55" spans="1:9" x14ac:dyDescent="0.2">
      <c r="A55" s="2">
        <v>8</v>
      </c>
      <c r="B55" s="1" t="s">
        <v>101</v>
      </c>
      <c r="C55" s="4">
        <v>71</v>
      </c>
      <c r="D55" s="8">
        <v>2.34</v>
      </c>
      <c r="E55" s="4">
        <v>52</v>
      </c>
      <c r="F55" s="8">
        <v>2.63</v>
      </c>
      <c r="G55" s="4">
        <v>19</v>
      </c>
      <c r="H55" s="8">
        <v>1.87</v>
      </c>
      <c r="I55" s="4">
        <v>0</v>
      </c>
    </row>
    <row r="56" spans="1:9" x14ac:dyDescent="0.2">
      <c r="A56" s="2">
        <v>9</v>
      </c>
      <c r="B56" s="1" t="s">
        <v>104</v>
      </c>
      <c r="C56" s="4">
        <v>69</v>
      </c>
      <c r="D56" s="8">
        <v>2.27</v>
      </c>
      <c r="E56" s="4">
        <v>53</v>
      </c>
      <c r="F56" s="8">
        <v>2.68</v>
      </c>
      <c r="G56" s="4">
        <v>16</v>
      </c>
      <c r="H56" s="8">
        <v>1.57</v>
      </c>
      <c r="I56" s="4">
        <v>0</v>
      </c>
    </row>
    <row r="57" spans="1:9" x14ac:dyDescent="0.2">
      <c r="A57" s="2">
        <v>10</v>
      </c>
      <c r="B57" s="1" t="s">
        <v>96</v>
      </c>
      <c r="C57" s="4">
        <v>66</v>
      </c>
      <c r="D57" s="8">
        <v>2.17</v>
      </c>
      <c r="E57" s="4">
        <v>44</v>
      </c>
      <c r="F57" s="8">
        <v>2.23</v>
      </c>
      <c r="G57" s="4">
        <v>22</v>
      </c>
      <c r="H57" s="8">
        <v>2.17</v>
      </c>
      <c r="I57" s="4">
        <v>0</v>
      </c>
    </row>
    <row r="58" spans="1:9" x14ac:dyDescent="0.2">
      <c r="A58" s="2">
        <v>11</v>
      </c>
      <c r="B58" s="1" t="s">
        <v>100</v>
      </c>
      <c r="C58" s="4">
        <v>63</v>
      </c>
      <c r="D58" s="8">
        <v>2.08</v>
      </c>
      <c r="E58" s="4">
        <v>51</v>
      </c>
      <c r="F58" s="8">
        <v>2.58</v>
      </c>
      <c r="G58" s="4">
        <v>12</v>
      </c>
      <c r="H58" s="8">
        <v>1.18</v>
      </c>
      <c r="I58" s="4">
        <v>0</v>
      </c>
    </row>
    <row r="59" spans="1:9" x14ac:dyDescent="0.2">
      <c r="A59" s="2">
        <v>12</v>
      </c>
      <c r="B59" s="1" t="s">
        <v>113</v>
      </c>
      <c r="C59" s="4">
        <v>62</v>
      </c>
      <c r="D59" s="8">
        <v>2.04</v>
      </c>
      <c r="E59" s="4">
        <v>56</v>
      </c>
      <c r="F59" s="8">
        <v>2.83</v>
      </c>
      <c r="G59" s="4">
        <v>6</v>
      </c>
      <c r="H59" s="8">
        <v>0.59</v>
      </c>
      <c r="I59" s="4">
        <v>0</v>
      </c>
    </row>
    <row r="60" spans="1:9" x14ac:dyDescent="0.2">
      <c r="A60" s="2">
        <v>13</v>
      </c>
      <c r="B60" s="1" t="s">
        <v>102</v>
      </c>
      <c r="C60" s="4">
        <v>54</v>
      </c>
      <c r="D60" s="8">
        <v>1.78</v>
      </c>
      <c r="E60" s="4">
        <v>40</v>
      </c>
      <c r="F60" s="8">
        <v>2.02</v>
      </c>
      <c r="G60" s="4">
        <v>14</v>
      </c>
      <c r="H60" s="8">
        <v>1.38</v>
      </c>
      <c r="I60" s="4">
        <v>0</v>
      </c>
    </row>
    <row r="61" spans="1:9" x14ac:dyDescent="0.2">
      <c r="A61" s="2">
        <v>14</v>
      </c>
      <c r="B61" s="1" t="s">
        <v>99</v>
      </c>
      <c r="C61" s="4">
        <v>49</v>
      </c>
      <c r="D61" s="8">
        <v>1.61</v>
      </c>
      <c r="E61" s="4">
        <v>26</v>
      </c>
      <c r="F61" s="8">
        <v>1.32</v>
      </c>
      <c r="G61" s="4">
        <v>23</v>
      </c>
      <c r="H61" s="8">
        <v>2.2599999999999998</v>
      </c>
      <c r="I61" s="4">
        <v>0</v>
      </c>
    </row>
    <row r="62" spans="1:9" x14ac:dyDescent="0.2">
      <c r="A62" s="2">
        <v>15</v>
      </c>
      <c r="B62" s="1" t="s">
        <v>106</v>
      </c>
      <c r="C62" s="4">
        <v>44</v>
      </c>
      <c r="D62" s="8">
        <v>1.45</v>
      </c>
      <c r="E62" s="4">
        <v>14</v>
      </c>
      <c r="F62" s="8">
        <v>0.71</v>
      </c>
      <c r="G62" s="4">
        <v>27</v>
      </c>
      <c r="H62" s="8">
        <v>2.66</v>
      </c>
      <c r="I62" s="4">
        <v>0</v>
      </c>
    </row>
    <row r="63" spans="1:9" x14ac:dyDescent="0.2">
      <c r="A63" s="2">
        <v>16</v>
      </c>
      <c r="B63" s="1" t="s">
        <v>119</v>
      </c>
      <c r="C63" s="4">
        <v>43</v>
      </c>
      <c r="D63" s="8">
        <v>1.42</v>
      </c>
      <c r="E63" s="4">
        <v>41</v>
      </c>
      <c r="F63" s="8">
        <v>2.0699999999999998</v>
      </c>
      <c r="G63" s="4">
        <v>2</v>
      </c>
      <c r="H63" s="8">
        <v>0.2</v>
      </c>
      <c r="I63" s="4">
        <v>0</v>
      </c>
    </row>
    <row r="64" spans="1:9" x14ac:dyDescent="0.2">
      <c r="A64" s="2">
        <v>17</v>
      </c>
      <c r="B64" s="1" t="s">
        <v>97</v>
      </c>
      <c r="C64" s="4">
        <v>42</v>
      </c>
      <c r="D64" s="8">
        <v>1.38</v>
      </c>
      <c r="E64" s="4">
        <v>22</v>
      </c>
      <c r="F64" s="8">
        <v>1.1100000000000001</v>
      </c>
      <c r="G64" s="4">
        <v>20</v>
      </c>
      <c r="H64" s="8">
        <v>1.97</v>
      </c>
      <c r="I64" s="4">
        <v>0</v>
      </c>
    </row>
    <row r="65" spans="1:9" x14ac:dyDescent="0.2">
      <c r="A65" s="2">
        <v>17</v>
      </c>
      <c r="B65" s="1" t="s">
        <v>114</v>
      </c>
      <c r="C65" s="4">
        <v>42</v>
      </c>
      <c r="D65" s="8">
        <v>1.38</v>
      </c>
      <c r="E65" s="4">
        <v>32</v>
      </c>
      <c r="F65" s="8">
        <v>1.62</v>
      </c>
      <c r="G65" s="4">
        <v>10</v>
      </c>
      <c r="H65" s="8">
        <v>0.98</v>
      </c>
      <c r="I65" s="4">
        <v>0</v>
      </c>
    </row>
    <row r="66" spans="1:9" x14ac:dyDescent="0.2">
      <c r="A66" s="2">
        <v>19</v>
      </c>
      <c r="B66" s="1" t="s">
        <v>112</v>
      </c>
      <c r="C66" s="4">
        <v>41</v>
      </c>
      <c r="D66" s="8">
        <v>1.35</v>
      </c>
      <c r="E66" s="4">
        <v>32</v>
      </c>
      <c r="F66" s="8">
        <v>1.62</v>
      </c>
      <c r="G66" s="4">
        <v>9</v>
      </c>
      <c r="H66" s="8">
        <v>0.89</v>
      </c>
      <c r="I66" s="4">
        <v>0</v>
      </c>
    </row>
    <row r="67" spans="1:9" x14ac:dyDescent="0.2">
      <c r="A67" s="2">
        <v>20</v>
      </c>
      <c r="B67" s="1" t="s">
        <v>118</v>
      </c>
      <c r="C67" s="4">
        <v>39</v>
      </c>
      <c r="D67" s="8">
        <v>1.29</v>
      </c>
      <c r="E67" s="4">
        <v>22</v>
      </c>
      <c r="F67" s="8">
        <v>1.1100000000000001</v>
      </c>
      <c r="G67" s="4">
        <v>17</v>
      </c>
      <c r="H67" s="8">
        <v>1.67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111</v>
      </c>
      <c r="C70" s="4">
        <v>84</v>
      </c>
      <c r="D70" s="8">
        <v>5.89</v>
      </c>
      <c r="E70" s="4">
        <v>73</v>
      </c>
      <c r="F70" s="8">
        <v>11.25</v>
      </c>
      <c r="G70" s="4">
        <v>11</v>
      </c>
      <c r="H70" s="8">
        <v>1.46</v>
      </c>
      <c r="I70" s="4">
        <v>0</v>
      </c>
    </row>
    <row r="71" spans="1:9" x14ac:dyDescent="0.2">
      <c r="A71" s="2">
        <v>2</v>
      </c>
      <c r="B71" s="1" t="s">
        <v>113</v>
      </c>
      <c r="C71" s="4">
        <v>48</v>
      </c>
      <c r="D71" s="8">
        <v>3.37</v>
      </c>
      <c r="E71" s="4">
        <v>42</v>
      </c>
      <c r="F71" s="8">
        <v>6.47</v>
      </c>
      <c r="G71" s="4">
        <v>6</v>
      </c>
      <c r="H71" s="8">
        <v>0.79</v>
      </c>
      <c r="I71" s="4">
        <v>0</v>
      </c>
    </row>
    <row r="72" spans="1:9" x14ac:dyDescent="0.2">
      <c r="A72" s="2">
        <v>3</v>
      </c>
      <c r="B72" s="1" t="s">
        <v>105</v>
      </c>
      <c r="C72" s="4">
        <v>46</v>
      </c>
      <c r="D72" s="8">
        <v>3.23</v>
      </c>
      <c r="E72" s="4">
        <v>23</v>
      </c>
      <c r="F72" s="8">
        <v>3.54</v>
      </c>
      <c r="G72" s="4">
        <v>23</v>
      </c>
      <c r="H72" s="8">
        <v>3.05</v>
      </c>
      <c r="I72" s="4">
        <v>0</v>
      </c>
    </row>
    <row r="73" spans="1:9" x14ac:dyDescent="0.2">
      <c r="A73" s="2">
        <v>4</v>
      </c>
      <c r="B73" s="1" t="s">
        <v>107</v>
      </c>
      <c r="C73" s="4">
        <v>41</v>
      </c>
      <c r="D73" s="8">
        <v>2.88</v>
      </c>
      <c r="E73" s="4">
        <v>29</v>
      </c>
      <c r="F73" s="8">
        <v>4.47</v>
      </c>
      <c r="G73" s="4">
        <v>12</v>
      </c>
      <c r="H73" s="8">
        <v>1.59</v>
      </c>
      <c r="I73" s="4">
        <v>0</v>
      </c>
    </row>
    <row r="74" spans="1:9" x14ac:dyDescent="0.2">
      <c r="A74" s="2">
        <v>5</v>
      </c>
      <c r="B74" s="1" t="s">
        <v>108</v>
      </c>
      <c r="C74" s="4">
        <v>37</v>
      </c>
      <c r="D74" s="8">
        <v>2.59</v>
      </c>
      <c r="E74" s="4">
        <v>32</v>
      </c>
      <c r="F74" s="8">
        <v>4.93</v>
      </c>
      <c r="G74" s="4">
        <v>5</v>
      </c>
      <c r="H74" s="8">
        <v>0.66</v>
      </c>
      <c r="I74" s="4">
        <v>0</v>
      </c>
    </row>
    <row r="75" spans="1:9" x14ac:dyDescent="0.2">
      <c r="A75" s="2">
        <v>6</v>
      </c>
      <c r="B75" s="1" t="s">
        <v>102</v>
      </c>
      <c r="C75" s="4">
        <v>35</v>
      </c>
      <c r="D75" s="8">
        <v>2.4500000000000002</v>
      </c>
      <c r="E75" s="4">
        <v>27</v>
      </c>
      <c r="F75" s="8">
        <v>4.16</v>
      </c>
      <c r="G75" s="4">
        <v>8</v>
      </c>
      <c r="H75" s="8">
        <v>1.06</v>
      </c>
      <c r="I75" s="4">
        <v>0</v>
      </c>
    </row>
    <row r="76" spans="1:9" x14ac:dyDescent="0.2">
      <c r="A76" s="2">
        <v>7</v>
      </c>
      <c r="B76" s="1" t="s">
        <v>103</v>
      </c>
      <c r="C76" s="4">
        <v>33</v>
      </c>
      <c r="D76" s="8">
        <v>2.31</v>
      </c>
      <c r="E76" s="4">
        <v>12</v>
      </c>
      <c r="F76" s="8">
        <v>1.85</v>
      </c>
      <c r="G76" s="4">
        <v>21</v>
      </c>
      <c r="H76" s="8">
        <v>2.78</v>
      </c>
      <c r="I76" s="4">
        <v>0</v>
      </c>
    </row>
    <row r="77" spans="1:9" x14ac:dyDescent="0.2">
      <c r="A77" s="2">
        <v>8</v>
      </c>
      <c r="B77" s="1" t="s">
        <v>112</v>
      </c>
      <c r="C77" s="4">
        <v>32</v>
      </c>
      <c r="D77" s="8">
        <v>2.2400000000000002</v>
      </c>
      <c r="E77" s="4">
        <v>25</v>
      </c>
      <c r="F77" s="8">
        <v>3.85</v>
      </c>
      <c r="G77" s="4">
        <v>7</v>
      </c>
      <c r="H77" s="8">
        <v>0.93</v>
      </c>
      <c r="I77" s="4">
        <v>0</v>
      </c>
    </row>
    <row r="78" spans="1:9" x14ac:dyDescent="0.2">
      <c r="A78" s="2">
        <v>9</v>
      </c>
      <c r="B78" s="1" t="s">
        <v>106</v>
      </c>
      <c r="C78" s="4">
        <v>29</v>
      </c>
      <c r="D78" s="8">
        <v>2.0299999999999998</v>
      </c>
      <c r="E78" s="4">
        <v>9</v>
      </c>
      <c r="F78" s="8">
        <v>1.39</v>
      </c>
      <c r="G78" s="4">
        <v>18</v>
      </c>
      <c r="H78" s="8">
        <v>2.38</v>
      </c>
      <c r="I78" s="4">
        <v>0</v>
      </c>
    </row>
    <row r="79" spans="1:9" x14ac:dyDescent="0.2">
      <c r="A79" s="2">
        <v>10</v>
      </c>
      <c r="B79" s="1" t="s">
        <v>110</v>
      </c>
      <c r="C79" s="4">
        <v>28</v>
      </c>
      <c r="D79" s="8">
        <v>1.96</v>
      </c>
      <c r="E79" s="4">
        <v>28</v>
      </c>
      <c r="F79" s="8">
        <v>4.3099999999999996</v>
      </c>
      <c r="G79" s="4">
        <v>0</v>
      </c>
      <c r="H79" s="8">
        <v>0</v>
      </c>
      <c r="I79" s="4">
        <v>0</v>
      </c>
    </row>
    <row r="80" spans="1:9" x14ac:dyDescent="0.2">
      <c r="A80" s="2">
        <v>11</v>
      </c>
      <c r="B80" s="1" t="s">
        <v>122</v>
      </c>
      <c r="C80" s="4">
        <v>27</v>
      </c>
      <c r="D80" s="8">
        <v>1.89</v>
      </c>
      <c r="E80" s="4">
        <v>2</v>
      </c>
      <c r="F80" s="8">
        <v>0.31</v>
      </c>
      <c r="G80" s="4">
        <v>25</v>
      </c>
      <c r="H80" s="8">
        <v>3.31</v>
      </c>
      <c r="I80" s="4">
        <v>0</v>
      </c>
    </row>
    <row r="81" spans="1:9" x14ac:dyDescent="0.2">
      <c r="A81" s="2">
        <v>12</v>
      </c>
      <c r="B81" s="1" t="s">
        <v>120</v>
      </c>
      <c r="C81" s="4">
        <v>25</v>
      </c>
      <c r="D81" s="8">
        <v>1.75</v>
      </c>
      <c r="E81" s="4">
        <v>6</v>
      </c>
      <c r="F81" s="8">
        <v>0.92</v>
      </c>
      <c r="G81" s="4">
        <v>19</v>
      </c>
      <c r="H81" s="8">
        <v>2.52</v>
      </c>
      <c r="I81" s="4">
        <v>0</v>
      </c>
    </row>
    <row r="82" spans="1:9" x14ac:dyDescent="0.2">
      <c r="A82" s="2">
        <v>12</v>
      </c>
      <c r="B82" s="1" t="s">
        <v>121</v>
      </c>
      <c r="C82" s="4">
        <v>25</v>
      </c>
      <c r="D82" s="8">
        <v>1.75</v>
      </c>
      <c r="E82" s="4">
        <v>1</v>
      </c>
      <c r="F82" s="8">
        <v>0.15</v>
      </c>
      <c r="G82" s="4">
        <v>24</v>
      </c>
      <c r="H82" s="8">
        <v>3.18</v>
      </c>
      <c r="I82" s="4">
        <v>0</v>
      </c>
    </row>
    <row r="83" spans="1:9" x14ac:dyDescent="0.2">
      <c r="A83" s="2">
        <v>14</v>
      </c>
      <c r="B83" s="1" t="s">
        <v>95</v>
      </c>
      <c r="C83" s="4">
        <v>23</v>
      </c>
      <c r="D83" s="8">
        <v>1.61</v>
      </c>
      <c r="E83" s="4">
        <v>2</v>
      </c>
      <c r="F83" s="8">
        <v>0.31</v>
      </c>
      <c r="G83" s="4">
        <v>21</v>
      </c>
      <c r="H83" s="8">
        <v>2.78</v>
      </c>
      <c r="I83" s="4">
        <v>0</v>
      </c>
    </row>
    <row r="84" spans="1:9" x14ac:dyDescent="0.2">
      <c r="A84" s="2">
        <v>14</v>
      </c>
      <c r="B84" s="1" t="s">
        <v>109</v>
      </c>
      <c r="C84" s="4">
        <v>23</v>
      </c>
      <c r="D84" s="8">
        <v>1.61</v>
      </c>
      <c r="E84" s="4">
        <v>23</v>
      </c>
      <c r="F84" s="8">
        <v>3.54</v>
      </c>
      <c r="G84" s="4">
        <v>0</v>
      </c>
      <c r="H84" s="8">
        <v>0</v>
      </c>
      <c r="I84" s="4">
        <v>0</v>
      </c>
    </row>
    <row r="85" spans="1:9" x14ac:dyDescent="0.2">
      <c r="A85" s="2">
        <v>16</v>
      </c>
      <c r="B85" s="1" t="s">
        <v>114</v>
      </c>
      <c r="C85" s="4">
        <v>22</v>
      </c>
      <c r="D85" s="8">
        <v>1.54</v>
      </c>
      <c r="E85" s="4">
        <v>15</v>
      </c>
      <c r="F85" s="8">
        <v>2.31</v>
      </c>
      <c r="G85" s="4">
        <v>7</v>
      </c>
      <c r="H85" s="8">
        <v>0.93</v>
      </c>
      <c r="I85" s="4">
        <v>0</v>
      </c>
    </row>
    <row r="86" spans="1:9" x14ac:dyDescent="0.2">
      <c r="A86" s="2">
        <v>17</v>
      </c>
      <c r="B86" s="1" t="s">
        <v>104</v>
      </c>
      <c r="C86" s="4">
        <v>21</v>
      </c>
      <c r="D86" s="8">
        <v>1.47</v>
      </c>
      <c r="E86" s="4">
        <v>11</v>
      </c>
      <c r="F86" s="8">
        <v>1.69</v>
      </c>
      <c r="G86" s="4">
        <v>10</v>
      </c>
      <c r="H86" s="8">
        <v>1.32</v>
      </c>
      <c r="I86" s="4">
        <v>0</v>
      </c>
    </row>
    <row r="87" spans="1:9" x14ac:dyDescent="0.2">
      <c r="A87" s="2">
        <v>17</v>
      </c>
      <c r="B87" s="1" t="s">
        <v>123</v>
      </c>
      <c r="C87" s="4">
        <v>21</v>
      </c>
      <c r="D87" s="8">
        <v>1.47</v>
      </c>
      <c r="E87" s="4">
        <v>7</v>
      </c>
      <c r="F87" s="8">
        <v>1.08</v>
      </c>
      <c r="G87" s="4">
        <v>14</v>
      </c>
      <c r="H87" s="8">
        <v>1.85</v>
      </c>
      <c r="I87" s="4">
        <v>0</v>
      </c>
    </row>
    <row r="88" spans="1:9" x14ac:dyDescent="0.2">
      <c r="A88" s="2">
        <v>19</v>
      </c>
      <c r="B88" s="1" t="s">
        <v>97</v>
      </c>
      <c r="C88" s="4">
        <v>20</v>
      </c>
      <c r="D88" s="8">
        <v>1.4</v>
      </c>
      <c r="E88" s="4">
        <v>3</v>
      </c>
      <c r="F88" s="8">
        <v>0.46</v>
      </c>
      <c r="G88" s="4">
        <v>17</v>
      </c>
      <c r="H88" s="8">
        <v>2.25</v>
      </c>
      <c r="I88" s="4">
        <v>0</v>
      </c>
    </row>
    <row r="89" spans="1:9" x14ac:dyDescent="0.2">
      <c r="A89" s="2">
        <v>19</v>
      </c>
      <c r="B89" s="1" t="s">
        <v>100</v>
      </c>
      <c r="C89" s="4">
        <v>20</v>
      </c>
      <c r="D89" s="8">
        <v>1.4</v>
      </c>
      <c r="E89" s="4">
        <v>12</v>
      </c>
      <c r="F89" s="8">
        <v>1.85</v>
      </c>
      <c r="G89" s="4">
        <v>8</v>
      </c>
      <c r="H89" s="8">
        <v>1.06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111</v>
      </c>
      <c r="C92" s="4">
        <v>22</v>
      </c>
      <c r="D92" s="8">
        <v>4.97</v>
      </c>
      <c r="E92" s="4">
        <v>20</v>
      </c>
      <c r="F92" s="8">
        <v>6.78</v>
      </c>
      <c r="G92" s="4">
        <v>2</v>
      </c>
      <c r="H92" s="8">
        <v>1.52</v>
      </c>
      <c r="I92" s="4">
        <v>0</v>
      </c>
    </row>
    <row r="93" spans="1:9" x14ac:dyDescent="0.2">
      <c r="A93" s="2">
        <v>2</v>
      </c>
      <c r="B93" s="1" t="s">
        <v>108</v>
      </c>
      <c r="C93" s="4">
        <v>19</v>
      </c>
      <c r="D93" s="8">
        <v>4.29</v>
      </c>
      <c r="E93" s="4">
        <v>19</v>
      </c>
      <c r="F93" s="8">
        <v>6.44</v>
      </c>
      <c r="G93" s="4">
        <v>0</v>
      </c>
      <c r="H93" s="8">
        <v>0</v>
      </c>
      <c r="I93" s="4">
        <v>0</v>
      </c>
    </row>
    <row r="94" spans="1:9" x14ac:dyDescent="0.2">
      <c r="A94" s="2">
        <v>3</v>
      </c>
      <c r="B94" s="1" t="s">
        <v>110</v>
      </c>
      <c r="C94" s="4">
        <v>17</v>
      </c>
      <c r="D94" s="8">
        <v>3.84</v>
      </c>
      <c r="E94" s="4">
        <v>17</v>
      </c>
      <c r="F94" s="8">
        <v>5.76</v>
      </c>
      <c r="G94" s="4">
        <v>0</v>
      </c>
      <c r="H94" s="8">
        <v>0</v>
      </c>
      <c r="I94" s="4">
        <v>0</v>
      </c>
    </row>
    <row r="95" spans="1:9" x14ac:dyDescent="0.2">
      <c r="A95" s="2">
        <v>4</v>
      </c>
      <c r="B95" s="1" t="s">
        <v>107</v>
      </c>
      <c r="C95" s="4">
        <v>13</v>
      </c>
      <c r="D95" s="8">
        <v>2.93</v>
      </c>
      <c r="E95" s="4">
        <v>13</v>
      </c>
      <c r="F95" s="8">
        <v>4.41</v>
      </c>
      <c r="G95" s="4">
        <v>0</v>
      </c>
      <c r="H95" s="8">
        <v>0</v>
      </c>
      <c r="I95" s="4">
        <v>0</v>
      </c>
    </row>
    <row r="96" spans="1:9" x14ac:dyDescent="0.2">
      <c r="A96" s="2">
        <v>5</v>
      </c>
      <c r="B96" s="1" t="s">
        <v>102</v>
      </c>
      <c r="C96" s="4">
        <v>12</v>
      </c>
      <c r="D96" s="8">
        <v>2.71</v>
      </c>
      <c r="E96" s="4">
        <v>11</v>
      </c>
      <c r="F96" s="8">
        <v>3.73</v>
      </c>
      <c r="G96" s="4">
        <v>1</v>
      </c>
      <c r="H96" s="8">
        <v>0.76</v>
      </c>
      <c r="I96" s="4">
        <v>0</v>
      </c>
    </row>
    <row r="97" spans="1:9" x14ac:dyDescent="0.2">
      <c r="A97" s="2">
        <v>6</v>
      </c>
      <c r="B97" s="1" t="s">
        <v>104</v>
      </c>
      <c r="C97" s="4">
        <v>11</v>
      </c>
      <c r="D97" s="8">
        <v>2.48</v>
      </c>
      <c r="E97" s="4">
        <v>7</v>
      </c>
      <c r="F97" s="8">
        <v>2.37</v>
      </c>
      <c r="G97" s="4">
        <v>4</v>
      </c>
      <c r="H97" s="8">
        <v>3.03</v>
      </c>
      <c r="I97" s="4">
        <v>0</v>
      </c>
    </row>
    <row r="98" spans="1:9" x14ac:dyDescent="0.2">
      <c r="A98" s="2">
        <v>6</v>
      </c>
      <c r="B98" s="1" t="s">
        <v>114</v>
      </c>
      <c r="C98" s="4">
        <v>11</v>
      </c>
      <c r="D98" s="8">
        <v>2.48</v>
      </c>
      <c r="E98" s="4">
        <v>10</v>
      </c>
      <c r="F98" s="8">
        <v>3.39</v>
      </c>
      <c r="G98" s="4">
        <v>1</v>
      </c>
      <c r="H98" s="8">
        <v>0.76</v>
      </c>
      <c r="I98" s="4">
        <v>0</v>
      </c>
    </row>
    <row r="99" spans="1:9" x14ac:dyDescent="0.2">
      <c r="A99" s="2">
        <v>8</v>
      </c>
      <c r="B99" s="1" t="s">
        <v>103</v>
      </c>
      <c r="C99" s="4">
        <v>10</v>
      </c>
      <c r="D99" s="8">
        <v>2.2599999999999998</v>
      </c>
      <c r="E99" s="4">
        <v>3</v>
      </c>
      <c r="F99" s="8">
        <v>1.02</v>
      </c>
      <c r="G99" s="4">
        <v>7</v>
      </c>
      <c r="H99" s="8">
        <v>5.3</v>
      </c>
      <c r="I99" s="4">
        <v>0</v>
      </c>
    </row>
    <row r="100" spans="1:9" x14ac:dyDescent="0.2">
      <c r="A100" s="2">
        <v>8</v>
      </c>
      <c r="B100" s="1" t="s">
        <v>109</v>
      </c>
      <c r="C100" s="4">
        <v>10</v>
      </c>
      <c r="D100" s="8">
        <v>2.2599999999999998</v>
      </c>
      <c r="E100" s="4">
        <v>10</v>
      </c>
      <c r="F100" s="8">
        <v>3.39</v>
      </c>
      <c r="G100" s="4">
        <v>0</v>
      </c>
      <c r="H100" s="8">
        <v>0</v>
      </c>
      <c r="I100" s="4">
        <v>0</v>
      </c>
    </row>
    <row r="101" spans="1:9" x14ac:dyDescent="0.2">
      <c r="A101" s="2">
        <v>8</v>
      </c>
      <c r="B101" s="1" t="s">
        <v>112</v>
      </c>
      <c r="C101" s="4">
        <v>10</v>
      </c>
      <c r="D101" s="8">
        <v>2.2599999999999998</v>
      </c>
      <c r="E101" s="4">
        <v>9</v>
      </c>
      <c r="F101" s="8">
        <v>3.05</v>
      </c>
      <c r="G101" s="4">
        <v>1</v>
      </c>
      <c r="H101" s="8">
        <v>0.76</v>
      </c>
      <c r="I101" s="4">
        <v>0</v>
      </c>
    </row>
    <row r="102" spans="1:9" x14ac:dyDescent="0.2">
      <c r="A102" s="2">
        <v>11</v>
      </c>
      <c r="B102" s="1" t="s">
        <v>95</v>
      </c>
      <c r="C102" s="4">
        <v>9</v>
      </c>
      <c r="D102" s="8">
        <v>2.0299999999999998</v>
      </c>
      <c r="E102" s="4">
        <v>2</v>
      </c>
      <c r="F102" s="8">
        <v>0.68</v>
      </c>
      <c r="G102" s="4">
        <v>7</v>
      </c>
      <c r="H102" s="8">
        <v>5.3</v>
      </c>
      <c r="I102" s="4">
        <v>0</v>
      </c>
    </row>
    <row r="103" spans="1:9" x14ac:dyDescent="0.2">
      <c r="A103" s="2">
        <v>11</v>
      </c>
      <c r="B103" s="1" t="s">
        <v>101</v>
      </c>
      <c r="C103" s="4">
        <v>9</v>
      </c>
      <c r="D103" s="8">
        <v>2.0299999999999998</v>
      </c>
      <c r="E103" s="4">
        <v>6</v>
      </c>
      <c r="F103" s="8">
        <v>2.0299999999999998</v>
      </c>
      <c r="G103" s="4">
        <v>3</v>
      </c>
      <c r="H103" s="8">
        <v>2.27</v>
      </c>
      <c r="I103" s="4">
        <v>0</v>
      </c>
    </row>
    <row r="104" spans="1:9" x14ac:dyDescent="0.2">
      <c r="A104" s="2">
        <v>11</v>
      </c>
      <c r="B104" s="1" t="s">
        <v>115</v>
      </c>
      <c r="C104" s="4">
        <v>9</v>
      </c>
      <c r="D104" s="8">
        <v>2.0299999999999998</v>
      </c>
      <c r="E104" s="4">
        <v>7</v>
      </c>
      <c r="F104" s="8">
        <v>2.37</v>
      </c>
      <c r="G104" s="4">
        <v>2</v>
      </c>
      <c r="H104" s="8">
        <v>1.52</v>
      </c>
      <c r="I104" s="4">
        <v>0</v>
      </c>
    </row>
    <row r="105" spans="1:9" x14ac:dyDescent="0.2">
      <c r="A105" s="2">
        <v>11</v>
      </c>
      <c r="B105" s="1" t="s">
        <v>129</v>
      </c>
      <c r="C105" s="4">
        <v>9</v>
      </c>
      <c r="D105" s="8">
        <v>2.0299999999999998</v>
      </c>
      <c r="E105" s="4">
        <v>0</v>
      </c>
      <c r="F105" s="8">
        <v>0</v>
      </c>
      <c r="G105" s="4">
        <v>0</v>
      </c>
      <c r="H105" s="8">
        <v>0</v>
      </c>
      <c r="I105" s="4">
        <v>0</v>
      </c>
    </row>
    <row r="106" spans="1:9" x14ac:dyDescent="0.2">
      <c r="A106" s="2">
        <v>15</v>
      </c>
      <c r="B106" s="1" t="s">
        <v>96</v>
      </c>
      <c r="C106" s="4">
        <v>8</v>
      </c>
      <c r="D106" s="8">
        <v>1.81</v>
      </c>
      <c r="E106" s="4">
        <v>7</v>
      </c>
      <c r="F106" s="8">
        <v>2.37</v>
      </c>
      <c r="G106" s="4">
        <v>1</v>
      </c>
      <c r="H106" s="8">
        <v>0.76</v>
      </c>
      <c r="I106" s="4">
        <v>0</v>
      </c>
    </row>
    <row r="107" spans="1:9" x14ac:dyDescent="0.2">
      <c r="A107" s="2">
        <v>15</v>
      </c>
      <c r="B107" s="1" t="s">
        <v>97</v>
      </c>
      <c r="C107" s="4">
        <v>8</v>
      </c>
      <c r="D107" s="8">
        <v>1.81</v>
      </c>
      <c r="E107" s="4">
        <v>7</v>
      </c>
      <c r="F107" s="8">
        <v>2.37</v>
      </c>
      <c r="G107" s="4">
        <v>1</v>
      </c>
      <c r="H107" s="8">
        <v>0.76</v>
      </c>
      <c r="I107" s="4">
        <v>0</v>
      </c>
    </row>
    <row r="108" spans="1:9" x14ac:dyDescent="0.2">
      <c r="A108" s="2">
        <v>15</v>
      </c>
      <c r="B108" s="1" t="s">
        <v>128</v>
      </c>
      <c r="C108" s="4">
        <v>8</v>
      </c>
      <c r="D108" s="8">
        <v>1.81</v>
      </c>
      <c r="E108" s="4">
        <v>7</v>
      </c>
      <c r="F108" s="8">
        <v>2.37</v>
      </c>
      <c r="G108" s="4">
        <v>1</v>
      </c>
      <c r="H108" s="8">
        <v>0.76</v>
      </c>
      <c r="I108" s="4">
        <v>0</v>
      </c>
    </row>
    <row r="109" spans="1:9" x14ac:dyDescent="0.2">
      <c r="A109" s="2">
        <v>15</v>
      </c>
      <c r="B109" s="1" t="s">
        <v>113</v>
      </c>
      <c r="C109" s="4">
        <v>8</v>
      </c>
      <c r="D109" s="8">
        <v>1.81</v>
      </c>
      <c r="E109" s="4">
        <v>8</v>
      </c>
      <c r="F109" s="8">
        <v>2.71</v>
      </c>
      <c r="G109" s="4">
        <v>0</v>
      </c>
      <c r="H109" s="8">
        <v>0</v>
      </c>
      <c r="I109" s="4">
        <v>0</v>
      </c>
    </row>
    <row r="110" spans="1:9" x14ac:dyDescent="0.2">
      <c r="A110" s="2">
        <v>19</v>
      </c>
      <c r="B110" s="1" t="s">
        <v>127</v>
      </c>
      <c r="C110" s="4">
        <v>7</v>
      </c>
      <c r="D110" s="8">
        <v>1.58</v>
      </c>
      <c r="E110" s="4">
        <v>4</v>
      </c>
      <c r="F110" s="8">
        <v>1.36</v>
      </c>
      <c r="G110" s="4">
        <v>3</v>
      </c>
      <c r="H110" s="8">
        <v>2.27</v>
      </c>
      <c r="I110" s="4">
        <v>0</v>
      </c>
    </row>
    <row r="111" spans="1:9" x14ac:dyDescent="0.2">
      <c r="A111" s="2">
        <v>20</v>
      </c>
      <c r="B111" s="1" t="s">
        <v>124</v>
      </c>
      <c r="C111" s="4">
        <v>6</v>
      </c>
      <c r="D111" s="8">
        <v>1.35</v>
      </c>
      <c r="E111" s="4">
        <v>3</v>
      </c>
      <c r="F111" s="8">
        <v>1.02</v>
      </c>
      <c r="G111" s="4">
        <v>3</v>
      </c>
      <c r="H111" s="8">
        <v>2.27</v>
      </c>
      <c r="I111" s="4">
        <v>0</v>
      </c>
    </row>
    <row r="112" spans="1:9" x14ac:dyDescent="0.2">
      <c r="A112" s="2">
        <v>20</v>
      </c>
      <c r="B112" s="1" t="s">
        <v>125</v>
      </c>
      <c r="C112" s="4">
        <v>6</v>
      </c>
      <c r="D112" s="8">
        <v>1.35</v>
      </c>
      <c r="E112" s="4">
        <v>4</v>
      </c>
      <c r="F112" s="8">
        <v>1.36</v>
      </c>
      <c r="G112" s="4">
        <v>2</v>
      </c>
      <c r="H112" s="8">
        <v>1.52</v>
      </c>
      <c r="I112" s="4">
        <v>0</v>
      </c>
    </row>
    <row r="113" spans="1:9" x14ac:dyDescent="0.2">
      <c r="A113" s="2">
        <v>20</v>
      </c>
      <c r="B113" s="1" t="s">
        <v>126</v>
      </c>
      <c r="C113" s="4">
        <v>6</v>
      </c>
      <c r="D113" s="8">
        <v>1.35</v>
      </c>
      <c r="E113" s="4">
        <v>2</v>
      </c>
      <c r="F113" s="8">
        <v>0.68</v>
      </c>
      <c r="G113" s="4">
        <v>4</v>
      </c>
      <c r="H113" s="8">
        <v>3.03</v>
      </c>
      <c r="I113" s="4">
        <v>0</v>
      </c>
    </row>
    <row r="114" spans="1:9" x14ac:dyDescent="0.2">
      <c r="A114" s="2">
        <v>20</v>
      </c>
      <c r="B114" s="1" t="s">
        <v>100</v>
      </c>
      <c r="C114" s="4">
        <v>6</v>
      </c>
      <c r="D114" s="8">
        <v>1.35</v>
      </c>
      <c r="E114" s="4">
        <v>5</v>
      </c>
      <c r="F114" s="8">
        <v>1.69</v>
      </c>
      <c r="G114" s="4">
        <v>1</v>
      </c>
      <c r="H114" s="8">
        <v>0.76</v>
      </c>
      <c r="I114" s="4">
        <v>0</v>
      </c>
    </row>
    <row r="115" spans="1:9" x14ac:dyDescent="0.2">
      <c r="A115" s="2">
        <v>20</v>
      </c>
      <c r="B115" s="1" t="s">
        <v>106</v>
      </c>
      <c r="C115" s="4">
        <v>6</v>
      </c>
      <c r="D115" s="8">
        <v>1.35</v>
      </c>
      <c r="E115" s="4">
        <v>5</v>
      </c>
      <c r="F115" s="8">
        <v>1.69</v>
      </c>
      <c r="G115" s="4">
        <v>1</v>
      </c>
      <c r="H115" s="8">
        <v>0.76</v>
      </c>
      <c r="I115" s="4">
        <v>0</v>
      </c>
    </row>
    <row r="116" spans="1:9" x14ac:dyDescent="0.2">
      <c r="A116" s="1"/>
      <c r="C116" s="4"/>
      <c r="D116" s="8"/>
      <c r="E116" s="4"/>
      <c r="F116" s="8"/>
      <c r="G116" s="4"/>
      <c r="H116" s="8"/>
      <c r="I116" s="4"/>
    </row>
    <row r="117" spans="1:9" x14ac:dyDescent="0.2">
      <c r="A117" s="1" t="s">
        <v>5</v>
      </c>
      <c r="C117" s="4"/>
      <c r="D117" s="8"/>
      <c r="E117" s="4"/>
      <c r="F117" s="8"/>
      <c r="G117" s="4"/>
      <c r="H117" s="8"/>
      <c r="I117" s="4"/>
    </row>
    <row r="118" spans="1:9" x14ac:dyDescent="0.2">
      <c r="A118" s="2">
        <v>1</v>
      </c>
      <c r="B118" s="1" t="s">
        <v>111</v>
      </c>
      <c r="C118" s="4">
        <v>91</v>
      </c>
      <c r="D118" s="8">
        <v>6.34</v>
      </c>
      <c r="E118" s="4">
        <v>90</v>
      </c>
      <c r="F118" s="8">
        <v>10.9</v>
      </c>
      <c r="G118" s="4">
        <v>1</v>
      </c>
      <c r="H118" s="8">
        <v>0.17</v>
      </c>
      <c r="I118" s="4">
        <v>0</v>
      </c>
    </row>
    <row r="119" spans="1:9" x14ac:dyDescent="0.2">
      <c r="A119" s="2">
        <v>2</v>
      </c>
      <c r="B119" s="1" t="s">
        <v>109</v>
      </c>
      <c r="C119" s="4">
        <v>70</v>
      </c>
      <c r="D119" s="8">
        <v>4.88</v>
      </c>
      <c r="E119" s="4">
        <v>64</v>
      </c>
      <c r="F119" s="8">
        <v>7.75</v>
      </c>
      <c r="G119" s="4">
        <v>6</v>
      </c>
      <c r="H119" s="8">
        <v>1.05</v>
      </c>
      <c r="I119" s="4">
        <v>0</v>
      </c>
    </row>
    <row r="120" spans="1:9" x14ac:dyDescent="0.2">
      <c r="A120" s="2">
        <v>3</v>
      </c>
      <c r="B120" s="1" t="s">
        <v>110</v>
      </c>
      <c r="C120" s="4">
        <v>43</v>
      </c>
      <c r="D120" s="8">
        <v>3</v>
      </c>
      <c r="E120" s="4">
        <v>43</v>
      </c>
      <c r="F120" s="8">
        <v>5.21</v>
      </c>
      <c r="G120" s="4">
        <v>0</v>
      </c>
      <c r="H120" s="8">
        <v>0</v>
      </c>
      <c r="I120" s="4">
        <v>0</v>
      </c>
    </row>
    <row r="121" spans="1:9" x14ac:dyDescent="0.2">
      <c r="A121" s="2">
        <v>4</v>
      </c>
      <c r="B121" s="1" t="s">
        <v>98</v>
      </c>
      <c r="C121" s="4">
        <v>42</v>
      </c>
      <c r="D121" s="8">
        <v>2.93</v>
      </c>
      <c r="E121" s="4">
        <v>27</v>
      </c>
      <c r="F121" s="8">
        <v>3.27</v>
      </c>
      <c r="G121" s="4">
        <v>15</v>
      </c>
      <c r="H121" s="8">
        <v>2.62</v>
      </c>
      <c r="I121" s="4">
        <v>0</v>
      </c>
    </row>
    <row r="122" spans="1:9" x14ac:dyDescent="0.2">
      <c r="A122" s="2">
        <v>5</v>
      </c>
      <c r="B122" s="1" t="s">
        <v>107</v>
      </c>
      <c r="C122" s="4">
        <v>39</v>
      </c>
      <c r="D122" s="8">
        <v>2.72</v>
      </c>
      <c r="E122" s="4">
        <v>33</v>
      </c>
      <c r="F122" s="8">
        <v>4</v>
      </c>
      <c r="G122" s="4">
        <v>6</v>
      </c>
      <c r="H122" s="8">
        <v>1.05</v>
      </c>
      <c r="I122" s="4">
        <v>0</v>
      </c>
    </row>
    <row r="123" spans="1:9" x14ac:dyDescent="0.2">
      <c r="A123" s="2">
        <v>6</v>
      </c>
      <c r="B123" s="1" t="s">
        <v>105</v>
      </c>
      <c r="C123" s="4">
        <v>37</v>
      </c>
      <c r="D123" s="8">
        <v>2.58</v>
      </c>
      <c r="E123" s="4">
        <v>26</v>
      </c>
      <c r="F123" s="8">
        <v>3.15</v>
      </c>
      <c r="G123" s="4">
        <v>10</v>
      </c>
      <c r="H123" s="8">
        <v>1.75</v>
      </c>
      <c r="I123" s="4">
        <v>0</v>
      </c>
    </row>
    <row r="124" spans="1:9" x14ac:dyDescent="0.2">
      <c r="A124" s="2">
        <v>7</v>
      </c>
      <c r="B124" s="1" t="s">
        <v>108</v>
      </c>
      <c r="C124" s="4">
        <v>36</v>
      </c>
      <c r="D124" s="8">
        <v>2.5099999999999998</v>
      </c>
      <c r="E124" s="4">
        <v>32</v>
      </c>
      <c r="F124" s="8">
        <v>3.87</v>
      </c>
      <c r="G124" s="4">
        <v>4</v>
      </c>
      <c r="H124" s="8">
        <v>0.7</v>
      </c>
      <c r="I124" s="4">
        <v>0</v>
      </c>
    </row>
    <row r="125" spans="1:9" x14ac:dyDescent="0.2">
      <c r="A125" s="2">
        <v>8</v>
      </c>
      <c r="B125" s="1" t="s">
        <v>112</v>
      </c>
      <c r="C125" s="4">
        <v>35</v>
      </c>
      <c r="D125" s="8">
        <v>2.44</v>
      </c>
      <c r="E125" s="4">
        <v>30</v>
      </c>
      <c r="F125" s="8">
        <v>3.63</v>
      </c>
      <c r="G125" s="4">
        <v>5</v>
      </c>
      <c r="H125" s="8">
        <v>0.87</v>
      </c>
      <c r="I125" s="4">
        <v>0</v>
      </c>
    </row>
    <row r="126" spans="1:9" x14ac:dyDescent="0.2">
      <c r="A126" s="2">
        <v>9</v>
      </c>
      <c r="B126" s="1" t="s">
        <v>104</v>
      </c>
      <c r="C126" s="4">
        <v>29</v>
      </c>
      <c r="D126" s="8">
        <v>2.02</v>
      </c>
      <c r="E126" s="4">
        <v>21</v>
      </c>
      <c r="F126" s="8">
        <v>2.54</v>
      </c>
      <c r="G126" s="4">
        <v>8</v>
      </c>
      <c r="H126" s="8">
        <v>1.4</v>
      </c>
      <c r="I126" s="4">
        <v>0</v>
      </c>
    </row>
    <row r="127" spans="1:9" x14ac:dyDescent="0.2">
      <c r="A127" s="2">
        <v>9</v>
      </c>
      <c r="B127" s="1" t="s">
        <v>113</v>
      </c>
      <c r="C127" s="4">
        <v>29</v>
      </c>
      <c r="D127" s="8">
        <v>2.02</v>
      </c>
      <c r="E127" s="4">
        <v>28</v>
      </c>
      <c r="F127" s="8">
        <v>3.39</v>
      </c>
      <c r="G127" s="4">
        <v>1</v>
      </c>
      <c r="H127" s="8">
        <v>0.17</v>
      </c>
      <c r="I127" s="4">
        <v>0</v>
      </c>
    </row>
    <row r="128" spans="1:9" x14ac:dyDescent="0.2">
      <c r="A128" s="2">
        <v>11</v>
      </c>
      <c r="B128" s="1" t="s">
        <v>103</v>
      </c>
      <c r="C128" s="4">
        <v>26</v>
      </c>
      <c r="D128" s="8">
        <v>1.81</v>
      </c>
      <c r="E128" s="4">
        <v>12</v>
      </c>
      <c r="F128" s="8">
        <v>1.45</v>
      </c>
      <c r="G128" s="4">
        <v>14</v>
      </c>
      <c r="H128" s="8">
        <v>2.44</v>
      </c>
      <c r="I128" s="4">
        <v>0</v>
      </c>
    </row>
    <row r="129" spans="1:9" x14ac:dyDescent="0.2">
      <c r="A129" s="2">
        <v>12</v>
      </c>
      <c r="B129" s="1" t="s">
        <v>96</v>
      </c>
      <c r="C129" s="4">
        <v>25</v>
      </c>
      <c r="D129" s="8">
        <v>1.74</v>
      </c>
      <c r="E129" s="4">
        <v>18</v>
      </c>
      <c r="F129" s="8">
        <v>2.1800000000000002</v>
      </c>
      <c r="G129" s="4">
        <v>7</v>
      </c>
      <c r="H129" s="8">
        <v>1.22</v>
      </c>
      <c r="I129" s="4">
        <v>0</v>
      </c>
    </row>
    <row r="130" spans="1:9" x14ac:dyDescent="0.2">
      <c r="A130" s="2">
        <v>12</v>
      </c>
      <c r="B130" s="1" t="s">
        <v>102</v>
      </c>
      <c r="C130" s="4">
        <v>25</v>
      </c>
      <c r="D130" s="8">
        <v>1.74</v>
      </c>
      <c r="E130" s="4">
        <v>12</v>
      </c>
      <c r="F130" s="8">
        <v>1.45</v>
      </c>
      <c r="G130" s="4">
        <v>13</v>
      </c>
      <c r="H130" s="8">
        <v>2.27</v>
      </c>
      <c r="I130" s="4">
        <v>0</v>
      </c>
    </row>
    <row r="131" spans="1:9" x14ac:dyDescent="0.2">
      <c r="A131" s="2">
        <v>14</v>
      </c>
      <c r="B131" s="1" t="s">
        <v>131</v>
      </c>
      <c r="C131" s="4">
        <v>24</v>
      </c>
      <c r="D131" s="8">
        <v>1.67</v>
      </c>
      <c r="E131" s="4">
        <v>20</v>
      </c>
      <c r="F131" s="8">
        <v>2.42</v>
      </c>
      <c r="G131" s="4">
        <v>4</v>
      </c>
      <c r="H131" s="8">
        <v>0.7</v>
      </c>
      <c r="I131" s="4">
        <v>0</v>
      </c>
    </row>
    <row r="132" spans="1:9" x14ac:dyDescent="0.2">
      <c r="A132" s="2">
        <v>15</v>
      </c>
      <c r="B132" s="1" t="s">
        <v>95</v>
      </c>
      <c r="C132" s="4">
        <v>23</v>
      </c>
      <c r="D132" s="8">
        <v>1.6</v>
      </c>
      <c r="E132" s="4">
        <v>7</v>
      </c>
      <c r="F132" s="8">
        <v>0.85</v>
      </c>
      <c r="G132" s="4">
        <v>16</v>
      </c>
      <c r="H132" s="8">
        <v>2.79</v>
      </c>
      <c r="I132" s="4">
        <v>0</v>
      </c>
    </row>
    <row r="133" spans="1:9" x14ac:dyDescent="0.2">
      <c r="A133" s="2">
        <v>16</v>
      </c>
      <c r="B133" s="1" t="s">
        <v>132</v>
      </c>
      <c r="C133" s="4">
        <v>22</v>
      </c>
      <c r="D133" s="8">
        <v>1.53</v>
      </c>
      <c r="E133" s="4">
        <v>0</v>
      </c>
      <c r="F133" s="8">
        <v>0</v>
      </c>
      <c r="G133" s="4">
        <v>22</v>
      </c>
      <c r="H133" s="8">
        <v>3.84</v>
      </c>
      <c r="I133" s="4">
        <v>0</v>
      </c>
    </row>
    <row r="134" spans="1:9" x14ac:dyDescent="0.2">
      <c r="A134" s="2">
        <v>17</v>
      </c>
      <c r="B134" s="1" t="s">
        <v>114</v>
      </c>
      <c r="C134" s="4">
        <v>21</v>
      </c>
      <c r="D134" s="8">
        <v>1.46</v>
      </c>
      <c r="E134" s="4">
        <v>17</v>
      </c>
      <c r="F134" s="8">
        <v>2.06</v>
      </c>
      <c r="G134" s="4">
        <v>4</v>
      </c>
      <c r="H134" s="8">
        <v>0.7</v>
      </c>
      <c r="I134" s="4">
        <v>0</v>
      </c>
    </row>
    <row r="135" spans="1:9" x14ac:dyDescent="0.2">
      <c r="A135" s="2">
        <v>18</v>
      </c>
      <c r="B135" s="1" t="s">
        <v>101</v>
      </c>
      <c r="C135" s="4">
        <v>20</v>
      </c>
      <c r="D135" s="8">
        <v>1.39</v>
      </c>
      <c r="E135" s="4">
        <v>12</v>
      </c>
      <c r="F135" s="8">
        <v>1.45</v>
      </c>
      <c r="G135" s="4">
        <v>7</v>
      </c>
      <c r="H135" s="8">
        <v>1.22</v>
      </c>
      <c r="I135" s="4">
        <v>1</v>
      </c>
    </row>
    <row r="136" spans="1:9" x14ac:dyDescent="0.2">
      <c r="A136" s="2">
        <v>19</v>
      </c>
      <c r="B136" s="1" t="s">
        <v>130</v>
      </c>
      <c r="C136" s="4">
        <v>19</v>
      </c>
      <c r="D136" s="8">
        <v>1.32</v>
      </c>
      <c r="E136" s="4">
        <v>6</v>
      </c>
      <c r="F136" s="8">
        <v>0.73</v>
      </c>
      <c r="G136" s="4">
        <v>13</v>
      </c>
      <c r="H136" s="8">
        <v>2.27</v>
      </c>
      <c r="I136" s="4">
        <v>0</v>
      </c>
    </row>
    <row r="137" spans="1:9" x14ac:dyDescent="0.2">
      <c r="A137" s="2">
        <v>19</v>
      </c>
      <c r="B137" s="1" t="s">
        <v>117</v>
      </c>
      <c r="C137" s="4">
        <v>19</v>
      </c>
      <c r="D137" s="8">
        <v>1.32</v>
      </c>
      <c r="E137" s="4">
        <v>17</v>
      </c>
      <c r="F137" s="8">
        <v>2.06</v>
      </c>
      <c r="G137" s="4">
        <v>2</v>
      </c>
      <c r="H137" s="8">
        <v>0.35</v>
      </c>
      <c r="I137" s="4">
        <v>0</v>
      </c>
    </row>
    <row r="138" spans="1:9" x14ac:dyDescent="0.2">
      <c r="A138" s="1"/>
      <c r="C138" s="4"/>
      <c r="D138" s="8"/>
      <c r="E138" s="4"/>
      <c r="F138" s="8"/>
      <c r="G138" s="4"/>
      <c r="H138" s="8"/>
      <c r="I138" s="4"/>
    </row>
    <row r="139" spans="1:9" x14ac:dyDescent="0.2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2">
      <c r="A140" s="2">
        <v>1</v>
      </c>
      <c r="B140" s="1" t="s">
        <v>111</v>
      </c>
      <c r="C140" s="4">
        <v>74</v>
      </c>
      <c r="D140" s="8">
        <v>5.31</v>
      </c>
      <c r="E140" s="4">
        <v>68</v>
      </c>
      <c r="F140" s="8">
        <v>8.1</v>
      </c>
      <c r="G140" s="4">
        <v>6</v>
      </c>
      <c r="H140" s="8">
        <v>1.1299999999999999</v>
      </c>
      <c r="I140" s="4">
        <v>0</v>
      </c>
    </row>
    <row r="141" spans="1:9" x14ac:dyDescent="0.2">
      <c r="A141" s="2">
        <v>2</v>
      </c>
      <c r="B141" s="1" t="s">
        <v>105</v>
      </c>
      <c r="C141" s="4">
        <v>73</v>
      </c>
      <c r="D141" s="8">
        <v>5.24</v>
      </c>
      <c r="E141" s="4">
        <v>57</v>
      </c>
      <c r="F141" s="8">
        <v>6.79</v>
      </c>
      <c r="G141" s="4">
        <v>15</v>
      </c>
      <c r="H141" s="8">
        <v>2.81</v>
      </c>
      <c r="I141" s="4">
        <v>0</v>
      </c>
    </row>
    <row r="142" spans="1:9" x14ac:dyDescent="0.2">
      <c r="A142" s="2">
        <v>3</v>
      </c>
      <c r="B142" s="1" t="s">
        <v>98</v>
      </c>
      <c r="C142" s="4">
        <v>54</v>
      </c>
      <c r="D142" s="8">
        <v>3.87</v>
      </c>
      <c r="E142" s="4">
        <v>38</v>
      </c>
      <c r="F142" s="8">
        <v>4.5199999999999996</v>
      </c>
      <c r="G142" s="4">
        <v>16</v>
      </c>
      <c r="H142" s="8">
        <v>3</v>
      </c>
      <c r="I142" s="4">
        <v>0</v>
      </c>
    </row>
    <row r="143" spans="1:9" x14ac:dyDescent="0.2">
      <c r="A143" s="2">
        <v>4</v>
      </c>
      <c r="B143" s="1" t="s">
        <v>110</v>
      </c>
      <c r="C143" s="4">
        <v>50</v>
      </c>
      <c r="D143" s="8">
        <v>3.59</v>
      </c>
      <c r="E143" s="4">
        <v>50</v>
      </c>
      <c r="F143" s="8">
        <v>5.95</v>
      </c>
      <c r="G143" s="4">
        <v>0</v>
      </c>
      <c r="H143" s="8">
        <v>0</v>
      </c>
      <c r="I143" s="4">
        <v>0</v>
      </c>
    </row>
    <row r="144" spans="1:9" x14ac:dyDescent="0.2">
      <c r="A144" s="2">
        <v>5</v>
      </c>
      <c r="B144" s="1" t="s">
        <v>109</v>
      </c>
      <c r="C144" s="4">
        <v>42</v>
      </c>
      <c r="D144" s="8">
        <v>3.01</v>
      </c>
      <c r="E144" s="4">
        <v>39</v>
      </c>
      <c r="F144" s="8">
        <v>4.6399999999999997</v>
      </c>
      <c r="G144" s="4">
        <v>3</v>
      </c>
      <c r="H144" s="8">
        <v>0.56000000000000005</v>
      </c>
      <c r="I144" s="4">
        <v>0</v>
      </c>
    </row>
    <row r="145" spans="1:9" x14ac:dyDescent="0.2">
      <c r="A145" s="2">
        <v>6</v>
      </c>
      <c r="B145" s="1" t="s">
        <v>113</v>
      </c>
      <c r="C145" s="4">
        <v>34</v>
      </c>
      <c r="D145" s="8">
        <v>2.44</v>
      </c>
      <c r="E145" s="4">
        <v>28</v>
      </c>
      <c r="F145" s="8">
        <v>3.33</v>
      </c>
      <c r="G145" s="4">
        <v>6</v>
      </c>
      <c r="H145" s="8">
        <v>1.1299999999999999</v>
      </c>
      <c r="I145" s="4">
        <v>0</v>
      </c>
    </row>
    <row r="146" spans="1:9" x14ac:dyDescent="0.2">
      <c r="A146" s="2">
        <v>7</v>
      </c>
      <c r="B146" s="1" t="s">
        <v>107</v>
      </c>
      <c r="C146" s="4">
        <v>33</v>
      </c>
      <c r="D146" s="8">
        <v>2.37</v>
      </c>
      <c r="E146" s="4">
        <v>28</v>
      </c>
      <c r="F146" s="8">
        <v>3.33</v>
      </c>
      <c r="G146" s="4">
        <v>5</v>
      </c>
      <c r="H146" s="8">
        <v>0.94</v>
      </c>
      <c r="I146" s="4">
        <v>0</v>
      </c>
    </row>
    <row r="147" spans="1:9" x14ac:dyDescent="0.2">
      <c r="A147" s="2">
        <v>8</v>
      </c>
      <c r="B147" s="1" t="s">
        <v>108</v>
      </c>
      <c r="C147" s="4">
        <v>31</v>
      </c>
      <c r="D147" s="8">
        <v>2.2200000000000002</v>
      </c>
      <c r="E147" s="4">
        <v>29</v>
      </c>
      <c r="F147" s="8">
        <v>3.45</v>
      </c>
      <c r="G147" s="4">
        <v>2</v>
      </c>
      <c r="H147" s="8">
        <v>0.38</v>
      </c>
      <c r="I147" s="4">
        <v>0</v>
      </c>
    </row>
    <row r="148" spans="1:9" x14ac:dyDescent="0.2">
      <c r="A148" s="2">
        <v>9</v>
      </c>
      <c r="B148" s="1" t="s">
        <v>99</v>
      </c>
      <c r="C148" s="4">
        <v>28</v>
      </c>
      <c r="D148" s="8">
        <v>2.0099999999999998</v>
      </c>
      <c r="E148" s="4">
        <v>10</v>
      </c>
      <c r="F148" s="8">
        <v>1.19</v>
      </c>
      <c r="G148" s="4">
        <v>18</v>
      </c>
      <c r="H148" s="8">
        <v>3.38</v>
      </c>
      <c r="I148" s="4">
        <v>0</v>
      </c>
    </row>
    <row r="149" spans="1:9" x14ac:dyDescent="0.2">
      <c r="A149" s="2">
        <v>9</v>
      </c>
      <c r="B149" s="1" t="s">
        <v>102</v>
      </c>
      <c r="C149" s="4">
        <v>28</v>
      </c>
      <c r="D149" s="8">
        <v>2.0099999999999998</v>
      </c>
      <c r="E149" s="4">
        <v>18</v>
      </c>
      <c r="F149" s="8">
        <v>2.14</v>
      </c>
      <c r="G149" s="4">
        <v>10</v>
      </c>
      <c r="H149" s="8">
        <v>1.88</v>
      </c>
      <c r="I149" s="4">
        <v>0</v>
      </c>
    </row>
    <row r="150" spans="1:9" x14ac:dyDescent="0.2">
      <c r="A150" s="2">
        <v>9</v>
      </c>
      <c r="B150" s="1" t="s">
        <v>112</v>
      </c>
      <c r="C150" s="4">
        <v>28</v>
      </c>
      <c r="D150" s="8">
        <v>2.0099999999999998</v>
      </c>
      <c r="E150" s="4">
        <v>25</v>
      </c>
      <c r="F150" s="8">
        <v>2.98</v>
      </c>
      <c r="G150" s="4">
        <v>3</v>
      </c>
      <c r="H150" s="8">
        <v>0.56000000000000005</v>
      </c>
      <c r="I150" s="4">
        <v>0</v>
      </c>
    </row>
    <row r="151" spans="1:9" x14ac:dyDescent="0.2">
      <c r="A151" s="2">
        <v>12</v>
      </c>
      <c r="B151" s="1" t="s">
        <v>101</v>
      </c>
      <c r="C151" s="4">
        <v>25</v>
      </c>
      <c r="D151" s="8">
        <v>1.79</v>
      </c>
      <c r="E151" s="4">
        <v>19</v>
      </c>
      <c r="F151" s="8">
        <v>2.2599999999999998</v>
      </c>
      <c r="G151" s="4">
        <v>6</v>
      </c>
      <c r="H151" s="8">
        <v>1.1299999999999999</v>
      </c>
      <c r="I151" s="4">
        <v>0</v>
      </c>
    </row>
    <row r="152" spans="1:9" x14ac:dyDescent="0.2">
      <c r="A152" s="2">
        <v>13</v>
      </c>
      <c r="B152" s="1" t="s">
        <v>131</v>
      </c>
      <c r="C152" s="4">
        <v>24</v>
      </c>
      <c r="D152" s="8">
        <v>1.72</v>
      </c>
      <c r="E152" s="4">
        <v>23</v>
      </c>
      <c r="F152" s="8">
        <v>2.74</v>
      </c>
      <c r="G152" s="4">
        <v>1</v>
      </c>
      <c r="H152" s="8">
        <v>0.19</v>
      </c>
      <c r="I152" s="4">
        <v>0</v>
      </c>
    </row>
    <row r="153" spans="1:9" x14ac:dyDescent="0.2">
      <c r="A153" s="2">
        <v>14</v>
      </c>
      <c r="B153" s="1" t="s">
        <v>95</v>
      </c>
      <c r="C153" s="4">
        <v>23</v>
      </c>
      <c r="D153" s="8">
        <v>1.65</v>
      </c>
      <c r="E153" s="4">
        <v>7</v>
      </c>
      <c r="F153" s="8">
        <v>0.83</v>
      </c>
      <c r="G153" s="4">
        <v>16</v>
      </c>
      <c r="H153" s="8">
        <v>3</v>
      </c>
      <c r="I153" s="4">
        <v>0</v>
      </c>
    </row>
    <row r="154" spans="1:9" x14ac:dyDescent="0.2">
      <c r="A154" s="2">
        <v>14</v>
      </c>
      <c r="B154" s="1" t="s">
        <v>96</v>
      </c>
      <c r="C154" s="4">
        <v>23</v>
      </c>
      <c r="D154" s="8">
        <v>1.65</v>
      </c>
      <c r="E154" s="4">
        <v>11</v>
      </c>
      <c r="F154" s="8">
        <v>1.31</v>
      </c>
      <c r="G154" s="4">
        <v>12</v>
      </c>
      <c r="H154" s="8">
        <v>2.25</v>
      </c>
      <c r="I154" s="4">
        <v>0</v>
      </c>
    </row>
    <row r="155" spans="1:9" x14ac:dyDescent="0.2">
      <c r="A155" s="2">
        <v>14</v>
      </c>
      <c r="B155" s="1" t="s">
        <v>97</v>
      </c>
      <c r="C155" s="4">
        <v>23</v>
      </c>
      <c r="D155" s="8">
        <v>1.65</v>
      </c>
      <c r="E155" s="4">
        <v>8</v>
      </c>
      <c r="F155" s="8">
        <v>0.95</v>
      </c>
      <c r="G155" s="4">
        <v>15</v>
      </c>
      <c r="H155" s="8">
        <v>2.81</v>
      </c>
      <c r="I155" s="4">
        <v>0</v>
      </c>
    </row>
    <row r="156" spans="1:9" x14ac:dyDescent="0.2">
      <c r="A156" s="2">
        <v>14</v>
      </c>
      <c r="B156" s="1" t="s">
        <v>103</v>
      </c>
      <c r="C156" s="4">
        <v>23</v>
      </c>
      <c r="D156" s="8">
        <v>1.65</v>
      </c>
      <c r="E156" s="4">
        <v>6</v>
      </c>
      <c r="F156" s="8">
        <v>0.71</v>
      </c>
      <c r="G156" s="4">
        <v>17</v>
      </c>
      <c r="H156" s="8">
        <v>3.19</v>
      </c>
      <c r="I156" s="4">
        <v>0</v>
      </c>
    </row>
    <row r="157" spans="1:9" x14ac:dyDescent="0.2">
      <c r="A157" s="2">
        <v>18</v>
      </c>
      <c r="B157" s="1" t="s">
        <v>104</v>
      </c>
      <c r="C157" s="4">
        <v>22</v>
      </c>
      <c r="D157" s="8">
        <v>1.58</v>
      </c>
      <c r="E157" s="4">
        <v>17</v>
      </c>
      <c r="F157" s="8">
        <v>2.02</v>
      </c>
      <c r="G157" s="4">
        <v>5</v>
      </c>
      <c r="H157" s="8">
        <v>0.94</v>
      </c>
      <c r="I157" s="4">
        <v>0</v>
      </c>
    </row>
    <row r="158" spans="1:9" x14ac:dyDescent="0.2">
      <c r="A158" s="2">
        <v>18</v>
      </c>
      <c r="B158" s="1" t="s">
        <v>106</v>
      </c>
      <c r="C158" s="4">
        <v>22</v>
      </c>
      <c r="D158" s="8">
        <v>1.58</v>
      </c>
      <c r="E158" s="4">
        <v>5</v>
      </c>
      <c r="F158" s="8">
        <v>0.6</v>
      </c>
      <c r="G158" s="4">
        <v>15</v>
      </c>
      <c r="H158" s="8">
        <v>2.81</v>
      </c>
      <c r="I158" s="4">
        <v>0</v>
      </c>
    </row>
    <row r="159" spans="1:9" x14ac:dyDescent="0.2">
      <c r="A159" s="2">
        <v>20</v>
      </c>
      <c r="B159" s="1" t="s">
        <v>130</v>
      </c>
      <c r="C159" s="4">
        <v>21</v>
      </c>
      <c r="D159" s="8">
        <v>1.51</v>
      </c>
      <c r="E159" s="4">
        <v>8</v>
      </c>
      <c r="F159" s="8">
        <v>0.95</v>
      </c>
      <c r="G159" s="4">
        <v>13</v>
      </c>
      <c r="H159" s="8">
        <v>2.44</v>
      </c>
      <c r="I159" s="4">
        <v>0</v>
      </c>
    </row>
    <row r="160" spans="1:9" x14ac:dyDescent="0.2">
      <c r="A160" s="1"/>
      <c r="C160" s="4"/>
      <c r="D160" s="8"/>
      <c r="E160" s="4"/>
      <c r="F160" s="8"/>
      <c r="G160" s="4"/>
      <c r="H160" s="8"/>
      <c r="I160" s="4"/>
    </row>
    <row r="161" spans="1:9" x14ac:dyDescent="0.2">
      <c r="A161" s="1" t="s">
        <v>7</v>
      </c>
      <c r="C161" s="4"/>
      <c r="D161" s="8"/>
      <c r="E161" s="4"/>
      <c r="F161" s="8"/>
      <c r="G161" s="4"/>
      <c r="H161" s="8"/>
      <c r="I161" s="4"/>
    </row>
    <row r="162" spans="1:9" x14ac:dyDescent="0.2">
      <c r="A162" s="2">
        <v>1</v>
      </c>
      <c r="B162" s="1" t="s">
        <v>111</v>
      </c>
      <c r="C162" s="4">
        <v>53</v>
      </c>
      <c r="D162" s="8">
        <v>6.03</v>
      </c>
      <c r="E162" s="4">
        <v>49</v>
      </c>
      <c r="F162" s="8">
        <v>8.17</v>
      </c>
      <c r="G162" s="4">
        <v>4</v>
      </c>
      <c r="H162" s="8">
        <v>1.53</v>
      </c>
      <c r="I162" s="4">
        <v>0</v>
      </c>
    </row>
    <row r="163" spans="1:9" x14ac:dyDescent="0.2">
      <c r="A163" s="2">
        <v>2</v>
      </c>
      <c r="B163" s="1" t="s">
        <v>105</v>
      </c>
      <c r="C163" s="4">
        <v>51</v>
      </c>
      <c r="D163" s="8">
        <v>5.8</v>
      </c>
      <c r="E163" s="4">
        <v>45</v>
      </c>
      <c r="F163" s="8">
        <v>7.5</v>
      </c>
      <c r="G163" s="4">
        <v>6</v>
      </c>
      <c r="H163" s="8">
        <v>2.2999999999999998</v>
      </c>
      <c r="I163" s="4">
        <v>0</v>
      </c>
    </row>
    <row r="164" spans="1:9" x14ac:dyDescent="0.2">
      <c r="A164" s="2">
        <v>3</v>
      </c>
      <c r="B164" s="1" t="s">
        <v>109</v>
      </c>
      <c r="C164" s="4">
        <v>44</v>
      </c>
      <c r="D164" s="8">
        <v>5.01</v>
      </c>
      <c r="E164" s="4">
        <v>43</v>
      </c>
      <c r="F164" s="8">
        <v>7.17</v>
      </c>
      <c r="G164" s="4">
        <v>1</v>
      </c>
      <c r="H164" s="8">
        <v>0.38</v>
      </c>
      <c r="I164" s="4">
        <v>0</v>
      </c>
    </row>
    <row r="165" spans="1:9" x14ac:dyDescent="0.2">
      <c r="A165" s="2">
        <v>4</v>
      </c>
      <c r="B165" s="1" t="s">
        <v>110</v>
      </c>
      <c r="C165" s="4">
        <v>32</v>
      </c>
      <c r="D165" s="8">
        <v>3.64</v>
      </c>
      <c r="E165" s="4">
        <v>30</v>
      </c>
      <c r="F165" s="8">
        <v>5</v>
      </c>
      <c r="G165" s="4">
        <v>2</v>
      </c>
      <c r="H165" s="8">
        <v>0.77</v>
      </c>
      <c r="I165" s="4">
        <v>0</v>
      </c>
    </row>
    <row r="166" spans="1:9" x14ac:dyDescent="0.2">
      <c r="A166" s="2">
        <v>5</v>
      </c>
      <c r="B166" s="1" t="s">
        <v>95</v>
      </c>
      <c r="C166" s="4">
        <v>25</v>
      </c>
      <c r="D166" s="8">
        <v>2.84</v>
      </c>
      <c r="E166" s="4">
        <v>5</v>
      </c>
      <c r="F166" s="8">
        <v>0.83</v>
      </c>
      <c r="G166" s="4">
        <v>20</v>
      </c>
      <c r="H166" s="8">
        <v>7.66</v>
      </c>
      <c r="I166" s="4">
        <v>0</v>
      </c>
    </row>
    <row r="167" spans="1:9" x14ac:dyDescent="0.2">
      <c r="A167" s="2">
        <v>6</v>
      </c>
      <c r="B167" s="1" t="s">
        <v>101</v>
      </c>
      <c r="C167" s="4">
        <v>21</v>
      </c>
      <c r="D167" s="8">
        <v>2.39</v>
      </c>
      <c r="E167" s="4">
        <v>18</v>
      </c>
      <c r="F167" s="8">
        <v>3</v>
      </c>
      <c r="G167" s="4">
        <v>3</v>
      </c>
      <c r="H167" s="8">
        <v>1.1499999999999999</v>
      </c>
      <c r="I167" s="4">
        <v>0</v>
      </c>
    </row>
    <row r="168" spans="1:9" x14ac:dyDescent="0.2">
      <c r="A168" s="2">
        <v>7</v>
      </c>
      <c r="B168" s="1" t="s">
        <v>103</v>
      </c>
      <c r="C168" s="4">
        <v>20</v>
      </c>
      <c r="D168" s="8">
        <v>2.2799999999999998</v>
      </c>
      <c r="E168" s="4">
        <v>6</v>
      </c>
      <c r="F168" s="8">
        <v>1</v>
      </c>
      <c r="G168" s="4">
        <v>14</v>
      </c>
      <c r="H168" s="8">
        <v>5.36</v>
      </c>
      <c r="I168" s="4">
        <v>0</v>
      </c>
    </row>
    <row r="169" spans="1:9" x14ac:dyDescent="0.2">
      <c r="A169" s="2">
        <v>7</v>
      </c>
      <c r="B169" s="1" t="s">
        <v>104</v>
      </c>
      <c r="C169" s="4">
        <v>20</v>
      </c>
      <c r="D169" s="8">
        <v>2.2799999999999998</v>
      </c>
      <c r="E169" s="4">
        <v>16</v>
      </c>
      <c r="F169" s="8">
        <v>2.67</v>
      </c>
      <c r="G169" s="4">
        <v>4</v>
      </c>
      <c r="H169" s="8">
        <v>1.53</v>
      </c>
      <c r="I169" s="4">
        <v>0</v>
      </c>
    </row>
    <row r="170" spans="1:9" x14ac:dyDescent="0.2">
      <c r="A170" s="2">
        <v>7</v>
      </c>
      <c r="B170" s="1" t="s">
        <v>113</v>
      </c>
      <c r="C170" s="4">
        <v>20</v>
      </c>
      <c r="D170" s="8">
        <v>2.2799999999999998</v>
      </c>
      <c r="E170" s="4">
        <v>20</v>
      </c>
      <c r="F170" s="8">
        <v>3.33</v>
      </c>
      <c r="G170" s="4">
        <v>0</v>
      </c>
      <c r="H170" s="8">
        <v>0</v>
      </c>
      <c r="I170" s="4">
        <v>0</v>
      </c>
    </row>
    <row r="171" spans="1:9" x14ac:dyDescent="0.2">
      <c r="A171" s="2">
        <v>10</v>
      </c>
      <c r="B171" s="1" t="s">
        <v>100</v>
      </c>
      <c r="C171" s="4">
        <v>18</v>
      </c>
      <c r="D171" s="8">
        <v>2.0499999999999998</v>
      </c>
      <c r="E171" s="4">
        <v>13</v>
      </c>
      <c r="F171" s="8">
        <v>2.17</v>
      </c>
      <c r="G171" s="4">
        <v>4</v>
      </c>
      <c r="H171" s="8">
        <v>1.53</v>
      </c>
      <c r="I171" s="4">
        <v>1</v>
      </c>
    </row>
    <row r="172" spans="1:9" x14ac:dyDescent="0.2">
      <c r="A172" s="2">
        <v>10</v>
      </c>
      <c r="B172" s="1" t="s">
        <v>107</v>
      </c>
      <c r="C172" s="4">
        <v>18</v>
      </c>
      <c r="D172" s="8">
        <v>2.0499999999999998</v>
      </c>
      <c r="E172" s="4">
        <v>17</v>
      </c>
      <c r="F172" s="8">
        <v>2.83</v>
      </c>
      <c r="G172" s="4">
        <v>1</v>
      </c>
      <c r="H172" s="8">
        <v>0.38</v>
      </c>
      <c r="I172" s="4">
        <v>0</v>
      </c>
    </row>
    <row r="173" spans="1:9" x14ac:dyDescent="0.2">
      <c r="A173" s="2">
        <v>10</v>
      </c>
      <c r="B173" s="1" t="s">
        <v>112</v>
      </c>
      <c r="C173" s="4">
        <v>18</v>
      </c>
      <c r="D173" s="8">
        <v>2.0499999999999998</v>
      </c>
      <c r="E173" s="4">
        <v>17</v>
      </c>
      <c r="F173" s="8">
        <v>2.83</v>
      </c>
      <c r="G173" s="4">
        <v>1</v>
      </c>
      <c r="H173" s="8">
        <v>0.38</v>
      </c>
      <c r="I173" s="4">
        <v>0</v>
      </c>
    </row>
    <row r="174" spans="1:9" x14ac:dyDescent="0.2">
      <c r="A174" s="2">
        <v>13</v>
      </c>
      <c r="B174" s="1" t="s">
        <v>97</v>
      </c>
      <c r="C174" s="4">
        <v>17</v>
      </c>
      <c r="D174" s="8">
        <v>1.93</v>
      </c>
      <c r="E174" s="4">
        <v>11</v>
      </c>
      <c r="F174" s="8">
        <v>1.83</v>
      </c>
      <c r="G174" s="4">
        <v>6</v>
      </c>
      <c r="H174" s="8">
        <v>2.2999999999999998</v>
      </c>
      <c r="I174" s="4">
        <v>0</v>
      </c>
    </row>
    <row r="175" spans="1:9" x14ac:dyDescent="0.2">
      <c r="A175" s="2">
        <v>14</v>
      </c>
      <c r="B175" s="1" t="s">
        <v>96</v>
      </c>
      <c r="C175" s="4">
        <v>16</v>
      </c>
      <c r="D175" s="8">
        <v>1.82</v>
      </c>
      <c r="E175" s="4">
        <v>13</v>
      </c>
      <c r="F175" s="8">
        <v>2.17</v>
      </c>
      <c r="G175" s="4">
        <v>3</v>
      </c>
      <c r="H175" s="8">
        <v>1.1499999999999999</v>
      </c>
      <c r="I175" s="4">
        <v>0</v>
      </c>
    </row>
    <row r="176" spans="1:9" x14ac:dyDescent="0.2">
      <c r="A176" s="2">
        <v>14</v>
      </c>
      <c r="B176" s="1" t="s">
        <v>99</v>
      </c>
      <c r="C176" s="4">
        <v>16</v>
      </c>
      <c r="D176" s="8">
        <v>1.82</v>
      </c>
      <c r="E176" s="4">
        <v>7</v>
      </c>
      <c r="F176" s="8">
        <v>1.17</v>
      </c>
      <c r="G176" s="4">
        <v>9</v>
      </c>
      <c r="H176" s="8">
        <v>3.45</v>
      </c>
      <c r="I176" s="4">
        <v>0</v>
      </c>
    </row>
    <row r="177" spans="1:9" x14ac:dyDescent="0.2">
      <c r="A177" s="2">
        <v>14</v>
      </c>
      <c r="B177" s="1" t="s">
        <v>102</v>
      </c>
      <c r="C177" s="4">
        <v>16</v>
      </c>
      <c r="D177" s="8">
        <v>1.82</v>
      </c>
      <c r="E177" s="4">
        <v>12</v>
      </c>
      <c r="F177" s="8">
        <v>2</v>
      </c>
      <c r="G177" s="4">
        <v>4</v>
      </c>
      <c r="H177" s="8">
        <v>1.53</v>
      </c>
      <c r="I177" s="4">
        <v>0</v>
      </c>
    </row>
    <row r="178" spans="1:9" x14ac:dyDescent="0.2">
      <c r="A178" s="2">
        <v>17</v>
      </c>
      <c r="B178" s="1" t="s">
        <v>108</v>
      </c>
      <c r="C178" s="4">
        <v>15</v>
      </c>
      <c r="D178" s="8">
        <v>1.71</v>
      </c>
      <c r="E178" s="4">
        <v>14</v>
      </c>
      <c r="F178" s="8">
        <v>2.33</v>
      </c>
      <c r="G178" s="4">
        <v>1</v>
      </c>
      <c r="H178" s="8">
        <v>0.38</v>
      </c>
      <c r="I178" s="4">
        <v>0</v>
      </c>
    </row>
    <row r="179" spans="1:9" x14ac:dyDescent="0.2">
      <c r="A179" s="2">
        <v>17</v>
      </c>
      <c r="B179" s="1" t="s">
        <v>116</v>
      </c>
      <c r="C179" s="4">
        <v>15</v>
      </c>
      <c r="D179" s="8">
        <v>1.71</v>
      </c>
      <c r="E179" s="4">
        <v>8</v>
      </c>
      <c r="F179" s="8">
        <v>1.33</v>
      </c>
      <c r="G179" s="4">
        <v>7</v>
      </c>
      <c r="H179" s="8">
        <v>2.68</v>
      </c>
      <c r="I179" s="4">
        <v>0</v>
      </c>
    </row>
    <row r="180" spans="1:9" x14ac:dyDescent="0.2">
      <c r="A180" s="2">
        <v>19</v>
      </c>
      <c r="B180" s="1" t="s">
        <v>117</v>
      </c>
      <c r="C180" s="4">
        <v>14</v>
      </c>
      <c r="D180" s="8">
        <v>1.59</v>
      </c>
      <c r="E180" s="4">
        <v>10</v>
      </c>
      <c r="F180" s="8">
        <v>1.67</v>
      </c>
      <c r="G180" s="4">
        <v>4</v>
      </c>
      <c r="H180" s="8">
        <v>1.53</v>
      </c>
      <c r="I180" s="4">
        <v>0</v>
      </c>
    </row>
    <row r="181" spans="1:9" x14ac:dyDescent="0.2">
      <c r="A181" s="2">
        <v>20</v>
      </c>
      <c r="B181" s="1" t="s">
        <v>130</v>
      </c>
      <c r="C181" s="4">
        <v>12</v>
      </c>
      <c r="D181" s="8">
        <v>1.37</v>
      </c>
      <c r="E181" s="4">
        <v>6</v>
      </c>
      <c r="F181" s="8">
        <v>1</v>
      </c>
      <c r="G181" s="4">
        <v>6</v>
      </c>
      <c r="H181" s="8">
        <v>2.2999999999999998</v>
      </c>
      <c r="I181" s="4">
        <v>0</v>
      </c>
    </row>
    <row r="182" spans="1:9" x14ac:dyDescent="0.2">
      <c r="A182" s="1"/>
      <c r="C182" s="4"/>
      <c r="D182" s="8"/>
      <c r="E182" s="4"/>
      <c r="F182" s="8"/>
      <c r="G182" s="4"/>
      <c r="H182" s="8"/>
      <c r="I182" s="4"/>
    </row>
    <row r="183" spans="1:9" x14ac:dyDescent="0.2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2">
      <c r="A184" s="2">
        <v>1</v>
      </c>
      <c r="B184" s="1" t="s">
        <v>111</v>
      </c>
      <c r="C184" s="4">
        <v>44</v>
      </c>
      <c r="D184" s="8">
        <v>5.79</v>
      </c>
      <c r="E184" s="4">
        <v>38</v>
      </c>
      <c r="F184" s="8">
        <v>8.1199999999999992</v>
      </c>
      <c r="G184" s="4">
        <v>6</v>
      </c>
      <c r="H184" s="8">
        <v>2.15</v>
      </c>
      <c r="I184" s="4">
        <v>0</v>
      </c>
    </row>
    <row r="185" spans="1:9" x14ac:dyDescent="0.2">
      <c r="A185" s="2">
        <v>2</v>
      </c>
      <c r="B185" s="1" t="s">
        <v>110</v>
      </c>
      <c r="C185" s="4">
        <v>34</v>
      </c>
      <c r="D185" s="8">
        <v>4.47</v>
      </c>
      <c r="E185" s="4">
        <v>32</v>
      </c>
      <c r="F185" s="8">
        <v>6.84</v>
      </c>
      <c r="G185" s="4">
        <v>2</v>
      </c>
      <c r="H185" s="8">
        <v>0.72</v>
      </c>
      <c r="I185" s="4">
        <v>0</v>
      </c>
    </row>
    <row r="186" spans="1:9" x14ac:dyDescent="0.2">
      <c r="A186" s="2">
        <v>3</v>
      </c>
      <c r="B186" s="1" t="s">
        <v>100</v>
      </c>
      <c r="C186" s="4">
        <v>26</v>
      </c>
      <c r="D186" s="8">
        <v>3.42</v>
      </c>
      <c r="E186" s="4">
        <v>19</v>
      </c>
      <c r="F186" s="8">
        <v>4.0599999999999996</v>
      </c>
      <c r="G186" s="4">
        <v>7</v>
      </c>
      <c r="H186" s="8">
        <v>2.5099999999999998</v>
      </c>
      <c r="I186" s="4">
        <v>0</v>
      </c>
    </row>
    <row r="187" spans="1:9" x14ac:dyDescent="0.2">
      <c r="A187" s="2">
        <v>3</v>
      </c>
      <c r="B187" s="1" t="s">
        <v>114</v>
      </c>
      <c r="C187" s="4">
        <v>26</v>
      </c>
      <c r="D187" s="8">
        <v>3.42</v>
      </c>
      <c r="E187" s="4">
        <v>22</v>
      </c>
      <c r="F187" s="8">
        <v>4.7</v>
      </c>
      <c r="G187" s="4">
        <v>4</v>
      </c>
      <c r="H187" s="8">
        <v>1.43</v>
      </c>
      <c r="I187" s="4">
        <v>0</v>
      </c>
    </row>
    <row r="188" spans="1:9" x14ac:dyDescent="0.2">
      <c r="A188" s="2">
        <v>5</v>
      </c>
      <c r="B188" s="1" t="s">
        <v>113</v>
      </c>
      <c r="C188" s="4">
        <v>22</v>
      </c>
      <c r="D188" s="8">
        <v>2.89</v>
      </c>
      <c r="E188" s="4">
        <v>19</v>
      </c>
      <c r="F188" s="8">
        <v>4.0599999999999996</v>
      </c>
      <c r="G188" s="4">
        <v>3</v>
      </c>
      <c r="H188" s="8">
        <v>1.08</v>
      </c>
      <c r="I188" s="4">
        <v>0</v>
      </c>
    </row>
    <row r="189" spans="1:9" x14ac:dyDescent="0.2">
      <c r="A189" s="2">
        <v>6</v>
      </c>
      <c r="B189" s="1" t="s">
        <v>95</v>
      </c>
      <c r="C189" s="4">
        <v>20</v>
      </c>
      <c r="D189" s="8">
        <v>2.63</v>
      </c>
      <c r="E189" s="4">
        <v>6</v>
      </c>
      <c r="F189" s="8">
        <v>1.28</v>
      </c>
      <c r="G189" s="4">
        <v>14</v>
      </c>
      <c r="H189" s="8">
        <v>5.0199999999999996</v>
      </c>
      <c r="I189" s="4">
        <v>0</v>
      </c>
    </row>
    <row r="190" spans="1:9" x14ac:dyDescent="0.2">
      <c r="A190" s="2">
        <v>6</v>
      </c>
      <c r="B190" s="1" t="s">
        <v>102</v>
      </c>
      <c r="C190" s="4">
        <v>20</v>
      </c>
      <c r="D190" s="8">
        <v>2.63</v>
      </c>
      <c r="E190" s="4">
        <v>17</v>
      </c>
      <c r="F190" s="8">
        <v>3.63</v>
      </c>
      <c r="G190" s="4">
        <v>3</v>
      </c>
      <c r="H190" s="8">
        <v>1.08</v>
      </c>
      <c r="I190" s="4">
        <v>0</v>
      </c>
    </row>
    <row r="191" spans="1:9" x14ac:dyDescent="0.2">
      <c r="A191" s="2">
        <v>8</v>
      </c>
      <c r="B191" s="1" t="s">
        <v>105</v>
      </c>
      <c r="C191" s="4">
        <v>18</v>
      </c>
      <c r="D191" s="8">
        <v>2.37</v>
      </c>
      <c r="E191" s="4">
        <v>13</v>
      </c>
      <c r="F191" s="8">
        <v>2.78</v>
      </c>
      <c r="G191" s="4">
        <v>5</v>
      </c>
      <c r="H191" s="8">
        <v>1.79</v>
      </c>
      <c r="I191" s="4">
        <v>0</v>
      </c>
    </row>
    <row r="192" spans="1:9" x14ac:dyDescent="0.2">
      <c r="A192" s="2">
        <v>8</v>
      </c>
      <c r="B192" s="1" t="s">
        <v>107</v>
      </c>
      <c r="C192" s="4">
        <v>18</v>
      </c>
      <c r="D192" s="8">
        <v>2.37</v>
      </c>
      <c r="E192" s="4">
        <v>18</v>
      </c>
      <c r="F192" s="8">
        <v>3.85</v>
      </c>
      <c r="G192" s="4">
        <v>0</v>
      </c>
      <c r="H192" s="8">
        <v>0</v>
      </c>
      <c r="I192" s="4">
        <v>0</v>
      </c>
    </row>
    <row r="193" spans="1:9" x14ac:dyDescent="0.2">
      <c r="A193" s="2">
        <v>10</v>
      </c>
      <c r="B193" s="1" t="s">
        <v>103</v>
      </c>
      <c r="C193" s="4">
        <v>16</v>
      </c>
      <c r="D193" s="8">
        <v>2.11</v>
      </c>
      <c r="E193" s="4">
        <v>8</v>
      </c>
      <c r="F193" s="8">
        <v>1.71</v>
      </c>
      <c r="G193" s="4">
        <v>8</v>
      </c>
      <c r="H193" s="8">
        <v>2.87</v>
      </c>
      <c r="I193" s="4">
        <v>0</v>
      </c>
    </row>
    <row r="194" spans="1:9" x14ac:dyDescent="0.2">
      <c r="A194" s="2">
        <v>10</v>
      </c>
      <c r="B194" s="1" t="s">
        <v>104</v>
      </c>
      <c r="C194" s="4">
        <v>16</v>
      </c>
      <c r="D194" s="8">
        <v>2.11</v>
      </c>
      <c r="E194" s="4">
        <v>14</v>
      </c>
      <c r="F194" s="8">
        <v>2.99</v>
      </c>
      <c r="G194" s="4">
        <v>2</v>
      </c>
      <c r="H194" s="8">
        <v>0.72</v>
      </c>
      <c r="I194" s="4">
        <v>0</v>
      </c>
    </row>
    <row r="195" spans="1:9" x14ac:dyDescent="0.2">
      <c r="A195" s="2">
        <v>12</v>
      </c>
      <c r="B195" s="1" t="s">
        <v>101</v>
      </c>
      <c r="C195" s="4">
        <v>15</v>
      </c>
      <c r="D195" s="8">
        <v>1.97</v>
      </c>
      <c r="E195" s="4">
        <v>9</v>
      </c>
      <c r="F195" s="8">
        <v>1.92</v>
      </c>
      <c r="G195" s="4">
        <v>4</v>
      </c>
      <c r="H195" s="8">
        <v>1.43</v>
      </c>
      <c r="I195" s="4">
        <v>2</v>
      </c>
    </row>
    <row r="196" spans="1:9" x14ac:dyDescent="0.2">
      <c r="A196" s="2">
        <v>13</v>
      </c>
      <c r="B196" s="1" t="s">
        <v>96</v>
      </c>
      <c r="C196" s="4">
        <v>14</v>
      </c>
      <c r="D196" s="8">
        <v>1.84</v>
      </c>
      <c r="E196" s="4">
        <v>8</v>
      </c>
      <c r="F196" s="8">
        <v>1.71</v>
      </c>
      <c r="G196" s="4">
        <v>6</v>
      </c>
      <c r="H196" s="8">
        <v>2.15</v>
      </c>
      <c r="I196" s="4">
        <v>0</v>
      </c>
    </row>
    <row r="197" spans="1:9" x14ac:dyDescent="0.2">
      <c r="A197" s="2">
        <v>14</v>
      </c>
      <c r="B197" s="1" t="s">
        <v>130</v>
      </c>
      <c r="C197" s="4">
        <v>13</v>
      </c>
      <c r="D197" s="8">
        <v>1.71</v>
      </c>
      <c r="E197" s="4">
        <v>2</v>
      </c>
      <c r="F197" s="8">
        <v>0.43</v>
      </c>
      <c r="G197" s="4">
        <v>11</v>
      </c>
      <c r="H197" s="8">
        <v>3.94</v>
      </c>
      <c r="I197" s="4">
        <v>0</v>
      </c>
    </row>
    <row r="198" spans="1:9" x14ac:dyDescent="0.2">
      <c r="A198" s="2">
        <v>15</v>
      </c>
      <c r="B198" s="1" t="s">
        <v>120</v>
      </c>
      <c r="C198" s="4">
        <v>12</v>
      </c>
      <c r="D198" s="8">
        <v>1.58</v>
      </c>
      <c r="E198" s="4">
        <v>4</v>
      </c>
      <c r="F198" s="8">
        <v>0.85</v>
      </c>
      <c r="G198" s="4">
        <v>8</v>
      </c>
      <c r="H198" s="8">
        <v>2.87</v>
      </c>
      <c r="I198" s="4">
        <v>0</v>
      </c>
    </row>
    <row r="199" spans="1:9" x14ac:dyDescent="0.2">
      <c r="A199" s="2">
        <v>16</v>
      </c>
      <c r="B199" s="1" t="s">
        <v>126</v>
      </c>
      <c r="C199" s="4">
        <v>11</v>
      </c>
      <c r="D199" s="8">
        <v>1.45</v>
      </c>
      <c r="E199" s="4">
        <v>4</v>
      </c>
      <c r="F199" s="8">
        <v>0.85</v>
      </c>
      <c r="G199" s="4">
        <v>7</v>
      </c>
      <c r="H199" s="8">
        <v>2.5099999999999998</v>
      </c>
      <c r="I199" s="4">
        <v>0</v>
      </c>
    </row>
    <row r="200" spans="1:9" x14ac:dyDescent="0.2">
      <c r="A200" s="2">
        <v>16</v>
      </c>
      <c r="B200" s="1" t="s">
        <v>97</v>
      </c>
      <c r="C200" s="4">
        <v>11</v>
      </c>
      <c r="D200" s="8">
        <v>1.45</v>
      </c>
      <c r="E200" s="4">
        <v>7</v>
      </c>
      <c r="F200" s="8">
        <v>1.5</v>
      </c>
      <c r="G200" s="4">
        <v>4</v>
      </c>
      <c r="H200" s="8">
        <v>1.43</v>
      </c>
      <c r="I200" s="4">
        <v>0</v>
      </c>
    </row>
    <row r="201" spans="1:9" x14ac:dyDescent="0.2">
      <c r="A201" s="2">
        <v>16</v>
      </c>
      <c r="B201" s="1" t="s">
        <v>108</v>
      </c>
      <c r="C201" s="4">
        <v>11</v>
      </c>
      <c r="D201" s="8">
        <v>1.45</v>
      </c>
      <c r="E201" s="4">
        <v>10</v>
      </c>
      <c r="F201" s="8">
        <v>2.14</v>
      </c>
      <c r="G201" s="4">
        <v>1</v>
      </c>
      <c r="H201" s="8">
        <v>0.36</v>
      </c>
      <c r="I201" s="4">
        <v>0</v>
      </c>
    </row>
    <row r="202" spans="1:9" x14ac:dyDescent="0.2">
      <c r="A202" s="2">
        <v>16</v>
      </c>
      <c r="B202" s="1" t="s">
        <v>135</v>
      </c>
      <c r="C202" s="4">
        <v>11</v>
      </c>
      <c r="D202" s="8">
        <v>1.45</v>
      </c>
      <c r="E202" s="4">
        <v>6</v>
      </c>
      <c r="F202" s="8">
        <v>1.28</v>
      </c>
      <c r="G202" s="4">
        <v>5</v>
      </c>
      <c r="H202" s="8">
        <v>1.79</v>
      </c>
      <c r="I202" s="4">
        <v>0</v>
      </c>
    </row>
    <row r="203" spans="1:9" x14ac:dyDescent="0.2">
      <c r="A203" s="2">
        <v>20</v>
      </c>
      <c r="B203" s="1" t="s">
        <v>133</v>
      </c>
      <c r="C203" s="4">
        <v>10</v>
      </c>
      <c r="D203" s="8">
        <v>1.32</v>
      </c>
      <c r="E203" s="4">
        <v>8</v>
      </c>
      <c r="F203" s="8">
        <v>1.71</v>
      </c>
      <c r="G203" s="4">
        <v>2</v>
      </c>
      <c r="H203" s="8">
        <v>0.72</v>
      </c>
      <c r="I203" s="4">
        <v>0</v>
      </c>
    </row>
    <row r="204" spans="1:9" x14ac:dyDescent="0.2">
      <c r="A204" s="2">
        <v>20</v>
      </c>
      <c r="B204" s="1" t="s">
        <v>134</v>
      </c>
      <c r="C204" s="4">
        <v>10</v>
      </c>
      <c r="D204" s="8">
        <v>1.32</v>
      </c>
      <c r="E204" s="4">
        <v>7</v>
      </c>
      <c r="F204" s="8">
        <v>1.5</v>
      </c>
      <c r="G204" s="4">
        <v>3</v>
      </c>
      <c r="H204" s="8">
        <v>1.08</v>
      </c>
      <c r="I204" s="4">
        <v>0</v>
      </c>
    </row>
    <row r="205" spans="1:9" x14ac:dyDescent="0.2">
      <c r="A205" s="2">
        <v>20</v>
      </c>
      <c r="B205" s="1" t="s">
        <v>112</v>
      </c>
      <c r="C205" s="4">
        <v>10</v>
      </c>
      <c r="D205" s="8">
        <v>1.32</v>
      </c>
      <c r="E205" s="4">
        <v>8</v>
      </c>
      <c r="F205" s="8">
        <v>1.71</v>
      </c>
      <c r="G205" s="4">
        <v>2</v>
      </c>
      <c r="H205" s="8">
        <v>0.72</v>
      </c>
      <c r="I205" s="4">
        <v>0</v>
      </c>
    </row>
    <row r="206" spans="1:9" x14ac:dyDescent="0.2">
      <c r="A206" s="1"/>
      <c r="C206" s="4"/>
      <c r="D206" s="8"/>
      <c r="E206" s="4"/>
      <c r="F206" s="8"/>
      <c r="G206" s="4"/>
      <c r="H206" s="8"/>
      <c r="I206" s="4"/>
    </row>
    <row r="207" spans="1:9" x14ac:dyDescent="0.2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2">
      <c r="A208" s="2">
        <v>1</v>
      </c>
      <c r="B208" s="1" t="s">
        <v>109</v>
      </c>
      <c r="C208" s="4">
        <v>46</v>
      </c>
      <c r="D208" s="8">
        <v>6.08</v>
      </c>
      <c r="E208" s="4">
        <v>46</v>
      </c>
      <c r="F208" s="8">
        <v>9.0399999999999991</v>
      </c>
      <c r="G208" s="4">
        <v>0</v>
      </c>
      <c r="H208" s="8">
        <v>0</v>
      </c>
      <c r="I208" s="4">
        <v>0</v>
      </c>
    </row>
    <row r="209" spans="1:9" x14ac:dyDescent="0.2">
      <c r="A209" s="2">
        <v>2</v>
      </c>
      <c r="B209" s="1" t="s">
        <v>111</v>
      </c>
      <c r="C209" s="4">
        <v>39</v>
      </c>
      <c r="D209" s="8">
        <v>5.16</v>
      </c>
      <c r="E209" s="4">
        <v>37</v>
      </c>
      <c r="F209" s="8">
        <v>7.27</v>
      </c>
      <c r="G209" s="4">
        <v>2</v>
      </c>
      <c r="H209" s="8">
        <v>0.84</v>
      </c>
      <c r="I209" s="4">
        <v>0</v>
      </c>
    </row>
    <row r="210" spans="1:9" x14ac:dyDescent="0.2">
      <c r="A210" s="2">
        <v>3</v>
      </c>
      <c r="B210" s="1" t="s">
        <v>98</v>
      </c>
      <c r="C210" s="4">
        <v>35</v>
      </c>
      <c r="D210" s="8">
        <v>4.63</v>
      </c>
      <c r="E210" s="4">
        <v>16</v>
      </c>
      <c r="F210" s="8">
        <v>3.14</v>
      </c>
      <c r="G210" s="4">
        <v>19</v>
      </c>
      <c r="H210" s="8">
        <v>8.02</v>
      </c>
      <c r="I210" s="4">
        <v>0</v>
      </c>
    </row>
    <row r="211" spans="1:9" x14ac:dyDescent="0.2">
      <c r="A211" s="2">
        <v>4</v>
      </c>
      <c r="B211" s="1" t="s">
        <v>107</v>
      </c>
      <c r="C211" s="4">
        <v>26</v>
      </c>
      <c r="D211" s="8">
        <v>3.44</v>
      </c>
      <c r="E211" s="4">
        <v>22</v>
      </c>
      <c r="F211" s="8">
        <v>4.32</v>
      </c>
      <c r="G211" s="4">
        <v>4</v>
      </c>
      <c r="H211" s="8">
        <v>1.69</v>
      </c>
      <c r="I211" s="4">
        <v>0</v>
      </c>
    </row>
    <row r="212" spans="1:9" x14ac:dyDescent="0.2">
      <c r="A212" s="2">
        <v>5</v>
      </c>
      <c r="B212" s="1" t="s">
        <v>108</v>
      </c>
      <c r="C212" s="4">
        <v>25</v>
      </c>
      <c r="D212" s="8">
        <v>3.31</v>
      </c>
      <c r="E212" s="4">
        <v>24</v>
      </c>
      <c r="F212" s="8">
        <v>4.72</v>
      </c>
      <c r="G212" s="4">
        <v>1</v>
      </c>
      <c r="H212" s="8">
        <v>0.42</v>
      </c>
      <c r="I212" s="4">
        <v>0</v>
      </c>
    </row>
    <row r="213" spans="1:9" x14ac:dyDescent="0.2">
      <c r="A213" s="2">
        <v>6</v>
      </c>
      <c r="B213" s="1" t="s">
        <v>96</v>
      </c>
      <c r="C213" s="4">
        <v>22</v>
      </c>
      <c r="D213" s="8">
        <v>2.91</v>
      </c>
      <c r="E213" s="4">
        <v>16</v>
      </c>
      <c r="F213" s="8">
        <v>3.14</v>
      </c>
      <c r="G213" s="4">
        <v>6</v>
      </c>
      <c r="H213" s="8">
        <v>2.5299999999999998</v>
      </c>
      <c r="I213" s="4">
        <v>0</v>
      </c>
    </row>
    <row r="214" spans="1:9" x14ac:dyDescent="0.2">
      <c r="A214" s="2">
        <v>6</v>
      </c>
      <c r="B214" s="1" t="s">
        <v>136</v>
      </c>
      <c r="C214" s="4">
        <v>22</v>
      </c>
      <c r="D214" s="8">
        <v>2.91</v>
      </c>
      <c r="E214" s="4">
        <v>6</v>
      </c>
      <c r="F214" s="8">
        <v>1.18</v>
      </c>
      <c r="G214" s="4">
        <v>16</v>
      </c>
      <c r="H214" s="8">
        <v>6.75</v>
      </c>
      <c r="I214" s="4">
        <v>0</v>
      </c>
    </row>
    <row r="215" spans="1:9" x14ac:dyDescent="0.2">
      <c r="A215" s="2">
        <v>8</v>
      </c>
      <c r="B215" s="1" t="s">
        <v>110</v>
      </c>
      <c r="C215" s="4">
        <v>21</v>
      </c>
      <c r="D215" s="8">
        <v>2.78</v>
      </c>
      <c r="E215" s="4">
        <v>21</v>
      </c>
      <c r="F215" s="8">
        <v>4.13</v>
      </c>
      <c r="G215" s="4">
        <v>0</v>
      </c>
      <c r="H215" s="8">
        <v>0</v>
      </c>
      <c r="I215" s="4">
        <v>0</v>
      </c>
    </row>
    <row r="216" spans="1:9" x14ac:dyDescent="0.2">
      <c r="A216" s="2">
        <v>9</v>
      </c>
      <c r="B216" s="1" t="s">
        <v>100</v>
      </c>
      <c r="C216" s="4">
        <v>19</v>
      </c>
      <c r="D216" s="8">
        <v>2.5099999999999998</v>
      </c>
      <c r="E216" s="4">
        <v>17</v>
      </c>
      <c r="F216" s="8">
        <v>3.34</v>
      </c>
      <c r="G216" s="4">
        <v>2</v>
      </c>
      <c r="H216" s="8">
        <v>0.84</v>
      </c>
      <c r="I216" s="4">
        <v>0</v>
      </c>
    </row>
    <row r="217" spans="1:9" x14ac:dyDescent="0.2">
      <c r="A217" s="2">
        <v>9</v>
      </c>
      <c r="B217" s="1" t="s">
        <v>101</v>
      </c>
      <c r="C217" s="4">
        <v>19</v>
      </c>
      <c r="D217" s="8">
        <v>2.5099999999999998</v>
      </c>
      <c r="E217" s="4">
        <v>8</v>
      </c>
      <c r="F217" s="8">
        <v>1.57</v>
      </c>
      <c r="G217" s="4">
        <v>11</v>
      </c>
      <c r="H217" s="8">
        <v>4.6399999999999997</v>
      </c>
      <c r="I217" s="4">
        <v>0</v>
      </c>
    </row>
    <row r="218" spans="1:9" x14ac:dyDescent="0.2">
      <c r="A218" s="2">
        <v>11</v>
      </c>
      <c r="B218" s="1" t="s">
        <v>104</v>
      </c>
      <c r="C218" s="4">
        <v>17</v>
      </c>
      <c r="D218" s="8">
        <v>2.25</v>
      </c>
      <c r="E218" s="4">
        <v>13</v>
      </c>
      <c r="F218" s="8">
        <v>2.5499999999999998</v>
      </c>
      <c r="G218" s="4">
        <v>4</v>
      </c>
      <c r="H218" s="8">
        <v>1.69</v>
      </c>
      <c r="I218" s="4">
        <v>0</v>
      </c>
    </row>
    <row r="219" spans="1:9" x14ac:dyDescent="0.2">
      <c r="A219" s="2">
        <v>11</v>
      </c>
      <c r="B219" s="1" t="s">
        <v>105</v>
      </c>
      <c r="C219" s="4">
        <v>17</v>
      </c>
      <c r="D219" s="8">
        <v>2.25</v>
      </c>
      <c r="E219" s="4">
        <v>9</v>
      </c>
      <c r="F219" s="8">
        <v>1.77</v>
      </c>
      <c r="G219" s="4">
        <v>8</v>
      </c>
      <c r="H219" s="8">
        <v>3.38</v>
      </c>
      <c r="I219" s="4">
        <v>0</v>
      </c>
    </row>
    <row r="220" spans="1:9" x14ac:dyDescent="0.2">
      <c r="A220" s="2">
        <v>11</v>
      </c>
      <c r="B220" s="1" t="s">
        <v>113</v>
      </c>
      <c r="C220" s="4">
        <v>17</v>
      </c>
      <c r="D220" s="8">
        <v>2.25</v>
      </c>
      <c r="E220" s="4">
        <v>17</v>
      </c>
      <c r="F220" s="8">
        <v>3.34</v>
      </c>
      <c r="G220" s="4">
        <v>0</v>
      </c>
      <c r="H220" s="8">
        <v>0</v>
      </c>
      <c r="I220" s="4">
        <v>0</v>
      </c>
    </row>
    <row r="221" spans="1:9" x14ac:dyDescent="0.2">
      <c r="A221" s="2">
        <v>14</v>
      </c>
      <c r="B221" s="1" t="s">
        <v>133</v>
      </c>
      <c r="C221" s="4">
        <v>14</v>
      </c>
      <c r="D221" s="8">
        <v>1.85</v>
      </c>
      <c r="E221" s="4">
        <v>8</v>
      </c>
      <c r="F221" s="8">
        <v>1.57</v>
      </c>
      <c r="G221" s="4">
        <v>6</v>
      </c>
      <c r="H221" s="8">
        <v>2.5299999999999998</v>
      </c>
      <c r="I221" s="4">
        <v>0</v>
      </c>
    </row>
    <row r="222" spans="1:9" x14ac:dyDescent="0.2">
      <c r="A222" s="2">
        <v>14</v>
      </c>
      <c r="B222" s="1" t="s">
        <v>119</v>
      </c>
      <c r="C222" s="4">
        <v>14</v>
      </c>
      <c r="D222" s="8">
        <v>1.85</v>
      </c>
      <c r="E222" s="4">
        <v>12</v>
      </c>
      <c r="F222" s="8">
        <v>2.36</v>
      </c>
      <c r="G222" s="4">
        <v>2</v>
      </c>
      <c r="H222" s="8">
        <v>0.84</v>
      </c>
      <c r="I222" s="4">
        <v>0</v>
      </c>
    </row>
    <row r="223" spans="1:9" x14ac:dyDescent="0.2">
      <c r="A223" s="2">
        <v>16</v>
      </c>
      <c r="B223" s="1" t="s">
        <v>102</v>
      </c>
      <c r="C223" s="4">
        <v>13</v>
      </c>
      <c r="D223" s="8">
        <v>1.72</v>
      </c>
      <c r="E223" s="4">
        <v>9</v>
      </c>
      <c r="F223" s="8">
        <v>1.77</v>
      </c>
      <c r="G223" s="4">
        <v>4</v>
      </c>
      <c r="H223" s="8">
        <v>1.69</v>
      </c>
      <c r="I223" s="4">
        <v>0</v>
      </c>
    </row>
    <row r="224" spans="1:9" x14ac:dyDescent="0.2">
      <c r="A224" s="2">
        <v>17</v>
      </c>
      <c r="B224" s="1" t="s">
        <v>97</v>
      </c>
      <c r="C224" s="4">
        <v>12</v>
      </c>
      <c r="D224" s="8">
        <v>1.59</v>
      </c>
      <c r="E224" s="4">
        <v>7</v>
      </c>
      <c r="F224" s="8">
        <v>1.38</v>
      </c>
      <c r="G224" s="4">
        <v>5</v>
      </c>
      <c r="H224" s="8">
        <v>2.11</v>
      </c>
      <c r="I224" s="4">
        <v>0</v>
      </c>
    </row>
    <row r="225" spans="1:9" x14ac:dyDescent="0.2">
      <c r="A225" s="2">
        <v>18</v>
      </c>
      <c r="B225" s="1" t="s">
        <v>106</v>
      </c>
      <c r="C225" s="4">
        <v>11</v>
      </c>
      <c r="D225" s="8">
        <v>1.46</v>
      </c>
      <c r="E225" s="4">
        <v>7</v>
      </c>
      <c r="F225" s="8">
        <v>1.38</v>
      </c>
      <c r="G225" s="4">
        <v>4</v>
      </c>
      <c r="H225" s="8">
        <v>1.69</v>
      </c>
      <c r="I225" s="4">
        <v>0</v>
      </c>
    </row>
    <row r="226" spans="1:9" x14ac:dyDescent="0.2">
      <c r="A226" s="2">
        <v>19</v>
      </c>
      <c r="B226" s="1" t="s">
        <v>116</v>
      </c>
      <c r="C226" s="4">
        <v>10</v>
      </c>
      <c r="D226" s="8">
        <v>1.32</v>
      </c>
      <c r="E226" s="4">
        <v>4</v>
      </c>
      <c r="F226" s="8">
        <v>0.79</v>
      </c>
      <c r="G226" s="4">
        <v>6</v>
      </c>
      <c r="H226" s="8">
        <v>2.5299999999999998</v>
      </c>
      <c r="I226" s="4">
        <v>0</v>
      </c>
    </row>
    <row r="227" spans="1:9" x14ac:dyDescent="0.2">
      <c r="A227" s="2">
        <v>19</v>
      </c>
      <c r="B227" s="1" t="s">
        <v>114</v>
      </c>
      <c r="C227" s="4">
        <v>10</v>
      </c>
      <c r="D227" s="8">
        <v>1.32</v>
      </c>
      <c r="E227" s="4">
        <v>10</v>
      </c>
      <c r="F227" s="8">
        <v>1.96</v>
      </c>
      <c r="G227" s="4">
        <v>0</v>
      </c>
      <c r="H227" s="8">
        <v>0</v>
      </c>
      <c r="I227" s="4">
        <v>0</v>
      </c>
    </row>
    <row r="228" spans="1:9" x14ac:dyDescent="0.2">
      <c r="A228" s="1"/>
      <c r="C228" s="4"/>
      <c r="D228" s="8"/>
      <c r="E228" s="4"/>
      <c r="F228" s="8"/>
      <c r="G228" s="4"/>
      <c r="H228" s="8"/>
      <c r="I228" s="4"/>
    </row>
    <row r="229" spans="1:9" x14ac:dyDescent="0.2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2">
      <c r="A230" s="2">
        <v>1</v>
      </c>
      <c r="B230" s="1" t="s">
        <v>111</v>
      </c>
      <c r="C230" s="4">
        <v>28</v>
      </c>
      <c r="D230" s="8">
        <v>4.9400000000000004</v>
      </c>
      <c r="E230" s="4">
        <v>26</v>
      </c>
      <c r="F230" s="8">
        <v>7.67</v>
      </c>
      <c r="G230" s="4">
        <v>2</v>
      </c>
      <c r="H230" s="8">
        <v>0.94</v>
      </c>
      <c r="I230" s="4">
        <v>0</v>
      </c>
    </row>
    <row r="231" spans="1:9" x14ac:dyDescent="0.2">
      <c r="A231" s="2">
        <v>2</v>
      </c>
      <c r="B231" s="1" t="s">
        <v>96</v>
      </c>
      <c r="C231" s="4">
        <v>20</v>
      </c>
      <c r="D231" s="8">
        <v>3.53</v>
      </c>
      <c r="E231" s="4">
        <v>15</v>
      </c>
      <c r="F231" s="8">
        <v>4.42</v>
      </c>
      <c r="G231" s="4">
        <v>5</v>
      </c>
      <c r="H231" s="8">
        <v>2.36</v>
      </c>
      <c r="I231" s="4">
        <v>0</v>
      </c>
    </row>
    <row r="232" spans="1:9" x14ac:dyDescent="0.2">
      <c r="A232" s="2">
        <v>2</v>
      </c>
      <c r="B232" s="1" t="s">
        <v>110</v>
      </c>
      <c r="C232" s="4">
        <v>20</v>
      </c>
      <c r="D232" s="8">
        <v>3.53</v>
      </c>
      <c r="E232" s="4">
        <v>19</v>
      </c>
      <c r="F232" s="8">
        <v>5.6</v>
      </c>
      <c r="G232" s="4">
        <v>1</v>
      </c>
      <c r="H232" s="8">
        <v>0.47</v>
      </c>
      <c r="I232" s="4">
        <v>0</v>
      </c>
    </row>
    <row r="233" spans="1:9" x14ac:dyDescent="0.2">
      <c r="A233" s="2">
        <v>4</v>
      </c>
      <c r="B233" s="1" t="s">
        <v>95</v>
      </c>
      <c r="C233" s="4">
        <v>19</v>
      </c>
      <c r="D233" s="8">
        <v>3.35</v>
      </c>
      <c r="E233" s="4">
        <v>6</v>
      </c>
      <c r="F233" s="8">
        <v>1.77</v>
      </c>
      <c r="G233" s="4">
        <v>13</v>
      </c>
      <c r="H233" s="8">
        <v>6.13</v>
      </c>
      <c r="I233" s="4">
        <v>0</v>
      </c>
    </row>
    <row r="234" spans="1:9" x14ac:dyDescent="0.2">
      <c r="A234" s="2">
        <v>5</v>
      </c>
      <c r="B234" s="1" t="s">
        <v>102</v>
      </c>
      <c r="C234" s="4">
        <v>17</v>
      </c>
      <c r="D234" s="8">
        <v>3</v>
      </c>
      <c r="E234" s="4">
        <v>13</v>
      </c>
      <c r="F234" s="8">
        <v>3.83</v>
      </c>
      <c r="G234" s="4">
        <v>4</v>
      </c>
      <c r="H234" s="8">
        <v>1.89</v>
      </c>
      <c r="I234" s="4">
        <v>0</v>
      </c>
    </row>
    <row r="235" spans="1:9" x14ac:dyDescent="0.2">
      <c r="A235" s="2">
        <v>6</v>
      </c>
      <c r="B235" s="1" t="s">
        <v>103</v>
      </c>
      <c r="C235" s="4">
        <v>15</v>
      </c>
      <c r="D235" s="8">
        <v>2.65</v>
      </c>
      <c r="E235" s="4">
        <v>5</v>
      </c>
      <c r="F235" s="8">
        <v>1.47</v>
      </c>
      <c r="G235" s="4">
        <v>10</v>
      </c>
      <c r="H235" s="8">
        <v>4.72</v>
      </c>
      <c r="I235" s="4">
        <v>0</v>
      </c>
    </row>
    <row r="236" spans="1:9" x14ac:dyDescent="0.2">
      <c r="A236" s="2">
        <v>7</v>
      </c>
      <c r="B236" s="1" t="s">
        <v>107</v>
      </c>
      <c r="C236" s="4">
        <v>14</v>
      </c>
      <c r="D236" s="8">
        <v>2.4700000000000002</v>
      </c>
      <c r="E236" s="4">
        <v>11</v>
      </c>
      <c r="F236" s="8">
        <v>3.24</v>
      </c>
      <c r="G236" s="4">
        <v>3</v>
      </c>
      <c r="H236" s="8">
        <v>1.42</v>
      </c>
      <c r="I236" s="4">
        <v>0</v>
      </c>
    </row>
    <row r="237" spans="1:9" x14ac:dyDescent="0.2">
      <c r="A237" s="2">
        <v>8</v>
      </c>
      <c r="B237" s="1" t="s">
        <v>97</v>
      </c>
      <c r="C237" s="4">
        <v>13</v>
      </c>
      <c r="D237" s="8">
        <v>2.29</v>
      </c>
      <c r="E237" s="4">
        <v>9</v>
      </c>
      <c r="F237" s="8">
        <v>2.65</v>
      </c>
      <c r="G237" s="4">
        <v>4</v>
      </c>
      <c r="H237" s="8">
        <v>1.89</v>
      </c>
      <c r="I237" s="4">
        <v>0</v>
      </c>
    </row>
    <row r="238" spans="1:9" x14ac:dyDescent="0.2">
      <c r="A238" s="2">
        <v>8</v>
      </c>
      <c r="B238" s="1" t="s">
        <v>100</v>
      </c>
      <c r="C238" s="4">
        <v>13</v>
      </c>
      <c r="D238" s="8">
        <v>2.29</v>
      </c>
      <c r="E238" s="4">
        <v>10</v>
      </c>
      <c r="F238" s="8">
        <v>2.95</v>
      </c>
      <c r="G238" s="4">
        <v>3</v>
      </c>
      <c r="H238" s="8">
        <v>1.42</v>
      </c>
      <c r="I238" s="4">
        <v>0</v>
      </c>
    </row>
    <row r="239" spans="1:9" x14ac:dyDescent="0.2">
      <c r="A239" s="2">
        <v>8</v>
      </c>
      <c r="B239" s="1" t="s">
        <v>116</v>
      </c>
      <c r="C239" s="4">
        <v>13</v>
      </c>
      <c r="D239" s="8">
        <v>2.29</v>
      </c>
      <c r="E239" s="4">
        <v>6</v>
      </c>
      <c r="F239" s="8">
        <v>1.77</v>
      </c>
      <c r="G239" s="4">
        <v>7</v>
      </c>
      <c r="H239" s="8">
        <v>3.3</v>
      </c>
      <c r="I239" s="4">
        <v>0</v>
      </c>
    </row>
    <row r="240" spans="1:9" x14ac:dyDescent="0.2">
      <c r="A240" s="2">
        <v>11</v>
      </c>
      <c r="B240" s="1" t="s">
        <v>101</v>
      </c>
      <c r="C240" s="4">
        <v>12</v>
      </c>
      <c r="D240" s="8">
        <v>2.12</v>
      </c>
      <c r="E240" s="4">
        <v>10</v>
      </c>
      <c r="F240" s="8">
        <v>2.95</v>
      </c>
      <c r="G240" s="4">
        <v>2</v>
      </c>
      <c r="H240" s="8">
        <v>0.94</v>
      </c>
      <c r="I240" s="4">
        <v>0</v>
      </c>
    </row>
    <row r="241" spans="1:9" x14ac:dyDescent="0.2">
      <c r="A241" s="2">
        <v>11</v>
      </c>
      <c r="B241" s="1" t="s">
        <v>113</v>
      </c>
      <c r="C241" s="4">
        <v>12</v>
      </c>
      <c r="D241" s="8">
        <v>2.12</v>
      </c>
      <c r="E241" s="4">
        <v>11</v>
      </c>
      <c r="F241" s="8">
        <v>3.24</v>
      </c>
      <c r="G241" s="4">
        <v>1</v>
      </c>
      <c r="H241" s="8">
        <v>0.47</v>
      </c>
      <c r="I241" s="4">
        <v>0</v>
      </c>
    </row>
    <row r="242" spans="1:9" x14ac:dyDescent="0.2">
      <c r="A242" s="2">
        <v>13</v>
      </c>
      <c r="B242" s="1" t="s">
        <v>128</v>
      </c>
      <c r="C242" s="4">
        <v>10</v>
      </c>
      <c r="D242" s="8">
        <v>1.76</v>
      </c>
      <c r="E242" s="4">
        <v>10</v>
      </c>
      <c r="F242" s="8">
        <v>2.95</v>
      </c>
      <c r="G242" s="4">
        <v>0</v>
      </c>
      <c r="H242" s="8">
        <v>0</v>
      </c>
      <c r="I242" s="4">
        <v>0</v>
      </c>
    </row>
    <row r="243" spans="1:9" x14ac:dyDescent="0.2">
      <c r="A243" s="2">
        <v>13</v>
      </c>
      <c r="B243" s="1" t="s">
        <v>114</v>
      </c>
      <c r="C243" s="4">
        <v>10</v>
      </c>
      <c r="D243" s="8">
        <v>1.76</v>
      </c>
      <c r="E243" s="4">
        <v>9</v>
      </c>
      <c r="F243" s="8">
        <v>2.65</v>
      </c>
      <c r="G243" s="4">
        <v>1</v>
      </c>
      <c r="H243" s="8">
        <v>0.47</v>
      </c>
      <c r="I243" s="4">
        <v>0</v>
      </c>
    </row>
    <row r="244" spans="1:9" x14ac:dyDescent="0.2">
      <c r="A244" s="2">
        <v>15</v>
      </c>
      <c r="B244" s="1" t="s">
        <v>126</v>
      </c>
      <c r="C244" s="4">
        <v>9</v>
      </c>
      <c r="D244" s="8">
        <v>1.59</v>
      </c>
      <c r="E244" s="4">
        <v>3</v>
      </c>
      <c r="F244" s="8">
        <v>0.88</v>
      </c>
      <c r="G244" s="4">
        <v>6</v>
      </c>
      <c r="H244" s="8">
        <v>2.83</v>
      </c>
      <c r="I244" s="4">
        <v>0</v>
      </c>
    </row>
    <row r="245" spans="1:9" x14ac:dyDescent="0.2">
      <c r="A245" s="2">
        <v>15</v>
      </c>
      <c r="B245" s="1" t="s">
        <v>137</v>
      </c>
      <c r="C245" s="4">
        <v>9</v>
      </c>
      <c r="D245" s="8">
        <v>1.59</v>
      </c>
      <c r="E245" s="4">
        <v>4</v>
      </c>
      <c r="F245" s="8">
        <v>1.18</v>
      </c>
      <c r="G245" s="4">
        <v>5</v>
      </c>
      <c r="H245" s="8">
        <v>2.36</v>
      </c>
      <c r="I245" s="4">
        <v>0</v>
      </c>
    </row>
    <row r="246" spans="1:9" x14ac:dyDescent="0.2">
      <c r="A246" s="2">
        <v>15</v>
      </c>
      <c r="B246" s="1" t="s">
        <v>138</v>
      </c>
      <c r="C246" s="4">
        <v>9</v>
      </c>
      <c r="D246" s="8">
        <v>1.59</v>
      </c>
      <c r="E246" s="4">
        <v>2</v>
      </c>
      <c r="F246" s="8">
        <v>0.59</v>
      </c>
      <c r="G246" s="4">
        <v>7</v>
      </c>
      <c r="H246" s="8">
        <v>3.3</v>
      </c>
      <c r="I246" s="4">
        <v>0</v>
      </c>
    </row>
    <row r="247" spans="1:9" x14ac:dyDescent="0.2">
      <c r="A247" s="2">
        <v>18</v>
      </c>
      <c r="B247" s="1" t="s">
        <v>120</v>
      </c>
      <c r="C247" s="4">
        <v>8</v>
      </c>
      <c r="D247" s="8">
        <v>1.41</v>
      </c>
      <c r="E247" s="4">
        <v>5</v>
      </c>
      <c r="F247" s="8">
        <v>1.47</v>
      </c>
      <c r="G247" s="4">
        <v>3</v>
      </c>
      <c r="H247" s="8">
        <v>1.42</v>
      </c>
      <c r="I247" s="4">
        <v>0</v>
      </c>
    </row>
    <row r="248" spans="1:9" x14ac:dyDescent="0.2">
      <c r="A248" s="2">
        <v>19</v>
      </c>
      <c r="B248" s="1" t="s">
        <v>125</v>
      </c>
      <c r="C248" s="4">
        <v>7</v>
      </c>
      <c r="D248" s="8">
        <v>1.23</v>
      </c>
      <c r="E248" s="4">
        <v>3</v>
      </c>
      <c r="F248" s="8">
        <v>0.88</v>
      </c>
      <c r="G248" s="4">
        <v>4</v>
      </c>
      <c r="H248" s="8">
        <v>1.89</v>
      </c>
      <c r="I248" s="4">
        <v>0</v>
      </c>
    </row>
    <row r="249" spans="1:9" x14ac:dyDescent="0.2">
      <c r="A249" s="2">
        <v>19</v>
      </c>
      <c r="B249" s="1" t="s">
        <v>127</v>
      </c>
      <c r="C249" s="4">
        <v>7</v>
      </c>
      <c r="D249" s="8">
        <v>1.23</v>
      </c>
      <c r="E249" s="4">
        <v>4</v>
      </c>
      <c r="F249" s="8">
        <v>1.18</v>
      </c>
      <c r="G249" s="4">
        <v>3</v>
      </c>
      <c r="H249" s="8">
        <v>1.42</v>
      </c>
      <c r="I249" s="4">
        <v>0</v>
      </c>
    </row>
    <row r="250" spans="1:9" x14ac:dyDescent="0.2">
      <c r="A250" s="2">
        <v>19</v>
      </c>
      <c r="B250" s="1" t="s">
        <v>104</v>
      </c>
      <c r="C250" s="4">
        <v>7</v>
      </c>
      <c r="D250" s="8">
        <v>1.23</v>
      </c>
      <c r="E250" s="4">
        <v>5</v>
      </c>
      <c r="F250" s="8">
        <v>1.47</v>
      </c>
      <c r="G250" s="4">
        <v>2</v>
      </c>
      <c r="H250" s="8">
        <v>0.94</v>
      </c>
      <c r="I250" s="4">
        <v>0</v>
      </c>
    </row>
    <row r="251" spans="1:9" x14ac:dyDescent="0.2">
      <c r="A251" s="1"/>
      <c r="C251" s="4"/>
      <c r="D251" s="8"/>
      <c r="E251" s="4"/>
      <c r="F251" s="8"/>
      <c r="G251" s="4"/>
      <c r="H251" s="8"/>
      <c r="I251" s="4"/>
    </row>
    <row r="252" spans="1:9" x14ac:dyDescent="0.2">
      <c r="A252" s="1" t="s">
        <v>11</v>
      </c>
      <c r="C252" s="4"/>
      <c r="D252" s="8"/>
      <c r="E252" s="4"/>
      <c r="F252" s="8"/>
      <c r="G252" s="4"/>
      <c r="H252" s="8"/>
      <c r="I252" s="4"/>
    </row>
    <row r="253" spans="1:9" x14ac:dyDescent="0.2">
      <c r="A253" s="2">
        <v>1</v>
      </c>
      <c r="B253" s="1" t="s">
        <v>111</v>
      </c>
      <c r="C253" s="4">
        <v>16</v>
      </c>
      <c r="D253" s="8">
        <v>6.02</v>
      </c>
      <c r="E253" s="4">
        <v>14</v>
      </c>
      <c r="F253" s="8">
        <v>9.4</v>
      </c>
      <c r="G253" s="4">
        <v>2</v>
      </c>
      <c r="H253" s="8">
        <v>1.75</v>
      </c>
      <c r="I253" s="4">
        <v>0</v>
      </c>
    </row>
    <row r="254" spans="1:9" x14ac:dyDescent="0.2">
      <c r="A254" s="2">
        <v>2</v>
      </c>
      <c r="B254" s="1" t="s">
        <v>113</v>
      </c>
      <c r="C254" s="4">
        <v>12</v>
      </c>
      <c r="D254" s="8">
        <v>4.51</v>
      </c>
      <c r="E254" s="4">
        <v>10</v>
      </c>
      <c r="F254" s="8">
        <v>6.71</v>
      </c>
      <c r="G254" s="4">
        <v>2</v>
      </c>
      <c r="H254" s="8">
        <v>1.75</v>
      </c>
      <c r="I254" s="4">
        <v>0</v>
      </c>
    </row>
    <row r="255" spans="1:9" x14ac:dyDescent="0.2">
      <c r="A255" s="2">
        <v>3</v>
      </c>
      <c r="B255" s="1" t="s">
        <v>105</v>
      </c>
      <c r="C255" s="4">
        <v>10</v>
      </c>
      <c r="D255" s="8">
        <v>3.76</v>
      </c>
      <c r="E255" s="4">
        <v>5</v>
      </c>
      <c r="F255" s="8">
        <v>3.36</v>
      </c>
      <c r="G255" s="4">
        <v>4</v>
      </c>
      <c r="H255" s="8">
        <v>3.51</v>
      </c>
      <c r="I255" s="4">
        <v>0</v>
      </c>
    </row>
    <row r="256" spans="1:9" x14ac:dyDescent="0.2">
      <c r="A256" s="2">
        <v>4</v>
      </c>
      <c r="B256" s="1" t="s">
        <v>107</v>
      </c>
      <c r="C256" s="4">
        <v>9</v>
      </c>
      <c r="D256" s="8">
        <v>3.38</v>
      </c>
      <c r="E256" s="4">
        <v>7</v>
      </c>
      <c r="F256" s="8">
        <v>4.7</v>
      </c>
      <c r="G256" s="4">
        <v>2</v>
      </c>
      <c r="H256" s="8">
        <v>1.75</v>
      </c>
      <c r="I256" s="4">
        <v>0</v>
      </c>
    </row>
    <row r="257" spans="1:9" x14ac:dyDescent="0.2">
      <c r="A257" s="2">
        <v>4</v>
      </c>
      <c r="B257" s="1" t="s">
        <v>110</v>
      </c>
      <c r="C257" s="4">
        <v>9</v>
      </c>
      <c r="D257" s="8">
        <v>3.38</v>
      </c>
      <c r="E257" s="4">
        <v>9</v>
      </c>
      <c r="F257" s="8">
        <v>6.04</v>
      </c>
      <c r="G257" s="4">
        <v>0</v>
      </c>
      <c r="H257" s="8">
        <v>0</v>
      </c>
      <c r="I257" s="4">
        <v>0</v>
      </c>
    </row>
    <row r="258" spans="1:9" x14ac:dyDescent="0.2">
      <c r="A258" s="2">
        <v>6</v>
      </c>
      <c r="B258" s="1" t="s">
        <v>96</v>
      </c>
      <c r="C258" s="4">
        <v>8</v>
      </c>
      <c r="D258" s="8">
        <v>3.01</v>
      </c>
      <c r="E258" s="4">
        <v>6</v>
      </c>
      <c r="F258" s="8">
        <v>4.03</v>
      </c>
      <c r="G258" s="4">
        <v>2</v>
      </c>
      <c r="H258" s="8">
        <v>1.75</v>
      </c>
      <c r="I258" s="4">
        <v>0</v>
      </c>
    </row>
    <row r="259" spans="1:9" x14ac:dyDescent="0.2">
      <c r="A259" s="2">
        <v>6</v>
      </c>
      <c r="B259" s="1" t="s">
        <v>103</v>
      </c>
      <c r="C259" s="4">
        <v>8</v>
      </c>
      <c r="D259" s="8">
        <v>3.01</v>
      </c>
      <c r="E259" s="4">
        <v>6</v>
      </c>
      <c r="F259" s="8">
        <v>4.03</v>
      </c>
      <c r="G259" s="4">
        <v>2</v>
      </c>
      <c r="H259" s="8">
        <v>1.75</v>
      </c>
      <c r="I259" s="4">
        <v>0</v>
      </c>
    </row>
    <row r="260" spans="1:9" x14ac:dyDescent="0.2">
      <c r="A260" s="2">
        <v>6</v>
      </c>
      <c r="B260" s="1" t="s">
        <v>104</v>
      </c>
      <c r="C260" s="4">
        <v>8</v>
      </c>
      <c r="D260" s="8">
        <v>3.01</v>
      </c>
      <c r="E260" s="4">
        <v>6</v>
      </c>
      <c r="F260" s="8">
        <v>4.03</v>
      </c>
      <c r="G260" s="4">
        <v>2</v>
      </c>
      <c r="H260" s="8">
        <v>1.75</v>
      </c>
      <c r="I260" s="4">
        <v>0</v>
      </c>
    </row>
    <row r="261" spans="1:9" x14ac:dyDescent="0.2">
      <c r="A261" s="2">
        <v>9</v>
      </c>
      <c r="B261" s="1" t="s">
        <v>102</v>
      </c>
      <c r="C261" s="4">
        <v>7</v>
      </c>
      <c r="D261" s="8">
        <v>2.63</v>
      </c>
      <c r="E261" s="4">
        <v>3</v>
      </c>
      <c r="F261" s="8">
        <v>2.0099999999999998</v>
      </c>
      <c r="G261" s="4">
        <v>4</v>
      </c>
      <c r="H261" s="8">
        <v>3.51</v>
      </c>
      <c r="I261" s="4">
        <v>0</v>
      </c>
    </row>
    <row r="262" spans="1:9" x14ac:dyDescent="0.2">
      <c r="A262" s="2">
        <v>9</v>
      </c>
      <c r="B262" s="1" t="s">
        <v>116</v>
      </c>
      <c r="C262" s="4">
        <v>7</v>
      </c>
      <c r="D262" s="8">
        <v>2.63</v>
      </c>
      <c r="E262" s="4">
        <v>5</v>
      </c>
      <c r="F262" s="8">
        <v>3.36</v>
      </c>
      <c r="G262" s="4">
        <v>2</v>
      </c>
      <c r="H262" s="8">
        <v>1.75</v>
      </c>
      <c r="I262" s="4">
        <v>0</v>
      </c>
    </row>
    <row r="263" spans="1:9" x14ac:dyDescent="0.2">
      <c r="A263" s="2">
        <v>11</v>
      </c>
      <c r="B263" s="1" t="s">
        <v>108</v>
      </c>
      <c r="C263" s="4">
        <v>6</v>
      </c>
      <c r="D263" s="8">
        <v>2.2599999999999998</v>
      </c>
      <c r="E263" s="4">
        <v>6</v>
      </c>
      <c r="F263" s="8">
        <v>4.03</v>
      </c>
      <c r="G263" s="4">
        <v>0</v>
      </c>
      <c r="H263" s="8">
        <v>0</v>
      </c>
      <c r="I263" s="4">
        <v>0</v>
      </c>
    </row>
    <row r="264" spans="1:9" x14ac:dyDescent="0.2">
      <c r="A264" s="2">
        <v>11</v>
      </c>
      <c r="B264" s="1" t="s">
        <v>109</v>
      </c>
      <c r="C264" s="4">
        <v>6</v>
      </c>
      <c r="D264" s="8">
        <v>2.2599999999999998</v>
      </c>
      <c r="E264" s="4">
        <v>6</v>
      </c>
      <c r="F264" s="8">
        <v>4.03</v>
      </c>
      <c r="G264" s="4">
        <v>0</v>
      </c>
      <c r="H264" s="8">
        <v>0</v>
      </c>
      <c r="I264" s="4">
        <v>0</v>
      </c>
    </row>
    <row r="265" spans="1:9" x14ac:dyDescent="0.2">
      <c r="A265" s="2">
        <v>11</v>
      </c>
      <c r="B265" s="1" t="s">
        <v>114</v>
      </c>
      <c r="C265" s="4">
        <v>6</v>
      </c>
      <c r="D265" s="8">
        <v>2.2599999999999998</v>
      </c>
      <c r="E265" s="4">
        <v>6</v>
      </c>
      <c r="F265" s="8">
        <v>4.03</v>
      </c>
      <c r="G265" s="4">
        <v>0</v>
      </c>
      <c r="H265" s="8">
        <v>0</v>
      </c>
      <c r="I265" s="4">
        <v>0</v>
      </c>
    </row>
    <row r="266" spans="1:9" x14ac:dyDescent="0.2">
      <c r="A266" s="2">
        <v>14</v>
      </c>
      <c r="B266" s="1" t="s">
        <v>95</v>
      </c>
      <c r="C266" s="4">
        <v>5</v>
      </c>
      <c r="D266" s="8">
        <v>1.88</v>
      </c>
      <c r="E266" s="4">
        <v>1</v>
      </c>
      <c r="F266" s="8">
        <v>0.67</v>
      </c>
      <c r="G266" s="4">
        <v>4</v>
      </c>
      <c r="H266" s="8">
        <v>3.51</v>
      </c>
      <c r="I266" s="4">
        <v>0</v>
      </c>
    </row>
    <row r="267" spans="1:9" x14ac:dyDescent="0.2">
      <c r="A267" s="2">
        <v>14</v>
      </c>
      <c r="B267" s="1" t="s">
        <v>139</v>
      </c>
      <c r="C267" s="4">
        <v>5</v>
      </c>
      <c r="D267" s="8">
        <v>1.88</v>
      </c>
      <c r="E267" s="4">
        <v>2</v>
      </c>
      <c r="F267" s="8">
        <v>1.34</v>
      </c>
      <c r="G267" s="4">
        <v>3</v>
      </c>
      <c r="H267" s="8">
        <v>2.63</v>
      </c>
      <c r="I267" s="4">
        <v>0</v>
      </c>
    </row>
    <row r="268" spans="1:9" x14ac:dyDescent="0.2">
      <c r="A268" s="2">
        <v>14</v>
      </c>
      <c r="B268" s="1" t="s">
        <v>100</v>
      </c>
      <c r="C268" s="4">
        <v>5</v>
      </c>
      <c r="D268" s="8">
        <v>1.88</v>
      </c>
      <c r="E268" s="4">
        <v>4</v>
      </c>
      <c r="F268" s="8">
        <v>2.68</v>
      </c>
      <c r="G268" s="4">
        <v>1</v>
      </c>
      <c r="H268" s="8">
        <v>0.88</v>
      </c>
      <c r="I268" s="4">
        <v>0</v>
      </c>
    </row>
    <row r="269" spans="1:9" x14ac:dyDescent="0.2">
      <c r="A269" s="2">
        <v>17</v>
      </c>
      <c r="B269" s="1" t="s">
        <v>121</v>
      </c>
      <c r="C269" s="4">
        <v>4</v>
      </c>
      <c r="D269" s="8">
        <v>1.5</v>
      </c>
      <c r="E269" s="4">
        <v>1</v>
      </c>
      <c r="F269" s="8">
        <v>0.67</v>
      </c>
      <c r="G269" s="4">
        <v>3</v>
      </c>
      <c r="H269" s="8">
        <v>2.63</v>
      </c>
      <c r="I269" s="4">
        <v>0</v>
      </c>
    </row>
    <row r="270" spans="1:9" x14ac:dyDescent="0.2">
      <c r="A270" s="2">
        <v>17</v>
      </c>
      <c r="B270" s="1" t="s">
        <v>128</v>
      </c>
      <c r="C270" s="4">
        <v>4</v>
      </c>
      <c r="D270" s="8">
        <v>1.5</v>
      </c>
      <c r="E270" s="4">
        <v>4</v>
      </c>
      <c r="F270" s="8">
        <v>2.68</v>
      </c>
      <c r="G270" s="4">
        <v>0</v>
      </c>
      <c r="H270" s="8">
        <v>0</v>
      </c>
      <c r="I270" s="4">
        <v>0</v>
      </c>
    </row>
    <row r="271" spans="1:9" x14ac:dyDescent="0.2">
      <c r="A271" s="2">
        <v>17</v>
      </c>
      <c r="B271" s="1" t="s">
        <v>138</v>
      </c>
      <c r="C271" s="4">
        <v>4</v>
      </c>
      <c r="D271" s="8">
        <v>1.5</v>
      </c>
      <c r="E271" s="4">
        <v>0</v>
      </c>
      <c r="F271" s="8">
        <v>0</v>
      </c>
      <c r="G271" s="4">
        <v>4</v>
      </c>
      <c r="H271" s="8">
        <v>3.51</v>
      </c>
      <c r="I271" s="4">
        <v>0</v>
      </c>
    </row>
    <row r="272" spans="1:9" x14ac:dyDescent="0.2">
      <c r="A272" s="2">
        <v>17</v>
      </c>
      <c r="B272" s="1" t="s">
        <v>140</v>
      </c>
      <c r="C272" s="4">
        <v>4</v>
      </c>
      <c r="D272" s="8">
        <v>1.5</v>
      </c>
      <c r="E272" s="4">
        <v>1</v>
      </c>
      <c r="F272" s="8">
        <v>0.67</v>
      </c>
      <c r="G272" s="4">
        <v>3</v>
      </c>
      <c r="H272" s="8">
        <v>2.63</v>
      </c>
      <c r="I272" s="4">
        <v>0</v>
      </c>
    </row>
    <row r="273" spans="1:9" x14ac:dyDescent="0.2">
      <c r="A273" s="2">
        <v>17</v>
      </c>
      <c r="B273" s="1" t="s">
        <v>112</v>
      </c>
      <c r="C273" s="4">
        <v>4</v>
      </c>
      <c r="D273" s="8">
        <v>1.5</v>
      </c>
      <c r="E273" s="4">
        <v>4</v>
      </c>
      <c r="F273" s="8">
        <v>2.68</v>
      </c>
      <c r="G273" s="4">
        <v>0</v>
      </c>
      <c r="H273" s="8">
        <v>0</v>
      </c>
      <c r="I273" s="4">
        <v>0</v>
      </c>
    </row>
    <row r="274" spans="1:9" x14ac:dyDescent="0.2">
      <c r="A274" s="1"/>
      <c r="C274" s="4"/>
      <c r="D274" s="8"/>
      <c r="E274" s="4"/>
      <c r="F274" s="8"/>
      <c r="G274" s="4"/>
      <c r="H274" s="8"/>
      <c r="I274" s="4"/>
    </row>
    <row r="275" spans="1:9" x14ac:dyDescent="0.2">
      <c r="A275" s="1" t="s">
        <v>12</v>
      </c>
      <c r="C275" s="4"/>
      <c r="D275" s="8"/>
      <c r="E275" s="4"/>
      <c r="F275" s="8"/>
      <c r="G275" s="4"/>
      <c r="H275" s="8"/>
      <c r="I275" s="4"/>
    </row>
    <row r="276" spans="1:9" x14ac:dyDescent="0.2">
      <c r="A276" s="2">
        <v>1</v>
      </c>
      <c r="B276" s="1" t="s">
        <v>95</v>
      </c>
      <c r="C276" s="4">
        <v>13</v>
      </c>
      <c r="D276" s="8">
        <v>4.66</v>
      </c>
      <c r="E276" s="4">
        <v>4</v>
      </c>
      <c r="F276" s="8">
        <v>2.72</v>
      </c>
      <c r="G276" s="4">
        <v>9</v>
      </c>
      <c r="H276" s="8">
        <v>6.92</v>
      </c>
      <c r="I276" s="4">
        <v>0</v>
      </c>
    </row>
    <row r="277" spans="1:9" x14ac:dyDescent="0.2">
      <c r="A277" s="2">
        <v>1</v>
      </c>
      <c r="B277" s="1" t="s">
        <v>111</v>
      </c>
      <c r="C277" s="4">
        <v>13</v>
      </c>
      <c r="D277" s="8">
        <v>4.66</v>
      </c>
      <c r="E277" s="4">
        <v>13</v>
      </c>
      <c r="F277" s="8">
        <v>8.84</v>
      </c>
      <c r="G277" s="4">
        <v>0</v>
      </c>
      <c r="H277" s="8">
        <v>0</v>
      </c>
      <c r="I277" s="4">
        <v>0</v>
      </c>
    </row>
    <row r="278" spans="1:9" x14ac:dyDescent="0.2">
      <c r="A278" s="2">
        <v>3</v>
      </c>
      <c r="B278" s="1" t="s">
        <v>113</v>
      </c>
      <c r="C278" s="4">
        <v>10</v>
      </c>
      <c r="D278" s="8">
        <v>3.58</v>
      </c>
      <c r="E278" s="4">
        <v>6</v>
      </c>
      <c r="F278" s="8">
        <v>4.08</v>
      </c>
      <c r="G278" s="4">
        <v>4</v>
      </c>
      <c r="H278" s="8">
        <v>3.08</v>
      </c>
      <c r="I278" s="4">
        <v>0</v>
      </c>
    </row>
    <row r="279" spans="1:9" x14ac:dyDescent="0.2">
      <c r="A279" s="2">
        <v>4</v>
      </c>
      <c r="B279" s="1" t="s">
        <v>130</v>
      </c>
      <c r="C279" s="4">
        <v>8</v>
      </c>
      <c r="D279" s="8">
        <v>2.87</v>
      </c>
      <c r="E279" s="4">
        <v>1</v>
      </c>
      <c r="F279" s="8">
        <v>0.68</v>
      </c>
      <c r="G279" s="4">
        <v>7</v>
      </c>
      <c r="H279" s="8">
        <v>5.38</v>
      </c>
      <c r="I279" s="4">
        <v>0</v>
      </c>
    </row>
    <row r="280" spans="1:9" x14ac:dyDescent="0.2">
      <c r="A280" s="2">
        <v>4</v>
      </c>
      <c r="B280" s="1" t="s">
        <v>105</v>
      </c>
      <c r="C280" s="4">
        <v>8</v>
      </c>
      <c r="D280" s="8">
        <v>2.87</v>
      </c>
      <c r="E280" s="4">
        <v>2</v>
      </c>
      <c r="F280" s="8">
        <v>1.36</v>
      </c>
      <c r="G280" s="4">
        <v>6</v>
      </c>
      <c r="H280" s="8">
        <v>4.62</v>
      </c>
      <c r="I280" s="4">
        <v>0</v>
      </c>
    </row>
    <row r="281" spans="1:9" x14ac:dyDescent="0.2">
      <c r="A281" s="2">
        <v>6</v>
      </c>
      <c r="B281" s="1" t="s">
        <v>102</v>
      </c>
      <c r="C281" s="4">
        <v>7</v>
      </c>
      <c r="D281" s="8">
        <v>2.5099999999999998</v>
      </c>
      <c r="E281" s="4">
        <v>4</v>
      </c>
      <c r="F281" s="8">
        <v>2.72</v>
      </c>
      <c r="G281" s="4">
        <v>3</v>
      </c>
      <c r="H281" s="8">
        <v>2.31</v>
      </c>
      <c r="I281" s="4">
        <v>0</v>
      </c>
    </row>
    <row r="282" spans="1:9" x14ac:dyDescent="0.2">
      <c r="A282" s="2">
        <v>6</v>
      </c>
      <c r="B282" s="1" t="s">
        <v>108</v>
      </c>
      <c r="C282" s="4">
        <v>7</v>
      </c>
      <c r="D282" s="8">
        <v>2.5099999999999998</v>
      </c>
      <c r="E282" s="4">
        <v>6</v>
      </c>
      <c r="F282" s="8">
        <v>4.08</v>
      </c>
      <c r="G282" s="4">
        <v>1</v>
      </c>
      <c r="H282" s="8">
        <v>0.77</v>
      </c>
      <c r="I282" s="4">
        <v>0</v>
      </c>
    </row>
    <row r="283" spans="1:9" x14ac:dyDescent="0.2">
      <c r="A283" s="2">
        <v>6</v>
      </c>
      <c r="B283" s="1" t="s">
        <v>110</v>
      </c>
      <c r="C283" s="4">
        <v>7</v>
      </c>
      <c r="D283" s="8">
        <v>2.5099999999999998</v>
      </c>
      <c r="E283" s="4">
        <v>7</v>
      </c>
      <c r="F283" s="8">
        <v>4.76</v>
      </c>
      <c r="G283" s="4">
        <v>0</v>
      </c>
      <c r="H283" s="8">
        <v>0</v>
      </c>
      <c r="I283" s="4">
        <v>0</v>
      </c>
    </row>
    <row r="284" spans="1:9" x14ac:dyDescent="0.2">
      <c r="A284" s="2">
        <v>9</v>
      </c>
      <c r="B284" s="1" t="s">
        <v>120</v>
      </c>
      <c r="C284" s="4">
        <v>6</v>
      </c>
      <c r="D284" s="8">
        <v>2.15</v>
      </c>
      <c r="E284" s="4">
        <v>4</v>
      </c>
      <c r="F284" s="8">
        <v>2.72</v>
      </c>
      <c r="G284" s="4">
        <v>2</v>
      </c>
      <c r="H284" s="8">
        <v>1.54</v>
      </c>
      <c r="I284" s="4">
        <v>0</v>
      </c>
    </row>
    <row r="285" spans="1:9" x14ac:dyDescent="0.2">
      <c r="A285" s="2">
        <v>9</v>
      </c>
      <c r="B285" s="1" t="s">
        <v>103</v>
      </c>
      <c r="C285" s="4">
        <v>6</v>
      </c>
      <c r="D285" s="8">
        <v>2.15</v>
      </c>
      <c r="E285" s="4">
        <v>1</v>
      </c>
      <c r="F285" s="8">
        <v>0.68</v>
      </c>
      <c r="G285" s="4">
        <v>5</v>
      </c>
      <c r="H285" s="8">
        <v>3.85</v>
      </c>
      <c r="I285" s="4">
        <v>0</v>
      </c>
    </row>
    <row r="286" spans="1:9" x14ac:dyDescent="0.2">
      <c r="A286" s="2">
        <v>9</v>
      </c>
      <c r="B286" s="1" t="s">
        <v>107</v>
      </c>
      <c r="C286" s="4">
        <v>6</v>
      </c>
      <c r="D286" s="8">
        <v>2.15</v>
      </c>
      <c r="E286" s="4">
        <v>6</v>
      </c>
      <c r="F286" s="8">
        <v>4.08</v>
      </c>
      <c r="G286" s="4">
        <v>0</v>
      </c>
      <c r="H286" s="8">
        <v>0</v>
      </c>
      <c r="I286" s="4">
        <v>0</v>
      </c>
    </row>
    <row r="287" spans="1:9" x14ac:dyDescent="0.2">
      <c r="A287" s="2">
        <v>9</v>
      </c>
      <c r="B287" s="1" t="s">
        <v>128</v>
      </c>
      <c r="C287" s="4">
        <v>6</v>
      </c>
      <c r="D287" s="8">
        <v>2.15</v>
      </c>
      <c r="E287" s="4">
        <v>6</v>
      </c>
      <c r="F287" s="8">
        <v>4.08</v>
      </c>
      <c r="G287" s="4">
        <v>0</v>
      </c>
      <c r="H287" s="8">
        <v>0</v>
      </c>
      <c r="I287" s="4">
        <v>0</v>
      </c>
    </row>
    <row r="288" spans="1:9" x14ac:dyDescent="0.2">
      <c r="A288" s="2">
        <v>13</v>
      </c>
      <c r="B288" s="1" t="s">
        <v>104</v>
      </c>
      <c r="C288" s="4">
        <v>5</v>
      </c>
      <c r="D288" s="8">
        <v>1.79</v>
      </c>
      <c r="E288" s="4">
        <v>5</v>
      </c>
      <c r="F288" s="8">
        <v>3.4</v>
      </c>
      <c r="G288" s="4">
        <v>0</v>
      </c>
      <c r="H288" s="8">
        <v>0</v>
      </c>
      <c r="I288" s="4">
        <v>0</v>
      </c>
    </row>
    <row r="289" spans="1:9" x14ac:dyDescent="0.2">
      <c r="A289" s="2">
        <v>13</v>
      </c>
      <c r="B289" s="1" t="s">
        <v>114</v>
      </c>
      <c r="C289" s="4">
        <v>5</v>
      </c>
      <c r="D289" s="8">
        <v>1.79</v>
      </c>
      <c r="E289" s="4">
        <v>3</v>
      </c>
      <c r="F289" s="8">
        <v>2.04</v>
      </c>
      <c r="G289" s="4">
        <v>2</v>
      </c>
      <c r="H289" s="8">
        <v>1.54</v>
      </c>
      <c r="I289" s="4">
        <v>0</v>
      </c>
    </row>
    <row r="290" spans="1:9" x14ac:dyDescent="0.2">
      <c r="A290" s="2">
        <v>15</v>
      </c>
      <c r="B290" s="1" t="s">
        <v>125</v>
      </c>
      <c r="C290" s="4">
        <v>4</v>
      </c>
      <c r="D290" s="8">
        <v>1.43</v>
      </c>
      <c r="E290" s="4">
        <v>3</v>
      </c>
      <c r="F290" s="8">
        <v>2.04</v>
      </c>
      <c r="G290" s="4">
        <v>1</v>
      </c>
      <c r="H290" s="8">
        <v>0.77</v>
      </c>
      <c r="I290" s="4">
        <v>0</v>
      </c>
    </row>
    <row r="291" spans="1:9" x14ac:dyDescent="0.2">
      <c r="A291" s="2">
        <v>15</v>
      </c>
      <c r="B291" s="1" t="s">
        <v>121</v>
      </c>
      <c r="C291" s="4">
        <v>4</v>
      </c>
      <c r="D291" s="8">
        <v>1.43</v>
      </c>
      <c r="E291" s="4">
        <v>0</v>
      </c>
      <c r="F291" s="8">
        <v>0</v>
      </c>
      <c r="G291" s="4">
        <v>4</v>
      </c>
      <c r="H291" s="8">
        <v>3.08</v>
      </c>
      <c r="I291" s="4">
        <v>0</v>
      </c>
    </row>
    <row r="292" spans="1:9" x14ac:dyDescent="0.2">
      <c r="A292" s="2">
        <v>15</v>
      </c>
      <c r="B292" s="1" t="s">
        <v>141</v>
      </c>
      <c r="C292" s="4">
        <v>4</v>
      </c>
      <c r="D292" s="8">
        <v>1.43</v>
      </c>
      <c r="E292" s="4">
        <v>4</v>
      </c>
      <c r="F292" s="8">
        <v>2.72</v>
      </c>
      <c r="G292" s="4">
        <v>0</v>
      </c>
      <c r="H292" s="8">
        <v>0</v>
      </c>
      <c r="I292" s="4">
        <v>0</v>
      </c>
    </row>
    <row r="293" spans="1:9" x14ac:dyDescent="0.2">
      <c r="A293" s="2">
        <v>15</v>
      </c>
      <c r="B293" s="1" t="s">
        <v>142</v>
      </c>
      <c r="C293" s="4">
        <v>4</v>
      </c>
      <c r="D293" s="8">
        <v>1.43</v>
      </c>
      <c r="E293" s="4">
        <v>3</v>
      </c>
      <c r="F293" s="8">
        <v>2.04</v>
      </c>
      <c r="G293" s="4">
        <v>1</v>
      </c>
      <c r="H293" s="8">
        <v>0.77</v>
      </c>
      <c r="I293" s="4">
        <v>0</v>
      </c>
    </row>
    <row r="294" spans="1:9" x14ac:dyDescent="0.2">
      <c r="A294" s="2">
        <v>15</v>
      </c>
      <c r="B294" s="1" t="s">
        <v>100</v>
      </c>
      <c r="C294" s="4">
        <v>4</v>
      </c>
      <c r="D294" s="8">
        <v>1.43</v>
      </c>
      <c r="E294" s="4">
        <v>4</v>
      </c>
      <c r="F294" s="8">
        <v>2.72</v>
      </c>
      <c r="G294" s="4">
        <v>0</v>
      </c>
      <c r="H294" s="8">
        <v>0</v>
      </c>
      <c r="I294" s="4">
        <v>0</v>
      </c>
    </row>
    <row r="295" spans="1:9" x14ac:dyDescent="0.2">
      <c r="A295" s="2">
        <v>15</v>
      </c>
      <c r="B295" s="1" t="s">
        <v>101</v>
      </c>
      <c r="C295" s="4">
        <v>4</v>
      </c>
      <c r="D295" s="8">
        <v>1.43</v>
      </c>
      <c r="E295" s="4">
        <v>3</v>
      </c>
      <c r="F295" s="8">
        <v>2.04</v>
      </c>
      <c r="G295" s="4">
        <v>1</v>
      </c>
      <c r="H295" s="8">
        <v>0.77</v>
      </c>
      <c r="I295" s="4">
        <v>0</v>
      </c>
    </row>
    <row r="296" spans="1:9" x14ac:dyDescent="0.2">
      <c r="A296" s="2">
        <v>15</v>
      </c>
      <c r="B296" s="1" t="s">
        <v>143</v>
      </c>
      <c r="C296" s="4">
        <v>4</v>
      </c>
      <c r="D296" s="8">
        <v>1.43</v>
      </c>
      <c r="E296" s="4">
        <v>1</v>
      </c>
      <c r="F296" s="8">
        <v>0.68</v>
      </c>
      <c r="G296" s="4">
        <v>3</v>
      </c>
      <c r="H296" s="8">
        <v>2.31</v>
      </c>
      <c r="I296" s="4">
        <v>0</v>
      </c>
    </row>
    <row r="297" spans="1:9" x14ac:dyDescent="0.2">
      <c r="A297" s="2">
        <v>15</v>
      </c>
      <c r="B297" s="1" t="s">
        <v>117</v>
      </c>
      <c r="C297" s="4">
        <v>4</v>
      </c>
      <c r="D297" s="8">
        <v>1.43</v>
      </c>
      <c r="E297" s="4">
        <v>3</v>
      </c>
      <c r="F297" s="8">
        <v>2.04</v>
      </c>
      <c r="G297" s="4">
        <v>1</v>
      </c>
      <c r="H297" s="8">
        <v>0.77</v>
      </c>
      <c r="I297" s="4">
        <v>0</v>
      </c>
    </row>
    <row r="298" spans="1:9" x14ac:dyDescent="0.2">
      <c r="A298" s="1"/>
      <c r="C298" s="4"/>
      <c r="D298" s="8"/>
      <c r="E298" s="4"/>
      <c r="F298" s="8"/>
      <c r="G298" s="4"/>
      <c r="H298" s="8"/>
      <c r="I298" s="4"/>
    </row>
    <row r="299" spans="1:9" x14ac:dyDescent="0.2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2">
      <c r="A300" s="2">
        <v>1</v>
      </c>
      <c r="B300" s="1" t="s">
        <v>102</v>
      </c>
      <c r="C300" s="4">
        <v>8</v>
      </c>
      <c r="D300" s="8">
        <v>4.8499999999999996</v>
      </c>
      <c r="E300" s="4">
        <v>6</v>
      </c>
      <c r="F300" s="8">
        <v>6.52</v>
      </c>
      <c r="G300" s="4">
        <v>2</v>
      </c>
      <c r="H300" s="8">
        <v>2.78</v>
      </c>
      <c r="I300" s="4">
        <v>0</v>
      </c>
    </row>
    <row r="301" spans="1:9" x14ac:dyDescent="0.2">
      <c r="A301" s="2">
        <v>1</v>
      </c>
      <c r="B301" s="1" t="s">
        <v>112</v>
      </c>
      <c r="C301" s="4">
        <v>8</v>
      </c>
      <c r="D301" s="8">
        <v>4.8499999999999996</v>
      </c>
      <c r="E301" s="4">
        <v>8</v>
      </c>
      <c r="F301" s="8">
        <v>8.6999999999999993</v>
      </c>
      <c r="G301" s="4">
        <v>0</v>
      </c>
      <c r="H301" s="8">
        <v>0</v>
      </c>
      <c r="I301" s="4">
        <v>0</v>
      </c>
    </row>
    <row r="302" spans="1:9" x14ac:dyDescent="0.2">
      <c r="A302" s="2">
        <v>3</v>
      </c>
      <c r="B302" s="1" t="s">
        <v>111</v>
      </c>
      <c r="C302" s="4">
        <v>7</v>
      </c>
      <c r="D302" s="8">
        <v>4.24</v>
      </c>
      <c r="E302" s="4">
        <v>7</v>
      </c>
      <c r="F302" s="8">
        <v>7.61</v>
      </c>
      <c r="G302" s="4">
        <v>0</v>
      </c>
      <c r="H302" s="8">
        <v>0</v>
      </c>
      <c r="I302" s="4">
        <v>0</v>
      </c>
    </row>
    <row r="303" spans="1:9" x14ac:dyDescent="0.2">
      <c r="A303" s="2">
        <v>3</v>
      </c>
      <c r="B303" s="1" t="s">
        <v>117</v>
      </c>
      <c r="C303" s="4">
        <v>7</v>
      </c>
      <c r="D303" s="8">
        <v>4.24</v>
      </c>
      <c r="E303" s="4">
        <v>5</v>
      </c>
      <c r="F303" s="8">
        <v>5.43</v>
      </c>
      <c r="G303" s="4">
        <v>2</v>
      </c>
      <c r="H303" s="8">
        <v>2.78</v>
      </c>
      <c r="I303" s="4">
        <v>0</v>
      </c>
    </row>
    <row r="304" spans="1:9" x14ac:dyDescent="0.2">
      <c r="A304" s="2">
        <v>5</v>
      </c>
      <c r="B304" s="1" t="s">
        <v>104</v>
      </c>
      <c r="C304" s="4">
        <v>6</v>
      </c>
      <c r="D304" s="8">
        <v>3.64</v>
      </c>
      <c r="E304" s="4">
        <v>4</v>
      </c>
      <c r="F304" s="8">
        <v>4.3499999999999996</v>
      </c>
      <c r="G304" s="4">
        <v>2</v>
      </c>
      <c r="H304" s="8">
        <v>2.78</v>
      </c>
      <c r="I304" s="4">
        <v>0</v>
      </c>
    </row>
    <row r="305" spans="1:9" x14ac:dyDescent="0.2">
      <c r="A305" s="2">
        <v>6</v>
      </c>
      <c r="B305" s="1" t="s">
        <v>110</v>
      </c>
      <c r="C305" s="4">
        <v>5</v>
      </c>
      <c r="D305" s="8">
        <v>3.03</v>
      </c>
      <c r="E305" s="4">
        <v>5</v>
      </c>
      <c r="F305" s="8">
        <v>5.43</v>
      </c>
      <c r="G305" s="4">
        <v>0</v>
      </c>
      <c r="H305" s="8">
        <v>0</v>
      </c>
      <c r="I305" s="4">
        <v>0</v>
      </c>
    </row>
    <row r="306" spans="1:9" x14ac:dyDescent="0.2">
      <c r="A306" s="2">
        <v>6</v>
      </c>
      <c r="B306" s="1" t="s">
        <v>135</v>
      </c>
      <c r="C306" s="4">
        <v>5</v>
      </c>
      <c r="D306" s="8">
        <v>3.03</v>
      </c>
      <c r="E306" s="4">
        <v>5</v>
      </c>
      <c r="F306" s="8">
        <v>5.43</v>
      </c>
      <c r="G306" s="4">
        <v>0</v>
      </c>
      <c r="H306" s="8">
        <v>0</v>
      </c>
      <c r="I306" s="4">
        <v>0</v>
      </c>
    </row>
    <row r="307" spans="1:9" x14ac:dyDescent="0.2">
      <c r="A307" s="2">
        <v>8</v>
      </c>
      <c r="B307" s="1" t="s">
        <v>95</v>
      </c>
      <c r="C307" s="4">
        <v>4</v>
      </c>
      <c r="D307" s="8">
        <v>2.42</v>
      </c>
      <c r="E307" s="4">
        <v>0</v>
      </c>
      <c r="F307" s="8">
        <v>0</v>
      </c>
      <c r="G307" s="4">
        <v>4</v>
      </c>
      <c r="H307" s="8">
        <v>5.56</v>
      </c>
      <c r="I307" s="4">
        <v>0</v>
      </c>
    </row>
    <row r="308" spans="1:9" x14ac:dyDescent="0.2">
      <c r="A308" s="2">
        <v>8</v>
      </c>
      <c r="B308" s="1" t="s">
        <v>96</v>
      </c>
      <c r="C308" s="4">
        <v>4</v>
      </c>
      <c r="D308" s="8">
        <v>2.42</v>
      </c>
      <c r="E308" s="4">
        <v>2</v>
      </c>
      <c r="F308" s="8">
        <v>2.17</v>
      </c>
      <c r="G308" s="4">
        <v>2</v>
      </c>
      <c r="H308" s="8">
        <v>2.78</v>
      </c>
      <c r="I308" s="4">
        <v>0</v>
      </c>
    </row>
    <row r="309" spans="1:9" x14ac:dyDescent="0.2">
      <c r="A309" s="2">
        <v>8</v>
      </c>
      <c r="B309" s="1" t="s">
        <v>156</v>
      </c>
      <c r="C309" s="4">
        <v>4</v>
      </c>
      <c r="D309" s="8">
        <v>2.42</v>
      </c>
      <c r="E309" s="4">
        <v>3</v>
      </c>
      <c r="F309" s="8">
        <v>3.26</v>
      </c>
      <c r="G309" s="4">
        <v>1</v>
      </c>
      <c r="H309" s="8">
        <v>1.39</v>
      </c>
      <c r="I309" s="4">
        <v>0</v>
      </c>
    </row>
    <row r="310" spans="1:9" x14ac:dyDescent="0.2">
      <c r="A310" s="2">
        <v>11</v>
      </c>
      <c r="B310" s="1" t="s">
        <v>130</v>
      </c>
      <c r="C310" s="4">
        <v>3</v>
      </c>
      <c r="D310" s="8">
        <v>1.82</v>
      </c>
      <c r="E310" s="4">
        <v>3</v>
      </c>
      <c r="F310" s="8">
        <v>3.26</v>
      </c>
      <c r="G310" s="4">
        <v>0</v>
      </c>
      <c r="H310" s="8">
        <v>0</v>
      </c>
      <c r="I310" s="4">
        <v>0</v>
      </c>
    </row>
    <row r="311" spans="1:9" x14ac:dyDescent="0.2">
      <c r="A311" s="2">
        <v>11</v>
      </c>
      <c r="B311" s="1" t="s">
        <v>97</v>
      </c>
      <c r="C311" s="4">
        <v>3</v>
      </c>
      <c r="D311" s="8">
        <v>1.82</v>
      </c>
      <c r="E311" s="4">
        <v>2</v>
      </c>
      <c r="F311" s="8">
        <v>2.17</v>
      </c>
      <c r="G311" s="4">
        <v>1</v>
      </c>
      <c r="H311" s="8">
        <v>1.39</v>
      </c>
      <c r="I311" s="4">
        <v>0</v>
      </c>
    </row>
    <row r="312" spans="1:9" x14ac:dyDescent="0.2">
      <c r="A312" s="2">
        <v>11</v>
      </c>
      <c r="B312" s="1" t="s">
        <v>127</v>
      </c>
      <c r="C312" s="4">
        <v>3</v>
      </c>
      <c r="D312" s="8">
        <v>1.82</v>
      </c>
      <c r="E312" s="4">
        <v>1</v>
      </c>
      <c r="F312" s="8">
        <v>1.0900000000000001</v>
      </c>
      <c r="G312" s="4">
        <v>2</v>
      </c>
      <c r="H312" s="8">
        <v>2.78</v>
      </c>
      <c r="I312" s="4">
        <v>0</v>
      </c>
    </row>
    <row r="313" spans="1:9" x14ac:dyDescent="0.2">
      <c r="A313" s="2">
        <v>11</v>
      </c>
      <c r="B313" s="1" t="s">
        <v>122</v>
      </c>
      <c r="C313" s="4">
        <v>3</v>
      </c>
      <c r="D313" s="8">
        <v>1.82</v>
      </c>
      <c r="E313" s="4">
        <v>0</v>
      </c>
      <c r="F313" s="8">
        <v>0</v>
      </c>
      <c r="G313" s="4">
        <v>3</v>
      </c>
      <c r="H313" s="8">
        <v>4.17</v>
      </c>
      <c r="I313" s="4">
        <v>0</v>
      </c>
    </row>
    <row r="314" spans="1:9" x14ac:dyDescent="0.2">
      <c r="A314" s="2">
        <v>11</v>
      </c>
      <c r="B314" s="1" t="s">
        <v>100</v>
      </c>
      <c r="C314" s="4">
        <v>3</v>
      </c>
      <c r="D314" s="8">
        <v>1.82</v>
      </c>
      <c r="E314" s="4">
        <v>2</v>
      </c>
      <c r="F314" s="8">
        <v>2.17</v>
      </c>
      <c r="G314" s="4">
        <v>1</v>
      </c>
      <c r="H314" s="8">
        <v>1.39</v>
      </c>
      <c r="I314" s="4">
        <v>0</v>
      </c>
    </row>
    <row r="315" spans="1:9" x14ac:dyDescent="0.2">
      <c r="A315" s="2">
        <v>11</v>
      </c>
      <c r="B315" s="1" t="s">
        <v>105</v>
      </c>
      <c r="C315" s="4">
        <v>3</v>
      </c>
      <c r="D315" s="8">
        <v>1.82</v>
      </c>
      <c r="E315" s="4">
        <v>2</v>
      </c>
      <c r="F315" s="8">
        <v>2.17</v>
      </c>
      <c r="G315" s="4">
        <v>1</v>
      </c>
      <c r="H315" s="8">
        <v>1.39</v>
      </c>
      <c r="I315" s="4">
        <v>0</v>
      </c>
    </row>
    <row r="316" spans="1:9" x14ac:dyDescent="0.2">
      <c r="A316" s="2">
        <v>11</v>
      </c>
      <c r="B316" s="1" t="s">
        <v>107</v>
      </c>
      <c r="C316" s="4">
        <v>3</v>
      </c>
      <c r="D316" s="8">
        <v>1.82</v>
      </c>
      <c r="E316" s="4">
        <v>1</v>
      </c>
      <c r="F316" s="8">
        <v>1.0900000000000001</v>
      </c>
      <c r="G316" s="4">
        <v>2</v>
      </c>
      <c r="H316" s="8">
        <v>2.78</v>
      </c>
      <c r="I316" s="4">
        <v>0</v>
      </c>
    </row>
    <row r="317" spans="1:9" x14ac:dyDescent="0.2">
      <c r="A317" s="2">
        <v>11</v>
      </c>
      <c r="B317" s="1" t="s">
        <v>113</v>
      </c>
      <c r="C317" s="4">
        <v>3</v>
      </c>
      <c r="D317" s="8">
        <v>1.82</v>
      </c>
      <c r="E317" s="4">
        <v>2</v>
      </c>
      <c r="F317" s="8">
        <v>2.17</v>
      </c>
      <c r="G317" s="4">
        <v>1</v>
      </c>
      <c r="H317" s="8">
        <v>1.39</v>
      </c>
      <c r="I317" s="4">
        <v>0</v>
      </c>
    </row>
    <row r="318" spans="1:9" x14ac:dyDescent="0.2">
      <c r="A318" s="2">
        <v>11</v>
      </c>
      <c r="B318" s="1" t="s">
        <v>155</v>
      </c>
      <c r="C318" s="4">
        <v>3</v>
      </c>
      <c r="D318" s="8">
        <v>1.82</v>
      </c>
      <c r="E318" s="4">
        <v>0</v>
      </c>
      <c r="F318" s="8">
        <v>0</v>
      </c>
      <c r="G318" s="4">
        <v>3</v>
      </c>
      <c r="H318" s="8">
        <v>4.17</v>
      </c>
      <c r="I318" s="4">
        <v>0</v>
      </c>
    </row>
    <row r="319" spans="1:9" x14ac:dyDescent="0.2">
      <c r="A319" s="2">
        <v>20</v>
      </c>
      <c r="B319" s="1" t="s">
        <v>124</v>
      </c>
      <c r="C319" s="4">
        <v>2</v>
      </c>
      <c r="D319" s="8">
        <v>1.21</v>
      </c>
      <c r="E319" s="4">
        <v>2</v>
      </c>
      <c r="F319" s="8">
        <v>2.17</v>
      </c>
      <c r="G319" s="4">
        <v>0</v>
      </c>
      <c r="H319" s="8">
        <v>0</v>
      </c>
      <c r="I319" s="4">
        <v>0</v>
      </c>
    </row>
    <row r="320" spans="1:9" x14ac:dyDescent="0.2">
      <c r="A320" s="2">
        <v>20</v>
      </c>
      <c r="B320" s="1" t="s">
        <v>144</v>
      </c>
      <c r="C320" s="4">
        <v>2</v>
      </c>
      <c r="D320" s="8">
        <v>1.21</v>
      </c>
      <c r="E320" s="4">
        <v>0</v>
      </c>
      <c r="F320" s="8">
        <v>0</v>
      </c>
      <c r="G320" s="4">
        <v>2</v>
      </c>
      <c r="H320" s="8">
        <v>2.78</v>
      </c>
      <c r="I320" s="4">
        <v>0</v>
      </c>
    </row>
    <row r="321" spans="1:9" x14ac:dyDescent="0.2">
      <c r="A321" s="2">
        <v>20</v>
      </c>
      <c r="B321" s="1" t="s">
        <v>120</v>
      </c>
      <c r="C321" s="4">
        <v>2</v>
      </c>
      <c r="D321" s="8">
        <v>1.21</v>
      </c>
      <c r="E321" s="4">
        <v>1</v>
      </c>
      <c r="F321" s="8">
        <v>1.0900000000000001</v>
      </c>
      <c r="G321" s="4">
        <v>1</v>
      </c>
      <c r="H321" s="8">
        <v>1.39</v>
      </c>
      <c r="I321" s="4">
        <v>0</v>
      </c>
    </row>
    <row r="322" spans="1:9" x14ac:dyDescent="0.2">
      <c r="A322" s="2">
        <v>20</v>
      </c>
      <c r="B322" s="1" t="s">
        <v>145</v>
      </c>
      <c r="C322" s="4">
        <v>2</v>
      </c>
      <c r="D322" s="8">
        <v>1.21</v>
      </c>
      <c r="E322" s="4">
        <v>1</v>
      </c>
      <c r="F322" s="8">
        <v>1.0900000000000001</v>
      </c>
      <c r="G322" s="4">
        <v>1</v>
      </c>
      <c r="H322" s="8">
        <v>1.39</v>
      </c>
      <c r="I322" s="4">
        <v>0</v>
      </c>
    </row>
    <row r="323" spans="1:9" x14ac:dyDescent="0.2">
      <c r="A323" s="2">
        <v>20</v>
      </c>
      <c r="B323" s="1" t="s">
        <v>146</v>
      </c>
      <c r="C323" s="4">
        <v>2</v>
      </c>
      <c r="D323" s="8">
        <v>1.21</v>
      </c>
      <c r="E323" s="4">
        <v>1</v>
      </c>
      <c r="F323" s="8">
        <v>1.0900000000000001</v>
      </c>
      <c r="G323" s="4">
        <v>1</v>
      </c>
      <c r="H323" s="8">
        <v>1.39</v>
      </c>
      <c r="I323" s="4">
        <v>0</v>
      </c>
    </row>
    <row r="324" spans="1:9" x14ac:dyDescent="0.2">
      <c r="A324" s="2">
        <v>20</v>
      </c>
      <c r="B324" s="1" t="s">
        <v>147</v>
      </c>
      <c r="C324" s="4">
        <v>2</v>
      </c>
      <c r="D324" s="8">
        <v>1.21</v>
      </c>
      <c r="E324" s="4">
        <v>0</v>
      </c>
      <c r="F324" s="8">
        <v>0</v>
      </c>
      <c r="G324" s="4">
        <v>2</v>
      </c>
      <c r="H324" s="8">
        <v>2.78</v>
      </c>
      <c r="I324" s="4">
        <v>0</v>
      </c>
    </row>
    <row r="325" spans="1:9" x14ac:dyDescent="0.2">
      <c r="A325" s="2">
        <v>20</v>
      </c>
      <c r="B325" s="1" t="s">
        <v>148</v>
      </c>
      <c r="C325" s="4">
        <v>2</v>
      </c>
      <c r="D325" s="8">
        <v>1.21</v>
      </c>
      <c r="E325" s="4">
        <v>0</v>
      </c>
      <c r="F325" s="8">
        <v>0</v>
      </c>
      <c r="G325" s="4">
        <v>2</v>
      </c>
      <c r="H325" s="8">
        <v>2.78</v>
      </c>
      <c r="I325" s="4">
        <v>0</v>
      </c>
    </row>
    <row r="326" spans="1:9" x14ac:dyDescent="0.2">
      <c r="A326" s="2">
        <v>20</v>
      </c>
      <c r="B326" s="1" t="s">
        <v>103</v>
      </c>
      <c r="C326" s="4">
        <v>2</v>
      </c>
      <c r="D326" s="8">
        <v>1.21</v>
      </c>
      <c r="E326" s="4">
        <v>1</v>
      </c>
      <c r="F326" s="8">
        <v>1.0900000000000001</v>
      </c>
      <c r="G326" s="4">
        <v>1</v>
      </c>
      <c r="H326" s="8">
        <v>1.39</v>
      </c>
      <c r="I326" s="4">
        <v>0</v>
      </c>
    </row>
    <row r="327" spans="1:9" x14ac:dyDescent="0.2">
      <c r="A327" s="2">
        <v>20</v>
      </c>
      <c r="B327" s="1" t="s">
        <v>149</v>
      </c>
      <c r="C327" s="4">
        <v>2</v>
      </c>
      <c r="D327" s="8">
        <v>1.21</v>
      </c>
      <c r="E327" s="4">
        <v>1</v>
      </c>
      <c r="F327" s="8">
        <v>1.0900000000000001</v>
      </c>
      <c r="G327" s="4">
        <v>1</v>
      </c>
      <c r="H327" s="8">
        <v>1.39</v>
      </c>
      <c r="I327" s="4">
        <v>0</v>
      </c>
    </row>
    <row r="328" spans="1:9" x14ac:dyDescent="0.2">
      <c r="A328" s="2">
        <v>20</v>
      </c>
      <c r="B328" s="1" t="s">
        <v>150</v>
      </c>
      <c r="C328" s="4">
        <v>2</v>
      </c>
      <c r="D328" s="8">
        <v>1.21</v>
      </c>
      <c r="E328" s="4">
        <v>0</v>
      </c>
      <c r="F328" s="8">
        <v>0</v>
      </c>
      <c r="G328" s="4">
        <v>2</v>
      </c>
      <c r="H328" s="8">
        <v>2.78</v>
      </c>
      <c r="I328" s="4">
        <v>0</v>
      </c>
    </row>
    <row r="329" spans="1:9" x14ac:dyDescent="0.2">
      <c r="A329" s="2">
        <v>20</v>
      </c>
      <c r="B329" s="1" t="s">
        <v>123</v>
      </c>
      <c r="C329" s="4">
        <v>2</v>
      </c>
      <c r="D329" s="8">
        <v>1.21</v>
      </c>
      <c r="E329" s="4">
        <v>1</v>
      </c>
      <c r="F329" s="8">
        <v>1.0900000000000001</v>
      </c>
      <c r="G329" s="4">
        <v>1</v>
      </c>
      <c r="H329" s="8">
        <v>1.39</v>
      </c>
      <c r="I329" s="4">
        <v>0</v>
      </c>
    </row>
    <row r="330" spans="1:9" x14ac:dyDescent="0.2">
      <c r="A330" s="2">
        <v>20</v>
      </c>
      <c r="B330" s="1" t="s">
        <v>151</v>
      </c>
      <c r="C330" s="4">
        <v>2</v>
      </c>
      <c r="D330" s="8">
        <v>1.21</v>
      </c>
      <c r="E330" s="4">
        <v>2</v>
      </c>
      <c r="F330" s="8">
        <v>2.17</v>
      </c>
      <c r="G330" s="4">
        <v>0</v>
      </c>
      <c r="H330" s="8">
        <v>0</v>
      </c>
      <c r="I330" s="4">
        <v>0</v>
      </c>
    </row>
    <row r="331" spans="1:9" x14ac:dyDescent="0.2">
      <c r="A331" s="2">
        <v>20</v>
      </c>
      <c r="B331" s="1" t="s">
        <v>152</v>
      </c>
      <c r="C331" s="4">
        <v>2</v>
      </c>
      <c r="D331" s="8">
        <v>1.21</v>
      </c>
      <c r="E331" s="4">
        <v>0</v>
      </c>
      <c r="F331" s="8">
        <v>0</v>
      </c>
      <c r="G331" s="4">
        <v>2</v>
      </c>
      <c r="H331" s="8">
        <v>2.78</v>
      </c>
      <c r="I331" s="4">
        <v>0</v>
      </c>
    </row>
    <row r="332" spans="1:9" x14ac:dyDescent="0.2">
      <c r="A332" s="2">
        <v>20</v>
      </c>
      <c r="B332" s="1" t="s">
        <v>108</v>
      </c>
      <c r="C332" s="4">
        <v>2</v>
      </c>
      <c r="D332" s="8">
        <v>1.21</v>
      </c>
      <c r="E332" s="4">
        <v>2</v>
      </c>
      <c r="F332" s="8">
        <v>2.17</v>
      </c>
      <c r="G332" s="4">
        <v>0</v>
      </c>
      <c r="H332" s="8">
        <v>0</v>
      </c>
      <c r="I332" s="4">
        <v>0</v>
      </c>
    </row>
    <row r="333" spans="1:9" x14ac:dyDescent="0.2">
      <c r="A333" s="2">
        <v>20</v>
      </c>
      <c r="B333" s="1" t="s">
        <v>138</v>
      </c>
      <c r="C333" s="4">
        <v>2</v>
      </c>
      <c r="D333" s="8">
        <v>1.21</v>
      </c>
      <c r="E333" s="4">
        <v>0</v>
      </c>
      <c r="F333" s="8">
        <v>0</v>
      </c>
      <c r="G333" s="4">
        <v>2</v>
      </c>
      <c r="H333" s="8">
        <v>2.78</v>
      </c>
      <c r="I333" s="4">
        <v>0</v>
      </c>
    </row>
    <row r="334" spans="1:9" x14ac:dyDescent="0.2">
      <c r="A334" s="2">
        <v>20</v>
      </c>
      <c r="B334" s="1" t="s">
        <v>116</v>
      </c>
      <c r="C334" s="4">
        <v>2</v>
      </c>
      <c r="D334" s="8">
        <v>1.21</v>
      </c>
      <c r="E334" s="4">
        <v>0</v>
      </c>
      <c r="F334" s="8">
        <v>0</v>
      </c>
      <c r="G334" s="4">
        <v>2</v>
      </c>
      <c r="H334" s="8">
        <v>2.78</v>
      </c>
      <c r="I334" s="4">
        <v>0</v>
      </c>
    </row>
    <row r="335" spans="1:9" x14ac:dyDescent="0.2">
      <c r="A335" s="2">
        <v>20</v>
      </c>
      <c r="B335" s="1" t="s">
        <v>140</v>
      </c>
      <c r="C335" s="4">
        <v>2</v>
      </c>
      <c r="D335" s="8">
        <v>1.21</v>
      </c>
      <c r="E335" s="4">
        <v>0</v>
      </c>
      <c r="F335" s="8">
        <v>0</v>
      </c>
      <c r="G335" s="4">
        <v>2</v>
      </c>
      <c r="H335" s="8">
        <v>2.78</v>
      </c>
      <c r="I335" s="4">
        <v>0</v>
      </c>
    </row>
    <row r="336" spans="1:9" x14ac:dyDescent="0.2">
      <c r="A336" s="2">
        <v>20</v>
      </c>
      <c r="B336" s="1" t="s">
        <v>153</v>
      </c>
      <c r="C336" s="4">
        <v>2</v>
      </c>
      <c r="D336" s="8">
        <v>1.21</v>
      </c>
      <c r="E336" s="4">
        <v>1</v>
      </c>
      <c r="F336" s="8">
        <v>1.0900000000000001</v>
      </c>
      <c r="G336" s="4">
        <v>1</v>
      </c>
      <c r="H336" s="8">
        <v>1.39</v>
      </c>
      <c r="I336" s="4">
        <v>0</v>
      </c>
    </row>
    <row r="337" spans="1:9" x14ac:dyDescent="0.2">
      <c r="A337" s="2">
        <v>20</v>
      </c>
      <c r="B337" s="1" t="s">
        <v>154</v>
      </c>
      <c r="C337" s="4">
        <v>2</v>
      </c>
      <c r="D337" s="8">
        <v>1.21</v>
      </c>
      <c r="E337" s="4">
        <v>0</v>
      </c>
      <c r="F337" s="8">
        <v>0</v>
      </c>
      <c r="G337" s="4">
        <v>2</v>
      </c>
      <c r="H337" s="8">
        <v>2.78</v>
      </c>
      <c r="I337" s="4">
        <v>0</v>
      </c>
    </row>
    <row r="338" spans="1:9" x14ac:dyDescent="0.2">
      <c r="A338" s="2">
        <v>20</v>
      </c>
      <c r="B338" s="1" t="s">
        <v>114</v>
      </c>
      <c r="C338" s="4">
        <v>2</v>
      </c>
      <c r="D338" s="8">
        <v>1.21</v>
      </c>
      <c r="E338" s="4">
        <v>2</v>
      </c>
      <c r="F338" s="8">
        <v>2.17</v>
      </c>
      <c r="G338" s="4">
        <v>0</v>
      </c>
      <c r="H338" s="8">
        <v>0</v>
      </c>
      <c r="I338" s="4">
        <v>0</v>
      </c>
    </row>
    <row r="339" spans="1:9" x14ac:dyDescent="0.2">
      <c r="A339" s="1"/>
      <c r="C339" s="4"/>
      <c r="D339" s="8"/>
      <c r="E339" s="4"/>
      <c r="F339" s="8"/>
      <c r="G339" s="4"/>
      <c r="H339" s="8"/>
      <c r="I339" s="4"/>
    </row>
    <row r="340" spans="1:9" x14ac:dyDescent="0.2">
      <c r="A340" s="1" t="s">
        <v>14</v>
      </c>
      <c r="C340" s="4"/>
      <c r="D340" s="8"/>
      <c r="E340" s="4"/>
      <c r="F340" s="8"/>
      <c r="G340" s="4"/>
      <c r="H340" s="8"/>
      <c r="I340" s="4"/>
    </row>
    <row r="341" spans="1:9" x14ac:dyDescent="0.2">
      <c r="A341" s="2">
        <v>1</v>
      </c>
      <c r="B341" s="1" t="s">
        <v>95</v>
      </c>
      <c r="C341" s="4">
        <v>21</v>
      </c>
      <c r="D341" s="8">
        <v>4.9000000000000004</v>
      </c>
      <c r="E341" s="4">
        <v>3</v>
      </c>
      <c r="F341" s="8">
        <v>1.31</v>
      </c>
      <c r="G341" s="4">
        <v>18</v>
      </c>
      <c r="H341" s="8">
        <v>9.18</v>
      </c>
      <c r="I341" s="4">
        <v>0</v>
      </c>
    </row>
    <row r="342" spans="1:9" x14ac:dyDescent="0.2">
      <c r="A342" s="2">
        <v>2</v>
      </c>
      <c r="B342" s="1" t="s">
        <v>111</v>
      </c>
      <c r="C342" s="4">
        <v>18</v>
      </c>
      <c r="D342" s="8">
        <v>4.2</v>
      </c>
      <c r="E342" s="4">
        <v>17</v>
      </c>
      <c r="F342" s="8">
        <v>7.42</v>
      </c>
      <c r="G342" s="4">
        <v>1</v>
      </c>
      <c r="H342" s="8">
        <v>0.51</v>
      </c>
      <c r="I342" s="4">
        <v>0</v>
      </c>
    </row>
    <row r="343" spans="1:9" x14ac:dyDescent="0.2">
      <c r="A343" s="2">
        <v>3</v>
      </c>
      <c r="B343" s="1" t="s">
        <v>110</v>
      </c>
      <c r="C343" s="4">
        <v>17</v>
      </c>
      <c r="D343" s="8">
        <v>3.96</v>
      </c>
      <c r="E343" s="4">
        <v>16</v>
      </c>
      <c r="F343" s="8">
        <v>6.99</v>
      </c>
      <c r="G343" s="4">
        <v>1</v>
      </c>
      <c r="H343" s="8">
        <v>0.51</v>
      </c>
      <c r="I343" s="4">
        <v>0</v>
      </c>
    </row>
    <row r="344" spans="1:9" x14ac:dyDescent="0.2">
      <c r="A344" s="2">
        <v>4</v>
      </c>
      <c r="B344" s="1" t="s">
        <v>106</v>
      </c>
      <c r="C344" s="4">
        <v>14</v>
      </c>
      <c r="D344" s="8">
        <v>3.26</v>
      </c>
      <c r="E344" s="4">
        <v>1</v>
      </c>
      <c r="F344" s="8">
        <v>0.44</v>
      </c>
      <c r="G344" s="4">
        <v>13</v>
      </c>
      <c r="H344" s="8">
        <v>6.63</v>
      </c>
      <c r="I344" s="4">
        <v>0</v>
      </c>
    </row>
    <row r="345" spans="1:9" x14ac:dyDescent="0.2">
      <c r="A345" s="2">
        <v>4</v>
      </c>
      <c r="B345" s="1" t="s">
        <v>113</v>
      </c>
      <c r="C345" s="4">
        <v>14</v>
      </c>
      <c r="D345" s="8">
        <v>3.26</v>
      </c>
      <c r="E345" s="4">
        <v>13</v>
      </c>
      <c r="F345" s="8">
        <v>5.68</v>
      </c>
      <c r="G345" s="4">
        <v>1</v>
      </c>
      <c r="H345" s="8">
        <v>0.51</v>
      </c>
      <c r="I345" s="4">
        <v>0</v>
      </c>
    </row>
    <row r="346" spans="1:9" x14ac:dyDescent="0.2">
      <c r="A346" s="2">
        <v>6</v>
      </c>
      <c r="B346" s="1" t="s">
        <v>130</v>
      </c>
      <c r="C346" s="4">
        <v>13</v>
      </c>
      <c r="D346" s="8">
        <v>3.03</v>
      </c>
      <c r="E346" s="4">
        <v>4</v>
      </c>
      <c r="F346" s="8">
        <v>1.75</v>
      </c>
      <c r="G346" s="4">
        <v>9</v>
      </c>
      <c r="H346" s="8">
        <v>4.59</v>
      </c>
      <c r="I346" s="4">
        <v>0</v>
      </c>
    </row>
    <row r="347" spans="1:9" x14ac:dyDescent="0.2">
      <c r="A347" s="2">
        <v>6</v>
      </c>
      <c r="B347" s="1" t="s">
        <v>114</v>
      </c>
      <c r="C347" s="4">
        <v>13</v>
      </c>
      <c r="D347" s="8">
        <v>3.03</v>
      </c>
      <c r="E347" s="4">
        <v>13</v>
      </c>
      <c r="F347" s="8">
        <v>5.68</v>
      </c>
      <c r="G347" s="4">
        <v>0</v>
      </c>
      <c r="H347" s="8">
        <v>0</v>
      </c>
      <c r="I347" s="4">
        <v>0</v>
      </c>
    </row>
    <row r="348" spans="1:9" x14ac:dyDescent="0.2">
      <c r="A348" s="2">
        <v>8</v>
      </c>
      <c r="B348" s="1" t="s">
        <v>126</v>
      </c>
      <c r="C348" s="4">
        <v>9</v>
      </c>
      <c r="D348" s="8">
        <v>2.1</v>
      </c>
      <c r="E348" s="4">
        <v>4</v>
      </c>
      <c r="F348" s="8">
        <v>1.75</v>
      </c>
      <c r="G348" s="4">
        <v>5</v>
      </c>
      <c r="H348" s="8">
        <v>2.5499999999999998</v>
      </c>
      <c r="I348" s="4">
        <v>0</v>
      </c>
    </row>
    <row r="349" spans="1:9" x14ac:dyDescent="0.2">
      <c r="A349" s="2">
        <v>8</v>
      </c>
      <c r="B349" s="1" t="s">
        <v>101</v>
      </c>
      <c r="C349" s="4">
        <v>9</v>
      </c>
      <c r="D349" s="8">
        <v>2.1</v>
      </c>
      <c r="E349" s="4">
        <v>7</v>
      </c>
      <c r="F349" s="8">
        <v>3.06</v>
      </c>
      <c r="G349" s="4">
        <v>2</v>
      </c>
      <c r="H349" s="8">
        <v>1.02</v>
      </c>
      <c r="I349" s="4">
        <v>0</v>
      </c>
    </row>
    <row r="350" spans="1:9" x14ac:dyDescent="0.2">
      <c r="A350" s="2">
        <v>8</v>
      </c>
      <c r="B350" s="1" t="s">
        <v>116</v>
      </c>
      <c r="C350" s="4">
        <v>9</v>
      </c>
      <c r="D350" s="8">
        <v>2.1</v>
      </c>
      <c r="E350" s="4">
        <v>7</v>
      </c>
      <c r="F350" s="8">
        <v>3.06</v>
      </c>
      <c r="G350" s="4">
        <v>2</v>
      </c>
      <c r="H350" s="8">
        <v>1.02</v>
      </c>
      <c r="I350" s="4">
        <v>0</v>
      </c>
    </row>
    <row r="351" spans="1:9" x14ac:dyDescent="0.2">
      <c r="A351" s="2">
        <v>11</v>
      </c>
      <c r="B351" s="1" t="s">
        <v>97</v>
      </c>
      <c r="C351" s="4">
        <v>8</v>
      </c>
      <c r="D351" s="8">
        <v>1.86</v>
      </c>
      <c r="E351" s="4">
        <v>4</v>
      </c>
      <c r="F351" s="8">
        <v>1.75</v>
      </c>
      <c r="G351" s="4">
        <v>4</v>
      </c>
      <c r="H351" s="8">
        <v>2.04</v>
      </c>
      <c r="I351" s="4">
        <v>0</v>
      </c>
    </row>
    <row r="352" spans="1:9" x14ac:dyDescent="0.2">
      <c r="A352" s="2">
        <v>11</v>
      </c>
      <c r="B352" s="1" t="s">
        <v>102</v>
      </c>
      <c r="C352" s="4">
        <v>8</v>
      </c>
      <c r="D352" s="8">
        <v>1.86</v>
      </c>
      <c r="E352" s="4">
        <v>7</v>
      </c>
      <c r="F352" s="8">
        <v>3.06</v>
      </c>
      <c r="G352" s="4">
        <v>1</v>
      </c>
      <c r="H352" s="8">
        <v>0.51</v>
      </c>
      <c r="I352" s="4">
        <v>0</v>
      </c>
    </row>
    <row r="353" spans="1:9" x14ac:dyDescent="0.2">
      <c r="A353" s="2">
        <v>11</v>
      </c>
      <c r="B353" s="1" t="s">
        <v>107</v>
      </c>
      <c r="C353" s="4">
        <v>8</v>
      </c>
      <c r="D353" s="8">
        <v>1.86</v>
      </c>
      <c r="E353" s="4">
        <v>5</v>
      </c>
      <c r="F353" s="8">
        <v>2.1800000000000002</v>
      </c>
      <c r="G353" s="4">
        <v>3</v>
      </c>
      <c r="H353" s="8">
        <v>1.53</v>
      </c>
      <c r="I353" s="4">
        <v>0</v>
      </c>
    </row>
    <row r="354" spans="1:9" x14ac:dyDescent="0.2">
      <c r="A354" s="2">
        <v>14</v>
      </c>
      <c r="B354" s="1" t="s">
        <v>117</v>
      </c>
      <c r="C354" s="4">
        <v>7</v>
      </c>
      <c r="D354" s="8">
        <v>1.63</v>
      </c>
      <c r="E354" s="4">
        <v>7</v>
      </c>
      <c r="F354" s="8">
        <v>3.06</v>
      </c>
      <c r="G354" s="4">
        <v>0</v>
      </c>
      <c r="H354" s="8">
        <v>0</v>
      </c>
      <c r="I354" s="4">
        <v>0</v>
      </c>
    </row>
    <row r="355" spans="1:9" x14ac:dyDescent="0.2">
      <c r="A355" s="2">
        <v>14</v>
      </c>
      <c r="B355" s="1" t="s">
        <v>157</v>
      </c>
      <c r="C355" s="4">
        <v>7</v>
      </c>
      <c r="D355" s="8">
        <v>1.63</v>
      </c>
      <c r="E355" s="4">
        <v>7</v>
      </c>
      <c r="F355" s="8">
        <v>3.06</v>
      </c>
      <c r="G355" s="4">
        <v>0</v>
      </c>
      <c r="H355" s="8">
        <v>0</v>
      </c>
      <c r="I355" s="4">
        <v>0</v>
      </c>
    </row>
    <row r="356" spans="1:9" x14ac:dyDescent="0.2">
      <c r="A356" s="2">
        <v>16</v>
      </c>
      <c r="B356" s="1" t="s">
        <v>125</v>
      </c>
      <c r="C356" s="4">
        <v>6</v>
      </c>
      <c r="D356" s="8">
        <v>1.4</v>
      </c>
      <c r="E356" s="4">
        <v>5</v>
      </c>
      <c r="F356" s="8">
        <v>2.1800000000000002</v>
      </c>
      <c r="G356" s="4">
        <v>1</v>
      </c>
      <c r="H356" s="8">
        <v>0.51</v>
      </c>
      <c r="I356" s="4">
        <v>0</v>
      </c>
    </row>
    <row r="357" spans="1:9" x14ac:dyDescent="0.2">
      <c r="A357" s="2">
        <v>16</v>
      </c>
      <c r="B357" s="1" t="s">
        <v>103</v>
      </c>
      <c r="C357" s="4">
        <v>6</v>
      </c>
      <c r="D357" s="8">
        <v>1.4</v>
      </c>
      <c r="E357" s="4">
        <v>2</v>
      </c>
      <c r="F357" s="8">
        <v>0.87</v>
      </c>
      <c r="G357" s="4">
        <v>4</v>
      </c>
      <c r="H357" s="8">
        <v>2.04</v>
      </c>
      <c r="I357" s="4">
        <v>0</v>
      </c>
    </row>
    <row r="358" spans="1:9" x14ac:dyDescent="0.2">
      <c r="A358" s="2">
        <v>16</v>
      </c>
      <c r="B358" s="1" t="s">
        <v>108</v>
      </c>
      <c r="C358" s="4">
        <v>6</v>
      </c>
      <c r="D358" s="8">
        <v>1.4</v>
      </c>
      <c r="E358" s="4">
        <v>4</v>
      </c>
      <c r="F358" s="8">
        <v>1.75</v>
      </c>
      <c r="G358" s="4">
        <v>2</v>
      </c>
      <c r="H358" s="8">
        <v>1.02</v>
      </c>
      <c r="I358" s="4">
        <v>0</v>
      </c>
    </row>
    <row r="359" spans="1:9" x14ac:dyDescent="0.2">
      <c r="A359" s="2">
        <v>19</v>
      </c>
      <c r="B359" s="1" t="s">
        <v>96</v>
      </c>
      <c r="C359" s="4">
        <v>5</v>
      </c>
      <c r="D359" s="8">
        <v>1.17</v>
      </c>
      <c r="E359" s="4">
        <v>1</v>
      </c>
      <c r="F359" s="8">
        <v>0.44</v>
      </c>
      <c r="G359" s="4">
        <v>4</v>
      </c>
      <c r="H359" s="8">
        <v>2.04</v>
      </c>
      <c r="I359" s="4">
        <v>0</v>
      </c>
    </row>
    <row r="360" spans="1:9" x14ac:dyDescent="0.2">
      <c r="A360" s="2">
        <v>19</v>
      </c>
      <c r="B360" s="1" t="s">
        <v>122</v>
      </c>
      <c r="C360" s="4">
        <v>5</v>
      </c>
      <c r="D360" s="8">
        <v>1.17</v>
      </c>
      <c r="E360" s="4">
        <v>1</v>
      </c>
      <c r="F360" s="8">
        <v>0.44</v>
      </c>
      <c r="G360" s="4">
        <v>4</v>
      </c>
      <c r="H360" s="8">
        <v>2.04</v>
      </c>
      <c r="I360" s="4">
        <v>0</v>
      </c>
    </row>
    <row r="361" spans="1:9" x14ac:dyDescent="0.2">
      <c r="A361" s="2">
        <v>19</v>
      </c>
      <c r="B361" s="1" t="s">
        <v>100</v>
      </c>
      <c r="C361" s="4">
        <v>5</v>
      </c>
      <c r="D361" s="8">
        <v>1.17</v>
      </c>
      <c r="E361" s="4">
        <v>4</v>
      </c>
      <c r="F361" s="8">
        <v>1.75</v>
      </c>
      <c r="G361" s="4">
        <v>1</v>
      </c>
      <c r="H361" s="8">
        <v>0.51</v>
      </c>
      <c r="I361" s="4">
        <v>0</v>
      </c>
    </row>
    <row r="362" spans="1:9" x14ac:dyDescent="0.2">
      <c r="A362" s="2">
        <v>19</v>
      </c>
      <c r="B362" s="1" t="s">
        <v>104</v>
      </c>
      <c r="C362" s="4">
        <v>5</v>
      </c>
      <c r="D362" s="8">
        <v>1.17</v>
      </c>
      <c r="E362" s="4">
        <v>1</v>
      </c>
      <c r="F362" s="8">
        <v>0.44</v>
      </c>
      <c r="G362" s="4">
        <v>4</v>
      </c>
      <c r="H362" s="8">
        <v>2.04</v>
      </c>
      <c r="I362" s="4">
        <v>0</v>
      </c>
    </row>
    <row r="363" spans="1:9" x14ac:dyDescent="0.2">
      <c r="A363" s="2">
        <v>19</v>
      </c>
      <c r="B363" s="1" t="s">
        <v>143</v>
      </c>
      <c r="C363" s="4">
        <v>5</v>
      </c>
      <c r="D363" s="8">
        <v>1.17</v>
      </c>
      <c r="E363" s="4">
        <v>0</v>
      </c>
      <c r="F363" s="8">
        <v>0</v>
      </c>
      <c r="G363" s="4">
        <v>5</v>
      </c>
      <c r="H363" s="8">
        <v>2.5499999999999998</v>
      </c>
      <c r="I363" s="4">
        <v>0</v>
      </c>
    </row>
    <row r="364" spans="1:9" x14ac:dyDescent="0.2">
      <c r="A364" s="2">
        <v>19</v>
      </c>
      <c r="B364" s="1" t="s">
        <v>105</v>
      </c>
      <c r="C364" s="4">
        <v>5</v>
      </c>
      <c r="D364" s="8">
        <v>1.17</v>
      </c>
      <c r="E364" s="4">
        <v>0</v>
      </c>
      <c r="F364" s="8">
        <v>0</v>
      </c>
      <c r="G364" s="4">
        <v>5</v>
      </c>
      <c r="H364" s="8">
        <v>2.5499999999999998</v>
      </c>
      <c r="I364" s="4">
        <v>0</v>
      </c>
    </row>
    <row r="365" spans="1:9" x14ac:dyDescent="0.2">
      <c r="A365" s="2">
        <v>19</v>
      </c>
      <c r="B365" s="1" t="s">
        <v>156</v>
      </c>
      <c r="C365" s="4">
        <v>5</v>
      </c>
      <c r="D365" s="8">
        <v>1.17</v>
      </c>
      <c r="E365" s="4">
        <v>0</v>
      </c>
      <c r="F365" s="8">
        <v>0</v>
      </c>
      <c r="G365" s="4">
        <v>5</v>
      </c>
      <c r="H365" s="8">
        <v>2.5499999999999998</v>
      </c>
      <c r="I365" s="4">
        <v>0</v>
      </c>
    </row>
    <row r="366" spans="1:9" x14ac:dyDescent="0.2">
      <c r="A366" s="1"/>
      <c r="C366" s="4"/>
      <c r="D366" s="8"/>
      <c r="E366" s="4"/>
      <c r="F366" s="8"/>
      <c r="G366" s="4"/>
      <c r="H366" s="8"/>
      <c r="I366" s="4"/>
    </row>
    <row r="367" spans="1:9" x14ac:dyDescent="0.2">
      <c r="A367" s="1" t="s">
        <v>15</v>
      </c>
      <c r="C367" s="4"/>
      <c r="D367" s="8"/>
      <c r="E367" s="4"/>
      <c r="F367" s="8"/>
      <c r="G367" s="4"/>
      <c r="H367" s="8"/>
      <c r="I367" s="4"/>
    </row>
    <row r="368" spans="1:9" x14ac:dyDescent="0.2">
      <c r="A368" s="2">
        <v>1</v>
      </c>
      <c r="B368" s="1" t="s">
        <v>96</v>
      </c>
      <c r="C368" s="4">
        <v>10</v>
      </c>
      <c r="D368" s="8">
        <v>7.35</v>
      </c>
      <c r="E368" s="4">
        <v>9</v>
      </c>
      <c r="F368" s="8">
        <v>10</v>
      </c>
      <c r="G368" s="4">
        <v>1</v>
      </c>
      <c r="H368" s="8">
        <v>2.44</v>
      </c>
      <c r="I368" s="4">
        <v>0</v>
      </c>
    </row>
    <row r="369" spans="1:9" x14ac:dyDescent="0.2">
      <c r="A369" s="2">
        <v>2</v>
      </c>
      <c r="B369" s="1" t="s">
        <v>111</v>
      </c>
      <c r="C369" s="4">
        <v>7</v>
      </c>
      <c r="D369" s="8">
        <v>5.15</v>
      </c>
      <c r="E369" s="4">
        <v>7</v>
      </c>
      <c r="F369" s="8">
        <v>7.78</v>
      </c>
      <c r="G369" s="4">
        <v>0</v>
      </c>
      <c r="H369" s="8">
        <v>0</v>
      </c>
      <c r="I369" s="4">
        <v>0</v>
      </c>
    </row>
    <row r="370" spans="1:9" x14ac:dyDescent="0.2">
      <c r="A370" s="2">
        <v>3</v>
      </c>
      <c r="B370" s="1" t="s">
        <v>110</v>
      </c>
      <c r="C370" s="4">
        <v>6</v>
      </c>
      <c r="D370" s="8">
        <v>4.41</v>
      </c>
      <c r="E370" s="4">
        <v>6</v>
      </c>
      <c r="F370" s="8">
        <v>6.67</v>
      </c>
      <c r="G370" s="4">
        <v>0</v>
      </c>
      <c r="H370" s="8">
        <v>0</v>
      </c>
      <c r="I370" s="4">
        <v>0</v>
      </c>
    </row>
    <row r="371" spans="1:9" x14ac:dyDescent="0.2">
      <c r="A371" s="2">
        <v>4</v>
      </c>
      <c r="B371" s="1" t="s">
        <v>95</v>
      </c>
      <c r="C371" s="4">
        <v>5</v>
      </c>
      <c r="D371" s="8">
        <v>3.68</v>
      </c>
      <c r="E371" s="4">
        <v>0</v>
      </c>
      <c r="F371" s="8">
        <v>0</v>
      </c>
      <c r="G371" s="4">
        <v>5</v>
      </c>
      <c r="H371" s="8">
        <v>12.2</v>
      </c>
      <c r="I371" s="4">
        <v>0</v>
      </c>
    </row>
    <row r="372" spans="1:9" x14ac:dyDescent="0.2">
      <c r="A372" s="2">
        <v>4</v>
      </c>
      <c r="B372" s="1" t="s">
        <v>102</v>
      </c>
      <c r="C372" s="4">
        <v>5</v>
      </c>
      <c r="D372" s="8">
        <v>3.68</v>
      </c>
      <c r="E372" s="4">
        <v>4</v>
      </c>
      <c r="F372" s="8">
        <v>4.4400000000000004</v>
      </c>
      <c r="G372" s="4">
        <v>1</v>
      </c>
      <c r="H372" s="8">
        <v>2.44</v>
      </c>
      <c r="I372" s="4">
        <v>0</v>
      </c>
    </row>
    <row r="373" spans="1:9" x14ac:dyDescent="0.2">
      <c r="A373" s="2">
        <v>6</v>
      </c>
      <c r="B373" s="1" t="s">
        <v>104</v>
      </c>
      <c r="C373" s="4">
        <v>4</v>
      </c>
      <c r="D373" s="8">
        <v>2.94</v>
      </c>
      <c r="E373" s="4">
        <v>3</v>
      </c>
      <c r="F373" s="8">
        <v>3.33</v>
      </c>
      <c r="G373" s="4">
        <v>1</v>
      </c>
      <c r="H373" s="8">
        <v>2.44</v>
      </c>
      <c r="I373" s="4">
        <v>0</v>
      </c>
    </row>
    <row r="374" spans="1:9" x14ac:dyDescent="0.2">
      <c r="A374" s="2">
        <v>6</v>
      </c>
      <c r="B374" s="1" t="s">
        <v>162</v>
      </c>
      <c r="C374" s="4">
        <v>4</v>
      </c>
      <c r="D374" s="8">
        <v>2.94</v>
      </c>
      <c r="E374" s="4">
        <v>3</v>
      </c>
      <c r="F374" s="8">
        <v>3.33</v>
      </c>
      <c r="G374" s="4">
        <v>1</v>
      </c>
      <c r="H374" s="8">
        <v>2.44</v>
      </c>
      <c r="I374" s="4">
        <v>0</v>
      </c>
    </row>
    <row r="375" spans="1:9" x14ac:dyDescent="0.2">
      <c r="A375" s="2">
        <v>6</v>
      </c>
      <c r="B375" s="1" t="s">
        <v>107</v>
      </c>
      <c r="C375" s="4">
        <v>4</v>
      </c>
      <c r="D375" s="8">
        <v>2.94</v>
      </c>
      <c r="E375" s="4">
        <v>4</v>
      </c>
      <c r="F375" s="8">
        <v>4.4400000000000004</v>
      </c>
      <c r="G375" s="4">
        <v>0</v>
      </c>
      <c r="H375" s="8">
        <v>0</v>
      </c>
      <c r="I375" s="4">
        <v>0</v>
      </c>
    </row>
    <row r="376" spans="1:9" x14ac:dyDescent="0.2">
      <c r="A376" s="2">
        <v>9</v>
      </c>
      <c r="B376" s="1" t="s">
        <v>126</v>
      </c>
      <c r="C376" s="4">
        <v>3</v>
      </c>
      <c r="D376" s="8">
        <v>2.21</v>
      </c>
      <c r="E376" s="4">
        <v>2</v>
      </c>
      <c r="F376" s="8">
        <v>2.2200000000000002</v>
      </c>
      <c r="G376" s="4">
        <v>1</v>
      </c>
      <c r="H376" s="8">
        <v>2.44</v>
      </c>
      <c r="I376" s="4">
        <v>0</v>
      </c>
    </row>
    <row r="377" spans="1:9" x14ac:dyDescent="0.2">
      <c r="A377" s="2">
        <v>9</v>
      </c>
      <c r="B377" s="1" t="s">
        <v>120</v>
      </c>
      <c r="C377" s="4">
        <v>3</v>
      </c>
      <c r="D377" s="8">
        <v>2.21</v>
      </c>
      <c r="E377" s="4">
        <v>1</v>
      </c>
      <c r="F377" s="8">
        <v>1.1100000000000001</v>
      </c>
      <c r="G377" s="4">
        <v>2</v>
      </c>
      <c r="H377" s="8">
        <v>4.88</v>
      </c>
      <c r="I377" s="4">
        <v>0</v>
      </c>
    </row>
    <row r="378" spans="1:9" x14ac:dyDescent="0.2">
      <c r="A378" s="2">
        <v>9</v>
      </c>
      <c r="B378" s="1" t="s">
        <v>101</v>
      </c>
      <c r="C378" s="4">
        <v>3</v>
      </c>
      <c r="D378" s="8">
        <v>2.21</v>
      </c>
      <c r="E378" s="4">
        <v>2</v>
      </c>
      <c r="F378" s="8">
        <v>2.2200000000000002</v>
      </c>
      <c r="G378" s="4">
        <v>0</v>
      </c>
      <c r="H378" s="8">
        <v>0</v>
      </c>
      <c r="I378" s="4">
        <v>1</v>
      </c>
    </row>
    <row r="379" spans="1:9" x14ac:dyDescent="0.2">
      <c r="A379" s="2">
        <v>9</v>
      </c>
      <c r="B379" s="1" t="s">
        <v>103</v>
      </c>
      <c r="C379" s="4">
        <v>3</v>
      </c>
      <c r="D379" s="8">
        <v>2.21</v>
      </c>
      <c r="E379" s="4">
        <v>1</v>
      </c>
      <c r="F379" s="8">
        <v>1.1100000000000001</v>
      </c>
      <c r="G379" s="4">
        <v>2</v>
      </c>
      <c r="H379" s="8">
        <v>4.88</v>
      </c>
      <c r="I379" s="4">
        <v>0</v>
      </c>
    </row>
    <row r="380" spans="1:9" x14ac:dyDescent="0.2">
      <c r="A380" s="2">
        <v>9</v>
      </c>
      <c r="B380" s="1" t="s">
        <v>132</v>
      </c>
      <c r="C380" s="4">
        <v>3</v>
      </c>
      <c r="D380" s="8">
        <v>2.21</v>
      </c>
      <c r="E380" s="4">
        <v>2</v>
      </c>
      <c r="F380" s="8">
        <v>2.2200000000000002</v>
      </c>
      <c r="G380" s="4">
        <v>1</v>
      </c>
      <c r="H380" s="8">
        <v>2.44</v>
      </c>
      <c r="I380" s="4">
        <v>0</v>
      </c>
    </row>
    <row r="381" spans="1:9" x14ac:dyDescent="0.2">
      <c r="A381" s="2">
        <v>9</v>
      </c>
      <c r="B381" s="1" t="s">
        <v>108</v>
      </c>
      <c r="C381" s="4">
        <v>3</v>
      </c>
      <c r="D381" s="8">
        <v>2.21</v>
      </c>
      <c r="E381" s="4">
        <v>3</v>
      </c>
      <c r="F381" s="8">
        <v>3.33</v>
      </c>
      <c r="G381" s="4">
        <v>0</v>
      </c>
      <c r="H381" s="8">
        <v>0</v>
      </c>
      <c r="I381" s="4">
        <v>0</v>
      </c>
    </row>
    <row r="382" spans="1:9" x14ac:dyDescent="0.2">
      <c r="A382" s="2">
        <v>9</v>
      </c>
      <c r="B382" s="1" t="s">
        <v>154</v>
      </c>
      <c r="C382" s="4">
        <v>3</v>
      </c>
      <c r="D382" s="8">
        <v>2.21</v>
      </c>
      <c r="E382" s="4">
        <v>0</v>
      </c>
      <c r="F382" s="8">
        <v>0</v>
      </c>
      <c r="G382" s="4">
        <v>3</v>
      </c>
      <c r="H382" s="8">
        <v>7.32</v>
      </c>
      <c r="I382" s="4">
        <v>0</v>
      </c>
    </row>
    <row r="383" spans="1:9" x14ac:dyDescent="0.2">
      <c r="A383" s="2">
        <v>9</v>
      </c>
      <c r="B383" s="1" t="s">
        <v>114</v>
      </c>
      <c r="C383" s="4">
        <v>3</v>
      </c>
      <c r="D383" s="8">
        <v>2.21</v>
      </c>
      <c r="E383" s="4">
        <v>3</v>
      </c>
      <c r="F383" s="8">
        <v>3.33</v>
      </c>
      <c r="G383" s="4">
        <v>0</v>
      </c>
      <c r="H383" s="8">
        <v>0</v>
      </c>
      <c r="I383" s="4">
        <v>0</v>
      </c>
    </row>
    <row r="384" spans="1:9" x14ac:dyDescent="0.2">
      <c r="A384" s="2">
        <v>17</v>
      </c>
      <c r="B384" s="1" t="s">
        <v>130</v>
      </c>
      <c r="C384" s="4">
        <v>2</v>
      </c>
      <c r="D384" s="8">
        <v>1.47</v>
      </c>
      <c r="E384" s="4">
        <v>1</v>
      </c>
      <c r="F384" s="8">
        <v>1.1100000000000001</v>
      </c>
      <c r="G384" s="4">
        <v>1</v>
      </c>
      <c r="H384" s="8">
        <v>2.44</v>
      </c>
      <c r="I384" s="4">
        <v>0</v>
      </c>
    </row>
    <row r="385" spans="1:9" x14ac:dyDescent="0.2">
      <c r="A385" s="2">
        <v>17</v>
      </c>
      <c r="B385" s="1" t="s">
        <v>133</v>
      </c>
      <c r="C385" s="4">
        <v>2</v>
      </c>
      <c r="D385" s="8">
        <v>1.47</v>
      </c>
      <c r="E385" s="4">
        <v>2</v>
      </c>
      <c r="F385" s="8">
        <v>2.2200000000000002</v>
      </c>
      <c r="G385" s="4">
        <v>0</v>
      </c>
      <c r="H385" s="8">
        <v>0</v>
      </c>
      <c r="I385" s="4">
        <v>0</v>
      </c>
    </row>
    <row r="386" spans="1:9" x14ac:dyDescent="0.2">
      <c r="A386" s="2">
        <v>17</v>
      </c>
      <c r="B386" s="1" t="s">
        <v>158</v>
      </c>
      <c r="C386" s="4">
        <v>2</v>
      </c>
      <c r="D386" s="8">
        <v>1.47</v>
      </c>
      <c r="E386" s="4">
        <v>2</v>
      </c>
      <c r="F386" s="8">
        <v>2.2200000000000002</v>
      </c>
      <c r="G386" s="4">
        <v>0</v>
      </c>
      <c r="H386" s="8">
        <v>0</v>
      </c>
      <c r="I386" s="4">
        <v>0</v>
      </c>
    </row>
    <row r="387" spans="1:9" x14ac:dyDescent="0.2">
      <c r="A387" s="2">
        <v>17</v>
      </c>
      <c r="B387" s="1" t="s">
        <v>125</v>
      </c>
      <c r="C387" s="4">
        <v>2</v>
      </c>
      <c r="D387" s="8">
        <v>1.47</v>
      </c>
      <c r="E387" s="4">
        <v>2</v>
      </c>
      <c r="F387" s="8">
        <v>2.2200000000000002</v>
      </c>
      <c r="G387" s="4">
        <v>0</v>
      </c>
      <c r="H387" s="8">
        <v>0</v>
      </c>
      <c r="I387" s="4">
        <v>0</v>
      </c>
    </row>
    <row r="388" spans="1:9" x14ac:dyDescent="0.2">
      <c r="A388" s="2">
        <v>17</v>
      </c>
      <c r="B388" s="1" t="s">
        <v>159</v>
      </c>
      <c r="C388" s="4">
        <v>2</v>
      </c>
      <c r="D388" s="8">
        <v>1.47</v>
      </c>
      <c r="E388" s="4">
        <v>2</v>
      </c>
      <c r="F388" s="8">
        <v>2.2200000000000002</v>
      </c>
      <c r="G388" s="4">
        <v>0</v>
      </c>
      <c r="H388" s="8">
        <v>0</v>
      </c>
      <c r="I388" s="4">
        <v>0</v>
      </c>
    </row>
    <row r="389" spans="1:9" x14ac:dyDescent="0.2">
      <c r="A389" s="2">
        <v>17</v>
      </c>
      <c r="B389" s="1" t="s">
        <v>137</v>
      </c>
      <c r="C389" s="4">
        <v>2</v>
      </c>
      <c r="D389" s="8">
        <v>1.47</v>
      </c>
      <c r="E389" s="4">
        <v>2</v>
      </c>
      <c r="F389" s="8">
        <v>2.2200000000000002</v>
      </c>
      <c r="G389" s="4">
        <v>0</v>
      </c>
      <c r="H389" s="8">
        <v>0</v>
      </c>
      <c r="I389" s="4">
        <v>0</v>
      </c>
    </row>
    <row r="390" spans="1:9" x14ac:dyDescent="0.2">
      <c r="A390" s="2">
        <v>17</v>
      </c>
      <c r="B390" s="1" t="s">
        <v>160</v>
      </c>
      <c r="C390" s="4">
        <v>2</v>
      </c>
      <c r="D390" s="8">
        <v>1.47</v>
      </c>
      <c r="E390" s="4">
        <v>0</v>
      </c>
      <c r="F390" s="8">
        <v>0</v>
      </c>
      <c r="G390" s="4">
        <v>0</v>
      </c>
      <c r="H390" s="8">
        <v>0</v>
      </c>
      <c r="I390" s="4">
        <v>0</v>
      </c>
    </row>
    <row r="391" spans="1:9" x14ac:dyDescent="0.2">
      <c r="A391" s="2">
        <v>17</v>
      </c>
      <c r="B391" s="1" t="s">
        <v>142</v>
      </c>
      <c r="C391" s="4">
        <v>2</v>
      </c>
      <c r="D391" s="8">
        <v>1.47</v>
      </c>
      <c r="E391" s="4">
        <v>2</v>
      </c>
      <c r="F391" s="8">
        <v>2.2200000000000002</v>
      </c>
      <c r="G391" s="4">
        <v>0</v>
      </c>
      <c r="H391" s="8">
        <v>0</v>
      </c>
      <c r="I391" s="4">
        <v>0</v>
      </c>
    </row>
    <row r="392" spans="1:9" x14ac:dyDescent="0.2">
      <c r="A392" s="2">
        <v>17</v>
      </c>
      <c r="B392" s="1" t="s">
        <v>100</v>
      </c>
      <c r="C392" s="4">
        <v>2</v>
      </c>
      <c r="D392" s="8">
        <v>1.47</v>
      </c>
      <c r="E392" s="4">
        <v>2</v>
      </c>
      <c r="F392" s="8">
        <v>2.2200000000000002</v>
      </c>
      <c r="G392" s="4">
        <v>0</v>
      </c>
      <c r="H392" s="8">
        <v>0</v>
      </c>
      <c r="I392" s="4">
        <v>0</v>
      </c>
    </row>
    <row r="393" spans="1:9" x14ac:dyDescent="0.2">
      <c r="A393" s="2">
        <v>17</v>
      </c>
      <c r="B393" s="1" t="s">
        <v>143</v>
      </c>
      <c r="C393" s="4">
        <v>2</v>
      </c>
      <c r="D393" s="8">
        <v>1.47</v>
      </c>
      <c r="E393" s="4">
        <v>1</v>
      </c>
      <c r="F393" s="8">
        <v>1.1100000000000001</v>
      </c>
      <c r="G393" s="4">
        <v>1</v>
      </c>
      <c r="H393" s="8">
        <v>2.44</v>
      </c>
      <c r="I393" s="4">
        <v>0</v>
      </c>
    </row>
    <row r="394" spans="1:9" x14ac:dyDescent="0.2">
      <c r="A394" s="2">
        <v>17</v>
      </c>
      <c r="B394" s="1" t="s">
        <v>161</v>
      </c>
      <c r="C394" s="4">
        <v>2</v>
      </c>
      <c r="D394" s="8">
        <v>1.47</v>
      </c>
      <c r="E394" s="4">
        <v>0</v>
      </c>
      <c r="F394" s="8">
        <v>0</v>
      </c>
      <c r="G394" s="4">
        <v>2</v>
      </c>
      <c r="H394" s="8">
        <v>4.88</v>
      </c>
      <c r="I394" s="4">
        <v>0</v>
      </c>
    </row>
    <row r="395" spans="1:9" x14ac:dyDescent="0.2">
      <c r="A395" s="2">
        <v>17</v>
      </c>
      <c r="B395" s="1" t="s">
        <v>119</v>
      </c>
      <c r="C395" s="4">
        <v>2</v>
      </c>
      <c r="D395" s="8">
        <v>1.47</v>
      </c>
      <c r="E395" s="4">
        <v>2</v>
      </c>
      <c r="F395" s="8">
        <v>2.2200000000000002</v>
      </c>
      <c r="G395" s="4">
        <v>0</v>
      </c>
      <c r="H395" s="8">
        <v>0</v>
      </c>
      <c r="I395" s="4">
        <v>0</v>
      </c>
    </row>
    <row r="396" spans="1:9" x14ac:dyDescent="0.2">
      <c r="A396" s="2">
        <v>17</v>
      </c>
      <c r="B396" s="1" t="s">
        <v>117</v>
      </c>
      <c r="C396" s="4">
        <v>2</v>
      </c>
      <c r="D396" s="8">
        <v>1.47</v>
      </c>
      <c r="E396" s="4">
        <v>1</v>
      </c>
      <c r="F396" s="8">
        <v>1.1100000000000001</v>
      </c>
      <c r="G396" s="4">
        <v>1</v>
      </c>
      <c r="H396" s="8">
        <v>2.44</v>
      </c>
      <c r="I396" s="4">
        <v>0</v>
      </c>
    </row>
    <row r="397" spans="1:9" x14ac:dyDescent="0.2">
      <c r="A397" s="2">
        <v>17</v>
      </c>
      <c r="B397" s="1" t="s">
        <v>163</v>
      </c>
      <c r="C397" s="4">
        <v>2</v>
      </c>
      <c r="D397" s="8">
        <v>1.47</v>
      </c>
      <c r="E397" s="4">
        <v>0</v>
      </c>
      <c r="F397" s="8">
        <v>0</v>
      </c>
      <c r="G397" s="4">
        <v>2</v>
      </c>
      <c r="H397" s="8">
        <v>4.88</v>
      </c>
      <c r="I397" s="4">
        <v>0</v>
      </c>
    </row>
    <row r="398" spans="1:9" x14ac:dyDescent="0.2">
      <c r="A398" s="2">
        <v>17</v>
      </c>
      <c r="B398" s="1" t="s">
        <v>164</v>
      </c>
      <c r="C398" s="4">
        <v>2</v>
      </c>
      <c r="D398" s="8">
        <v>1.47</v>
      </c>
      <c r="E398" s="4">
        <v>1</v>
      </c>
      <c r="F398" s="8">
        <v>1.1100000000000001</v>
      </c>
      <c r="G398" s="4">
        <v>1</v>
      </c>
      <c r="H398" s="8">
        <v>2.44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16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98</v>
      </c>
      <c r="C401" s="4">
        <v>147</v>
      </c>
      <c r="D401" s="8">
        <v>18.329999999999998</v>
      </c>
      <c r="E401" s="4">
        <v>99</v>
      </c>
      <c r="F401" s="8">
        <v>20.25</v>
      </c>
      <c r="G401" s="4">
        <v>48</v>
      </c>
      <c r="H401" s="8">
        <v>15.48</v>
      </c>
      <c r="I401" s="4">
        <v>0</v>
      </c>
    </row>
    <row r="402" spans="1:9" x14ac:dyDescent="0.2">
      <c r="A402" s="2">
        <v>2</v>
      </c>
      <c r="B402" s="1" t="s">
        <v>131</v>
      </c>
      <c r="C402" s="4">
        <v>72</v>
      </c>
      <c r="D402" s="8">
        <v>8.98</v>
      </c>
      <c r="E402" s="4">
        <v>44</v>
      </c>
      <c r="F402" s="8">
        <v>9</v>
      </c>
      <c r="G402" s="4">
        <v>28</v>
      </c>
      <c r="H402" s="8">
        <v>9.0299999999999994</v>
      </c>
      <c r="I402" s="4">
        <v>0</v>
      </c>
    </row>
    <row r="403" spans="1:9" x14ac:dyDescent="0.2">
      <c r="A403" s="2">
        <v>3</v>
      </c>
      <c r="B403" s="1" t="s">
        <v>165</v>
      </c>
      <c r="C403" s="4">
        <v>57</v>
      </c>
      <c r="D403" s="8">
        <v>7.11</v>
      </c>
      <c r="E403" s="4">
        <v>14</v>
      </c>
      <c r="F403" s="8">
        <v>2.86</v>
      </c>
      <c r="G403" s="4">
        <v>43</v>
      </c>
      <c r="H403" s="8">
        <v>13.87</v>
      </c>
      <c r="I403" s="4">
        <v>0</v>
      </c>
    </row>
    <row r="404" spans="1:9" x14ac:dyDescent="0.2">
      <c r="A404" s="2">
        <v>4</v>
      </c>
      <c r="B404" s="1" t="s">
        <v>111</v>
      </c>
      <c r="C404" s="4">
        <v>28</v>
      </c>
      <c r="D404" s="8">
        <v>3.49</v>
      </c>
      <c r="E404" s="4">
        <v>27</v>
      </c>
      <c r="F404" s="8">
        <v>5.52</v>
      </c>
      <c r="G404" s="4">
        <v>1</v>
      </c>
      <c r="H404" s="8">
        <v>0.32</v>
      </c>
      <c r="I404" s="4">
        <v>0</v>
      </c>
    </row>
    <row r="405" spans="1:9" x14ac:dyDescent="0.2">
      <c r="A405" s="2">
        <v>5</v>
      </c>
      <c r="B405" s="1" t="s">
        <v>110</v>
      </c>
      <c r="C405" s="4">
        <v>19</v>
      </c>
      <c r="D405" s="8">
        <v>2.37</v>
      </c>
      <c r="E405" s="4">
        <v>19</v>
      </c>
      <c r="F405" s="8">
        <v>3.89</v>
      </c>
      <c r="G405" s="4">
        <v>0</v>
      </c>
      <c r="H405" s="8">
        <v>0</v>
      </c>
      <c r="I405" s="4">
        <v>0</v>
      </c>
    </row>
    <row r="406" spans="1:9" x14ac:dyDescent="0.2">
      <c r="A406" s="2">
        <v>5</v>
      </c>
      <c r="B406" s="1" t="s">
        <v>113</v>
      </c>
      <c r="C406" s="4">
        <v>19</v>
      </c>
      <c r="D406" s="8">
        <v>2.37</v>
      </c>
      <c r="E406" s="4">
        <v>18</v>
      </c>
      <c r="F406" s="8">
        <v>3.68</v>
      </c>
      <c r="G406" s="4">
        <v>1</v>
      </c>
      <c r="H406" s="8">
        <v>0.32</v>
      </c>
      <c r="I406" s="4">
        <v>0</v>
      </c>
    </row>
    <row r="407" spans="1:9" x14ac:dyDescent="0.2">
      <c r="A407" s="2">
        <v>7</v>
      </c>
      <c r="B407" s="1" t="s">
        <v>104</v>
      </c>
      <c r="C407" s="4">
        <v>17</v>
      </c>
      <c r="D407" s="8">
        <v>2.12</v>
      </c>
      <c r="E407" s="4">
        <v>11</v>
      </c>
      <c r="F407" s="8">
        <v>2.25</v>
      </c>
      <c r="G407" s="4">
        <v>6</v>
      </c>
      <c r="H407" s="8">
        <v>1.94</v>
      </c>
      <c r="I407" s="4">
        <v>0</v>
      </c>
    </row>
    <row r="408" spans="1:9" x14ac:dyDescent="0.2">
      <c r="A408" s="2">
        <v>8</v>
      </c>
      <c r="B408" s="1" t="s">
        <v>102</v>
      </c>
      <c r="C408" s="4">
        <v>16</v>
      </c>
      <c r="D408" s="8">
        <v>2</v>
      </c>
      <c r="E408" s="4">
        <v>11</v>
      </c>
      <c r="F408" s="8">
        <v>2.25</v>
      </c>
      <c r="G408" s="4">
        <v>5</v>
      </c>
      <c r="H408" s="8">
        <v>1.61</v>
      </c>
      <c r="I408" s="4">
        <v>0</v>
      </c>
    </row>
    <row r="409" spans="1:9" x14ac:dyDescent="0.2">
      <c r="A409" s="2">
        <v>9</v>
      </c>
      <c r="B409" s="1" t="s">
        <v>107</v>
      </c>
      <c r="C409" s="4">
        <v>15</v>
      </c>
      <c r="D409" s="8">
        <v>1.87</v>
      </c>
      <c r="E409" s="4">
        <v>12</v>
      </c>
      <c r="F409" s="8">
        <v>2.4500000000000002</v>
      </c>
      <c r="G409" s="4">
        <v>3</v>
      </c>
      <c r="H409" s="8">
        <v>0.97</v>
      </c>
      <c r="I409" s="4">
        <v>0</v>
      </c>
    </row>
    <row r="410" spans="1:9" x14ac:dyDescent="0.2">
      <c r="A410" s="2">
        <v>9</v>
      </c>
      <c r="B410" s="1" t="s">
        <v>128</v>
      </c>
      <c r="C410" s="4">
        <v>15</v>
      </c>
      <c r="D410" s="8">
        <v>1.87</v>
      </c>
      <c r="E410" s="4">
        <v>12</v>
      </c>
      <c r="F410" s="8">
        <v>2.4500000000000002</v>
      </c>
      <c r="G410" s="4">
        <v>3</v>
      </c>
      <c r="H410" s="8">
        <v>0.97</v>
      </c>
      <c r="I410" s="4">
        <v>0</v>
      </c>
    </row>
    <row r="411" spans="1:9" x14ac:dyDescent="0.2">
      <c r="A411" s="2">
        <v>11</v>
      </c>
      <c r="B411" s="1" t="s">
        <v>116</v>
      </c>
      <c r="C411" s="4">
        <v>14</v>
      </c>
      <c r="D411" s="8">
        <v>1.75</v>
      </c>
      <c r="E411" s="4">
        <v>9</v>
      </c>
      <c r="F411" s="8">
        <v>1.84</v>
      </c>
      <c r="G411" s="4">
        <v>5</v>
      </c>
      <c r="H411" s="8">
        <v>1.61</v>
      </c>
      <c r="I411" s="4">
        <v>0</v>
      </c>
    </row>
    <row r="412" spans="1:9" x14ac:dyDescent="0.2">
      <c r="A412" s="2">
        <v>12</v>
      </c>
      <c r="B412" s="1" t="s">
        <v>101</v>
      </c>
      <c r="C412" s="4">
        <v>12</v>
      </c>
      <c r="D412" s="8">
        <v>1.5</v>
      </c>
      <c r="E412" s="4">
        <v>7</v>
      </c>
      <c r="F412" s="8">
        <v>1.43</v>
      </c>
      <c r="G412" s="4">
        <v>5</v>
      </c>
      <c r="H412" s="8">
        <v>1.61</v>
      </c>
      <c r="I412" s="4">
        <v>0</v>
      </c>
    </row>
    <row r="413" spans="1:9" x14ac:dyDescent="0.2">
      <c r="A413" s="2">
        <v>12</v>
      </c>
      <c r="B413" s="1" t="s">
        <v>143</v>
      </c>
      <c r="C413" s="4">
        <v>12</v>
      </c>
      <c r="D413" s="8">
        <v>1.5</v>
      </c>
      <c r="E413" s="4">
        <v>4</v>
      </c>
      <c r="F413" s="8">
        <v>0.82</v>
      </c>
      <c r="G413" s="4">
        <v>8</v>
      </c>
      <c r="H413" s="8">
        <v>2.58</v>
      </c>
      <c r="I413" s="4">
        <v>0</v>
      </c>
    </row>
    <row r="414" spans="1:9" x14ac:dyDescent="0.2">
      <c r="A414" s="2">
        <v>14</v>
      </c>
      <c r="B414" s="1" t="s">
        <v>109</v>
      </c>
      <c r="C414" s="4">
        <v>11</v>
      </c>
      <c r="D414" s="8">
        <v>1.37</v>
      </c>
      <c r="E414" s="4">
        <v>11</v>
      </c>
      <c r="F414" s="8">
        <v>2.25</v>
      </c>
      <c r="G414" s="4">
        <v>0</v>
      </c>
      <c r="H414" s="8">
        <v>0</v>
      </c>
      <c r="I414" s="4">
        <v>0</v>
      </c>
    </row>
    <row r="415" spans="1:9" x14ac:dyDescent="0.2">
      <c r="A415" s="2">
        <v>15</v>
      </c>
      <c r="B415" s="1" t="s">
        <v>100</v>
      </c>
      <c r="C415" s="4">
        <v>10</v>
      </c>
      <c r="D415" s="8">
        <v>1.25</v>
      </c>
      <c r="E415" s="4">
        <v>7</v>
      </c>
      <c r="F415" s="8">
        <v>1.43</v>
      </c>
      <c r="G415" s="4">
        <v>3</v>
      </c>
      <c r="H415" s="8">
        <v>0.97</v>
      </c>
      <c r="I415" s="4">
        <v>0</v>
      </c>
    </row>
    <row r="416" spans="1:9" x14ac:dyDescent="0.2">
      <c r="A416" s="2">
        <v>15</v>
      </c>
      <c r="B416" s="1" t="s">
        <v>106</v>
      </c>
      <c r="C416" s="4">
        <v>10</v>
      </c>
      <c r="D416" s="8">
        <v>1.25</v>
      </c>
      <c r="E416" s="4">
        <v>7</v>
      </c>
      <c r="F416" s="8">
        <v>1.43</v>
      </c>
      <c r="G416" s="4">
        <v>3</v>
      </c>
      <c r="H416" s="8">
        <v>0.97</v>
      </c>
      <c r="I416" s="4">
        <v>0</v>
      </c>
    </row>
    <row r="417" spans="1:9" x14ac:dyDescent="0.2">
      <c r="A417" s="2">
        <v>15</v>
      </c>
      <c r="B417" s="1" t="s">
        <v>108</v>
      </c>
      <c r="C417" s="4">
        <v>10</v>
      </c>
      <c r="D417" s="8">
        <v>1.25</v>
      </c>
      <c r="E417" s="4">
        <v>9</v>
      </c>
      <c r="F417" s="8">
        <v>1.84</v>
      </c>
      <c r="G417" s="4">
        <v>1</v>
      </c>
      <c r="H417" s="8">
        <v>0.32</v>
      </c>
      <c r="I417" s="4">
        <v>0</v>
      </c>
    </row>
    <row r="418" spans="1:9" x14ac:dyDescent="0.2">
      <c r="A418" s="2">
        <v>18</v>
      </c>
      <c r="B418" s="1" t="s">
        <v>99</v>
      </c>
      <c r="C418" s="4">
        <v>9</v>
      </c>
      <c r="D418" s="8">
        <v>1.1200000000000001</v>
      </c>
      <c r="E418" s="4">
        <v>7</v>
      </c>
      <c r="F418" s="8">
        <v>1.43</v>
      </c>
      <c r="G418" s="4">
        <v>2</v>
      </c>
      <c r="H418" s="8">
        <v>0.65</v>
      </c>
      <c r="I418" s="4">
        <v>0</v>
      </c>
    </row>
    <row r="419" spans="1:9" x14ac:dyDescent="0.2">
      <c r="A419" s="2">
        <v>18</v>
      </c>
      <c r="B419" s="1" t="s">
        <v>103</v>
      </c>
      <c r="C419" s="4">
        <v>9</v>
      </c>
      <c r="D419" s="8">
        <v>1.1200000000000001</v>
      </c>
      <c r="E419" s="4">
        <v>4</v>
      </c>
      <c r="F419" s="8">
        <v>0.82</v>
      </c>
      <c r="G419" s="4">
        <v>5</v>
      </c>
      <c r="H419" s="8">
        <v>1.61</v>
      </c>
      <c r="I419" s="4">
        <v>0</v>
      </c>
    </row>
    <row r="420" spans="1:9" x14ac:dyDescent="0.2">
      <c r="A420" s="2">
        <v>18</v>
      </c>
      <c r="B420" s="1" t="s">
        <v>105</v>
      </c>
      <c r="C420" s="4">
        <v>9</v>
      </c>
      <c r="D420" s="8">
        <v>1.1200000000000001</v>
      </c>
      <c r="E420" s="4">
        <v>6</v>
      </c>
      <c r="F420" s="8">
        <v>1.23</v>
      </c>
      <c r="G420" s="4">
        <v>3</v>
      </c>
      <c r="H420" s="8">
        <v>0.97</v>
      </c>
      <c r="I420" s="4">
        <v>0</v>
      </c>
    </row>
    <row r="421" spans="1:9" x14ac:dyDescent="0.2">
      <c r="A421" s="2">
        <v>18</v>
      </c>
      <c r="B421" s="1" t="s">
        <v>117</v>
      </c>
      <c r="C421" s="4">
        <v>9</v>
      </c>
      <c r="D421" s="8">
        <v>1.1200000000000001</v>
      </c>
      <c r="E421" s="4">
        <v>8</v>
      </c>
      <c r="F421" s="8">
        <v>1.64</v>
      </c>
      <c r="G421" s="4">
        <v>1</v>
      </c>
      <c r="H421" s="8">
        <v>0.32</v>
      </c>
      <c r="I421" s="4">
        <v>0</v>
      </c>
    </row>
    <row r="422" spans="1:9" x14ac:dyDescent="0.2">
      <c r="A422" s="1"/>
      <c r="C422" s="4"/>
      <c r="D422" s="8"/>
      <c r="E422" s="4"/>
      <c r="F422" s="8"/>
      <c r="G422" s="4"/>
      <c r="H422" s="8"/>
      <c r="I422" s="4"/>
    </row>
    <row r="423" spans="1:9" x14ac:dyDescent="0.2">
      <c r="A423" s="1" t="s">
        <v>17</v>
      </c>
      <c r="C423" s="4"/>
      <c r="D423" s="8"/>
      <c r="E423" s="4"/>
      <c r="F423" s="8"/>
      <c r="G423" s="4"/>
      <c r="H423" s="8"/>
      <c r="I423" s="4"/>
    </row>
    <row r="424" spans="1:9" x14ac:dyDescent="0.2">
      <c r="A424" s="2">
        <v>1</v>
      </c>
      <c r="B424" s="1" t="s">
        <v>111</v>
      </c>
      <c r="C424" s="4">
        <v>14</v>
      </c>
      <c r="D424" s="8">
        <v>9.09</v>
      </c>
      <c r="E424" s="4">
        <v>14</v>
      </c>
      <c r="F424" s="8">
        <v>12.96</v>
      </c>
      <c r="G424" s="4">
        <v>0</v>
      </c>
      <c r="H424" s="8">
        <v>0</v>
      </c>
      <c r="I424" s="4">
        <v>0</v>
      </c>
    </row>
    <row r="425" spans="1:9" x14ac:dyDescent="0.2">
      <c r="A425" s="2">
        <v>2</v>
      </c>
      <c r="B425" s="1" t="s">
        <v>101</v>
      </c>
      <c r="C425" s="4">
        <v>6</v>
      </c>
      <c r="D425" s="8">
        <v>3.9</v>
      </c>
      <c r="E425" s="4">
        <v>5</v>
      </c>
      <c r="F425" s="8">
        <v>4.63</v>
      </c>
      <c r="G425" s="4">
        <v>1</v>
      </c>
      <c r="H425" s="8">
        <v>2.27</v>
      </c>
      <c r="I425" s="4">
        <v>0</v>
      </c>
    </row>
    <row r="426" spans="1:9" x14ac:dyDescent="0.2">
      <c r="A426" s="2">
        <v>2</v>
      </c>
      <c r="B426" s="1" t="s">
        <v>104</v>
      </c>
      <c r="C426" s="4">
        <v>6</v>
      </c>
      <c r="D426" s="8">
        <v>3.9</v>
      </c>
      <c r="E426" s="4">
        <v>6</v>
      </c>
      <c r="F426" s="8">
        <v>5.56</v>
      </c>
      <c r="G426" s="4">
        <v>0</v>
      </c>
      <c r="H426" s="8">
        <v>0</v>
      </c>
      <c r="I426" s="4">
        <v>0</v>
      </c>
    </row>
    <row r="427" spans="1:9" x14ac:dyDescent="0.2">
      <c r="A427" s="2">
        <v>2</v>
      </c>
      <c r="B427" s="1" t="s">
        <v>110</v>
      </c>
      <c r="C427" s="4">
        <v>6</v>
      </c>
      <c r="D427" s="8">
        <v>3.9</v>
      </c>
      <c r="E427" s="4">
        <v>6</v>
      </c>
      <c r="F427" s="8">
        <v>5.56</v>
      </c>
      <c r="G427" s="4">
        <v>0</v>
      </c>
      <c r="H427" s="8">
        <v>0</v>
      </c>
      <c r="I427" s="4">
        <v>0</v>
      </c>
    </row>
    <row r="428" spans="1:9" x14ac:dyDescent="0.2">
      <c r="A428" s="2">
        <v>5</v>
      </c>
      <c r="B428" s="1" t="s">
        <v>95</v>
      </c>
      <c r="C428" s="4">
        <v>5</v>
      </c>
      <c r="D428" s="8">
        <v>3.25</v>
      </c>
      <c r="E428" s="4">
        <v>0</v>
      </c>
      <c r="F428" s="8">
        <v>0</v>
      </c>
      <c r="G428" s="4">
        <v>5</v>
      </c>
      <c r="H428" s="8">
        <v>11.36</v>
      </c>
      <c r="I428" s="4">
        <v>0</v>
      </c>
    </row>
    <row r="429" spans="1:9" x14ac:dyDescent="0.2">
      <c r="A429" s="2">
        <v>6</v>
      </c>
      <c r="B429" s="1" t="s">
        <v>100</v>
      </c>
      <c r="C429" s="4">
        <v>4</v>
      </c>
      <c r="D429" s="8">
        <v>2.6</v>
      </c>
      <c r="E429" s="4">
        <v>3</v>
      </c>
      <c r="F429" s="8">
        <v>2.78</v>
      </c>
      <c r="G429" s="4">
        <v>1</v>
      </c>
      <c r="H429" s="8">
        <v>2.27</v>
      </c>
      <c r="I429" s="4">
        <v>0</v>
      </c>
    </row>
    <row r="430" spans="1:9" x14ac:dyDescent="0.2">
      <c r="A430" s="2">
        <v>6</v>
      </c>
      <c r="B430" s="1" t="s">
        <v>107</v>
      </c>
      <c r="C430" s="4">
        <v>4</v>
      </c>
      <c r="D430" s="8">
        <v>2.6</v>
      </c>
      <c r="E430" s="4">
        <v>2</v>
      </c>
      <c r="F430" s="8">
        <v>1.85</v>
      </c>
      <c r="G430" s="4">
        <v>2</v>
      </c>
      <c r="H430" s="8">
        <v>4.55</v>
      </c>
      <c r="I430" s="4">
        <v>0</v>
      </c>
    </row>
    <row r="431" spans="1:9" x14ac:dyDescent="0.2">
      <c r="A431" s="2">
        <v>6</v>
      </c>
      <c r="B431" s="1" t="s">
        <v>108</v>
      </c>
      <c r="C431" s="4">
        <v>4</v>
      </c>
      <c r="D431" s="8">
        <v>2.6</v>
      </c>
      <c r="E431" s="4">
        <v>4</v>
      </c>
      <c r="F431" s="8">
        <v>3.7</v>
      </c>
      <c r="G431" s="4">
        <v>0</v>
      </c>
      <c r="H431" s="8">
        <v>0</v>
      </c>
      <c r="I431" s="4">
        <v>0</v>
      </c>
    </row>
    <row r="432" spans="1:9" x14ac:dyDescent="0.2">
      <c r="A432" s="2">
        <v>6</v>
      </c>
      <c r="B432" s="1" t="s">
        <v>112</v>
      </c>
      <c r="C432" s="4">
        <v>4</v>
      </c>
      <c r="D432" s="8">
        <v>2.6</v>
      </c>
      <c r="E432" s="4">
        <v>4</v>
      </c>
      <c r="F432" s="8">
        <v>3.7</v>
      </c>
      <c r="G432" s="4">
        <v>0</v>
      </c>
      <c r="H432" s="8">
        <v>0</v>
      </c>
      <c r="I432" s="4">
        <v>0</v>
      </c>
    </row>
    <row r="433" spans="1:9" x14ac:dyDescent="0.2">
      <c r="A433" s="2">
        <v>6</v>
      </c>
      <c r="B433" s="1" t="s">
        <v>113</v>
      </c>
      <c r="C433" s="4">
        <v>4</v>
      </c>
      <c r="D433" s="8">
        <v>2.6</v>
      </c>
      <c r="E433" s="4">
        <v>4</v>
      </c>
      <c r="F433" s="8">
        <v>3.7</v>
      </c>
      <c r="G433" s="4">
        <v>0</v>
      </c>
      <c r="H433" s="8">
        <v>0</v>
      </c>
      <c r="I433" s="4">
        <v>0</v>
      </c>
    </row>
    <row r="434" spans="1:9" x14ac:dyDescent="0.2">
      <c r="A434" s="2">
        <v>11</v>
      </c>
      <c r="B434" s="1" t="s">
        <v>133</v>
      </c>
      <c r="C434" s="4">
        <v>3</v>
      </c>
      <c r="D434" s="8">
        <v>1.95</v>
      </c>
      <c r="E434" s="4">
        <v>3</v>
      </c>
      <c r="F434" s="8">
        <v>2.78</v>
      </c>
      <c r="G434" s="4">
        <v>0</v>
      </c>
      <c r="H434" s="8">
        <v>0</v>
      </c>
      <c r="I434" s="4">
        <v>0</v>
      </c>
    </row>
    <row r="435" spans="1:9" x14ac:dyDescent="0.2">
      <c r="A435" s="2">
        <v>11</v>
      </c>
      <c r="B435" s="1" t="s">
        <v>125</v>
      </c>
      <c r="C435" s="4">
        <v>3</v>
      </c>
      <c r="D435" s="8">
        <v>1.95</v>
      </c>
      <c r="E435" s="4">
        <v>2</v>
      </c>
      <c r="F435" s="8">
        <v>1.85</v>
      </c>
      <c r="G435" s="4">
        <v>1</v>
      </c>
      <c r="H435" s="8">
        <v>2.27</v>
      </c>
      <c r="I435" s="4">
        <v>0</v>
      </c>
    </row>
    <row r="436" spans="1:9" x14ac:dyDescent="0.2">
      <c r="A436" s="2">
        <v>11</v>
      </c>
      <c r="B436" s="1" t="s">
        <v>126</v>
      </c>
      <c r="C436" s="4">
        <v>3</v>
      </c>
      <c r="D436" s="8">
        <v>1.95</v>
      </c>
      <c r="E436" s="4">
        <v>2</v>
      </c>
      <c r="F436" s="8">
        <v>1.85</v>
      </c>
      <c r="G436" s="4">
        <v>1</v>
      </c>
      <c r="H436" s="8">
        <v>2.27</v>
      </c>
      <c r="I436" s="4">
        <v>0</v>
      </c>
    </row>
    <row r="437" spans="1:9" x14ac:dyDescent="0.2">
      <c r="A437" s="2">
        <v>11</v>
      </c>
      <c r="B437" s="1" t="s">
        <v>102</v>
      </c>
      <c r="C437" s="4">
        <v>3</v>
      </c>
      <c r="D437" s="8">
        <v>1.95</v>
      </c>
      <c r="E437" s="4">
        <v>3</v>
      </c>
      <c r="F437" s="8">
        <v>2.78</v>
      </c>
      <c r="G437" s="4">
        <v>0</v>
      </c>
      <c r="H437" s="8">
        <v>0</v>
      </c>
      <c r="I437" s="4">
        <v>0</v>
      </c>
    </row>
    <row r="438" spans="1:9" x14ac:dyDescent="0.2">
      <c r="A438" s="2">
        <v>11</v>
      </c>
      <c r="B438" s="1" t="s">
        <v>115</v>
      </c>
      <c r="C438" s="4">
        <v>3</v>
      </c>
      <c r="D438" s="8">
        <v>1.95</v>
      </c>
      <c r="E438" s="4">
        <v>2</v>
      </c>
      <c r="F438" s="8">
        <v>1.85</v>
      </c>
      <c r="G438" s="4">
        <v>1</v>
      </c>
      <c r="H438" s="8">
        <v>2.27</v>
      </c>
      <c r="I438" s="4">
        <v>0</v>
      </c>
    </row>
    <row r="439" spans="1:9" x14ac:dyDescent="0.2">
      <c r="A439" s="2">
        <v>11</v>
      </c>
      <c r="B439" s="1" t="s">
        <v>103</v>
      </c>
      <c r="C439" s="4">
        <v>3</v>
      </c>
      <c r="D439" s="8">
        <v>1.95</v>
      </c>
      <c r="E439" s="4">
        <v>1</v>
      </c>
      <c r="F439" s="8">
        <v>0.93</v>
      </c>
      <c r="G439" s="4">
        <v>2</v>
      </c>
      <c r="H439" s="8">
        <v>4.55</v>
      </c>
      <c r="I439" s="4">
        <v>0</v>
      </c>
    </row>
    <row r="440" spans="1:9" x14ac:dyDescent="0.2">
      <c r="A440" s="2">
        <v>11</v>
      </c>
      <c r="B440" s="1" t="s">
        <v>119</v>
      </c>
      <c r="C440" s="4">
        <v>3</v>
      </c>
      <c r="D440" s="8">
        <v>1.95</v>
      </c>
      <c r="E440" s="4">
        <v>2</v>
      </c>
      <c r="F440" s="8">
        <v>1.85</v>
      </c>
      <c r="G440" s="4">
        <v>1</v>
      </c>
      <c r="H440" s="8">
        <v>2.27</v>
      </c>
      <c r="I440" s="4">
        <v>0</v>
      </c>
    </row>
    <row r="441" spans="1:9" x14ac:dyDescent="0.2">
      <c r="A441" s="2">
        <v>18</v>
      </c>
      <c r="B441" s="1" t="s">
        <v>96</v>
      </c>
      <c r="C441" s="4">
        <v>2</v>
      </c>
      <c r="D441" s="8">
        <v>1.3</v>
      </c>
      <c r="E441" s="4">
        <v>2</v>
      </c>
      <c r="F441" s="8">
        <v>1.85</v>
      </c>
      <c r="G441" s="4">
        <v>0</v>
      </c>
      <c r="H441" s="8">
        <v>0</v>
      </c>
      <c r="I441" s="4">
        <v>0</v>
      </c>
    </row>
    <row r="442" spans="1:9" x14ac:dyDescent="0.2">
      <c r="A442" s="2">
        <v>18</v>
      </c>
      <c r="B442" s="1" t="s">
        <v>166</v>
      </c>
      <c r="C442" s="4">
        <v>2</v>
      </c>
      <c r="D442" s="8">
        <v>1.3</v>
      </c>
      <c r="E442" s="4">
        <v>2</v>
      </c>
      <c r="F442" s="8">
        <v>1.85</v>
      </c>
      <c r="G442" s="4">
        <v>0</v>
      </c>
      <c r="H442" s="8">
        <v>0</v>
      </c>
      <c r="I442" s="4">
        <v>0</v>
      </c>
    </row>
    <row r="443" spans="1:9" x14ac:dyDescent="0.2">
      <c r="A443" s="2">
        <v>18</v>
      </c>
      <c r="B443" s="1" t="s">
        <v>97</v>
      </c>
      <c r="C443" s="4">
        <v>2</v>
      </c>
      <c r="D443" s="8">
        <v>1.3</v>
      </c>
      <c r="E443" s="4">
        <v>1</v>
      </c>
      <c r="F443" s="8">
        <v>0.93</v>
      </c>
      <c r="G443" s="4">
        <v>1</v>
      </c>
      <c r="H443" s="8">
        <v>2.27</v>
      </c>
      <c r="I443" s="4">
        <v>0</v>
      </c>
    </row>
    <row r="444" spans="1:9" x14ac:dyDescent="0.2">
      <c r="A444" s="2">
        <v>18</v>
      </c>
      <c r="B444" s="1" t="s">
        <v>167</v>
      </c>
      <c r="C444" s="4">
        <v>2</v>
      </c>
      <c r="D444" s="8">
        <v>1.3</v>
      </c>
      <c r="E444" s="4">
        <v>2</v>
      </c>
      <c r="F444" s="8">
        <v>1.85</v>
      </c>
      <c r="G444" s="4">
        <v>0</v>
      </c>
      <c r="H444" s="8">
        <v>0</v>
      </c>
      <c r="I444" s="4">
        <v>0</v>
      </c>
    </row>
    <row r="445" spans="1:9" x14ac:dyDescent="0.2">
      <c r="A445" s="2">
        <v>18</v>
      </c>
      <c r="B445" s="1" t="s">
        <v>122</v>
      </c>
      <c r="C445" s="4">
        <v>2</v>
      </c>
      <c r="D445" s="8">
        <v>1.3</v>
      </c>
      <c r="E445" s="4">
        <v>1</v>
      </c>
      <c r="F445" s="8">
        <v>0.93</v>
      </c>
      <c r="G445" s="4">
        <v>1</v>
      </c>
      <c r="H445" s="8">
        <v>2.27</v>
      </c>
      <c r="I445" s="4">
        <v>0</v>
      </c>
    </row>
    <row r="446" spans="1:9" x14ac:dyDescent="0.2">
      <c r="A446" s="2">
        <v>18</v>
      </c>
      <c r="B446" s="1" t="s">
        <v>168</v>
      </c>
      <c r="C446" s="4">
        <v>2</v>
      </c>
      <c r="D446" s="8">
        <v>1.3</v>
      </c>
      <c r="E446" s="4">
        <v>2</v>
      </c>
      <c r="F446" s="8">
        <v>1.85</v>
      </c>
      <c r="G446" s="4">
        <v>0</v>
      </c>
      <c r="H446" s="8">
        <v>0</v>
      </c>
      <c r="I446" s="4">
        <v>0</v>
      </c>
    </row>
    <row r="447" spans="1:9" x14ac:dyDescent="0.2">
      <c r="A447" s="2">
        <v>18</v>
      </c>
      <c r="B447" s="1" t="s">
        <v>142</v>
      </c>
      <c r="C447" s="4">
        <v>2</v>
      </c>
      <c r="D447" s="8">
        <v>1.3</v>
      </c>
      <c r="E447" s="4">
        <v>1</v>
      </c>
      <c r="F447" s="8">
        <v>0.93</v>
      </c>
      <c r="G447" s="4">
        <v>1</v>
      </c>
      <c r="H447" s="8">
        <v>2.27</v>
      </c>
      <c r="I447" s="4">
        <v>0</v>
      </c>
    </row>
    <row r="448" spans="1:9" x14ac:dyDescent="0.2">
      <c r="A448" s="2">
        <v>18</v>
      </c>
      <c r="B448" s="1" t="s">
        <v>149</v>
      </c>
      <c r="C448" s="4">
        <v>2</v>
      </c>
      <c r="D448" s="8">
        <v>1.3</v>
      </c>
      <c r="E448" s="4">
        <v>2</v>
      </c>
      <c r="F448" s="8">
        <v>1.85</v>
      </c>
      <c r="G448" s="4">
        <v>0</v>
      </c>
      <c r="H448" s="8">
        <v>0</v>
      </c>
      <c r="I448" s="4">
        <v>0</v>
      </c>
    </row>
    <row r="449" spans="1:9" x14ac:dyDescent="0.2">
      <c r="A449" s="2">
        <v>18</v>
      </c>
      <c r="B449" s="1" t="s">
        <v>150</v>
      </c>
      <c r="C449" s="4">
        <v>2</v>
      </c>
      <c r="D449" s="8">
        <v>1.3</v>
      </c>
      <c r="E449" s="4">
        <v>0</v>
      </c>
      <c r="F449" s="8">
        <v>0</v>
      </c>
      <c r="G449" s="4">
        <v>2</v>
      </c>
      <c r="H449" s="8">
        <v>4.55</v>
      </c>
      <c r="I449" s="4">
        <v>0</v>
      </c>
    </row>
    <row r="450" spans="1:9" x14ac:dyDescent="0.2">
      <c r="A450" s="2">
        <v>18</v>
      </c>
      <c r="B450" s="1" t="s">
        <v>105</v>
      </c>
      <c r="C450" s="4">
        <v>2</v>
      </c>
      <c r="D450" s="8">
        <v>1.3</v>
      </c>
      <c r="E450" s="4">
        <v>1</v>
      </c>
      <c r="F450" s="8">
        <v>0.93</v>
      </c>
      <c r="G450" s="4">
        <v>0</v>
      </c>
      <c r="H450" s="8">
        <v>0</v>
      </c>
      <c r="I450" s="4">
        <v>0</v>
      </c>
    </row>
    <row r="451" spans="1:9" x14ac:dyDescent="0.2">
      <c r="A451" s="2">
        <v>18</v>
      </c>
      <c r="B451" s="1" t="s">
        <v>169</v>
      </c>
      <c r="C451" s="4">
        <v>2</v>
      </c>
      <c r="D451" s="8">
        <v>1.3</v>
      </c>
      <c r="E451" s="4">
        <v>2</v>
      </c>
      <c r="F451" s="8">
        <v>1.85</v>
      </c>
      <c r="G451" s="4">
        <v>0</v>
      </c>
      <c r="H451" s="8">
        <v>0</v>
      </c>
      <c r="I451" s="4">
        <v>0</v>
      </c>
    </row>
    <row r="452" spans="1:9" x14ac:dyDescent="0.2">
      <c r="A452" s="2">
        <v>18</v>
      </c>
      <c r="B452" s="1" t="s">
        <v>109</v>
      </c>
      <c r="C452" s="4">
        <v>2</v>
      </c>
      <c r="D452" s="8">
        <v>1.3</v>
      </c>
      <c r="E452" s="4">
        <v>2</v>
      </c>
      <c r="F452" s="8">
        <v>1.85</v>
      </c>
      <c r="G452" s="4">
        <v>0</v>
      </c>
      <c r="H452" s="8">
        <v>0</v>
      </c>
      <c r="I452" s="4">
        <v>0</v>
      </c>
    </row>
    <row r="453" spans="1:9" x14ac:dyDescent="0.2">
      <c r="A453" s="2">
        <v>18</v>
      </c>
      <c r="B453" s="1" t="s">
        <v>170</v>
      </c>
      <c r="C453" s="4">
        <v>2</v>
      </c>
      <c r="D453" s="8">
        <v>1.3</v>
      </c>
      <c r="E453" s="4">
        <v>2</v>
      </c>
      <c r="F453" s="8">
        <v>1.85</v>
      </c>
      <c r="G453" s="4">
        <v>0</v>
      </c>
      <c r="H453" s="8">
        <v>0</v>
      </c>
      <c r="I453" s="4">
        <v>0</v>
      </c>
    </row>
    <row r="454" spans="1:9" x14ac:dyDescent="0.2">
      <c r="A454" s="2">
        <v>18</v>
      </c>
      <c r="B454" s="1" t="s">
        <v>138</v>
      </c>
      <c r="C454" s="4">
        <v>2</v>
      </c>
      <c r="D454" s="8">
        <v>1.3</v>
      </c>
      <c r="E454" s="4">
        <v>1</v>
      </c>
      <c r="F454" s="8">
        <v>0.93</v>
      </c>
      <c r="G454" s="4">
        <v>1</v>
      </c>
      <c r="H454" s="8">
        <v>2.27</v>
      </c>
      <c r="I454" s="4">
        <v>0</v>
      </c>
    </row>
    <row r="455" spans="1:9" x14ac:dyDescent="0.2">
      <c r="A455" s="2">
        <v>18</v>
      </c>
      <c r="B455" s="1" t="s">
        <v>116</v>
      </c>
      <c r="C455" s="4">
        <v>2</v>
      </c>
      <c r="D455" s="8">
        <v>1.3</v>
      </c>
      <c r="E455" s="4">
        <v>1</v>
      </c>
      <c r="F455" s="8">
        <v>0.93</v>
      </c>
      <c r="G455" s="4">
        <v>1</v>
      </c>
      <c r="H455" s="8">
        <v>2.27</v>
      </c>
      <c r="I455" s="4">
        <v>0</v>
      </c>
    </row>
    <row r="456" spans="1:9" x14ac:dyDescent="0.2">
      <c r="A456" s="2">
        <v>18</v>
      </c>
      <c r="B456" s="1" t="s">
        <v>171</v>
      </c>
      <c r="C456" s="4">
        <v>2</v>
      </c>
      <c r="D456" s="8">
        <v>1.3</v>
      </c>
      <c r="E456" s="4">
        <v>0</v>
      </c>
      <c r="F456" s="8">
        <v>0</v>
      </c>
      <c r="G456" s="4">
        <v>2</v>
      </c>
      <c r="H456" s="8">
        <v>4.55</v>
      </c>
      <c r="I456" s="4">
        <v>0</v>
      </c>
    </row>
    <row r="457" spans="1:9" x14ac:dyDescent="0.2">
      <c r="A457" s="1"/>
      <c r="C457" s="4"/>
      <c r="D457" s="8"/>
      <c r="E457" s="4"/>
      <c r="F457" s="8"/>
      <c r="G457" s="4"/>
      <c r="H457" s="8"/>
      <c r="I457" s="4"/>
    </row>
    <row r="458" spans="1:9" x14ac:dyDescent="0.2">
      <c r="A458" s="1" t="s">
        <v>18</v>
      </c>
      <c r="C458" s="4"/>
      <c r="D458" s="8"/>
      <c r="E458" s="4"/>
      <c r="F458" s="8"/>
      <c r="G458" s="4"/>
      <c r="H458" s="8"/>
      <c r="I458" s="4"/>
    </row>
    <row r="459" spans="1:9" x14ac:dyDescent="0.2">
      <c r="A459" s="2">
        <v>1</v>
      </c>
      <c r="B459" s="1" t="s">
        <v>111</v>
      </c>
      <c r="C459" s="4">
        <v>14</v>
      </c>
      <c r="D459" s="8">
        <v>6.25</v>
      </c>
      <c r="E459" s="4">
        <v>12</v>
      </c>
      <c r="F459" s="8">
        <v>8.82</v>
      </c>
      <c r="G459" s="4">
        <v>2</v>
      </c>
      <c r="H459" s="8">
        <v>2.33</v>
      </c>
      <c r="I459" s="4">
        <v>0</v>
      </c>
    </row>
    <row r="460" spans="1:9" x14ac:dyDescent="0.2">
      <c r="A460" s="2">
        <v>2</v>
      </c>
      <c r="B460" s="1" t="s">
        <v>99</v>
      </c>
      <c r="C460" s="4">
        <v>9</v>
      </c>
      <c r="D460" s="8">
        <v>4.0199999999999996</v>
      </c>
      <c r="E460" s="4">
        <v>4</v>
      </c>
      <c r="F460" s="8">
        <v>2.94</v>
      </c>
      <c r="G460" s="4">
        <v>5</v>
      </c>
      <c r="H460" s="8">
        <v>5.81</v>
      </c>
      <c r="I460" s="4">
        <v>0</v>
      </c>
    </row>
    <row r="461" spans="1:9" x14ac:dyDescent="0.2">
      <c r="A461" s="2">
        <v>2</v>
      </c>
      <c r="B461" s="1" t="s">
        <v>105</v>
      </c>
      <c r="C461" s="4">
        <v>9</v>
      </c>
      <c r="D461" s="8">
        <v>4.0199999999999996</v>
      </c>
      <c r="E461" s="4">
        <v>8</v>
      </c>
      <c r="F461" s="8">
        <v>5.88</v>
      </c>
      <c r="G461" s="4">
        <v>1</v>
      </c>
      <c r="H461" s="8">
        <v>1.1599999999999999</v>
      </c>
      <c r="I461" s="4">
        <v>0</v>
      </c>
    </row>
    <row r="462" spans="1:9" x14ac:dyDescent="0.2">
      <c r="A462" s="2">
        <v>2</v>
      </c>
      <c r="B462" s="1" t="s">
        <v>110</v>
      </c>
      <c r="C462" s="4">
        <v>9</v>
      </c>
      <c r="D462" s="8">
        <v>4.0199999999999996</v>
      </c>
      <c r="E462" s="4">
        <v>9</v>
      </c>
      <c r="F462" s="8">
        <v>6.62</v>
      </c>
      <c r="G462" s="4">
        <v>0</v>
      </c>
      <c r="H462" s="8">
        <v>0</v>
      </c>
      <c r="I462" s="4">
        <v>0</v>
      </c>
    </row>
    <row r="463" spans="1:9" x14ac:dyDescent="0.2">
      <c r="A463" s="2">
        <v>5</v>
      </c>
      <c r="B463" s="1" t="s">
        <v>103</v>
      </c>
      <c r="C463" s="4">
        <v>8</v>
      </c>
      <c r="D463" s="8">
        <v>3.57</v>
      </c>
      <c r="E463" s="4">
        <v>2</v>
      </c>
      <c r="F463" s="8">
        <v>1.47</v>
      </c>
      <c r="G463" s="4">
        <v>6</v>
      </c>
      <c r="H463" s="8">
        <v>6.98</v>
      </c>
      <c r="I463" s="4">
        <v>0</v>
      </c>
    </row>
    <row r="464" spans="1:9" x14ac:dyDescent="0.2">
      <c r="A464" s="2">
        <v>6</v>
      </c>
      <c r="B464" s="1" t="s">
        <v>100</v>
      </c>
      <c r="C464" s="4">
        <v>7</v>
      </c>
      <c r="D464" s="8">
        <v>3.13</v>
      </c>
      <c r="E464" s="4">
        <v>5</v>
      </c>
      <c r="F464" s="8">
        <v>3.68</v>
      </c>
      <c r="G464" s="4">
        <v>2</v>
      </c>
      <c r="H464" s="8">
        <v>2.33</v>
      </c>
      <c r="I464" s="4">
        <v>0</v>
      </c>
    </row>
    <row r="465" spans="1:9" x14ac:dyDescent="0.2">
      <c r="A465" s="2">
        <v>6</v>
      </c>
      <c r="B465" s="1" t="s">
        <v>102</v>
      </c>
      <c r="C465" s="4">
        <v>7</v>
      </c>
      <c r="D465" s="8">
        <v>3.13</v>
      </c>
      <c r="E465" s="4">
        <v>6</v>
      </c>
      <c r="F465" s="8">
        <v>4.41</v>
      </c>
      <c r="G465" s="4">
        <v>1</v>
      </c>
      <c r="H465" s="8">
        <v>1.1599999999999999</v>
      </c>
      <c r="I465" s="4">
        <v>0</v>
      </c>
    </row>
    <row r="466" spans="1:9" x14ac:dyDescent="0.2">
      <c r="A466" s="2">
        <v>8</v>
      </c>
      <c r="B466" s="1" t="s">
        <v>95</v>
      </c>
      <c r="C466" s="4">
        <v>6</v>
      </c>
      <c r="D466" s="8">
        <v>2.68</v>
      </c>
      <c r="E466" s="4">
        <v>0</v>
      </c>
      <c r="F466" s="8">
        <v>0</v>
      </c>
      <c r="G466" s="4">
        <v>6</v>
      </c>
      <c r="H466" s="8">
        <v>6.98</v>
      </c>
      <c r="I466" s="4">
        <v>0</v>
      </c>
    </row>
    <row r="467" spans="1:9" x14ac:dyDescent="0.2">
      <c r="A467" s="2">
        <v>8</v>
      </c>
      <c r="B467" s="1" t="s">
        <v>96</v>
      </c>
      <c r="C467" s="4">
        <v>6</v>
      </c>
      <c r="D467" s="8">
        <v>2.68</v>
      </c>
      <c r="E467" s="4">
        <v>3</v>
      </c>
      <c r="F467" s="8">
        <v>2.21</v>
      </c>
      <c r="G467" s="4">
        <v>3</v>
      </c>
      <c r="H467" s="8">
        <v>3.49</v>
      </c>
      <c r="I467" s="4">
        <v>0</v>
      </c>
    </row>
    <row r="468" spans="1:9" x14ac:dyDescent="0.2">
      <c r="A468" s="2">
        <v>8</v>
      </c>
      <c r="B468" s="1" t="s">
        <v>132</v>
      </c>
      <c r="C468" s="4">
        <v>6</v>
      </c>
      <c r="D468" s="8">
        <v>2.68</v>
      </c>
      <c r="E468" s="4">
        <v>3</v>
      </c>
      <c r="F468" s="8">
        <v>2.21</v>
      </c>
      <c r="G468" s="4">
        <v>3</v>
      </c>
      <c r="H468" s="8">
        <v>3.49</v>
      </c>
      <c r="I468" s="4">
        <v>0</v>
      </c>
    </row>
    <row r="469" spans="1:9" x14ac:dyDescent="0.2">
      <c r="A469" s="2">
        <v>11</v>
      </c>
      <c r="B469" s="1" t="s">
        <v>101</v>
      </c>
      <c r="C469" s="4">
        <v>5</v>
      </c>
      <c r="D469" s="8">
        <v>2.23</v>
      </c>
      <c r="E469" s="4">
        <v>4</v>
      </c>
      <c r="F469" s="8">
        <v>2.94</v>
      </c>
      <c r="G469" s="4">
        <v>1</v>
      </c>
      <c r="H469" s="8">
        <v>1.1599999999999999</v>
      </c>
      <c r="I469" s="4">
        <v>0</v>
      </c>
    </row>
    <row r="470" spans="1:9" x14ac:dyDescent="0.2">
      <c r="A470" s="2">
        <v>11</v>
      </c>
      <c r="B470" s="1" t="s">
        <v>107</v>
      </c>
      <c r="C470" s="4">
        <v>5</v>
      </c>
      <c r="D470" s="8">
        <v>2.23</v>
      </c>
      <c r="E470" s="4">
        <v>4</v>
      </c>
      <c r="F470" s="8">
        <v>2.94</v>
      </c>
      <c r="G470" s="4">
        <v>1</v>
      </c>
      <c r="H470" s="8">
        <v>1.1599999999999999</v>
      </c>
      <c r="I470" s="4">
        <v>0</v>
      </c>
    </row>
    <row r="471" spans="1:9" x14ac:dyDescent="0.2">
      <c r="A471" s="2">
        <v>11</v>
      </c>
      <c r="B471" s="1" t="s">
        <v>116</v>
      </c>
      <c r="C471" s="4">
        <v>5</v>
      </c>
      <c r="D471" s="8">
        <v>2.23</v>
      </c>
      <c r="E471" s="4">
        <v>1</v>
      </c>
      <c r="F471" s="8">
        <v>0.74</v>
      </c>
      <c r="G471" s="4">
        <v>4</v>
      </c>
      <c r="H471" s="8">
        <v>4.6500000000000004</v>
      </c>
      <c r="I471" s="4">
        <v>0</v>
      </c>
    </row>
    <row r="472" spans="1:9" x14ac:dyDescent="0.2">
      <c r="A472" s="2">
        <v>11</v>
      </c>
      <c r="B472" s="1" t="s">
        <v>112</v>
      </c>
      <c r="C472" s="4">
        <v>5</v>
      </c>
      <c r="D472" s="8">
        <v>2.23</v>
      </c>
      <c r="E472" s="4">
        <v>5</v>
      </c>
      <c r="F472" s="8">
        <v>3.68</v>
      </c>
      <c r="G472" s="4">
        <v>0</v>
      </c>
      <c r="H472" s="8">
        <v>0</v>
      </c>
      <c r="I472" s="4">
        <v>0</v>
      </c>
    </row>
    <row r="473" spans="1:9" x14ac:dyDescent="0.2">
      <c r="A473" s="2">
        <v>11</v>
      </c>
      <c r="B473" s="1" t="s">
        <v>113</v>
      </c>
      <c r="C473" s="4">
        <v>5</v>
      </c>
      <c r="D473" s="8">
        <v>2.23</v>
      </c>
      <c r="E473" s="4">
        <v>3</v>
      </c>
      <c r="F473" s="8">
        <v>2.21</v>
      </c>
      <c r="G473" s="4">
        <v>2</v>
      </c>
      <c r="H473" s="8">
        <v>2.33</v>
      </c>
      <c r="I473" s="4">
        <v>0</v>
      </c>
    </row>
    <row r="474" spans="1:9" x14ac:dyDescent="0.2">
      <c r="A474" s="2">
        <v>16</v>
      </c>
      <c r="B474" s="1" t="s">
        <v>133</v>
      </c>
      <c r="C474" s="4">
        <v>4</v>
      </c>
      <c r="D474" s="8">
        <v>1.79</v>
      </c>
      <c r="E474" s="4">
        <v>4</v>
      </c>
      <c r="F474" s="8">
        <v>2.94</v>
      </c>
      <c r="G474" s="4">
        <v>0</v>
      </c>
      <c r="H474" s="8">
        <v>0</v>
      </c>
      <c r="I474" s="4">
        <v>0</v>
      </c>
    </row>
    <row r="475" spans="1:9" x14ac:dyDescent="0.2">
      <c r="A475" s="2">
        <v>16</v>
      </c>
      <c r="B475" s="1" t="s">
        <v>126</v>
      </c>
      <c r="C475" s="4">
        <v>4</v>
      </c>
      <c r="D475" s="8">
        <v>1.79</v>
      </c>
      <c r="E475" s="4">
        <v>2</v>
      </c>
      <c r="F475" s="8">
        <v>1.47</v>
      </c>
      <c r="G475" s="4">
        <v>2</v>
      </c>
      <c r="H475" s="8">
        <v>2.33</v>
      </c>
      <c r="I475" s="4">
        <v>0</v>
      </c>
    </row>
    <row r="476" spans="1:9" x14ac:dyDescent="0.2">
      <c r="A476" s="2">
        <v>16</v>
      </c>
      <c r="B476" s="1" t="s">
        <v>97</v>
      </c>
      <c r="C476" s="4">
        <v>4</v>
      </c>
      <c r="D476" s="8">
        <v>1.79</v>
      </c>
      <c r="E476" s="4">
        <v>2</v>
      </c>
      <c r="F476" s="8">
        <v>1.47</v>
      </c>
      <c r="G476" s="4">
        <v>2</v>
      </c>
      <c r="H476" s="8">
        <v>2.33</v>
      </c>
      <c r="I476" s="4">
        <v>0</v>
      </c>
    </row>
    <row r="477" spans="1:9" x14ac:dyDescent="0.2">
      <c r="A477" s="2">
        <v>16</v>
      </c>
      <c r="B477" s="1" t="s">
        <v>142</v>
      </c>
      <c r="C477" s="4">
        <v>4</v>
      </c>
      <c r="D477" s="8">
        <v>1.79</v>
      </c>
      <c r="E477" s="4">
        <v>4</v>
      </c>
      <c r="F477" s="8">
        <v>2.94</v>
      </c>
      <c r="G477" s="4">
        <v>0</v>
      </c>
      <c r="H477" s="8">
        <v>0</v>
      </c>
      <c r="I477" s="4">
        <v>0</v>
      </c>
    </row>
    <row r="478" spans="1:9" x14ac:dyDescent="0.2">
      <c r="A478" s="2">
        <v>16</v>
      </c>
      <c r="B478" s="1" t="s">
        <v>117</v>
      </c>
      <c r="C478" s="4">
        <v>4</v>
      </c>
      <c r="D478" s="8">
        <v>1.79</v>
      </c>
      <c r="E478" s="4">
        <v>3</v>
      </c>
      <c r="F478" s="8">
        <v>2.21</v>
      </c>
      <c r="G478" s="4">
        <v>1</v>
      </c>
      <c r="H478" s="8">
        <v>1.1599999999999999</v>
      </c>
      <c r="I478" s="4">
        <v>0</v>
      </c>
    </row>
    <row r="479" spans="1:9" x14ac:dyDescent="0.2">
      <c r="A479" s="2">
        <v>16</v>
      </c>
      <c r="B479" s="1" t="s">
        <v>114</v>
      </c>
      <c r="C479" s="4">
        <v>4</v>
      </c>
      <c r="D479" s="8">
        <v>1.79</v>
      </c>
      <c r="E479" s="4">
        <v>3</v>
      </c>
      <c r="F479" s="8">
        <v>2.21</v>
      </c>
      <c r="G479" s="4">
        <v>1</v>
      </c>
      <c r="H479" s="8">
        <v>1.1599999999999999</v>
      </c>
      <c r="I479" s="4">
        <v>0</v>
      </c>
    </row>
    <row r="480" spans="1:9" x14ac:dyDescent="0.2">
      <c r="A480" s="1"/>
      <c r="C480" s="4"/>
      <c r="D480" s="8"/>
      <c r="E480" s="4"/>
      <c r="F480" s="8"/>
      <c r="G480" s="4"/>
      <c r="H480" s="8"/>
      <c r="I480" s="4"/>
    </row>
    <row r="481" spans="1:9" x14ac:dyDescent="0.2">
      <c r="A481" s="1" t="s">
        <v>19</v>
      </c>
      <c r="C481" s="4"/>
      <c r="D481" s="8"/>
      <c r="E481" s="4"/>
      <c r="F481" s="8"/>
      <c r="G481" s="4"/>
      <c r="H481" s="8"/>
      <c r="I481" s="4"/>
    </row>
    <row r="482" spans="1:9" x14ac:dyDescent="0.2">
      <c r="A482" s="2">
        <v>1</v>
      </c>
      <c r="B482" s="1" t="s">
        <v>111</v>
      </c>
      <c r="C482" s="4">
        <v>36</v>
      </c>
      <c r="D482" s="8">
        <v>6.55</v>
      </c>
      <c r="E482" s="4">
        <v>34</v>
      </c>
      <c r="F482" s="8">
        <v>8.31</v>
      </c>
      <c r="G482" s="4">
        <v>2</v>
      </c>
      <c r="H482" s="8">
        <v>1.55</v>
      </c>
      <c r="I482" s="4">
        <v>0</v>
      </c>
    </row>
    <row r="483" spans="1:9" x14ac:dyDescent="0.2">
      <c r="A483" s="2">
        <v>2</v>
      </c>
      <c r="B483" s="1" t="s">
        <v>110</v>
      </c>
      <c r="C483" s="4">
        <v>26</v>
      </c>
      <c r="D483" s="8">
        <v>4.7300000000000004</v>
      </c>
      <c r="E483" s="4">
        <v>25</v>
      </c>
      <c r="F483" s="8">
        <v>6.11</v>
      </c>
      <c r="G483" s="4">
        <v>1</v>
      </c>
      <c r="H483" s="8">
        <v>0.78</v>
      </c>
      <c r="I483" s="4">
        <v>0</v>
      </c>
    </row>
    <row r="484" spans="1:9" x14ac:dyDescent="0.2">
      <c r="A484" s="2">
        <v>3</v>
      </c>
      <c r="B484" s="1" t="s">
        <v>102</v>
      </c>
      <c r="C484" s="4">
        <v>25</v>
      </c>
      <c r="D484" s="8">
        <v>4.55</v>
      </c>
      <c r="E484" s="4">
        <v>23</v>
      </c>
      <c r="F484" s="8">
        <v>5.62</v>
      </c>
      <c r="G484" s="4">
        <v>2</v>
      </c>
      <c r="H484" s="8">
        <v>1.55</v>
      </c>
      <c r="I484" s="4">
        <v>0</v>
      </c>
    </row>
    <row r="485" spans="1:9" x14ac:dyDescent="0.2">
      <c r="A485" s="2">
        <v>4</v>
      </c>
      <c r="B485" s="1" t="s">
        <v>96</v>
      </c>
      <c r="C485" s="4">
        <v>20</v>
      </c>
      <c r="D485" s="8">
        <v>3.64</v>
      </c>
      <c r="E485" s="4">
        <v>17</v>
      </c>
      <c r="F485" s="8">
        <v>4.16</v>
      </c>
      <c r="G485" s="4">
        <v>3</v>
      </c>
      <c r="H485" s="8">
        <v>2.33</v>
      </c>
      <c r="I485" s="4">
        <v>0</v>
      </c>
    </row>
    <row r="486" spans="1:9" x14ac:dyDescent="0.2">
      <c r="A486" s="2">
        <v>5</v>
      </c>
      <c r="B486" s="1" t="s">
        <v>113</v>
      </c>
      <c r="C486" s="4">
        <v>18</v>
      </c>
      <c r="D486" s="8">
        <v>3.27</v>
      </c>
      <c r="E486" s="4">
        <v>18</v>
      </c>
      <c r="F486" s="8">
        <v>4.4000000000000004</v>
      </c>
      <c r="G486" s="4">
        <v>0</v>
      </c>
      <c r="H486" s="8">
        <v>0</v>
      </c>
      <c r="I486" s="4">
        <v>0</v>
      </c>
    </row>
    <row r="487" spans="1:9" x14ac:dyDescent="0.2">
      <c r="A487" s="2">
        <v>5</v>
      </c>
      <c r="B487" s="1" t="s">
        <v>114</v>
      </c>
      <c r="C487" s="4">
        <v>18</v>
      </c>
      <c r="D487" s="8">
        <v>3.27</v>
      </c>
      <c r="E487" s="4">
        <v>16</v>
      </c>
      <c r="F487" s="8">
        <v>3.91</v>
      </c>
      <c r="G487" s="4">
        <v>2</v>
      </c>
      <c r="H487" s="8">
        <v>1.55</v>
      </c>
      <c r="I487" s="4">
        <v>0</v>
      </c>
    </row>
    <row r="488" spans="1:9" x14ac:dyDescent="0.2">
      <c r="A488" s="2">
        <v>7</v>
      </c>
      <c r="B488" s="1" t="s">
        <v>95</v>
      </c>
      <c r="C488" s="4">
        <v>17</v>
      </c>
      <c r="D488" s="8">
        <v>3.09</v>
      </c>
      <c r="E488" s="4">
        <v>8</v>
      </c>
      <c r="F488" s="8">
        <v>1.96</v>
      </c>
      <c r="G488" s="4">
        <v>9</v>
      </c>
      <c r="H488" s="8">
        <v>6.98</v>
      </c>
      <c r="I488" s="4">
        <v>0</v>
      </c>
    </row>
    <row r="489" spans="1:9" x14ac:dyDescent="0.2">
      <c r="A489" s="2">
        <v>8</v>
      </c>
      <c r="B489" s="1" t="s">
        <v>109</v>
      </c>
      <c r="C489" s="4">
        <v>13</v>
      </c>
      <c r="D489" s="8">
        <v>2.36</v>
      </c>
      <c r="E489" s="4">
        <v>12</v>
      </c>
      <c r="F489" s="8">
        <v>2.93</v>
      </c>
      <c r="G489" s="4">
        <v>1</v>
      </c>
      <c r="H489" s="8">
        <v>0.78</v>
      </c>
      <c r="I489" s="4">
        <v>0</v>
      </c>
    </row>
    <row r="490" spans="1:9" x14ac:dyDescent="0.2">
      <c r="A490" s="2">
        <v>8</v>
      </c>
      <c r="B490" s="1" t="s">
        <v>112</v>
      </c>
      <c r="C490" s="4">
        <v>13</v>
      </c>
      <c r="D490" s="8">
        <v>2.36</v>
      </c>
      <c r="E490" s="4">
        <v>12</v>
      </c>
      <c r="F490" s="8">
        <v>2.93</v>
      </c>
      <c r="G490" s="4">
        <v>1</v>
      </c>
      <c r="H490" s="8">
        <v>0.78</v>
      </c>
      <c r="I490" s="4">
        <v>0</v>
      </c>
    </row>
    <row r="491" spans="1:9" x14ac:dyDescent="0.2">
      <c r="A491" s="2">
        <v>10</v>
      </c>
      <c r="B491" s="1" t="s">
        <v>115</v>
      </c>
      <c r="C491" s="4">
        <v>12</v>
      </c>
      <c r="D491" s="8">
        <v>2.1800000000000002</v>
      </c>
      <c r="E491" s="4">
        <v>9</v>
      </c>
      <c r="F491" s="8">
        <v>2.2000000000000002</v>
      </c>
      <c r="G491" s="4">
        <v>3</v>
      </c>
      <c r="H491" s="8">
        <v>2.33</v>
      </c>
      <c r="I491" s="4">
        <v>0</v>
      </c>
    </row>
    <row r="492" spans="1:9" x14ac:dyDescent="0.2">
      <c r="A492" s="2">
        <v>10</v>
      </c>
      <c r="B492" s="1" t="s">
        <v>107</v>
      </c>
      <c r="C492" s="4">
        <v>12</v>
      </c>
      <c r="D492" s="8">
        <v>2.1800000000000002</v>
      </c>
      <c r="E492" s="4">
        <v>9</v>
      </c>
      <c r="F492" s="8">
        <v>2.2000000000000002</v>
      </c>
      <c r="G492" s="4">
        <v>3</v>
      </c>
      <c r="H492" s="8">
        <v>2.33</v>
      </c>
      <c r="I492" s="4">
        <v>0</v>
      </c>
    </row>
    <row r="493" spans="1:9" x14ac:dyDescent="0.2">
      <c r="A493" s="2">
        <v>10</v>
      </c>
      <c r="B493" s="1" t="s">
        <v>108</v>
      </c>
      <c r="C493" s="4">
        <v>12</v>
      </c>
      <c r="D493" s="8">
        <v>2.1800000000000002</v>
      </c>
      <c r="E493" s="4">
        <v>11</v>
      </c>
      <c r="F493" s="8">
        <v>2.69</v>
      </c>
      <c r="G493" s="4">
        <v>1</v>
      </c>
      <c r="H493" s="8">
        <v>0.78</v>
      </c>
      <c r="I493" s="4">
        <v>0</v>
      </c>
    </row>
    <row r="494" spans="1:9" x14ac:dyDescent="0.2">
      <c r="A494" s="2">
        <v>13</v>
      </c>
      <c r="B494" s="1" t="s">
        <v>101</v>
      </c>
      <c r="C494" s="4">
        <v>11</v>
      </c>
      <c r="D494" s="8">
        <v>2</v>
      </c>
      <c r="E494" s="4">
        <v>11</v>
      </c>
      <c r="F494" s="8">
        <v>2.69</v>
      </c>
      <c r="G494" s="4">
        <v>0</v>
      </c>
      <c r="H494" s="8">
        <v>0</v>
      </c>
      <c r="I494" s="4">
        <v>0</v>
      </c>
    </row>
    <row r="495" spans="1:9" x14ac:dyDescent="0.2">
      <c r="A495" s="2">
        <v>13</v>
      </c>
      <c r="B495" s="1" t="s">
        <v>103</v>
      </c>
      <c r="C495" s="4">
        <v>11</v>
      </c>
      <c r="D495" s="8">
        <v>2</v>
      </c>
      <c r="E495" s="4">
        <v>4</v>
      </c>
      <c r="F495" s="8">
        <v>0.98</v>
      </c>
      <c r="G495" s="4">
        <v>7</v>
      </c>
      <c r="H495" s="8">
        <v>5.43</v>
      </c>
      <c r="I495" s="4">
        <v>0</v>
      </c>
    </row>
    <row r="496" spans="1:9" x14ac:dyDescent="0.2">
      <c r="A496" s="2">
        <v>15</v>
      </c>
      <c r="B496" s="1" t="s">
        <v>130</v>
      </c>
      <c r="C496" s="4">
        <v>10</v>
      </c>
      <c r="D496" s="8">
        <v>1.82</v>
      </c>
      <c r="E496" s="4">
        <v>7</v>
      </c>
      <c r="F496" s="8">
        <v>1.71</v>
      </c>
      <c r="G496" s="4">
        <v>3</v>
      </c>
      <c r="H496" s="8">
        <v>2.33</v>
      </c>
      <c r="I496" s="4">
        <v>0</v>
      </c>
    </row>
    <row r="497" spans="1:9" x14ac:dyDescent="0.2">
      <c r="A497" s="2">
        <v>15</v>
      </c>
      <c r="B497" s="1" t="s">
        <v>97</v>
      </c>
      <c r="C497" s="4">
        <v>10</v>
      </c>
      <c r="D497" s="8">
        <v>1.82</v>
      </c>
      <c r="E497" s="4">
        <v>8</v>
      </c>
      <c r="F497" s="8">
        <v>1.96</v>
      </c>
      <c r="G497" s="4">
        <v>2</v>
      </c>
      <c r="H497" s="8">
        <v>1.55</v>
      </c>
      <c r="I497" s="4">
        <v>0</v>
      </c>
    </row>
    <row r="498" spans="1:9" x14ac:dyDescent="0.2">
      <c r="A498" s="2">
        <v>15</v>
      </c>
      <c r="B498" s="1" t="s">
        <v>100</v>
      </c>
      <c r="C498" s="4">
        <v>10</v>
      </c>
      <c r="D498" s="8">
        <v>1.82</v>
      </c>
      <c r="E498" s="4">
        <v>9</v>
      </c>
      <c r="F498" s="8">
        <v>2.2000000000000002</v>
      </c>
      <c r="G498" s="4">
        <v>1</v>
      </c>
      <c r="H498" s="8">
        <v>0.78</v>
      </c>
      <c r="I498" s="4">
        <v>0</v>
      </c>
    </row>
    <row r="499" spans="1:9" x14ac:dyDescent="0.2">
      <c r="A499" s="2">
        <v>15</v>
      </c>
      <c r="B499" s="1" t="s">
        <v>105</v>
      </c>
      <c r="C499" s="4">
        <v>10</v>
      </c>
      <c r="D499" s="8">
        <v>1.82</v>
      </c>
      <c r="E499" s="4">
        <v>5</v>
      </c>
      <c r="F499" s="8">
        <v>1.22</v>
      </c>
      <c r="G499" s="4">
        <v>4</v>
      </c>
      <c r="H499" s="8">
        <v>3.1</v>
      </c>
      <c r="I499" s="4">
        <v>1</v>
      </c>
    </row>
    <row r="500" spans="1:9" x14ac:dyDescent="0.2">
      <c r="A500" s="2">
        <v>19</v>
      </c>
      <c r="B500" s="1" t="s">
        <v>142</v>
      </c>
      <c r="C500" s="4">
        <v>9</v>
      </c>
      <c r="D500" s="8">
        <v>1.64</v>
      </c>
      <c r="E500" s="4">
        <v>6</v>
      </c>
      <c r="F500" s="8">
        <v>1.47</v>
      </c>
      <c r="G500" s="4">
        <v>3</v>
      </c>
      <c r="H500" s="8">
        <v>2.33</v>
      </c>
      <c r="I500" s="4">
        <v>0</v>
      </c>
    </row>
    <row r="501" spans="1:9" x14ac:dyDescent="0.2">
      <c r="A501" s="2">
        <v>20</v>
      </c>
      <c r="B501" s="1" t="s">
        <v>99</v>
      </c>
      <c r="C501" s="4">
        <v>8</v>
      </c>
      <c r="D501" s="8">
        <v>1.45</v>
      </c>
      <c r="E501" s="4">
        <v>6</v>
      </c>
      <c r="F501" s="8">
        <v>1.47</v>
      </c>
      <c r="G501" s="4">
        <v>2</v>
      </c>
      <c r="H501" s="8">
        <v>1.55</v>
      </c>
      <c r="I501" s="4">
        <v>0</v>
      </c>
    </row>
    <row r="502" spans="1:9" x14ac:dyDescent="0.2">
      <c r="A502" s="2">
        <v>20</v>
      </c>
      <c r="B502" s="1" t="s">
        <v>104</v>
      </c>
      <c r="C502" s="4">
        <v>8</v>
      </c>
      <c r="D502" s="8">
        <v>1.45</v>
      </c>
      <c r="E502" s="4">
        <v>6</v>
      </c>
      <c r="F502" s="8">
        <v>1.47</v>
      </c>
      <c r="G502" s="4">
        <v>2</v>
      </c>
      <c r="H502" s="8">
        <v>1.55</v>
      </c>
      <c r="I502" s="4">
        <v>0</v>
      </c>
    </row>
    <row r="503" spans="1:9" x14ac:dyDescent="0.2">
      <c r="A503" s="2">
        <v>20</v>
      </c>
      <c r="B503" s="1" t="s">
        <v>119</v>
      </c>
      <c r="C503" s="4">
        <v>8</v>
      </c>
      <c r="D503" s="8">
        <v>1.45</v>
      </c>
      <c r="E503" s="4">
        <v>8</v>
      </c>
      <c r="F503" s="8">
        <v>1.96</v>
      </c>
      <c r="G503" s="4">
        <v>0</v>
      </c>
      <c r="H503" s="8">
        <v>0</v>
      </c>
      <c r="I503" s="4">
        <v>0</v>
      </c>
    </row>
    <row r="504" spans="1:9" x14ac:dyDescent="0.2">
      <c r="A504" s="2">
        <v>20</v>
      </c>
      <c r="B504" s="1" t="s">
        <v>116</v>
      </c>
      <c r="C504" s="4">
        <v>8</v>
      </c>
      <c r="D504" s="8">
        <v>1.45</v>
      </c>
      <c r="E504" s="4">
        <v>3</v>
      </c>
      <c r="F504" s="8">
        <v>0.73</v>
      </c>
      <c r="G504" s="4">
        <v>5</v>
      </c>
      <c r="H504" s="8">
        <v>3.88</v>
      </c>
      <c r="I504" s="4">
        <v>0</v>
      </c>
    </row>
    <row r="505" spans="1:9" x14ac:dyDescent="0.2">
      <c r="A505" s="1"/>
      <c r="C505" s="4"/>
      <c r="D505" s="8"/>
      <c r="E505" s="4"/>
      <c r="F505" s="8"/>
      <c r="G505" s="4"/>
      <c r="H505" s="8"/>
      <c r="I505" s="4"/>
    </row>
    <row r="506" spans="1:9" x14ac:dyDescent="0.2">
      <c r="A506" s="1" t="s">
        <v>20</v>
      </c>
      <c r="C506" s="4"/>
      <c r="D506" s="8"/>
      <c r="E506" s="4"/>
      <c r="F506" s="8"/>
      <c r="G506" s="4"/>
      <c r="H506" s="8"/>
      <c r="I506" s="4"/>
    </row>
    <row r="507" spans="1:9" x14ac:dyDescent="0.2">
      <c r="A507" s="2">
        <v>1</v>
      </c>
      <c r="B507" s="1" t="s">
        <v>95</v>
      </c>
      <c r="C507" s="4">
        <v>17</v>
      </c>
      <c r="D507" s="8">
        <v>8.06</v>
      </c>
      <c r="E507" s="4">
        <v>3</v>
      </c>
      <c r="F507" s="8">
        <v>2.11</v>
      </c>
      <c r="G507" s="4">
        <v>14</v>
      </c>
      <c r="H507" s="8">
        <v>21.88</v>
      </c>
      <c r="I507" s="4">
        <v>0</v>
      </c>
    </row>
    <row r="508" spans="1:9" x14ac:dyDescent="0.2">
      <c r="A508" s="2">
        <v>2</v>
      </c>
      <c r="B508" s="1" t="s">
        <v>111</v>
      </c>
      <c r="C508" s="4">
        <v>14</v>
      </c>
      <c r="D508" s="8">
        <v>6.64</v>
      </c>
      <c r="E508" s="4">
        <v>14</v>
      </c>
      <c r="F508" s="8">
        <v>9.86</v>
      </c>
      <c r="G508" s="4">
        <v>0</v>
      </c>
      <c r="H508" s="8">
        <v>0</v>
      </c>
      <c r="I508" s="4">
        <v>0</v>
      </c>
    </row>
    <row r="509" spans="1:9" x14ac:dyDescent="0.2">
      <c r="A509" s="2">
        <v>3</v>
      </c>
      <c r="B509" s="1" t="s">
        <v>110</v>
      </c>
      <c r="C509" s="4">
        <v>9</v>
      </c>
      <c r="D509" s="8">
        <v>4.2699999999999996</v>
      </c>
      <c r="E509" s="4">
        <v>9</v>
      </c>
      <c r="F509" s="8">
        <v>6.34</v>
      </c>
      <c r="G509" s="4">
        <v>0</v>
      </c>
      <c r="H509" s="8">
        <v>0</v>
      </c>
      <c r="I509" s="4">
        <v>0</v>
      </c>
    </row>
    <row r="510" spans="1:9" x14ac:dyDescent="0.2">
      <c r="A510" s="2">
        <v>4</v>
      </c>
      <c r="B510" s="1" t="s">
        <v>112</v>
      </c>
      <c r="C510" s="4">
        <v>8</v>
      </c>
      <c r="D510" s="8">
        <v>3.79</v>
      </c>
      <c r="E510" s="4">
        <v>8</v>
      </c>
      <c r="F510" s="8">
        <v>5.63</v>
      </c>
      <c r="G510" s="4">
        <v>0</v>
      </c>
      <c r="H510" s="8">
        <v>0</v>
      </c>
      <c r="I510" s="4">
        <v>0</v>
      </c>
    </row>
    <row r="511" spans="1:9" x14ac:dyDescent="0.2">
      <c r="A511" s="2">
        <v>5</v>
      </c>
      <c r="B511" s="1" t="s">
        <v>132</v>
      </c>
      <c r="C511" s="4">
        <v>7</v>
      </c>
      <c r="D511" s="8">
        <v>3.32</v>
      </c>
      <c r="E511" s="4">
        <v>3</v>
      </c>
      <c r="F511" s="8">
        <v>2.11</v>
      </c>
      <c r="G511" s="4">
        <v>4</v>
      </c>
      <c r="H511" s="8">
        <v>6.25</v>
      </c>
      <c r="I511" s="4">
        <v>0</v>
      </c>
    </row>
    <row r="512" spans="1:9" x14ac:dyDescent="0.2">
      <c r="A512" s="2">
        <v>6</v>
      </c>
      <c r="B512" s="1" t="s">
        <v>97</v>
      </c>
      <c r="C512" s="4">
        <v>6</v>
      </c>
      <c r="D512" s="8">
        <v>2.84</v>
      </c>
      <c r="E512" s="4">
        <v>6</v>
      </c>
      <c r="F512" s="8">
        <v>4.2300000000000004</v>
      </c>
      <c r="G512" s="4">
        <v>0</v>
      </c>
      <c r="H512" s="8">
        <v>0</v>
      </c>
      <c r="I512" s="4">
        <v>0</v>
      </c>
    </row>
    <row r="513" spans="1:9" x14ac:dyDescent="0.2">
      <c r="A513" s="2">
        <v>6</v>
      </c>
      <c r="B513" s="1" t="s">
        <v>102</v>
      </c>
      <c r="C513" s="4">
        <v>6</v>
      </c>
      <c r="D513" s="8">
        <v>2.84</v>
      </c>
      <c r="E513" s="4">
        <v>5</v>
      </c>
      <c r="F513" s="8">
        <v>3.52</v>
      </c>
      <c r="G513" s="4">
        <v>1</v>
      </c>
      <c r="H513" s="8">
        <v>1.56</v>
      </c>
      <c r="I513" s="4">
        <v>0</v>
      </c>
    </row>
    <row r="514" spans="1:9" x14ac:dyDescent="0.2">
      <c r="A514" s="2">
        <v>6</v>
      </c>
      <c r="B514" s="1" t="s">
        <v>107</v>
      </c>
      <c r="C514" s="4">
        <v>6</v>
      </c>
      <c r="D514" s="8">
        <v>2.84</v>
      </c>
      <c r="E514" s="4">
        <v>6</v>
      </c>
      <c r="F514" s="8">
        <v>4.2300000000000004</v>
      </c>
      <c r="G514" s="4">
        <v>0</v>
      </c>
      <c r="H514" s="8">
        <v>0</v>
      </c>
      <c r="I514" s="4">
        <v>0</v>
      </c>
    </row>
    <row r="515" spans="1:9" x14ac:dyDescent="0.2">
      <c r="A515" s="2">
        <v>9</v>
      </c>
      <c r="B515" s="1" t="s">
        <v>96</v>
      </c>
      <c r="C515" s="4">
        <v>5</v>
      </c>
      <c r="D515" s="8">
        <v>2.37</v>
      </c>
      <c r="E515" s="4">
        <v>3</v>
      </c>
      <c r="F515" s="8">
        <v>2.11</v>
      </c>
      <c r="G515" s="4">
        <v>2</v>
      </c>
      <c r="H515" s="8">
        <v>3.13</v>
      </c>
      <c r="I515" s="4">
        <v>0</v>
      </c>
    </row>
    <row r="516" spans="1:9" x14ac:dyDescent="0.2">
      <c r="A516" s="2">
        <v>9</v>
      </c>
      <c r="B516" s="1" t="s">
        <v>144</v>
      </c>
      <c r="C516" s="4">
        <v>5</v>
      </c>
      <c r="D516" s="8">
        <v>2.37</v>
      </c>
      <c r="E516" s="4">
        <v>0</v>
      </c>
      <c r="F516" s="8">
        <v>0</v>
      </c>
      <c r="G516" s="4">
        <v>5</v>
      </c>
      <c r="H516" s="8">
        <v>7.81</v>
      </c>
      <c r="I516" s="4">
        <v>0</v>
      </c>
    </row>
    <row r="517" spans="1:9" x14ac:dyDescent="0.2">
      <c r="A517" s="2">
        <v>9</v>
      </c>
      <c r="B517" s="1" t="s">
        <v>137</v>
      </c>
      <c r="C517" s="4">
        <v>5</v>
      </c>
      <c r="D517" s="8">
        <v>2.37</v>
      </c>
      <c r="E517" s="4">
        <v>4</v>
      </c>
      <c r="F517" s="8">
        <v>2.82</v>
      </c>
      <c r="G517" s="4">
        <v>1</v>
      </c>
      <c r="H517" s="8">
        <v>1.56</v>
      </c>
      <c r="I517" s="4">
        <v>0</v>
      </c>
    </row>
    <row r="518" spans="1:9" x14ac:dyDescent="0.2">
      <c r="A518" s="2">
        <v>9</v>
      </c>
      <c r="B518" s="1" t="s">
        <v>118</v>
      </c>
      <c r="C518" s="4">
        <v>5</v>
      </c>
      <c r="D518" s="8">
        <v>2.37</v>
      </c>
      <c r="E518" s="4">
        <v>5</v>
      </c>
      <c r="F518" s="8">
        <v>3.52</v>
      </c>
      <c r="G518" s="4">
        <v>0</v>
      </c>
      <c r="H518" s="8">
        <v>0</v>
      </c>
      <c r="I518" s="4">
        <v>0</v>
      </c>
    </row>
    <row r="519" spans="1:9" x14ac:dyDescent="0.2">
      <c r="A519" s="2">
        <v>9</v>
      </c>
      <c r="B519" s="1" t="s">
        <v>101</v>
      </c>
      <c r="C519" s="4">
        <v>5</v>
      </c>
      <c r="D519" s="8">
        <v>2.37</v>
      </c>
      <c r="E519" s="4">
        <v>3</v>
      </c>
      <c r="F519" s="8">
        <v>2.11</v>
      </c>
      <c r="G519" s="4">
        <v>2</v>
      </c>
      <c r="H519" s="8">
        <v>3.13</v>
      </c>
      <c r="I519" s="4">
        <v>0</v>
      </c>
    </row>
    <row r="520" spans="1:9" x14ac:dyDescent="0.2">
      <c r="A520" s="2">
        <v>14</v>
      </c>
      <c r="B520" s="1" t="s">
        <v>120</v>
      </c>
      <c r="C520" s="4">
        <v>4</v>
      </c>
      <c r="D520" s="8">
        <v>1.9</v>
      </c>
      <c r="E520" s="4">
        <v>3</v>
      </c>
      <c r="F520" s="8">
        <v>2.11</v>
      </c>
      <c r="G520" s="4">
        <v>1</v>
      </c>
      <c r="H520" s="8">
        <v>1.56</v>
      </c>
      <c r="I520" s="4">
        <v>0</v>
      </c>
    </row>
    <row r="521" spans="1:9" x14ac:dyDescent="0.2">
      <c r="A521" s="2">
        <v>14</v>
      </c>
      <c r="B521" s="1" t="s">
        <v>103</v>
      </c>
      <c r="C521" s="4">
        <v>4</v>
      </c>
      <c r="D521" s="8">
        <v>1.9</v>
      </c>
      <c r="E521" s="4">
        <v>3</v>
      </c>
      <c r="F521" s="8">
        <v>2.11</v>
      </c>
      <c r="G521" s="4">
        <v>1</v>
      </c>
      <c r="H521" s="8">
        <v>1.56</v>
      </c>
      <c r="I521" s="4">
        <v>0</v>
      </c>
    </row>
    <row r="522" spans="1:9" x14ac:dyDescent="0.2">
      <c r="A522" s="2">
        <v>14</v>
      </c>
      <c r="B522" s="1" t="s">
        <v>104</v>
      </c>
      <c r="C522" s="4">
        <v>4</v>
      </c>
      <c r="D522" s="8">
        <v>1.9</v>
      </c>
      <c r="E522" s="4">
        <v>3</v>
      </c>
      <c r="F522" s="8">
        <v>2.11</v>
      </c>
      <c r="G522" s="4">
        <v>1</v>
      </c>
      <c r="H522" s="8">
        <v>1.56</v>
      </c>
      <c r="I522" s="4">
        <v>0</v>
      </c>
    </row>
    <row r="523" spans="1:9" x14ac:dyDescent="0.2">
      <c r="A523" s="2">
        <v>17</v>
      </c>
      <c r="B523" s="1" t="s">
        <v>166</v>
      </c>
      <c r="C523" s="4">
        <v>3</v>
      </c>
      <c r="D523" s="8">
        <v>1.42</v>
      </c>
      <c r="E523" s="4">
        <v>3</v>
      </c>
      <c r="F523" s="8">
        <v>2.11</v>
      </c>
      <c r="G523" s="4">
        <v>0</v>
      </c>
      <c r="H523" s="8">
        <v>0</v>
      </c>
      <c r="I523" s="4">
        <v>0</v>
      </c>
    </row>
    <row r="524" spans="1:9" x14ac:dyDescent="0.2">
      <c r="A524" s="2">
        <v>17</v>
      </c>
      <c r="B524" s="1" t="s">
        <v>122</v>
      </c>
      <c r="C524" s="4">
        <v>3</v>
      </c>
      <c r="D524" s="8">
        <v>1.42</v>
      </c>
      <c r="E524" s="4">
        <v>1</v>
      </c>
      <c r="F524" s="8">
        <v>0.7</v>
      </c>
      <c r="G524" s="4">
        <v>2</v>
      </c>
      <c r="H524" s="8">
        <v>3.13</v>
      </c>
      <c r="I524" s="4">
        <v>0</v>
      </c>
    </row>
    <row r="525" spans="1:9" x14ac:dyDescent="0.2">
      <c r="A525" s="2">
        <v>17</v>
      </c>
      <c r="B525" s="1" t="s">
        <v>141</v>
      </c>
      <c r="C525" s="4">
        <v>3</v>
      </c>
      <c r="D525" s="8">
        <v>1.42</v>
      </c>
      <c r="E525" s="4">
        <v>3</v>
      </c>
      <c r="F525" s="8">
        <v>2.11</v>
      </c>
      <c r="G525" s="4">
        <v>0</v>
      </c>
      <c r="H525" s="8">
        <v>0</v>
      </c>
      <c r="I525" s="4">
        <v>0</v>
      </c>
    </row>
    <row r="526" spans="1:9" x14ac:dyDescent="0.2">
      <c r="A526" s="2">
        <v>17</v>
      </c>
      <c r="B526" s="1" t="s">
        <v>142</v>
      </c>
      <c r="C526" s="4">
        <v>3</v>
      </c>
      <c r="D526" s="8">
        <v>1.42</v>
      </c>
      <c r="E526" s="4">
        <v>3</v>
      </c>
      <c r="F526" s="8">
        <v>2.11</v>
      </c>
      <c r="G526" s="4">
        <v>0</v>
      </c>
      <c r="H526" s="8">
        <v>0</v>
      </c>
      <c r="I526" s="4">
        <v>0</v>
      </c>
    </row>
    <row r="527" spans="1:9" x14ac:dyDescent="0.2">
      <c r="A527" s="2">
        <v>17</v>
      </c>
      <c r="B527" s="1" t="s">
        <v>115</v>
      </c>
      <c r="C527" s="4">
        <v>3</v>
      </c>
      <c r="D527" s="8">
        <v>1.42</v>
      </c>
      <c r="E527" s="4">
        <v>3</v>
      </c>
      <c r="F527" s="8">
        <v>2.11</v>
      </c>
      <c r="G527" s="4">
        <v>0</v>
      </c>
      <c r="H527" s="8">
        <v>0</v>
      </c>
      <c r="I527" s="4">
        <v>0</v>
      </c>
    </row>
    <row r="528" spans="1:9" x14ac:dyDescent="0.2">
      <c r="A528" s="2">
        <v>17</v>
      </c>
      <c r="B528" s="1" t="s">
        <v>172</v>
      </c>
      <c r="C528" s="4">
        <v>3</v>
      </c>
      <c r="D528" s="8">
        <v>1.42</v>
      </c>
      <c r="E528" s="4">
        <v>2</v>
      </c>
      <c r="F528" s="8">
        <v>1.41</v>
      </c>
      <c r="G528" s="4">
        <v>1</v>
      </c>
      <c r="H528" s="8">
        <v>1.56</v>
      </c>
      <c r="I528" s="4">
        <v>0</v>
      </c>
    </row>
    <row r="529" spans="1:9" x14ac:dyDescent="0.2">
      <c r="A529" s="2">
        <v>17</v>
      </c>
      <c r="B529" s="1" t="s">
        <v>108</v>
      </c>
      <c r="C529" s="4">
        <v>3</v>
      </c>
      <c r="D529" s="8">
        <v>1.42</v>
      </c>
      <c r="E529" s="4">
        <v>3</v>
      </c>
      <c r="F529" s="8">
        <v>2.11</v>
      </c>
      <c r="G529" s="4">
        <v>0</v>
      </c>
      <c r="H529" s="8">
        <v>0</v>
      </c>
      <c r="I529" s="4">
        <v>0</v>
      </c>
    </row>
    <row r="530" spans="1:9" x14ac:dyDescent="0.2">
      <c r="A530" s="2">
        <v>17</v>
      </c>
      <c r="B530" s="1" t="s">
        <v>173</v>
      </c>
      <c r="C530" s="4">
        <v>3</v>
      </c>
      <c r="D530" s="8">
        <v>1.42</v>
      </c>
      <c r="E530" s="4">
        <v>3</v>
      </c>
      <c r="F530" s="8">
        <v>2.11</v>
      </c>
      <c r="G530" s="4">
        <v>0</v>
      </c>
      <c r="H530" s="8">
        <v>0</v>
      </c>
      <c r="I530" s="4">
        <v>0</v>
      </c>
    </row>
    <row r="531" spans="1:9" x14ac:dyDescent="0.2">
      <c r="A531" s="2">
        <v>17</v>
      </c>
      <c r="B531" s="1" t="s">
        <v>113</v>
      </c>
      <c r="C531" s="4">
        <v>3</v>
      </c>
      <c r="D531" s="8">
        <v>1.42</v>
      </c>
      <c r="E531" s="4">
        <v>2</v>
      </c>
      <c r="F531" s="8">
        <v>1.41</v>
      </c>
      <c r="G531" s="4">
        <v>1</v>
      </c>
      <c r="H531" s="8">
        <v>1.56</v>
      </c>
      <c r="I531" s="4">
        <v>0</v>
      </c>
    </row>
    <row r="532" spans="1:9" x14ac:dyDescent="0.2">
      <c r="A532" s="1"/>
      <c r="C532" s="4"/>
      <c r="D532" s="8"/>
      <c r="E532" s="4"/>
      <c r="F532" s="8"/>
      <c r="G532" s="4"/>
      <c r="H532" s="8"/>
      <c r="I53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6A2C-9CBD-4AD1-9876-66A5036928A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175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6</v>
      </c>
      <c r="D5" s="8">
        <v>0.03</v>
      </c>
      <c r="E5" s="12">
        <v>1</v>
      </c>
      <c r="F5" s="8">
        <v>0.01</v>
      </c>
      <c r="G5" s="12">
        <v>5</v>
      </c>
      <c r="H5" s="8">
        <v>0.06</v>
      </c>
      <c r="I5" s="12">
        <v>0</v>
      </c>
    </row>
    <row r="6" spans="2:9" ht="15" customHeight="1" x14ac:dyDescent="0.2">
      <c r="B6" t="s">
        <v>22</v>
      </c>
      <c r="C6" s="12">
        <v>2616</v>
      </c>
      <c r="D6" s="8">
        <v>13.06</v>
      </c>
      <c r="E6" s="12">
        <v>1242</v>
      </c>
      <c r="F6" s="8">
        <v>10.42</v>
      </c>
      <c r="G6" s="12">
        <v>1374</v>
      </c>
      <c r="H6" s="8">
        <v>17.600000000000001</v>
      </c>
      <c r="I6" s="12">
        <v>0</v>
      </c>
    </row>
    <row r="7" spans="2:9" ht="15" customHeight="1" x14ac:dyDescent="0.2">
      <c r="B7" t="s">
        <v>23</v>
      </c>
      <c r="C7" s="12">
        <v>1674</v>
      </c>
      <c r="D7" s="8">
        <v>8.36</v>
      </c>
      <c r="E7" s="12">
        <v>869</v>
      </c>
      <c r="F7" s="8">
        <v>7.29</v>
      </c>
      <c r="G7" s="12">
        <v>802</v>
      </c>
      <c r="H7" s="8">
        <v>10.28</v>
      </c>
      <c r="I7" s="12">
        <v>3</v>
      </c>
    </row>
    <row r="8" spans="2:9" ht="15" customHeight="1" x14ac:dyDescent="0.2">
      <c r="B8" t="s">
        <v>24</v>
      </c>
      <c r="C8" s="12">
        <v>66</v>
      </c>
      <c r="D8" s="8">
        <v>0.33</v>
      </c>
      <c r="E8" s="12">
        <v>2</v>
      </c>
      <c r="F8" s="8">
        <v>0.02</v>
      </c>
      <c r="G8" s="12">
        <v>51</v>
      </c>
      <c r="H8" s="8">
        <v>0.65</v>
      </c>
      <c r="I8" s="12">
        <v>3</v>
      </c>
    </row>
    <row r="9" spans="2:9" ht="15" customHeight="1" x14ac:dyDescent="0.2">
      <c r="B9" t="s">
        <v>25</v>
      </c>
      <c r="C9" s="12">
        <v>117</v>
      </c>
      <c r="D9" s="8">
        <v>0.57999999999999996</v>
      </c>
      <c r="E9" s="12">
        <v>9</v>
      </c>
      <c r="F9" s="8">
        <v>0.08</v>
      </c>
      <c r="G9" s="12">
        <v>107</v>
      </c>
      <c r="H9" s="8">
        <v>1.37</v>
      </c>
      <c r="I9" s="12">
        <v>1</v>
      </c>
    </row>
    <row r="10" spans="2:9" ht="15" customHeight="1" x14ac:dyDescent="0.2">
      <c r="B10" t="s">
        <v>26</v>
      </c>
      <c r="C10" s="12">
        <v>183</v>
      </c>
      <c r="D10" s="8">
        <v>0.91</v>
      </c>
      <c r="E10" s="12">
        <v>46</v>
      </c>
      <c r="F10" s="8">
        <v>0.39</v>
      </c>
      <c r="G10" s="12">
        <v>135</v>
      </c>
      <c r="H10" s="8">
        <v>1.73</v>
      </c>
      <c r="I10" s="12">
        <v>2</v>
      </c>
    </row>
    <row r="11" spans="2:9" ht="15" customHeight="1" x14ac:dyDescent="0.2">
      <c r="B11" t="s">
        <v>27</v>
      </c>
      <c r="C11" s="12">
        <v>5384</v>
      </c>
      <c r="D11" s="8">
        <v>26.87</v>
      </c>
      <c r="E11" s="12">
        <v>2922</v>
      </c>
      <c r="F11" s="8">
        <v>24.52</v>
      </c>
      <c r="G11" s="12">
        <v>2453</v>
      </c>
      <c r="H11" s="8">
        <v>31.43</v>
      </c>
      <c r="I11" s="12">
        <v>9</v>
      </c>
    </row>
    <row r="12" spans="2:9" ht="15" customHeight="1" x14ac:dyDescent="0.2">
      <c r="B12" t="s">
        <v>28</v>
      </c>
      <c r="C12" s="12">
        <v>164</v>
      </c>
      <c r="D12" s="8">
        <v>0.82</v>
      </c>
      <c r="E12" s="12">
        <v>25</v>
      </c>
      <c r="F12" s="8">
        <v>0.21</v>
      </c>
      <c r="G12" s="12">
        <v>139</v>
      </c>
      <c r="H12" s="8">
        <v>1.78</v>
      </c>
      <c r="I12" s="12">
        <v>0</v>
      </c>
    </row>
    <row r="13" spans="2:9" ht="15" customHeight="1" x14ac:dyDescent="0.2">
      <c r="B13" t="s">
        <v>29</v>
      </c>
      <c r="C13" s="12">
        <v>1333</v>
      </c>
      <c r="D13" s="8">
        <v>6.65</v>
      </c>
      <c r="E13" s="12">
        <v>683</v>
      </c>
      <c r="F13" s="8">
        <v>5.73</v>
      </c>
      <c r="G13" s="12">
        <v>645</v>
      </c>
      <c r="H13" s="8">
        <v>8.26</v>
      </c>
      <c r="I13" s="12">
        <v>1</v>
      </c>
    </row>
    <row r="14" spans="2:9" ht="15" customHeight="1" x14ac:dyDescent="0.2">
      <c r="B14" t="s">
        <v>30</v>
      </c>
      <c r="C14" s="12">
        <v>945</v>
      </c>
      <c r="D14" s="8">
        <v>4.72</v>
      </c>
      <c r="E14" s="12">
        <v>513</v>
      </c>
      <c r="F14" s="8">
        <v>4.3</v>
      </c>
      <c r="G14" s="12">
        <v>417</v>
      </c>
      <c r="H14" s="8">
        <v>5.34</v>
      </c>
      <c r="I14" s="12">
        <v>0</v>
      </c>
    </row>
    <row r="15" spans="2:9" ht="15" customHeight="1" x14ac:dyDescent="0.2">
      <c r="B15" t="s">
        <v>31</v>
      </c>
      <c r="C15" s="12">
        <v>2536</v>
      </c>
      <c r="D15" s="8">
        <v>12.66</v>
      </c>
      <c r="E15" s="12">
        <v>2112</v>
      </c>
      <c r="F15" s="8">
        <v>17.72</v>
      </c>
      <c r="G15" s="12">
        <v>416</v>
      </c>
      <c r="H15" s="8">
        <v>5.33</v>
      </c>
      <c r="I15" s="12">
        <v>2</v>
      </c>
    </row>
    <row r="16" spans="2:9" ht="15" customHeight="1" x14ac:dyDescent="0.2">
      <c r="B16" t="s">
        <v>32</v>
      </c>
      <c r="C16" s="12">
        <v>2559</v>
      </c>
      <c r="D16" s="8">
        <v>12.77</v>
      </c>
      <c r="E16" s="12">
        <v>2040</v>
      </c>
      <c r="F16" s="8">
        <v>17.12</v>
      </c>
      <c r="G16" s="12">
        <v>481</v>
      </c>
      <c r="H16" s="8">
        <v>6.16</v>
      </c>
      <c r="I16" s="12">
        <v>6</v>
      </c>
    </row>
    <row r="17" spans="2:9" ht="15" customHeight="1" x14ac:dyDescent="0.2">
      <c r="B17" t="s">
        <v>33</v>
      </c>
      <c r="C17" s="12">
        <v>812</v>
      </c>
      <c r="D17" s="8">
        <v>4.05</v>
      </c>
      <c r="E17" s="12">
        <v>507</v>
      </c>
      <c r="F17" s="8">
        <v>4.25</v>
      </c>
      <c r="G17" s="12">
        <v>154</v>
      </c>
      <c r="H17" s="8">
        <v>1.97</v>
      </c>
      <c r="I17" s="12">
        <v>6</v>
      </c>
    </row>
    <row r="18" spans="2:9" ht="15" customHeight="1" x14ac:dyDescent="0.2">
      <c r="B18" t="s">
        <v>34</v>
      </c>
      <c r="C18" s="12">
        <v>929</v>
      </c>
      <c r="D18" s="8">
        <v>4.6399999999999997</v>
      </c>
      <c r="E18" s="12">
        <v>576</v>
      </c>
      <c r="F18" s="8">
        <v>4.83</v>
      </c>
      <c r="G18" s="12">
        <v>324</v>
      </c>
      <c r="H18" s="8">
        <v>4.1500000000000004</v>
      </c>
      <c r="I18" s="12">
        <v>2</v>
      </c>
    </row>
    <row r="19" spans="2:9" ht="15" customHeight="1" x14ac:dyDescent="0.2">
      <c r="B19" t="s">
        <v>35</v>
      </c>
      <c r="C19" s="12">
        <v>710</v>
      </c>
      <c r="D19" s="8">
        <v>3.54</v>
      </c>
      <c r="E19" s="12">
        <v>371</v>
      </c>
      <c r="F19" s="8">
        <v>3.11</v>
      </c>
      <c r="G19" s="12">
        <v>302</v>
      </c>
      <c r="H19" s="8">
        <v>3.87</v>
      </c>
      <c r="I19" s="12">
        <v>9</v>
      </c>
    </row>
    <row r="20" spans="2:9" ht="15" customHeight="1" x14ac:dyDescent="0.2">
      <c r="B20" s="9" t="s">
        <v>177</v>
      </c>
      <c r="C20" s="12">
        <f>SUM(LTBL_41000[総数／事業所数])</f>
        <v>20034</v>
      </c>
      <c r="E20" s="12">
        <f>SUBTOTAL(109,LTBL_41000[個人／事業所数])</f>
        <v>11918</v>
      </c>
      <c r="G20" s="12">
        <f>SUBTOTAL(109,LTBL_41000[法人／事業所数])</f>
        <v>7805</v>
      </c>
      <c r="I20" s="12">
        <f>SUBTOTAL(109,LTBL_41000[法人以外の団体／事業所数])</f>
        <v>44</v>
      </c>
    </row>
    <row r="21" spans="2:9" ht="15" customHeight="1" x14ac:dyDescent="0.2">
      <c r="E21" s="11">
        <f>LTBL_41000[[#Totals],[個人／事業所数]]/LTBL_41000[[#Totals],[総数／事業所数]]</f>
        <v>0.59488868922831184</v>
      </c>
      <c r="G21" s="11">
        <f>LTBL_41000[[#Totals],[法人／事業所数]]/LTBL_41000[[#Totals],[総数／事業所数]]</f>
        <v>0.38958770090845563</v>
      </c>
      <c r="I21" s="11">
        <f>LTBL_41000[[#Totals],[法人以外の団体／事業所数]]/LTBL_41000[[#Totals],[総数／事業所数]]</f>
        <v>2.1962663472097433E-3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2225</v>
      </c>
      <c r="D24" s="8">
        <v>11.11</v>
      </c>
      <c r="E24" s="12">
        <v>1985</v>
      </c>
      <c r="F24" s="8">
        <v>16.66</v>
      </c>
      <c r="G24" s="12">
        <v>239</v>
      </c>
      <c r="H24" s="8">
        <v>3.06</v>
      </c>
      <c r="I24" s="12">
        <v>1</v>
      </c>
    </row>
    <row r="25" spans="2:9" ht="15" customHeight="1" x14ac:dyDescent="0.2">
      <c r="B25" t="s">
        <v>59</v>
      </c>
      <c r="C25" s="12">
        <v>2185</v>
      </c>
      <c r="D25" s="8">
        <v>10.91</v>
      </c>
      <c r="E25" s="12">
        <v>1871</v>
      </c>
      <c r="F25" s="8">
        <v>15.7</v>
      </c>
      <c r="G25" s="12">
        <v>314</v>
      </c>
      <c r="H25" s="8">
        <v>4.0199999999999996</v>
      </c>
      <c r="I25" s="12">
        <v>0</v>
      </c>
    </row>
    <row r="26" spans="2:9" ht="15" customHeight="1" x14ac:dyDescent="0.2">
      <c r="B26" t="s">
        <v>54</v>
      </c>
      <c r="C26" s="12">
        <v>1652</v>
      </c>
      <c r="D26" s="8">
        <v>8.25</v>
      </c>
      <c r="E26" s="12">
        <v>890</v>
      </c>
      <c r="F26" s="8">
        <v>7.47</v>
      </c>
      <c r="G26" s="12">
        <v>762</v>
      </c>
      <c r="H26" s="8">
        <v>9.76</v>
      </c>
      <c r="I26" s="12">
        <v>0</v>
      </c>
    </row>
    <row r="27" spans="2:9" ht="15" customHeight="1" x14ac:dyDescent="0.2">
      <c r="B27" t="s">
        <v>44</v>
      </c>
      <c r="C27" s="12">
        <v>1166</v>
      </c>
      <c r="D27" s="8">
        <v>5.82</v>
      </c>
      <c r="E27" s="12">
        <v>489</v>
      </c>
      <c r="F27" s="8">
        <v>4.0999999999999996</v>
      </c>
      <c r="G27" s="12">
        <v>677</v>
      </c>
      <c r="H27" s="8">
        <v>8.67</v>
      </c>
      <c r="I27" s="12">
        <v>0</v>
      </c>
    </row>
    <row r="28" spans="2:9" ht="15" customHeight="1" x14ac:dyDescent="0.2">
      <c r="B28" t="s">
        <v>52</v>
      </c>
      <c r="C28" s="12">
        <v>1123</v>
      </c>
      <c r="D28" s="8">
        <v>5.61</v>
      </c>
      <c r="E28" s="12">
        <v>831</v>
      </c>
      <c r="F28" s="8">
        <v>6.97</v>
      </c>
      <c r="G28" s="12">
        <v>283</v>
      </c>
      <c r="H28" s="8">
        <v>3.63</v>
      </c>
      <c r="I28" s="12">
        <v>9</v>
      </c>
    </row>
    <row r="29" spans="2:9" ht="15" customHeight="1" x14ac:dyDescent="0.2">
      <c r="B29" t="s">
        <v>55</v>
      </c>
      <c r="C29" s="12">
        <v>1008</v>
      </c>
      <c r="D29" s="8">
        <v>5.03</v>
      </c>
      <c r="E29" s="12">
        <v>607</v>
      </c>
      <c r="F29" s="8">
        <v>5.09</v>
      </c>
      <c r="G29" s="12">
        <v>396</v>
      </c>
      <c r="H29" s="8">
        <v>5.07</v>
      </c>
      <c r="I29" s="12">
        <v>1</v>
      </c>
    </row>
    <row r="30" spans="2:9" ht="15" customHeight="1" x14ac:dyDescent="0.2">
      <c r="B30" t="s">
        <v>45</v>
      </c>
      <c r="C30" s="12">
        <v>852</v>
      </c>
      <c r="D30" s="8">
        <v>4.25</v>
      </c>
      <c r="E30" s="12">
        <v>504</v>
      </c>
      <c r="F30" s="8">
        <v>4.2300000000000004</v>
      </c>
      <c r="G30" s="12">
        <v>348</v>
      </c>
      <c r="H30" s="8">
        <v>4.46</v>
      </c>
      <c r="I30" s="12">
        <v>0</v>
      </c>
    </row>
    <row r="31" spans="2:9" ht="15" customHeight="1" x14ac:dyDescent="0.2">
      <c r="B31" t="s">
        <v>60</v>
      </c>
      <c r="C31" s="12">
        <v>812</v>
      </c>
      <c r="D31" s="8">
        <v>4.05</v>
      </c>
      <c r="E31" s="12">
        <v>507</v>
      </c>
      <c r="F31" s="8">
        <v>4.25</v>
      </c>
      <c r="G31" s="12">
        <v>154</v>
      </c>
      <c r="H31" s="8">
        <v>1.97</v>
      </c>
      <c r="I31" s="12">
        <v>6</v>
      </c>
    </row>
    <row r="32" spans="2:9" ht="15" customHeight="1" x14ac:dyDescent="0.2">
      <c r="B32" t="s">
        <v>53</v>
      </c>
      <c r="C32" s="12">
        <v>727</v>
      </c>
      <c r="D32" s="8">
        <v>3.63</v>
      </c>
      <c r="E32" s="12">
        <v>535</v>
      </c>
      <c r="F32" s="8">
        <v>4.49</v>
      </c>
      <c r="G32" s="12">
        <v>192</v>
      </c>
      <c r="H32" s="8">
        <v>2.46</v>
      </c>
      <c r="I32" s="12">
        <v>0</v>
      </c>
    </row>
    <row r="33" spans="2:9" ht="15" customHeight="1" x14ac:dyDescent="0.2">
      <c r="B33" t="s">
        <v>61</v>
      </c>
      <c r="C33" s="12">
        <v>654</v>
      </c>
      <c r="D33" s="8">
        <v>3.26</v>
      </c>
      <c r="E33" s="12">
        <v>573</v>
      </c>
      <c r="F33" s="8">
        <v>4.8099999999999996</v>
      </c>
      <c r="G33" s="12">
        <v>81</v>
      </c>
      <c r="H33" s="8">
        <v>1.04</v>
      </c>
      <c r="I33" s="12">
        <v>0</v>
      </c>
    </row>
    <row r="34" spans="2:9" ht="15" customHeight="1" x14ac:dyDescent="0.2">
      <c r="B34" t="s">
        <v>46</v>
      </c>
      <c r="C34" s="12">
        <v>598</v>
      </c>
      <c r="D34" s="8">
        <v>2.98</v>
      </c>
      <c r="E34" s="12">
        <v>249</v>
      </c>
      <c r="F34" s="8">
        <v>2.09</v>
      </c>
      <c r="G34" s="12">
        <v>349</v>
      </c>
      <c r="H34" s="8">
        <v>4.47</v>
      </c>
      <c r="I34" s="12">
        <v>0</v>
      </c>
    </row>
    <row r="35" spans="2:9" ht="15" customHeight="1" x14ac:dyDescent="0.2">
      <c r="B35" t="s">
        <v>51</v>
      </c>
      <c r="C35" s="12">
        <v>540</v>
      </c>
      <c r="D35" s="8">
        <v>2.7</v>
      </c>
      <c r="E35" s="12">
        <v>264</v>
      </c>
      <c r="F35" s="8">
        <v>2.2200000000000002</v>
      </c>
      <c r="G35" s="12">
        <v>276</v>
      </c>
      <c r="H35" s="8">
        <v>3.54</v>
      </c>
      <c r="I35" s="12">
        <v>0</v>
      </c>
    </row>
    <row r="36" spans="2:9" ht="15" customHeight="1" x14ac:dyDescent="0.2">
      <c r="B36" t="s">
        <v>56</v>
      </c>
      <c r="C36" s="12">
        <v>464</v>
      </c>
      <c r="D36" s="8">
        <v>2.3199999999999998</v>
      </c>
      <c r="E36" s="12">
        <v>323</v>
      </c>
      <c r="F36" s="8">
        <v>2.71</v>
      </c>
      <c r="G36" s="12">
        <v>141</v>
      </c>
      <c r="H36" s="8">
        <v>1.81</v>
      </c>
      <c r="I36" s="12">
        <v>0</v>
      </c>
    </row>
    <row r="37" spans="2:9" ht="15" customHeight="1" x14ac:dyDescent="0.2">
      <c r="B37" t="s">
        <v>57</v>
      </c>
      <c r="C37" s="12">
        <v>450</v>
      </c>
      <c r="D37" s="8">
        <v>2.25</v>
      </c>
      <c r="E37" s="12">
        <v>187</v>
      </c>
      <c r="F37" s="8">
        <v>1.57</v>
      </c>
      <c r="G37" s="12">
        <v>252</v>
      </c>
      <c r="H37" s="8">
        <v>3.23</v>
      </c>
      <c r="I37" s="12">
        <v>0</v>
      </c>
    </row>
    <row r="38" spans="2:9" ht="15" customHeight="1" x14ac:dyDescent="0.2">
      <c r="B38" t="s">
        <v>48</v>
      </c>
      <c r="C38" s="12">
        <v>388</v>
      </c>
      <c r="D38" s="8">
        <v>1.94</v>
      </c>
      <c r="E38" s="12">
        <v>237</v>
      </c>
      <c r="F38" s="8">
        <v>1.99</v>
      </c>
      <c r="G38" s="12">
        <v>151</v>
      </c>
      <c r="H38" s="8">
        <v>1.93</v>
      </c>
      <c r="I38" s="12">
        <v>0</v>
      </c>
    </row>
    <row r="39" spans="2:9" ht="15" customHeight="1" x14ac:dyDescent="0.2">
      <c r="B39" t="s">
        <v>63</v>
      </c>
      <c r="C39" s="12">
        <v>340</v>
      </c>
      <c r="D39" s="8">
        <v>1.7</v>
      </c>
      <c r="E39" s="12">
        <v>280</v>
      </c>
      <c r="F39" s="8">
        <v>2.35</v>
      </c>
      <c r="G39" s="12">
        <v>60</v>
      </c>
      <c r="H39" s="8">
        <v>0.77</v>
      </c>
      <c r="I39" s="12">
        <v>0</v>
      </c>
    </row>
    <row r="40" spans="2:9" ht="15" customHeight="1" x14ac:dyDescent="0.2">
      <c r="B40" t="s">
        <v>50</v>
      </c>
      <c r="C40" s="12">
        <v>339</v>
      </c>
      <c r="D40" s="8">
        <v>1.69</v>
      </c>
      <c r="E40" s="12">
        <v>94</v>
      </c>
      <c r="F40" s="8">
        <v>0.79</v>
      </c>
      <c r="G40" s="12">
        <v>245</v>
      </c>
      <c r="H40" s="8">
        <v>3.14</v>
      </c>
      <c r="I40" s="12">
        <v>0</v>
      </c>
    </row>
    <row r="41" spans="2:9" ht="15" customHeight="1" x14ac:dyDescent="0.2">
      <c r="B41" t="s">
        <v>62</v>
      </c>
      <c r="C41" s="12">
        <v>275</v>
      </c>
      <c r="D41" s="8">
        <v>1.37</v>
      </c>
      <c r="E41" s="12">
        <v>3</v>
      </c>
      <c r="F41" s="8">
        <v>0.03</v>
      </c>
      <c r="G41" s="12">
        <v>243</v>
      </c>
      <c r="H41" s="8">
        <v>3.11</v>
      </c>
      <c r="I41" s="12">
        <v>2</v>
      </c>
    </row>
    <row r="42" spans="2:9" ht="15" customHeight="1" x14ac:dyDescent="0.2">
      <c r="B42" t="s">
        <v>49</v>
      </c>
      <c r="C42" s="12">
        <v>272</v>
      </c>
      <c r="D42" s="8">
        <v>1.36</v>
      </c>
      <c r="E42" s="12">
        <v>110</v>
      </c>
      <c r="F42" s="8">
        <v>0.92</v>
      </c>
      <c r="G42" s="12">
        <v>162</v>
      </c>
      <c r="H42" s="8">
        <v>2.08</v>
      </c>
      <c r="I42" s="12">
        <v>0</v>
      </c>
    </row>
    <row r="43" spans="2:9" ht="15" customHeight="1" x14ac:dyDescent="0.2">
      <c r="B43" t="s">
        <v>47</v>
      </c>
      <c r="C43" s="12">
        <v>267</v>
      </c>
      <c r="D43" s="8">
        <v>1.33</v>
      </c>
      <c r="E43" s="12">
        <v>146</v>
      </c>
      <c r="F43" s="8">
        <v>1.23</v>
      </c>
      <c r="G43" s="12">
        <v>118</v>
      </c>
      <c r="H43" s="8">
        <v>1.51</v>
      </c>
      <c r="I43" s="12">
        <v>3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1132</v>
      </c>
      <c r="D47" s="8">
        <v>5.65</v>
      </c>
      <c r="E47" s="12">
        <v>1036</v>
      </c>
      <c r="F47" s="8">
        <v>8.69</v>
      </c>
      <c r="G47" s="12">
        <v>96</v>
      </c>
      <c r="H47" s="8">
        <v>1.23</v>
      </c>
      <c r="I47" s="12">
        <v>0</v>
      </c>
    </row>
    <row r="48" spans="2:9" ht="15" customHeight="1" x14ac:dyDescent="0.2">
      <c r="B48" t="s">
        <v>105</v>
      </c>
      <c r="C48" s="12">
        <v>665</v>
      </c>
      <c r="D48" s="8">
        <v>3.32</v>
      </c>
      <c r="E48" s="12">
        <v>469</v>
      </c>
      <c r="F48" s="8">
        <v>3.94</v>
      </c>
      <c r="G48" s="12">
        <v>191</v>
      </c>
      <c r="H48" s="8">
        <v>2.4500000000000002</v>
      </c>
      <c r="I48" s="12">
        <v>1</v>
      </c>
    </row>
    <row r="49" spans="2:9" ht="15" customHeight="1" x14ac:dyDescent="0.2">
      <c r="B49" t="s">
        <v>110</v>
      </c>
      <c r="C49" s="12">
        <v>635</v>
      </c>
      <c r="D49" s="8">
        <v>3.17</v>
      </c>
      <c r="E49" s="12">
        <v>619</v>
      </c>
      <c r="F49" s="8">
        <v>5.19</v>
      </c>
      <c r="G49" s="12">
        <v>16</v>
      </c>
      <c r="H49" s="8">
        <v>0.2</v>
      </c>
      <c r="I49" s="12">
        <v>0</v>
      </c>
    </row>
    <row r="50" spans="2:9" ht="15" customHeight="1" x14ac:dyDescent="0.2">
      <c r="B50" t="s">
        <v>109</v>
      </c>
      <c r="C50" s="12">
        <v>623</v>
      </c>
      <c r="D50" s="8">
        <v>3.11</v>
      </c>
      <c r="E50" s="12">
        <v>599</v>
      </c>
      <c r="F50" s="8">
        <v>5.03</v>
      </c>
      <c r="G50" s="12">
        <v>24</v>
      </c>
      <c r="H50" s="8">
        <v>0.31</v>
      </c>
      <c r="I50" s="12">
        <v>0</v>
      </c>
    </row>
    <row r="51" spans="2:9" ht="15" customHeight="1" x14ac:dyDescent="0.2">
      <c r="B51" t="s">
        <v>107</v>
      </c>
      <c r="C51" s="12">
        <v>507</v>
      </c>
      <c r="D51" s="8">
        <v>2.5299999999999998</v>
      </c>
      <c r="E51" s="12">
        <v>421</v>
      </c>
      <c r="F51" s="8">
        <v>3.53</v>
      </c>
      <c r="G51" s="12">
        <v>86</v>
      </c>
      <c r="H51" s="8">
        <v>1.1000000000000001</v>
      </c>
      <c r="I51" s="12">
        <v>0</v>
      </c>
    </row>
    <row r="52" spans="2:9" ht="15" customHeight="1" x14ac:dyDescent="0.2">
      <c r="B52" t="s">
        <v>113</v>
      </c>
      <c r="C52" s="12">
        <v>507</v>
      </c>
      <c r="D52" s="8">
        <v>2.5299999999999998</v>
      </c>
      <c r="E52" s="12">
        <v>452</v>
      </c>
      <c r="F52" s="8">
        <v>3.79</v>
      </c>
      <c r="G52" s="12">
        <v>55</v>
      </c>
      <c r="H52" s="8">
        <v>0.7</v>
      </c>
      <c r="I52" s="12">
        <v>0</v>
      </c>
    </row>
    <row r="53" spans="2:9" ht="15" customHeight="1" x14ac:dyDescent="0.2">
      <c r="B53" t="s">
        <v>108</v>
      </c>
      <c r="C53" s="12">
        <v>477</v>
      </c>
      <c r="D53" s="8">
        <v>2.38</v>
      </c>
      <c r="E53" s="12">
        <v>445</v>
      </c>
      <c r="F53" s="8">
        <v>3.73</v>
      </c>
      <c r="G53" s="12">
        <v>32</v>
      </c>
      <c r="H53" s="8">
        <v>0.41</v>
      </c>
      <c r="I53" s="12">
        <v>0</v>
      </c>
    </row>
    <row r="54" spans="2:9" ht="15" customHeight="1" x14ac:dyDescent="0.2">
      <c r="B54" t="s">
        <v>102</v>
      </c>
      <c r="C54" s="12">
        <v>426</v>
      </c>
      <c r="D54" s="8">
        <v>2.13</v>
      </c>
      <c r="E54" s="12">
        <v>308</v>
      </c>
      <c r="F54" s="8">
        <v>2.58</v>
      </c>
      <c r="G54" s="12">
        <v>118</v>
      </c>
      <c r="H54" s="8">
        <v>1.51</v>
      </c>
      <c r="I54" s="12">
        <v>0</v>
      </c>
    </row>
    <row r="55" spans="2:9" ht="15" customHeight="1" x14ac:dyDescent="0.2">
      <c r="B55" t="s">
        <v>103</v>
      </c>
      <c r="C55" s="12">
        <v>419</v>
      </c>
      <c r="D55" s="8">
        <v>2.09</v>
      </c>
      <c r="E55" s="12">
        <v>154</v>
      </c>
      <c r="F55" s="8">
        <v>1.29</v>
      </c>
      <c r="G55" s="12">
        <v>265</v>
      </c>
      <c r="H55" s="8">
        <v>3.4</v>
      </c>
      <c r="I55" s="12">
        <v>0</v>
      </c>
    </row>
    <row r="56" spans="2:9" ht="15" customHeight="1" x14ac:dyDescent="0.2">
      <c r="B56" t="s">
        <v>104</v>
      </c>
      <c r="C56" s="12">
        <v>419</v>
      </c>
      <c r="D56" s="8">
        <v>2.09</v>
      </c>
      <c r="E56" s="12">
        <v>299</v>
      </c>
      <c r="F56" s="8">
        <v>2.5099999999999998</v>
      </c>
      <c r="G56" s="12">
        <v>120</v>
      </c>
      <c r="H56" s="8">
        <v>1.54</v>
      </c>
      <c r="I56" s="12">
        <v>0</v>
      </c>
    </row>
    <row r="57" spans="2:9" ht="15" customHeight="1" x14ac:dyDescent="0.2">
      <c r="B57" t="s">
        <v>95</v>
      </c>
      <c r="C57" s="12">
        <v>395</v>
      </c>
      <c r="D57" s="8">
        <v>1.97</v>
      </c>
      <c r="E57" s="12">
        <v>95</v>
      </c>
      <c r="F57" s="8">
        <v>0.8</v>
      </c>
      <c r="G57" s="12">
        <v>300</v>
      </c>
      <c r="H57" s="8">
        <v>3.84</v>
      </c>
      <c r="I57" s="12">
        <v>0</v>
      </c>
    </row>
    <row r="58" spans="2:9" ht="15" customHeight="1" x14ac:dyDescent="0.2">
      <c r="B58" t="s">
        <v>112</v>
      </c>
      <c r="C58" s="12">
        <v>390</v>
      </c>
      <c r="D58" s="8">
        <v>1.95</v>
      </c>
      <c r="E58" s="12">
        <v>327</v>
      </c>
      <c r="F58" s="8">
        <v>2.74</v>
      </c>
      <c r="G58" s="12">
        <v>62</v>
      </c>
      <c r="H58" s="8">
        <v>0.79</v>
      </c>
      <c r="I58" s="12">
        <v>0</v>
      </c>
    </row>
    <row r="59" spans="2:9" ht="15" customHeight="1" x14ac:dyDescent="0.2">
      <c r="B59" t="s">
        <v>96</v>
      </c>
      <c r="C59" s="12">
        <v>377</v>
      </c>
      <c r="D59" s="8">
        <v>1.88</v>
      </c>
      <c r="E59" s="12">
        <v>254</v>
      </c>
      <c r="F59" s="8">
        <v>2.13</v>
      </c>
      <c r="G59" s="12">
        <v>123</v>
      </c>
      <c r="H59" s="8">
        <v>1.58</v>
      </c>
      <c r="I59" s="12">
        <v>0</v>
      </c>
    </row>
    <row r="60" spans="2:9" ht="15" customHeight="1" x14ac:dyDescent="0.2">
      <c r="B60" t="s">
        <v>101</v>
      </c>
      <c r="C60" s="12">
        <v>375</v>
      </c>
      <c r="D60" s="8">
        <v>1.87</v>
      </c>
      <c r="E60" s="12">
        <v>260</v>
      </c>
      <c r="F60" s="8">
        <v>2.1800000000000002</v>
      </c>
      <c r="G60" s="12">
        <v>111</v>
      </c>
      <c r="H60" s="8">
        <v>1.42</v>
      </c>
      <c r="I60" s="12">
        <v>4</v>
      </c>
    </row>
    <row r="61" spans="2:9" ht="15" customHeight="1" x14ac:dyDescent="0.2">
      <c r="B61" t="s">
        <v>114</v>
      </c>
      <c r="C61" s="12">
        <v>339</v>
      </c>
      <c r="D61" s="8">
        <v>1.69</v>
      </c>
      <c r="E61" s="12">
        <v>280</v>
      </c>
      <c r="F61" s="8">
        <v>2.35</v>
      </c>
      <c r="G61" s="12">
        <v>59</v>
      </c>
      <c r="H61" s="8">
        <v>0.76</v>
      </c>
      <c r="I61" s="12">
        <v>0</v>
      </c>
    </row>
    <row r="62" spans="2:9" ht="15" customHeight="1" x14ac:dyDescent="0.2">
      <c r="B62" t="s">
        <v>100</v>
      </c>
      <c r="C62" s="12">
        <v>331</v>
      </c>
      <c r="D62" s="8">
        <v>1.65</v>
      </c>
      <c r="E62" s="12">
        <v>242</v>
      </c>
      <c r="F62" s="8">
        <v>2.0299999999999998</v>
      </c>
      <c r="G62" s="12">
        <v>88</v>
      </c>
      <c r="H62" s="8">
        <v>1.1299999999999999</v>
      </c>
      <c r="I62" s="12">
        <v>1</v>
      </c>
    </row>
    <row r="63" spans="2:9" ht="15" customHeight="1" x14ac:dyDescent="0.2">
      <c r="B63" t="s">
        <v>98</v>
      </c>
      <c r="C63" s="12">
        <v>312</v>
      </c>
      <c r="D63" s="8">
        <v>1.56</v>
      </c>
      <c r="E63" s="12">
        <v>212</v>
      </c>
      <c r="F63" s="8">
        <v>1.78</v>
      </c>
      <c r="G63" s="12">
        <v>100</v>
      </c>
      <c r="H63" s="8">
        <v>1.28</v>
      </c>
      <c r="I63" s="12">
        <v>0</v>
      </c>
    </row>
    <row r="64" spans="2:9" ht="15" customHeight="1" x14ac:dyDescent="0.2">
      <c r="B64" t="s">
        <v>106</v>
      </c>
      <c r="C64" s="12">
        <v>305</v>
      </c>
      <c r="D64" s="8">
        <v>1.52</v>
      </c>
      <c r="E64" s="12">
        <v>102</v>
      </c>
      <c r="F64" s="8">
        <v>0.86</v>
      </c>
      <c r="G64" s="12">
        <v>192</v>
      </c>
      <c r="H64" s="8">
        <v>2.46</v>
      </c>
      <c r="I64" s="12">
        <v>0</v>
      </c>
    </row>
    <row r="65" spans="2:9" ht="15" customHeight="1" x14ac:dyDescent="0.2">
      <c r="B65" t="s">
        <v>97</v>
      </c>
      <c r="C65" s="12">
        <v>287</v>
      </c>
      <c r="D65" s="8">
        <v>1.43</v>
      </c>
      <c r="E65" s="12">
        <v>141</v>
      </c>
      <c r="F65" s="8">
        <v>1.18</v>
      </c>
      <c r="G65" s="12">
        <v>146</v>
      </c>
      <c r="H65" s="8">
        <v>1.87</v>
      </c>
      <c r="I65" s="12">
        <v>0</v>
      </c>
    </row>
    <row r="66" spans="2:9" ht="15" customHeight="1" x14ac:dyDescent="0.2">
      <c r="B66" t="s">
        <v>99</v>
      </c>
      <c r="C66" s="12">
        <v>276</v>
      </c>
      <c r="D66" s="8">
        <v>1.38</v>
      </c>
      <c r="E66" s="12">
        <v>133</v>
      </c>
      <c r="F66" s="8">
        <v>1.1200000000000001</v>
      </c>
      <c r="G66" s="12">
        <v>143</v>
      </c>
      <c r="H66" s="8">
        <v>1.83</v>
      </c>
      <c r="I66" s="12">
        <v>0</v>
      </c>
    </row>
    <row r="68" spans="2:9" ht="15" customHeight="1" x14ac:dyDescent="0.2">
      <c r="B68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E6A1-FBBA-4973-B164-D98024D3695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181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712</v>
      </c>
      <c r="D6" s="8">
        <v>11.63</v>
      </c>
      <c r="E6" s="12">
        <v>306</v>
      </c>
      <c r="F6" s="8">
        <v>8.94</v>
      </c>
      <c r="G6" s="12">
        <v>406</v>
      </c>
      <c r="H6" s="8">
        <v>15.49</v>
      </c>
      <c r="I6" s="12">
        <v>0</v>
      </c>
    </row>
    <row r="7" spans="2:9" ht="15" customHeight="1" x14ac:dyDescent="0.2">
      <c r="B7" t="s">
        <v>23</v>
      </c>
      <c r="C7" s="12">
        <v>356</v>
      </c>
      <c r="D7" s="8">
        <v>5.81</v>
      </c>
      <c r="E7" s="12">
        <v>175</v>
      </c>
      <c r="F7" s="8">
        <v>5.1100000000000003</v>
      </c>
      <c r="G7" s="12">
        <v>181</v>
      </c>
      <c r="H7" s="8">
        <v>6.91</v>
      </c>
      <c r="I7" s="12">
        <v>0</v>
      </c>
    </row>
    <row r="8" spans="2:9" ht="15" customHeight="1" x14ac:dyDescent="0.2">
      <c r="B8" t="s">
        <v>24</v>
      </c>
      <c r="C8" s="12">
        <v>32</v>
      </c>
      <c r="D8" s="8">
        <v>0.52</v>
      </c>
      <c r="E8" s="12">
        <v>0</v>
      </c>
      <c r="F8" s="8">
        <v>0</v>
      </c>
      <c r="G8" s="12">
        <v>32</v>
      </c>
      <c r="H8" s="8">
        <v>1.22</v>
      </c>
      <c r="I8" s="12">
        <v>0</v>
      </c>
    </row>
    <row r="9" spans="2:9" ht="15" customHeight="1" x14ac:dyDescent="0.2">
      <c r="B9" t="s">
        <v>25</v>
      </c>
      <c r="C9" s="12">
        <v>55</v>
      </c>
      <c r="D9" s="8">
        <v>0.9</v>
      </c>
      <c r="E9" s="12">
        <v>1</v>
      </c>
      <c r="F9" s="8">
        <v>0.03</v>
      </c>
      <c r="G9" s="12">
        <v>53</v>
      </c>
      <c r="H9" s="8">
        <v>2.02</v>
      </c>
      <c r="I9" s="12">
        <v>1</v>
      </c>
    </row>
    <row r="10" spans="2:9" ht="15" customHeight="1" x14ac:dyDescent="0.2">
      <c r="B10" t="s">
        <v>26</v>
      </c>
      <c r="C10" s="12">
        <v>46</v>
      </c>
      <c r="D10" s="8">
        <v>0.75</v>
      </c>
      <c r="E10" s="12">
        <v>19</v>
      </c>
      <c r="F10" s="8">
        <v>0.55000000000000004</v>
      </c>
      <c r="G10" s="12">
        <v>27</v>
      </c>
      <c r="H10" s="8">
        <v>1.03</v>
      </c>
      <c r="I10" s="12">
        <v>0</v>
      </c>
    </row>
    <row r="11" spans="2:9" ht="15" customHeight="1" x14ac:dyDescent="0.2">
      <c r="B11" t="s">
        <v>27</v>
      </c>
      <c r="C11" s="12">
        <v>1562</v>
      </c>
      <c r="D11" s="8">
        <v>25.51</v>
      </c>
      <c r="E11" s="12">
        <v>760</v>
      </c>
      <c r="F11" s="8">
        <v>22.2</v>
      </c>
      <c r="G11" s="12">
        <v>802</v>
      </c>
      <c r="H11" s="8">
        <v>30.6</v>
      </c>
      <c r="I11" s="12">
        <v>0</v>
      </c>
    </row>
    <row r="12" spans="2:9" ht="15" customHeight="1" x14ac:dyDescent="0.2">
      <c r="B12" t="s">
        <v>28</v>
      </c>
      <c r="C12" s="12">
        <v>66</v>
      </c>
      <c r="D12" s="8">
        <v>1.08</v>
      </c>
      <c r="E12" s="12">
        <v>5</v>
      </c>
      <c r="F12" s="8">
        <v>0.15</v>
      </c>
      <c r="G12" s="12">
        <v>61</v>
      </c>
      <c r="H12" s="8">
        <v>2.33</v>
      </c>
      <c r="I12" s="12">
        <v>0</v>
      </c>
    </row>
    <row r="13" spans="2:9" ht="15" customHeight="1" x14ac:dyDescent="0.2">
      <c r="B13" t="s">
        <v>29</v>
      </c>
      <c r="C13" s="12">
        <v>512</v>
      </c>
      <c r="D13" s="8">
        <v>8.36</v>
      </c>
      <c r="E13" s="12">
        <v>248</v>
      </c>
      <c r="F13" s="8">
        <v>7.24</v>
      </c>
      <c r="G13" s="12">
        <v>264</v>
      </c>
      <c r="H13" s="8">
        <v>10.07</v>
      </c>
      <c r="I13" s="12">
        <v>0</v>
      </c>
    </row>
    <row r="14" spans="2:9" ht="15" customHeight="1" x14ac:dyDescent="0.2">
      <c r="B14" t="s">
        <v>30</v>
      </c>
      <c r="C14" s="12">
        <v>382</v>
      </c>
      <c r="D14" s="8">
        <v>6.24</v>
      </c>
      <c r="E14" s="12">
        <v>196</v>
      </c>
      <c r="F14" s="8">
        <v>5.72</v>
      </c>
      <c r="G14" s="12">
        <v>182</v>
      </c>
      <c r="H14" s="8">
        <v>6.94</v>
      </c>
      <c r="I14" s="12">
        <v>0</v>
      </c>
    </row>
    <row r="15" spans="2:9" ht="15" customHeight="1" x14ac:dyDescent="0.2">
      <c r="B15" t="s">
        <v>31</v>
      </c>
      <c r="C15" s="12">
        <v>770</v>
      </c>
      <c r="D15" s="8">
        <v>12.58</v>
      </c>
      <c r="E15" s="12">
        <v>629</v>
      </c>
      <c r="F15" s="8">
        <v>18.37</v>
      </c>
      <c r="G15" s="12">
        <v>138</v>
      </c>
      <c r="H15" s="8">
        <v>5.27</v>
      </c>
      <c r="I15" s="12">
        <v>0</v>
      </c>
    </row>
    <row r="16" spans="2:9" ht="15" customHeight="1" x14ac:dyDescent="0.2">
      <c r="B16" t="s">
        <v>32</v>
      </c>
      <c r="C16" s="12">
        <v>806</v>
      </c>
      <c r="D16" s="8">
        <v>13.16</v>
      </c>
      <c r="E16" s="12">
        <v>612</v>
      </c>
      <c r="F16" s="8">
        <v>17.87</v>
      </c>
      <c r="G16" s="12">
        <v>186</v>
      </c>
      <c r="H16" s="8">
        <v>7.1</v>
      </c>
      <c r="I16" s="12">
        <v>2</v>
      </c>
    </row>
    <row r="17" spans="2:9" ht="15" customHeight="1" x14ac:dyDescent="0.2">
      <c r="B17" t="s">
        <v>33</v>
      </c>
      <c r="C17" s="12">
        <v>297</v>
      </c>
      <c r="D17" s="8">
        <v>4.8499999999999996</v>
      </c>
      <c r="E17" s="12">
        <v>175</v>
      </c>
      <c r="F17" s="8">
        <v>5.1100000000000003</v>
      </c>
      <c r="G17" s="12">
        <v>75</v>
      </c>
      <c r="H17" s="8">
        <v>2.86</v>
      </c>
      <c r="I17" s="12">
        <v>1</v>
      </c>
    </row>
    <row r="18" spans="2:9" ht="15" customHeight="1" x14ac:dyDescent="0.2">
      <c r="B18" t="s">
        <v>34</v>
      </c>
      <c r="C18" s="12">
        <v>302</v>
      </c>
      <c r="D18" s="8">
        <v>4.93</v>
      </c>
      <c r="E18" s="12">
        <v>178</v>
      </c>
      <c r="F18" s="8">
        <v>5.2</v>
      </c>
      <c r="G18" s="12">
        <v>113</v>
      </c>
      <c r="H18" s="8">
        <v>4.3099999999999996</v>
      </c>
      <c r="I18" s="12">
        <v>2</v>
      </c>
    </row>
    <row r="19" spans="2:9" ht="15" customHeight="1" x14ac:dyDescent="0.2">
      <c r="B19" t="s">
        <v>35</v>
      </c>
      <c r="C19" s="12">
        <v>225</v>
      </c>
      <c r="D19" s="8">
        <v>3.67</v>
      </c>
      <c r="E19" s="12">
        <v>120</v>
      </c>
      <c r="F19" s="8">
        <v>3.5</v>
      </c>
      <c r="G19" s="12">
        <v>101</v>
      </c>
      <c r="H19" s="8">
        <v>3.85</v>
      </c>
      <c r="I19" s="12">
        <v>2</v>
      </c>
    </row>
    <row r="20" spans="2:9" ht="15" customHeight="1" x14ac:dyDescent="0.2">
      <c r="B20" s="9" t="s">
        <v>177</v>
      </c>
      <c r="C20" s="12">
        <f>SUM(LTBL_41201[総数／事業所数])</f>
        <v>6123</v>
      </c>
      <c r="E20" s="12">
        <f>SUBTOTAL(109,LTBL_41201[個人／事業所数])</f>
        <v>3424</v>
      </c>
      <c r="G20" s="12">
        <f>SUBTOTAL(109,LTBL_41201[法人／事業所数])</f>
        <v>2621</v>
      </c>
      <c r="I20" s="12">
        <f>SUBTOTAL(109,LTBL_41201[法人以外の団体／事業所数])</f>
        <v>8</v>
      </c>
    </row>
    <row r="21" spans="2:9" ht="15" customHeight="1" x14ac:dyDescent="0.2">
      <c r="E21" s="11">
        <f>LTBL_41201[[#Totals],[個人／事業所数]]/LTBL_41201[[#Totals],[総数／事業所数]]</f>
        <v>0.55920300506287768</v>
      </c>
      <c r="G21" s="11">
        <f>LTBL_41201[[#Totals],[法人／事業所数]]/LTBL_41201[[#Totals],[総数／事業所数]]</f>
        <v>0.42805814143393761</v>
      </c>
      <c r="I21" s="11">
        <f>LTBL_41201[[#Totals],[法人以外の団体／事業所数]]/LTBL_41201[[#Totals],[総数／事業所数]]</f>
        <v>1.3065490772497142E-3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687</v>
      </c>
      <c r="D24" s="8">
        <v>11.22</v>
      </c>
      <c r="E24" s="12">
        <v>608</v>
      </c>
      <c r="F24" s="8">
        <v>17.760000000000002</v>
      </c>
      <c r="G24" s="12">
        <v>79</v>
      </c>
      <c r="H24" s="8">
        <v>3.01</v>
      </c>
      <c r="I24" s="12">
        <v>0</v>
      </c>
    </row>
    <row r="25" spans="2:9" ht="15" customHeight="1" x14ac:dyDescent="0.2">
      <c r="B25" t="s">
        <v>59</v>
      </c>
      <c r="C25" s="12">
        <v>680</v>
      </c>
      <c r="D25" s="8">
        <v>11.11</v>
      </c>
      <c r="E25" s="12">
        <v>555</v>
      </c>
      <c r="F25" s="8">
        <v>16.21</v>
      </c>
      <c r="G25" s="12">
        <v>125</v>
      </c>
      <c r="H25" s="8">
        <v>4.7699999999999996</v>
      </c>
      <c r="I25" s="12">
        <v>0</v>
      </c>
    </row>
    <row r="26" spans="2:9" ht="15" customHeight="1" x14ac:dyDescent="0.2">
      <c r="B26" t="s">
        <v>54</v>
      </c>
      <c r="C26" s="12">
        <v>472</v>
      </c>
      <c r="D26" s="8">
        <v>7.71</v>
      </c>
      <c r="E26" s="12">
        <v>227</v>
      </c>
      <c r="F26" s="8">
        <v>6.63</v>
      </c>
      <c r="G26" s="12">
        <v>245</v>
      </c>
      <c r="H26" s="8">
        <v>9.35</v>
      </c>
      <c r="I26" s="12">
        <v>0</v>
      </c>
    </row>
    <row r="27" spans="2:9" ht="15" customHeight="1" x14ac:dyDescent="0.2">
      <c r="B27" t="s">
        <v>55</v>
      </c>
      <c r="C27" s="12">
        <v>392</v>
      </c>
      <c r="D27" s="8">
        <v>6.4</v>
      </c>
      <c r="E27" s="12">
        <v>223</v>
      </c>
      <c r="F27" s="8">
        <v>6.51</v>
      </c>
      <c r="G27" s="12">
        <v>169</v>
      </c>
      <c r="H27" s="8">
        <v>6.45</v>
      </c>
      <c r="I27" s="12">
        <v>0</v>
      </c>
    </row>
    <row r="28" spans="2:9" ht="15" customHeight="1" x14ac:dyDescent="0.2">
      <c r="B28" t="s">
        <v>44</v>
      </c>
      <c r="C28" s="12">
        <v>323</v>
      </c>
      <c r="D28" s="8">
        <v>5.28</v>
      </c>
      <c r="E28" s="12">
        <v>126</v>
      </c>
      <c r="F28" s="8">
        <v>3.68</v>
      </c>
      <c r="G28" s="12">
        <v>197</v>
      </c>
      <c r="H28" s="8">
        <v>7.52</v>
      </c>
      <c r="I28" s="12">
        <v>0</v>
      </c>
    </row>
    <row r="29" spans="2:9" ht="15" customHeight="1" x14ac:dyDescent="0.2">
      <c r="B29" t="s">
        <v>60</v>
      </c>
      <c r="C29" s="12">
        <v>297</v>
      </c>
      <c r="D29" s="8">
        <v>4.8499999999999996</v>
      </c>
      <c r="E29" s="12">
        <v>175</v>
      </c>
      <c r="F29" s="8">
        <v>5.1100000000000003</v>
      </c>
      <c r="G29" s="12">
        <v>75</v>
      </c>
      <c r="H29" s="8">
        <v>2.86</v>
      </c>
      <c r="I29" s="12">
        <v>1</v>
      </c>
    </row>
    <row r="30" spans="2:9" ht="15" customHeight="1" x14ac:dyDescent="0.2">
      <c r="B30" t="s">
        <v>52</v>
      </c>
      <c r="C30" s="12">
        <v>277</v>
      </c>
      <c r="D30" s="8">
        <v>4.5199999999999996</v>
      </c>
      <c r="E30" s="12">
        <v>189</v>
      </c>
      <c r="F30" s="8">
        <v>5.52</v>
      </c>
      <c r="G30" s="12">
        <v>88</v>
      </c>
      <c r="H30" s="8">
        <v>3.36</v>
      </c>
      <c r="I30" s="12">
        <v>0</v>
      </c>
    </row>
    <row r="31" spans="2:9" ht="15" customHeight="1" x14ac:dyDescent="0.2">
      <c r="B31" t="s">
        <v>53</v>
      </c>
      <c r="C31" s="12">
        <v>215</v>
      </c>
      <c r="D31" s="8">
        <v>3.51</v>
      </c>
      <c r="E31" s="12">
        <v>147</v>
      </c>
      <c r="F31" s="8">
        <v>4.29</v>
      </c>
      <c r="G31" s="12">
        <v>68</v>
      </c>
      <c r="H31" s="8">
        <v>2.59</v>
      </c>
      <c r="I31" s="12">
        <v>0</v>
      </c>
    </row>
    <row r="32" spans="2:9" ht="15" customHeight="1" x14ac:dyDescent="0.2">
      <c r="B32" t="s">
        <v>61</v>
      </c>
      <c r="C32" s="12">
        <v>206</v>
      </c>
      <c r="D32" s="8">
        <v>3.36</v>
      </c>
      <c r="E32" s="12">
        <v>177</v>
      </c>
      <c r="F32" s="8">
        <v>5.17</v>
      </c>
      <c r="G32" s="12">
        <v>29</v>
      </c>
      <c r="H32" s="8">
        <v>1.1100000000000001</v>
      </c>
      <c r="I32" s="12">
        <v>0</v>
      </c>
    </row>
    <row r="33" spans="2:9" ht="15" customHeight="1" x14ac:dyDescent="0.2">
      <c r="B33" t="s">
        <v>45</v>
      </c>
      <c r="C33" s="12">
        <v>204</v>
      </c>
      <c r="D33" s="8">
        <v>3.33</v>
      </c>
      <c r="E33" s="12">
        <v>115</v>
      </c>
      <c r="F33" s="8">
        <v>3.36</v>
      </c>
      <c r="G33" s="12">
        <v>89</v>
      </c>
      <c r="H33" s="8">
        <v>3.4</v>
      </c>
      <c r="I33" s="12">
        <v>0</v>
      </c>
    </row>
    <row r="34" spans="2:9" ht="15" customHeight="1" x14ac:dyDescent="0.2">
      <c r="B34" t="s">
        <v>56</v>
      </c>
      <c r="C34" s="12">
        <v>194</v>
      </c>
      <c r="D34" s="8">
        <v>3.17</v>
      </c>
      <c r="E34" s="12">
        <v>132</v>
      </c>
      <c r="F34" s="8">
        <v>3.86</v>
      </c>
      <c r="G34" s="12">
        <v>62</v>
      </c>
      <c r="H34" s="8">
        <v>2.37</v>
      </c>
      <c r="I34" s="12">
        <v>0</v>
      </c>
    </row>
    <row r="35" spans="2:9" ht="15" customHeight="1" x14ac:dyDescent="0.2">
      <c r="B35" t="s">
        <v>51</v>
      </c>
      <c r="C35" s="12">
        <v>193</v>
      </c>
      <c r="D35" s="8">
        <v>3.15</v>
      </c>
      <c r="E35" s="12">
        <v>85</v>
      </c>
      <c r="F35" s="8">
        <v>2.48</v>
      </c>
      <c r="G35" s="12">
        <v>108</v>
      </c>
      <c r="H35" s="8">
        <v>4.12</v>
      </c>
      <c r="I35" s="12">
        <v>0</v>
      </c>
    </row>
    <row r="36" spans="2:9" ht="15" customHeight="1" x14ac:dyDescent="0.2">
      <c r="B36" t="s">
        <v>46</v>
      </c>
      <c r="C36" s="12">
        <v>185</v>
      </c>
      <c r="D36" s="8">
        <v>3.02</v>
      </c>
      <c r="E36" s="12">
        <v>65</v>
      </c>
      <c r="F36" s="8">
        <v>1.9</v>
      </c>
      <c r="G36" s="12">
        <v>120</v>
      </c>
      <c r="H36" s="8">
        <v>4.58</v>
      </c>
      <c r="I36" s="12">
        <v>0</v>
      </c>
    </row>
    <row r="37" spans="2:9" ht="15" customHeight="1" x14ac:dyDescent="0.2">
      <c r="B37" t="s">
        <v>57</v>
      </c>
      <c r="C37" s="12">
        <v>170</v>
      </c>
      <c r="D37" s="8">
        <v>2.78</v>
      </c>
      <c r="E37" s="12">
        <v>62</v>
      </c>
      <c r="F37" s="8">
        <v>1.81</v>
      </c>
      <c r="G37" s="12">
        <v>105</v>
      </c>
      <c r="H37" s="8">
        <v>4.01</v>
      </c>
      <c r="I37" s="12">
        <v>0</v>
      </c>
    </row>
    <row r="38" spans="2:9" ht="15" customHeight="1" x14ac:dyDescent="0.2">
      <c r="B38" t="s">
        <v>63</v>
      </c>
      <c r="C38" s="12">
        <v>111</v>
      </c>
      <c r="D38" s="8">
        <v>1.81</v>
      </c>
      <c r="E38" s="12">
        <v>91</v>
      </c>
      <c r="F38" s="8">
        <v>2.66</v>
      </c>
      <c r="G38" s="12">
        <v>20</v>
      </c>
      <c r="H38" s="8">
        <v>0.76</v>
      </c>
      <c r="I38" s="12">
        <v>0</v>
      </c>
    </row>
    <row r="39" spans="2:9" ht="15" customHeight="1" x14ac:dyDescent="0.2">
      <c r="B39" t="s">
        <v>64</v>
      </c>
      <c r="C39" s="12">
        <v>97</v>
      </c>
      <c r="D39" s="8">
        <v>1.58</v>
      </c>
      <c r="E39" s="12">
        <v>22</v>
      </c>
      <c r="F39" s="8">
        <v>0.64</v>
      </c>
      <c r="G39" s="12">
        <v>75</v>
      </c>
      <c r="H39" s="8">
        <v>2.86</v>
      </c>
      <c r="I39" s="12">
        <v>0</v>
      </c>
    </row>
    <row r="40" spans="2:9" ht="15" customHeight="1" x14ac:dyDescent="0.2">
      <c r="B40" t="s">
        <v>62</v>
      </c>
      <c r="C40" s="12">
        <v>96</v>
      </c>
      <c r="D40" s="8">
        <v>1.57</v>
      </c>
      <c r="E40" s="12">
        <v>1</v>
      </c>
      <c r="F40" s="8">
        <v>0.03</v>
      </c>
      <c r="G40" s="12">
        <v>84</v>
      </c>
      <c r="H40" s="8">
        <v>3.2</v>
      </c>
      <c r="I40" s="12">
        <v>2</v>
      </c>
    </row>
    <row r="41" spans="2:9" ht="15" customHeight="1" x14ac:dyDescent="0.2">
      <c r="B41" t="s">
        <v>50</v>
      </c>
      <c r="C41" s="12">
        <v>94</v>
      </c>
      <c r="D41" s="8">
        <v>1.54</v>
      </c>
      <c r="E41" s="12">
        <v>20</v>
      </c>
      <c r="F41" s="8">
        <v>0.57999999999999996</v>
      </c>
      <c r="G41" s="12">
        <v>74</v>
      </c>
      <c r="H41" s="8">
        <v>2.82</v>
      </c>
      <c r="I41" s="12">
        <v>0</v>
      </c>
    </row>
    <row r="42" spans="2:9" ht="15" customHeight="1" x14ac:dyDescent="0.2">
      <c r="B42" t="s">
        <v>65</v>
      </c>
      <c r="C42" s="12">
        <v>94</v>
      </c>
      <c r="D42" s="8">
        <v>1.54</v>
      </c>
      <c r="E42" s="12">
        <v>20</v>
      </c>
      <c r="F42" s="8">
        <v>0.57999999999999996</v>
      </c>
      <c r="G42" s="12">
        <v>74</v>
      </c>
      <c r="H42" s="8">
        <v>2.82</v>
      </c>
      <c r="I42" s="12">
        <v>0</v>
      </c>
    </row>
    <row r="43" spans="2:9" ht="15" customHeight="1" x14ac:dyDescent="0.2">
      <c r="B43" t="s">
        <v>49</v>
      </c>
      <c r="C43" s="12">
        <v>83</v>
      </c>
      <c r="D43" s="8">
        <v>1.36</v>
      </c>
      <c r="E43" s="12">
        <v>31</v>
      </c>
      <c r="F43" s="8">
        <v>0.91</v>
      </c>
      <c r="G43" s="12">
        <v>52</v>
      </c>
      <c r="H43" s="8">
        <v>1.98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348</v>
      </c>
      <c r="D47" s="8">
        <v>5.68</v>
      </c>
      <c r="E47" s="12">
        <v>306</v>
      </c>
      <c r="F47" s="8">
        <v>8.94</v>
      </c>
      <c r="G47" s="12">
        <v>42</v>
      </c>
      <c r="H47" s="8">
        <v>1.6</v>
      </c>
      <c r="I47" s="12">
        <v>0</v>
      </c>
    </row>
    <row r="48" spans="2:9" ht="15" customHeight="1" x14ac:dyDescent="0.2">
      <c r="B48" t="s">
        <v>105</v>
      </c>
      <c r="C48" s="12">
        <v>241</v>
      </c>
      <c r="D48" s="8">
        <v>3.94</v>
      </c>
      <c r="E48" s="12">
        <v>170</v>
      </c>
      <c r="F48" s="8">
        <v>4.96</v>
      </c>
      <c r="G48" s="12">
        <v>71</v>
      </c>
      <c r="H48" s="8">
        <v>2.71</v>
      </c>
      <c r="I48" s="12">
        <v>0</v>
      </c>
    </row>
    <row r="49" spans="2:9" ht="15" customHeight="1" x14ac:dyDescent="0.2">
      <c r="B49" t="s">
        <v>109</v>
      </c>
      <c r="C49" s="12">
        <v>198</v>
      </c>
      <c r="D49" s="8">
        <v>3.23</v>
      </c>
      <c r="E49" s="12">
        <v>192</v>
      </c>
      <c r="F49" s="8">
        <v>5.61</v>
      </c>
      <c r="G49" s="12">
        <v>6</v>
      </c>
      <c r="H49" s="8">
        <v>0.23</v>
      </c>
      <c r="I49" s="12">
        <v>0</v>
      </c>
    </row>
    <row r="50" spans="2:9" ht="15" customHeight="1" x14ac:dyDescent="0.2">
      <c r="B50" t="s">
        <v>110</v>
      </c>
      <c r="C50" s="12">
        <v>184</v>
      </c>
      <c r="D50" s="8">
        <v>3.01</v>
      </c>
      <c r="E50" s="12">
        <v>178</v>
      </c>
      <c r="F50" s="8">
        <v>5.2</v>
      </c>
      <c r="G50" s="12">
        <v>6</v>
      </c>
      <c r="H50" s="8">
        <v>0.23</v>
      </c>
      <c r="I50" s="12">
        <v>0</v>
      </c>
    </row>
    <row r="51" spans="2:9" ht="15" customHeight="1" x14ac:dyDescent="0.2">
      <c r="B51" t="s">
        <v>113</v>
      </c>
      <c r="C51" s="12">
        <v>166</v>
      </c>
      <c r="D51" s="8">
        <v>2.71</v>
      </c>
      <c r="E51" s="12">
        <v>146</v>
      </c>
      <c r="F51" s="8">
        <v>4.26</v>
      </c>
      <c r="G51" s="12">
        <v>20</v>
      </c>
      <c r="H51" s="8">
        <v>0.76</v>
      </c>
      <c r="I51" s="12">
        <v>0</v>
      </c>
    </row>
    <row r="52" spans="2:9" ht="15" customHeight="1" x14ac:dyDescent="0.2">
      <c r="B52" t="s">
        <v>107</v>
      </c>
      <c r="C52" s="12">
        <v>153</v>
      </c>
      <c r="D52" s="8">
        <v>2.5</v>
      </c>
      <c r="E52" s="12">
        <v>133</v>
      </c>
      <c r="F52" s="8">
        <v>3.88</v>
      </c>
      <c r="G52" s="12">
        <v>20</v>
      </c>
      <c r="H52" s="8">
        <v>0.76</v>
      </c>
      <c r="I52" s="12">
        <v>0</v>
      </c>
    </row>
    <row r="53" spans="2:9" ht="15" customHeight="1" x14ac:dyDescent="0.2">
      <c r="B53" t="s">
        <v>112</v>
      </c>
      <c r="C53" s="12">
        <v>149</v>
      </c>
      <c r="D53" s="8">
        <v>2.4300000000000002</v>
      </c>
      <c r="E53" s="12">
        <v>119</v>
      </c>
      <c r="F53" s="8">
        <v>3.48</v>
      </c>
      <c r="G53" s="12">
        <v>30</v>
      </c>
      <c r="H53" s="8">
        <v>1.1399999999999999</v>
      </c>
      <c r="I53" s="12">
        <v>0</v>
      </c>
    </row>
    <row r="54" spans="2:9" ht="15" customHeight="1" x14ac:dyDescent="0.2">
      <c r="B54" t="s">
        <v>108</v>
      </c>
      <c r="C54" s="12">
        <v>146</v>
      </c>
      <c r="D54" s="8">
        <v>2.38</v>
      </c>
      <c r="E54" s="12">
        <v>136</v>
      </c>
      <c r="F54" s="8">
        <v>3.97</v>
      </c>
      <c r="G54" s="12">
        <v>10</v>
      </c>
      <c r="H54" s="8">
        <v>0.38</v>
      </c>
      <c r="I54" s="12">
        <v>0</v>
      </c>
    </row>
    <row r="55" spans="2:9" ht="15" customHeight="1" x14ac:dyDescent="0.2">
      <c r="B55" t="s">
        <v>104</v>
      </c>
      <c r="C55" s="12">
        <v>141</v>
      </c>
      <c r="D55" s="8">
        <v>2.2999999999999998</v>
      </c>
      <c r="E55" s="12">
        <v>96</v>
      </c>
      <c r="F55" s="8">
        <v>2.8</v>
      </c>
      <c r="G55" s="12">
        <v>45</v>
      </c>
      <c r="H55" s="8">
        <v>1.72</v>
      </c>
      <c r="I55" s="12">
        <v>0</v>
      </c>
    </row>
    <row r="56" spans="2:9" ht="15" customHeight="1" x14ac:dyDescent="0.2">
      <c r="B56" t="s">
        <v>103</v>
      </c>
      <c r="C56" s="12">
        <v>136</v>
      </c>
      <c r="D56" s="8">
        <v>2.2200000000000002</v>
      </c>
      <c r="E56" s="12">
        <v>46</v>
      </c>
      <c r="F56" s="8">
        <v>1.34</v>
      </c>
      <c r="G56" s="12">
        <v>90</v>
      </c>
      <c r="H56" s="8">
        <v>3.43</v>
      </c>
      <c r="I56" s="12">
        <v>0</v>
      </c>
    </row>
    <row r="57" spans="2:9" ht="15" customHeight="1" x14ac:dyDescent="0.2">
      <c r="B57" t="s">
        <v>106</v>
      </c>
      <c r="C57" s="12">
        <v>120</v>
      </c>
      <c r="D57" s="8">
        <v>1.96</v>
      </c>
      <c r="E57" s="12">
        <v>34</v>
      </c>
      <c r="F57" s="8">
        <v>0.99</v>
      </c>
      <c r="G57" s="12">
        <v>83</v>
      </c>
      <c r="H57" s="8">
        <v>3.17</v>
      </c>
      <c r="I57" s="12">
        <v>0</v>
      </c>
    </row>
    <row r="58" spans="2:9" ht="15" customHeight="1" x14ac:dyDescent="0.2">
      <c r="B58" t="s">
        <v>102</v>
      </c>
      <c r="C58" s="12">
        <v>114</v>
      </c>
      <c r="D58" s="8">
        <v>1.86</v>
      </c>
      <c r="E58" s="12">
        <v>77</v>
      </c>
      <c r="F58" s="8">
        <v>2.25</v>
      </c>
      <c r="G58" s="12">
        <v>37</v>
      </c>
      <c r="H58" s="8">
        <v>1.41</v>
      </c>
      <c r="I58" s="12">
        <v>0</v>
      </c>
    </row>
    <row r="59" spans="2:9" ht="15" customHeight="1" x14ac:dyDescent="0.2">
      <c r="B59" t="s">
        <v>114</v>
      </c>
      <c r="C59" s="12">
        <v>111</v>
      </c>
      <c r="D59" s="8">
        <v>1.81</v>
      </c>
      <c r="E59" s="12">
        <v>91</v>
      </c>
      <c r="F59" s="8">
        <v>2.66</v>
      </c>
      <c r="G59" s="12">
        <v>20</v>
      </c>
      <c r="H59" s="8">
        <v>0.76</v>
      </c>
      <c r="I59" s="12">
        <v>0</v>
      </c>
    </row>
    <row r="60" spans="2:9" ht="15" customHeight="1" x14ac:dyDescent="0.2">
      <c r="B60" t="s">
        <v>95</v>
      </c>
      <c r="C60" s="12">
        <v>107</v>
      </c>
      <c r="D60" s="8">
        <v>1.75</v>
      </c>
      <c r="E60" s="12">
        <v>23</v>
      </c>
      <c r="F60" s="8">
        <v>0.67</v>
      </c>
      <c r="G60" s="12">
        <v>84</v>
      </c>
      <c r="H60" s="8">
        <v>3.2</v>
      </c>
      <c r="I60" s="12">
        <v>0</v>
      </c>
    </row>
    <row r="61" spans="2:9" ht="15" customHeight="1" x14ac:dyDescent="0.2">
      <c r="B61" t="s">
        <v>101</v>
      </c>
      <c r="C61" s="12">
        <v>107</v>
      </c>
      <c r="D61" s="8">
        <v>1.75</v>
      </c>
      <c r="E61" s="12">
        <v>69</v>
      </c>
      <c r="F61" s="8">
        <v>2.02</v>
      </c>
      <c r="G61" s="12">
        <v>38</v>
      </c>
      <c r="H61" s="8">
        <v>1.45</v>
      </c>
      <c r="I61" s="12">
        <v>0</v>
      </c>
    </row>
    <row r="62" spans="2:9" ht="15" customHeight="1" x14ac:dyDescent="0.2">
      <c r="B62" t="s">
        <v>96</v>
      </c>
      <c r="C62" s="12">
        <v>97</v>
      </c>
      <c r="D62" s="8">
        <v>1.58</v>
      </c>
      <c r="E62" s="12">
        <v>63</v>
      </c>
      <c r="F62" s="8">
        <v>1.84</v>
      </c>
      <c r="G62" s="12">
        <v>34</v>
      </c>
      <c r="H62" s="8">
        <v>1.3</v>
      </c>
      <c r="I62" s="12">
        <v>0</v>
      </c>
    </row>
    <row r="63" spans="2:9" ht="15" customHeight="1" x14ac:dyDescent="0.2">
      <c r="B63" t="s">
        <v>99</v>
      </c>
      <c r="C63" s="12">
        <v>91</v>
      </c>
      <c r="D63" s="8">
        <v>1.49</v>
      </c>
      <c r="E63" s="12">
        <v>39</v>
      </c>
      <c r="F63" s="8">
        <v>1.1399999999999999</v>
      </c>
      <c r="G63" s="12">
        <v>52</v>
      </c>
      <c r="H63" s="8">
        <v>1.98</v>
      </c>
      <c r="I63" s="12">
        <v>0</v>
      </c>
    </row>
    <row r="64" spans="2:9" ht="15" customHeight="1" x14ac:dyDescent="0.2">
      <c r="B64" t="s">
        <v>116</v>
      </c>
      <c r="C64" s="12">
        <v>86</v>
      </c>
      <c r="D64" s="8">
        <v>1.4</v>
      </c>
      <c r="E64" s="12">
        <v>30</v>
      </c>
      <c r="F64" s="8">
        <v>0.88</v>
      </c>
      <c r="G64" s="12">
        <v>56</v>
      </c>
      <c r="H64" s="8">
        <v>2.14</v>
      </c>
      <c r="I64" s="12">
        <v>0</v>
      </c>
    </row>
    <row r="65" spans="2:9" ht="15" customHeight="1" x14ac:dyDescent="0.2">
      <c r="B65" t="s">
        <v>100</v>
      </c>
      <c r="C65" s="12">
        <v>85</v>
      </c>
      <c r="D65" s="8">
        <v>1.39</v>
      </c>
      <c r="E65" s="12">
        <v>54</v>
      </c>
      <c r="F65" s="8">
        <v>1.58</v>
      </c>
      <c r="G65" s="12">
        <v>31</v>
      </c>
      <c r="H65" s="8">
        <v>1.18</v>
      </c>
      <c r="I65" s="12">
        <v>0</v>
      </c>
    </row>
    <row r="66" spans="2:9" ht="15" customHeight="1" x14ac:dyDescent="0.2">
      <c r="B66" t="s">
        <v>115</v>
      </c>
      <c r="C66" s="12">
        <v>81</v>
      </c>
      <c r="D66" s="8">
        <v>1.32</v>
      </c>
      <c r="E66" s="12">
        <v>52</v>
      </c>
      <c r="F66" s="8">
        <v>1.52</v>
      </c>
      <c r="G66" s="12">
        <v>29</v>
      </c>
      <c r="H66" s="8">
        <v>1.1100000000000001</v>
      </c>
      <c r="I66" s="12">
        <v>0</v>
      </c>
    </row>
    <row r="67" spans="2:9" ht="15" customHeight="1" x14ac:dyDescent="0.2">
      <c r="B67" t="s">
        <v>117</v>
      </c>
      <c r="C67" s="12">
        <v>81</v>
      </c>
      <c r="D67" s="8">
        <v>1.32</v>
      </c>
      <c r="E67" s="12">
        <v>53</v>
      </c>
      <c r="F67" s="8">
        <v>1.55</v>
      </c>
      <c r="G67" s="12">
        <v>28</v>
      </c>
      <c r="H67" s="8">
        <v>1.07</v>
      </c>
      <c r="I67" s="12">
        <v>0</v>
      </c>
    </row>
    <row r="69" spans="2:9" ht="15" customHeight="1" x14ac:dyDescent="0.2">
      <c r="B69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F78FB-17A6-4388-8A5C-4115E2B58C7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182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4</v>
      </c>
      <c r="D5" s="8">
        <v>0.13</v>
      </c>
      <c r="E5" s="12">
        <v>1</v>
      </c>
      <c r="F5" s="8">
        <v>0.05</v>
      </c>
      <c r="G5" s="12">
        <v>3</v>
      </c>
      <c r="H5" s="8">
        <v>0.3</v>
      </c>
      <c r="I5" s="12">
        <v>0</v>
      </c>
    </row>
    <row r="6" spans="2:9" ht="15" customHeight="1" x14ac:dyDescent="0.2">
      <c r="B6" t="s">
        <v>22</v>
      </c>
      <c r="C6" s="12">
        <v>365</v>
      </c>
      <c r="D6" s="8">
        <v>12.03</v>
      </c>
      <c r="E6" s="12">
        <v>189</v>
      </c>
      <c r="F6" s="8">
        <v>9.56</v>
      </c>
      <c r="G6" s="12">
        <v>176</v>
      </c>
      <c r="H6" s="8">
        <v>17.32</v>
      </c>
      <c r="I6" s="12">
        <v>0</v>
      </c>
    </row>
    <row r="7" spans="2:9" ht="15" customHeight="1" x14ac:dyDescent="0.2">
      <c r="B7" t="s">
        <v>23</v>
      </c>
      <c r="C7" s="12">
        <v>204</v>
      </c>
      <c r="D7" s="8">
        <v>6.72</v>
      </c>
      <c r="E7" s="12">
        <v>123</v>
      </c>
      <c r="F7" s="8">
        <v>6.22</v>
      </c>
      <c r="G7" s="12">
        <v>81</v>
      </c>
      <c r="H7" s="8">
        <v>7.97</v>
      </c>
      <c r="I7" s="12">
        <v>0</v>
      </c>
    </row>
    <row r="8" spans="2:9" ht="15" customHeight="1" x14ac:dyDescent="0.2">
      <c r="B8" t="s">
        <v>24</v>
      </c>
      <c r="C8" s="12">
        <v>4</v>
      </c>
      <c r="D8" s="8">
        <v>0.13</v>
      </c>
      <c r="E8" s="12">
        <v>0</v>
      </c>
      <c r="F8" s="8">
        <v>0</v>
      </c>
      <c r="G8" s="12">
        <v>4</v>
      </c>
      <c r="H8" s="8">
        <v>0.39</v>
      </c>
      <c r="I8" s="12">
        <v>0</v>
      </c>
    </row>
    <row r="9" spans="2:9" ht="15" customHeight="1" x14ac:dyDescent="0.2">
      <c r="B9" t="s">
        <v>25</v>
      </c>
      <c r="C9" s="12">
        <v>13</v>
      </c>
      <c r="D9" s="8">
        <v>0.43</v>
      </c>
      <c r="E9" s="12">
        <v>3</v>
      </c>
      <c r="F9" s="8">
        <v>0.15</v>
      </c>
      <c r="G9" s="12">
        <v>10</v>
      </c>
      <c r="H9" s="8">
        <v>0.98</v>
      </c>
      <c r="I9" s="12">
        <v>0</v>
      </c>
    </row>
    <row r="10" spans="2:9" ht="15" customHeight="1" x14ac:dyDescent="0.2">
      <c r="B10" t="s">
        <v>26</v>
      </c>
      <c r="C10" s="12">
        <v>39</v>
      </c>
      <c r="D10" s="8">
        <v>1.29</v>
      </c>
      <c r="E10" s="12">
        <v>10</v>
      </c>
      <c r="F10" s="8">
        <v>0.51</v>
      </c>
      <c r="G10" s="12">
        <v>29</v>
      </c>
      <c r="H10" s="8">
        <v>2.85</v>
      </c>
      <c r="I10" s="12">
        <v>0</v>
      </c>
    </row>
    <row r="11" spans="2:9" ht="15" customHeight="1" x14ac:dyDescent="0.2">
      <c r="B11" t="s">
        <v>27</v>
      </c>
      <c r="C11" s="12">
        <v>862</v>
      </c>
      <c r="D11" s="8">
        <v>28.4</v>
      </c>
      <c r="E11" s="12">
        <v>513</v>
      </c>
      <c r="F11" s="8">
        <v>25.95</v>
      </c>
      <c r="G11" s="12">
        <v>349</v>
      </c>
      <c r="H11" s="8">
        <v>34.35</v>
      </c>
      <c r="I11" s="12">
        <v>0</v>
      </c>
    </row>
    <row r="12" spans="2:9" ht="15" customHeight="1" x14ac:dyDescent="0.2">
      <c r="B12" t="s">
        <v>28</v>
      </c>
      <c r="C12" s="12">
        <v>24</v>
      </c>
      <c r="D12" s="8">
        <v>0.79</v>
      </c>
      <c r="E12" s="12">
        <v>5</v>
      </c>
      <c r="F12" s="8">
        <v>0.25</v>
      </c>
      <c r="G12" s="12">
        <v>19</v>
      </c>
      <c r="H12" s="8">
        <v>1.87</v>
      </c>
      <c r="I12" s="12">
        <v>0</v>
      </c>
    </row>
    <row r="13" spans="2:9" ht="15" customHeight="1" x14ac:dyDescent="0.2">
      <c r="B13" t="s">
        <v>29</v>
      </c>
      <c r="C13" s="12">
        <v>222</v>
      </c>
      <c r="D13" s="8">
        <v>7.31</v>
      </c>
      <c r="E13" s="12">
        <v>134</v>
      </c>
      <c r="F13" s="8">
        <v>6.78</v>
      </c>
      <c r="G13" s="12">
        <v>88</v>
      </c>
      <c r="H13" s="8">
        <v>8.66</v>
      </c>
      <c r="I13" s="12">
        <v>0</v>
      </c>
    </row>
    <row r="14" spans="2:9" ht="15" customHeight="1" x14ac:dyDescent="0.2">
      <c r="B14" t="s">
        <v>30</v>
      </c>
      <c r="C14" s="12">
        <v>129</v>
      </c>
      <c r="D14" s="8">
        <v>4.25</v>
      </c>
      <c r="E14" s="12">
        <v>80</v>
      </c>
      <c r="F14" s="8">
        <v>4.05</v>
      </c>
      <c r="G14" s="12">
        <v>45</v>
      </c>
      <c r="H14" s="8">
        <v>4.43</v>
      </c>
      <c r="I14" s="12">
        <v>0</v>
      </c>
    </row>
    <row r="15" spans="2:9" ht="15" customHeight="1" x14ac:dyDescent="0.2">
      <c r="B15" t="s">
        <v>31</v>
      </c>
      <c r="C15" s="12">
        <v>491</v>
      </c>
      <c r="D15" s="8">
        <v>16.18</v>
      </c>
      <c r="E15" s="12">
        <v>433</v>
      </c>
      <c r="F15" s="8">
        <v>21.9</v>
      </c>
      <c r="G15" s="12">
        <v>57</v>
      </c>
      <c r="H15" s="8">
        <v>5.61</v>
      </c>
      <c r="I15" s="12">
        <v>1</v>
      </c>
    </row>
    <row r="16" spans="2:9" ht="15" customHeight="1" x14ac:dyDescent="0.2">
      <c r="B16" t="s">
        <v>32</v>
      </c>
      <c r="C16" s="12">
        <v>369</v>
      </c>
      <c r="D16" s="8">
        <v>12.16</v>
      </c>
      <c r="E16" s="12">
        <v>310</v>
      </c>
      <c r="F16" s="8">
        <v>15.68</v>
      </c>
      <c r="G16" s="12">
        <v>57</v>
      </c>
      <c r="H16" s="8">
        <v>5.61</v>
      </c>
      <c r="I16" s="12">
        <v>0</v>
      </c>
    </row>
    <row r="17" spans="2:9" ht="15" customHeight="1" x14ac:dyDescent="0.2">
      <c r="B17" t="s">
        <v>33</v>
      </c>
      <c r="C17" s="12">
        <v>101</v>
      </c>
      <c r="D17" s="8">
        <v>3.33</v>
      </c>
      <c r="E17" s="12">
        <v>57</v>
      </c>
      <c r="F17" s="8">
        <v>2.88</v>
      </c>
      <c r="G17" s="12">
        <v>12</v>
      </c>
      <c r="H17" s="8">
        <v>1.18</v>
      </c>
      <c r="I17" s="12">
        <v>0</v>
      </c>
    </row>
    <row r="18" spans="2:9" ht="15" customHeight="1" x14ac:dyDescent="0.2">
      <c r="B18" t="s">
        <v>34</v>
      </c>
      <c r="C18" s="12">
        <v>123</v>
      </c>
      <c r="D18" s="8">
        <v>4.05</v>
      </c>
      <c r="E18" s="12">
        <v>72</v>
      </c>
      <c r="F18" s="8">
        <v>3.64</v>
      </c>
      <c r="G18" s="12">
        <v>49</v>
      </c>
      <c r="H18" s="8">
        <v>4.82</v>
      </c>
      <c r="I18" s="12">
        <v>0</v>
      </c>
    </row>
    <row r="19" spans="2:9" ht="15" customHeight="1" x14ac:dyDescent="0.2">
      <c r="B19" t="s">
        <v>35</v>
      </c>
      <c r="C19" s="12">
        <v>85</v>
      </c>
      <c r="D19" s="8">
        <v>2.8</v>
      </c>
      <c r="E19" s="12">
        <v>47</v>
      </c>
      <c r="F19" s="8">
        <v>2.38</v>
      </c>
      <c r="G19" s="12">
        <v>37</v>
      </c>
      <c r="H19" s="8">
        <v>3.64</v>
      </c>
      <c r="I19" s="12">
        <v>0</v>
      </c>
    </row>
    <row r="20" spans="2:9" ht="15" customHeight="1" x14ac:dyDescent="0.2">
      <c r="B20" s="9" t="s">
        <v>177</v>
      </c>
      <c r="C20" s="12">
        <f>SUM(LTBL_41202[総数／事業所数])</f>
        <v>3035</v>
      </c>
      <c r="E20" s="12">
        <f>SUBTOTAL(109,LTBL_41202[個人／事業所数])</f>
        <v>1977</v>
      </c>
      <c r="G20" s="12">
        <f>SUBTOTAL(109,LTBL_41202[法人／事業所数])</f>
        <v>1016</v>
      </c>
      <c r="I20" s="12">
        <f>SUBTOTAL(109,LTBL_41202[法人以外の団体／事業所数])</f>
        <v>1</v>
      </c>
    </row>
    <row r="21" spans="2:9" ht="15" customHeight="1" x14ac:dyDescent="0.2">
      <c r="E21" s="11">
        <f>LTBL_41202[[#Totals],[個人／事業所数]]/LTBL_41202[[#Totals],[総数／事業所数]]</f>
        <v>0.65140032948929161</v>
      </c>
      <c r="G21" s="11">
        <f>LTBL_41202[[#Totals],[法人／事業所数]]/LTBL_41202[[#Totals],[総数／事業所数]]</f>
        <v>0.33476112026359145</v>
      </c>
      <c r="I21" s="11">
        <f>LTBL_41202[[#Totals],[法人以外の団体／事業所数]]/LTBL_41202[[#Totals],[総数／事業所数]]</f>
        <v>3.2948929159802305E-4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439</v>
      </c>
      <c r="D24" s="8">
        <v>14.46</v>
      </c>
      <c r="E24" s="12">
        <v>400</v>
      </c>
      <c r="F24" s="8">
        <v>20.23</v>
      </c>
      <c r="G24" s="12">
        <v>38</v>
      </c>
      <c r="H24" s="8">
        <v>3.74</v>
      </c>
      <c r="I24" s="12">
        <v>1</v>
      </c>
    </row>
    <row r="25" spans="2:9" ht="15" customHeight="1" x14ac:dyDescent="0.2">
      <c r="B25" t="s">
        <v>59</v>
      </c>
      <c r="C25" s="12">
        <v>322</v>
      </c>
      <c r="D25" s="8">
        <v>10.61</v>
      </c>
      <c r="E25" s="12">
        <v>284</v>
      </c>
      <c r="F25" s="8">
        <v>14.37</v>
      </c>
      <c r="G25" s="12">
        <v>38</v>
      </c>
      <c r="H25" s="8">
        <v>3.74</v>
      </c>
      <c r="I25" s="12">
        <v>0</v>
      </c>
    </row>
    <row r="26" spans="2:9" ht="15" customHeight="1" x14ac:dyDescent="0.2">
      <c r="B26" t="s">
        <v>54</v>
      </c>
      <c r="C26" s="12">
        <v>268</v>
      </c>
      <c r="D26" s="8">
        <v>8.83</v>
      </c>
      <c r="E26" s="12">
        <v>142</v>
      </c>
      <c r="F26" s="8">
        <v>7.18</v>
      </c>
      <c r="G26" s="12">
        <v>126</v>
      </c>
      <c r="H26" s="8">
        <v>12.4</v>
      </c>
      <c r="I26" s="12">
        <v>0</v>
      </c>
    </row>
    <row r="27" spans="2:9" ht="15" customHeight="1" x14ac:dyDescent="0.2">
      <c r="B27" t="s">
        <v>52</v>
      </c>
      <c r="C27" s="12">
        <v>222</v>
      </c>
      <c r="D27" s="8">
        <v>7.31</v>
      </c>
      <c r="E27" s="12">
        <v>178</v>
      </c>
      <c r="F27" s="8">
        <v>9</v>
      </c>
      <c r="G27" s="12">
        <v>44</v>
      </c>
      <c r="H27" s="8">
        <v>4.33</v>
      </c>
      <c r="I27" s="12">
        <v>0</v>
      </c>
    </row>
    <row r="28" spans="2:9" ht="15" customHeight="1" x14ac:dyDescent="0.2">
      <c r="B28" t="s">
        <v>55</v>
      </c>
      <c r="C28" s="12">
        <v>175</v>
      </c>
      <c r="D28" s="8">
        <v>5.77</v>
      </c>
      <c r="E28" s="12">
        <v>118</v>
      </c>
      <c r="F28" s="8">
        <v>5.97</v>
      </c>
      <c r="G28" s="12">
        <v>57</v>
      </c>
      <c r="H28" s="8">
        <v>5.61</v>
      </c>
      <c r="I28" s="12">
        <v>0</v>
      </c>
    </row>
    <row r="29" spans="2:9" ht="15" customHeight="1" x14ac:dyDescent="0.2">
      <c r="B29" t="s">
        <v>44</v>
      </c>
      <c r="C29" s="12">
        <v>144</v>
      </c>
      <c r="D29" s="8">
        <v>4.74</v>
      </c>
      <c r="E29" s="12">
        <v>65</v>
      </c>
      <c r="F29" s="8">
        <v>3.29</v>
      </c>
      <c r="G29" s="12">
        <v>79</v>
      </c>
      <c r="H29" s="8">
        <v>7.78</v>
      </c>
      <c r="I29" s="12">
        <v>0</v>
      </c>
    </row>
    <row r="30" spans="2:9" ht="15" customHeight="1" x14ac:dyDescent="0.2">
      <c r="B30" t="s">
        <v>45</v>
      </c>
      <c r="C30" s="12">
        <v>126</v>
      </c>
      <c r="D30" s="8">
        <v>4.1500000000000004</v>
      </c>
      <c r="E30" s="12">
        <v>78</v>
      </c>
      <c r="F30" s="8">
        <v>3.95</v>
      </c>
      <c r="G30" s="12">
        <v>48</v>
      </c>
      <c r="H30" s="8">
        <v>4.72</v>
      </c>
      <c r="I30" s="12">
        <v>0</v>
      </c>
    </row>
    <row r="31" spans="2:9" ht="15" customHeight="1" x14ac:dyDescent="0.2">
      <c r="B31" t="s">
        <v>60</v>
      </c>
      <c r="C31" s="12">
        <v>101</v>
      </c>
      <c r="D31" s="8">
        <v>3.33</v>
      </c>
      <c r="E31" s="12">
        <v>57</v>
      </c>
      <c r="F31" s="8">
        <v>2.88</v>
      </c>
      <c r="G31" s="12">
        <v>12</v>
      </c>
      <c r="H31" s="8">
        <v>1.18</v>
      </c>
      <c r="I31" s="12">
        <v>0</v>
      </c>
    </row>
    <row r="32" spans="2:9" ht="15" customHeight="1" x14ac:dyDescent="0.2">
      <c r="B32" t="s">
        <v>46</v>
      </c>
      <c r="C32" s="12">
        <v>95</v>
      </c>
      <c r="D32" s="8">
        <v>3.13</v>
      </c>
      <c r="E32" s="12">
        <v>46</v>
      </c>
      <c r="F32" s="8">
        <v>2.33</v>
      </c>
      <c r="G32" s="12">
        <v>49</v>
      </c>
      <c r="H32" s="8">
        <v>4.82</v>
      </c>
      <c r="I32" s="12">
        <v>0</v>
      </c>
    </row>
    <row r="33" spans="2:9" ht="15" customHeight="1" x14ac:dyDescent="0.2">
      <c r="B33" t="s">
        <v>53</v>
      </c>
      <c r="C33" s="12">
        <v>95</v>
      </c>
      <c r="D33" s="8">
        <v>3.13</v>
      </c>
      <c r="E33" s="12">
        <v>75</v>
      </c>
      <c r="F33" s="8">
        <v>3.79</v>
      </c>
      <c r="G33" s="12">
        <v>20</v>
      </c>
      <c r="H33" s="8">
        <v>1.97</v>
      </c>
      <c r="I33" s="12">
        <v>0</v>
      </c>
    </row>
    <row r="34" spans="2:9" ht="15" customHeight="1" x14ac:dyDescent="0.2">
      <c r="B34" t="s">
        <v>51</v>
      </c>
      <c r="C34" s="12">
        <v>88</v>
      </c>
      <c r="D34" s="8">
        <v>2.9</v>
      </c>
      <c r="E34" s="12">
        <v>46</v>
      </c>
      <c r="F34" s="8">
        <v>2.33</v>
      </c>
      <c r="G34" s="12">
        <v>42</v>
      </c>
      <c r="H34" s="8">
        <v>4.13</v>
      </c>
      <c r="I34" s="12">
        <v>0</v>
      </c>
    </row>
    <row r="35" spans="2:9" ht="15" customHeight="1" x14ac:dyDescent="0.2">
      <c r="B35" t="s">
        <v>61</v>
      </c>
      <c r="C35" s="12">
        <v>83</v>
      </c>
      <c r="D35" s="8">
        <v>2.73</v>
      </c>
      <c r="E35" s="12">
        <v>71</v>
      </c>
      <c r="F35" s="8">
        <v>3.59</v>
      </c>
      <c r="G35" s="12">
        <v>12</v>
      </c>
      <c r="H35" s="8">
        <v>1.18</v>
      </c>
      <c r="I35" s="12">
        <v>0</v>
      </c>
    </row>
    <row r="36" spans="2:9" ht="15" customHeight="1" x14ac:dyDescent="0.2">
      <c r="B36" t="s">
        <v>56</v>
      </c>
      <c r="C36" s="12">
        <v>64</v>
      </c>
      <c r="D36" s="8">
        <v>2.11</v>
      </c>
      <c r="E36" s="12">
        <v>55</v>
      </c>
      <c r="F36" s="8">
        <v>2.78</v>
      </c>
      <c r="G36" s="12">
        <v>9</v>
      </c>
      <c r="H36" s="8">
        <v>0.89</v>
      </c>
      <c r="I36" s="12">
        <v>0</v>
      </c>
    </row>
    <row r="37" spans="2:9" ht="15" customHeight="1" x14ac:dyDescent="0.2">
      <c r="B37" t="s">
        <v>57</v>
      </c>
      <c r="C37" s="12">
        <v>61</v>
      </c>
      <c r="D37" s="8">
        <v>2.0099999999999998</v>
      </c>
      <c r="E37" s="12">
        <v>25</v>
      </c>
      <c r="F37" s="8">
        <v>1.26</v>
      </c>
      <c r="G37" s="12">
        <v>33</v>
      </c>
      <c r="H37" s="8">
        <v>3.25</v>
      </c>
      <c r="I37" s="12">
        <v>0</v>
      </c>
    </row>
    <row r="38" spans="2:9" ht="15" customHeight="1" x14ac:dyDescent="0.2">
      <c r="B38" t="s">
        <v>49</v>
      </c>
      <c r="C38" s="12">
        <v>59</v>
      </c>
      <c r="D38" s="8">
        <v>1.94</v>
      </c>
      <c r="E38" s="12">
        <v>29</v>
      </c>
      <c r="F38" s="8">
        <v>1.47</v>
      </c>
      <c r="G38" s="12">
        <v>30</v>
      </c>
      <c r="H38" s="8">
        <v>2.95</v>
      </c>
      <c r="I38" s="12">
        <v>0</v>
      </c>
    </row>
    <row r="39" spans="2:9" ht="15" customHeight="1" x14ac:dyDescent="0.2">
      <c r="B39" t="s">
        <v>47</v>
      </c>
      <c r="C39" s="12">
        <v>44</v>
      </c>
      <c r="D39" s="8">
        <v>1.45</v>
      </c>
      <c r="E39" s="12">
        <v>31</v>
      </c>
      <c r="F39" s="8">
        <v>1.57</v>
      </c>
      <c r="G39" s="12">
        <v>13</v>
      </c>
      <c r="H39" s="8">
        <v>1.28</v>
      </c>
      <c r="I39" s="12">
        <v>0</v>
      </c>
    </row>
    <row r="40" spans="2:9" ht="15" customHeight="1" x14ac:dyDescent="0.2">
      <c r="B40" t="s">
        <v>48</v>
      </c>
      <c r="C40" s="12">
        <v>44</v>
      </c>
      <c r="D40" s="8">
        <v>1.45</v>
      </c>
      <c r="E40" s="12">
        <v>33</v>
      </c>
      <c r="F40" s="8">
        <v>1.67</v>
      </c>
      <c r="G40" s="12">
        <v>11</v>
      </c>
      <c r="H40" s="8">
        <v>1.08</v>
      </c>
      <c r="I40" s="12">
        <v>0</v>
      </c>
    </row>
    <row r="41" spans="2:9" ht="15" customHeight="1" x14ac:dyDescent="0.2">
      <c r="B41" t="s">
        <v>63</v>
      </c>
      <c r="C41" s="12">
        <v>42</v>
      </c>
      <c r="D41" s="8">
        <v>1.38</v>
      </c>
      <c r="E41" s="12">
        <v>32</v>
      </c>
      <c r="F41" s="8">
        <v>1.62</v>
      </c>
      <c r="G41" s="12">
        <v>10</v>
      </c>
      <c r="H41" s="8">
        <v>0.98</v>
      </c>
      <c r="I41" s="12">
        <v>0</v>
      </c>
    </row>
    <row r="42" spans="2:9" ht="15" customHeight="1" x14ac:dyDescent="0.2">
      <c r="B42" t="s">
        <v>62</v>
      </c>
      <c r="C42" s="12">
        <v>40</v>
      </c>
      <c r="D42" s="8">
        <v>1.32</v>
      </c>
      <c r="E42" s="12">
        <v>1</v>
      </c>
      <c r="F42" s="8">
        <v>0.05</v>
      </c>
      <c r="G42" s="12">
        <v>37</v>
      </c>
      <c r="H42" s="8">
        <v>3.64</v>
      </c>
      <c r="I42" s="12">
        <v>0</v>
      </c>
    </row>
    <row r="43" spans="2:9" ht="15" customHeight="1" x14ac:dyDescent="0.2">
      <c r="B43" t="s">
        <v>66</v>
      </c>
      <c r="C43" s="12">
        <v>37</v>
      </c>
      <c r="D43" s="8">
        <v>1.22</v>
      </c>
      <c r="E43" s="12">
        <v>10</v>
      </c>
      <c r="F43" s="8">
        <v>0.51</v>
      </c>
      <c r="G43" s="12">
        <v>27</v>
      </c>
      <c r="H43" s="8">
        <v>2.66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182</v>
      </c>
      <c r="D47" s="8">
        <v>6</v>
      </c>
      <c r="E47" s="12">
        <v>170</v>
      </c>
      <c r="F47" s="8">
        <v>8.6</v>
      </c>
      <c r="G47" s="12">
        <v>12</v>
      </c>
      <c r="H47" s="8">
        <v>1.18</v>
      </c>
      <c r="I47" s="12">
        <v>0</v>
      </c>
    </row>
    <row r="48" spans="2:9" ht="15" customHeight="1" x14ac:dyDescent="0.2">
      <c r="B48" t="s">
        <v>109</v>
      </c>
      <c r="C48" s="12">
        <v>144</v>
      </c>
      <c r="D48" s="8">
        <v>4.74</v>
      </c>
      <c r="E48" s="12">
        <v>138</v>
      </c>
      <c r="F48" s="8">
        <v>6.98</v>
      </c>
      <c r="G48" s="12">
        <v>6</v>
      </c>
      <c r="H48" s="8">
        <v>0.59</v>
      </c>
      <c r="I48" s="12">
        <v>0</v>
      </c>
    </row>
    <row r="49" spans="2:9" ht="15" customHeight="1" x14ac:dyDescent="0.2">
      <c r="B49" t="s">
        <v>105</v>
      </c>
      <c r="C49" s="12">
        <v>115</v>
      </c>
      <c r="D49" s="8">
        <v>3.79</v>
      </c>
      <c r="E49" s="12">
        <v>90</v>
      </c>
      <c r="F49" s="8">
        <v>4.55</v>
      </c>
      <c r="G49" s="12">
        <v>25</v>
      </c>
      <c r="H49" s="8">
        <v>2.46</v>
      </c>
      <c r="I49" s="12">
        <v>0</v>
      </c>
    </row>
    <row r="50" spans="2:9" ht="15" customHeight="1" x14ac:dyDescent="0.2">
      <c r="B50" t="s">
        <v>108</v>
      </c>
      <c r="C50" s="12">
        <v>95</v>
      </c>
      <c r="D50" s="8">
        <v>3.13</v>
      </c>
      <c r="E50" s="12">
        <v>92</v>
      </c>
      <c r="F50" s="8">
        <v>4.6500000000000004</v>
      </c>
      <c r="G50" s="12">
        <v>3</v>
      </c>
      <c r="H50" s="8">
        <v>0.3</v>
      </c>
      <c r="I50" s="12">
        <v>0</v>
      </c>
    </row>
    <row r="51" spans="2:9" ht="15" customHeight="1" x14ac:dyDescent="0.2">
      <c r="B51" t="s">
        <v>110</v>
      </c>
      <c r="C51" s="12">
        <v>93</v>
      </c>
      <c r="D51" s="8">
        <v>3.06</v>
      </c>
      <c r="E51" s="12">
        <v>90</v>
      </c>
      <c r="F51" s="8">
        <v>4.55</v>
      </c>
      <c r="G51" s="12">
        <v>3</v>
      </c>
      <c r="H51" s="8">
        <v>0.3</v>
      </c>
      <c r="I51" s="12">
        <v>0</v>
      </c>
    </row>
    <row r="52" spans="2:9" ht="15" customHeight="1" x14ac:dyDescent="0.2">
      <c r="B52" t="s">
        <v>107</v>
      </c>
      <c r="C52" s="12">
        <v>80</v>
      </c>
      <c r="D52" s="8">
        <v>2.64</v>
      </c>
      <c r="E52" s="12">
        <v>61</v>
      </c>
      <c r="F52" s="8">
        <v>3.09</v>
      </c>
      <c r="G52" s="12">
        <v>19</v>
      </c>
      <c r="H52" s="8">
        <v>1.87</v>
      </c>
      <c r="I52" s="12">
        <v>0</v>
      </c>
    </row>
    <row r="53" spans="2:9" ht="15" customHeight="1" x14ac:dyDescent="0.2">
      <c r="B53" t="s">
        <v>103</v>
      </c>
      <c r="C53" s="12">
        <v>72</v>
      </c>
      <c r="D53" s="8">
        <v>2.37</v>
      </c>
      <c r="E53" s="12">
        <v>28</v>
      </c>
      <c r="F53" s="8">
        <v>1.42</v>
      </c>
      <c r="G53" s="12">
        <v>44</v>
      </c>
      <c r="H53" s="8">
        <v>4.33</v>
      </c>
      <c r="I53" s="12">
        <v>0</v>
      </c>
    </row>
    <row r="54" spans="2:9" ht="15" customHeight="1" x14ac:dyDescent="0.2">
      <c r="B54" t="s">
        <v>101</v>
      </c>
      <c r="C54" s="12">
        <v>71</v>
      </c>
      <c r="D54" s="8">
        <v>2.34</v>
      </c>
      <c r="E54" s="12">
        <v>52</v>
      </c>
      <c r="F54" s="8">
        <v>2.63</v>
      </c>
      <c r="G54" s="12">
        <v>19</v>
      </c>
      <c r="H54" s="8">
        <v>1.87</v>
      </c>
      <c r="I54" s="12">
        <v>0</v>
      </c>
    </row>
    <row r="55" spans="2:9" ht="15" customHeight="1" x14ac:dyDescent="0.2">
      <c r="B55" t="s">
        <v>104</v>
      </c>
      <c r="C55" s="12">
        <v>69</v>
      </c>
      <c r="D55" s="8">
        <v>2.27</v>
      </c>
      <c r="E55" s="12">
        <v>53</v>
      </c>
      <c r="F55" s="8">
        <v>2.68</v>
      </c>
      <c r="G55" s="12">
        <v>16</v>
      </c>
      <c r="H55" s="8">
        <v>1.57</v>
      </c>
      <c r="I55" s="12">
        <v>0</v>
      </c>
    </row>
    <row r="56" spans="2:9" ht="15" customHeight="1" x14ac:dyDescent="0.2">
      <c r="B56" t="s">
        <v>96</v>
      </c>
      <c r="C56" s="12">
        <v>66</v>
      </c>
      <c r="D56" s="8">
        <v>2.17</v>
      </c>
      <c r="E56" s="12">
        <v>44</v>
      </c>
      <c r="F56" s="8">
        <v>2.23</v>
      </c>
      <c r="G56" s="12">
        <v>22</v>
      </c>
      <c r="H56" s="8">
        <v>2.17</v>
      </c>
      <c r="I56" s="12">
        <v>0</v>
      </c>
    </row>
    <row r="57" spans="2:9" ht="15" customHeight="1" x14ac:dyDescent="0.2">
      <c r="B57" t="s">
        <v>100</v>
      </c>
      <c r="C57" s="12">
        <v>63</v>
      </c>
      <c r="D57" s="8">
        <v>2.08</v>
      </c>
      <c r="E57" s="12">
        <v>51</v>
      </c>
      <c r="F57" s="8">
        <v>2.58</v>
      </c>
      <c r="G57" s="12">
        <v>12</v>
      </c>
      <c r="H57" s="8">
        <v>1.18</v>
      </c>
      <c r="I57" s="12">
        <v>0</v>
      </c>
    </row>
    <row r="58" spans="2:9" ht="15" customHeight="1" x14ac:dyDescent="0.2">
      <c r="B58" t="s">
        <v>113</v>
      </c>
      <c r="C58" s="12">
        <v>62</v>
      </c>
      <c r="D58" s="8">
        <v>2.04</v>
      </c>
      <c r="E58" s="12">
        <v>56</v>
      </c>
      <c r="F58" s="8">
        <v>2.83</v>
      </c>
      <c r="G58" s="12">
        <v>6</v>
      </c>
      <c r="H58" s="8">
        <v>0.59</v>
      </c>
      <c r="I58" s="12">
        <v>0</v>
      </c>
    </row>
    <row r="59" spans="2:9" ht="15" customHeight="1" x14ac:dyDescent="0.2">
      <c r="B59" t="s">
        <v>102</v>
      </c>
      <c r="C59" s="12">
        <v>54</v>
      </c>
      <c r="D59" s="8">
        <v>1.78</v>
      </c>
      <c r="E59" s="12">
        <v>40</v>
      </c>
      <c r="F59" s="8">
        <v>2.02</v>
      </c>
      <c r="G59" s="12">
        <v>14</v>
      </c>
      <c r="H59" s="8">
        <v>1.38</v>
      </c>
      <c r="I59" s="12">
        <v>0</v>
      </c>
    </row>
    <row r="60" spans="2:9" ht="15" customHeight="1" x14ac:dyDescent="0.2">
      <c r="B60" t="s">
        <v>99</v>
      </c>
      <c r="C60" s="12">
        <v>49</v>
      </c>
      <c r="D60" s="8">
        <v>1.61</v>
      </c>
      <c r="E60" s="12">
        <v>26</v>
      </c>
      <c r="F60" s="8">
        <v>1.32</v>
      </c>
      <c r="G60" s="12">
        <v>23</v>
      </c>
      <c r="H60" s="8">
        <v>2.2599999999999998</v>
      </c>
      <c r="I60" s="12">
        <v>0</v>
      </c>
    </row>
    <row r="61" spans="2:9" ht="15" customHeight="1" x14ac:dyDescent="0.2">
      <c r="B61" t="s">
        <v>106</v>
      </c>
      <c r="C61" s="12">
        <v>44</v>
      </c>
      <c r="D61" s="8">
        <v>1.45</v>
      </c>
      <c r="E61" s="12">
        <v>14</v>
      </c>
      <c r="F61" s="8">
        <v>0.71</v>
      </c>
      <c r="G61" s="12">
        <v>27</v>
      </c>
      <c r="H61" s="8">
        <v>2.66</v>
      </c>
      <c r="I61" s="12">
        <v>0</v>
      </c>
    </row>
    <row r="62" spans="2:9" ht="15" customHeight="1" x14ac:dyDescent="0.2">
      <c r="B62" t="s">
        <v>119</v>
      </c>
      <c r="C62" s="12">
        <v>43</v>
      </c>
      <c r="D62" s="8">
        <v>1.42</v>
      </c>
      <c r="E62" s="12">
        <v>41</v>
      </c>
      <c r="F62" s="8">
        <v>2.0699999999999998</v>
      </c>
      <c r="G62" s="12">
        <v>2</v>
      </c>
      <c r="H62" s="8">
        <v>0.2</v>
      </c>
      <c r="I62" s="12">
        <v>0</v>
      </c>
    </row>
    <row r="63" spans="2:9" ht="15" customHeight="1" x14ac:dyDescent="0.2">
      <c r="B63" t="s">
        <v>97</v>
      </c>
      <c r="C63" s="12">
        <v>42</v>
      </c>
      <c r="D63" s="8">
        <v>1.38</v>
      </c>
      <c r="E63" s="12">
        <v>22</v>
      </c>
      <c r="F63" s="8">
        <v>1.1100000000000001</v>
      </c>
      <c r="G63" s="12">
        <v>20</v>
      </c>
      <c r="H63" s="8">
        <v>1.97</v>
      </c>
      <c r="I63" s="12">
        <v>0</v>
      </c>
    </row>
    <row r="64" spans="2:9" ht="15" customHeight="1" x14ac:dyDescent="0.2">
      <c r="B64" t="s">
        <v>114</v>
      </c>
      <c r="C64" s="12">
        <v>42</v>
      </c>
      <c r="D64" s="8">
        <v>1.38</v>
      </c>
      <c r="E64" s="12">
        <v>32</v>
      </c>
      <c r="F64" s="8">
        <v>1.62</v>
      </c>
      <c r="G64" s="12">
        <v>10</v>
      </c>
      <c r="H64" s="8">
        <v>0.98</v>
      </c>
      <c r="I64" s="12">
        <v>0</v>
      </c>
    </row>
    <row r="65" spans="2:9" ht="15" customHeight="1" x14ac:dyDescent="0.2">
      <c r="B65" t="s">
        <v>112</v>
      </c>
      <c r="C65" s="12">
        <v>41</v>
      </c>
      <c r="D65" s="8">
        <v>1.35</v>
      </c>
      <c r="E65" s="12">
        <v>32</v>
      </c>
      <c r="F65" s="8">
        <v>1.62</v>
      </c>
      <c r="G65" s="12">
        <v>9</v>
      </c>
      <c r="H65" s="8">
        <v>0.89</v>
      </c>
      <c r="I65" s="12">
        <v>0</v>
      </c>
    </row>
    <row r="66" spans="2:9" ht="15" customHeight="1" x14ac:dyDescent="0.2">
      <c r="B66" t="s">
        <v>118</v>
      </c>
      <c r="C66" s="12">
        <v>39</v>
      </c>
      <c r="D66" s="8">
        <v>1.29</v>
      </c>
      <c r="E66" s="12">
        <v>22</v>
      </c>
      <c r="F66" s="8">
        <v>1.1100000000000001</v>
      </c>
      <c r="G66" s="12">
        <v>17</v>
      </c>
      <c r="H66" s="8">
        <v>1.67</v>
      </c>
      <c r="I66" s="12">
        <v>0</v>
      </c>
    </row>
    <row r="68" spans="2:9" ht="15" customHeight="1" x14ac:dyDescent="0.2">
      <c r="B68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0BD9-0AC4-402F-92DF-556E7B0517D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183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144</v>
      </c>
      <c r="D6" s="8">
        <v>10.1</v>
      </c>
      <c r="E6" s="12">
        <v>42</v>
      </c>
      <c r="F6" s="8">
        <v>6.47</v>
      </c>
      <c r="G6" s="12">
        <v>102</v>
      </c>
      <c r="H6" s="8">
        <v>13.51</v>
      </c>
      <c r="I6" s="12">
        <v>0</v>
      </c>
    </row>
    <row r="7" spans="2:9" ht="15" customHeight="1" x14ac:dyDescent="0.2">
      <c r="B7" t="s">
        <v>23</v>
      </c>
      <c r="C7" s="12">
        <v>82</v>
      </c>
      <c r="D7" s="8">
        <v>5.75</v>
      </c>
      <c r="E7" s="12">
        <v>20</v>
      </c>
      <c r="F7" s="8">
        <v>3.08</v>
      </c>
      <c r="G7" s="12">
        <v>62</v>
      </c>
      <c r="H7" s="8">
        <v>8.2100000000000009</v>
      </c>
      <c r="I7" s="12">
        <v>0</v>
      </c>
    </row>
    <row r="8" spans="2:9" ht="15" customHeight="1" x14ac:dyDescent="0.2">
      <c r="B8" t="s">
        <v>24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0.26</v>
      </c>
      <c r="I8" s="12">
        <v>0</v>
      </c>
    </row>
    <row r="9" spans="2:9" ht="15" customHeight="1" x14ac:dyDescent="0.2">
      <c r="B9" t="s">
        <v>25</v>
      </c>
      <c r="C9" s="12">
        <v>11</v>
      </c>
      <c r="D9" s="8">
        <v>0.77</v>
      </c>
      <c r="E9" s="12">
        <v>0</v>
      </c>
      <c r="F9" s="8">
        <v>0</v>
      </c>
      <c r="G9" s="12">
        <v>11</v>
      </c>
      <c r="H9" s="8">
        <v>1.46</v>
      </c>
      <c r="I9" s="12">
        <v>0</v>
      </c>
    </row>
    <row r="10" spans="2:9" ht="15" customHeight="1" x14ac:dyDescent="0.2">
      <c r="B10" t="s">
        <v>26</v>
      </c>
      <c r="C10" s="12">
        <v>30</v>
      </c>
      <c r="D10" s="8">
        <v>2.1</v>
      </c>
      <c r="E10" s="12">
        <v>1</v>
      </c>
      <c r="F10" s="8">
        <v>0.15</v>
      </c>
      <c r="G10" s="12">
        <v>29</v>
      </c>
      <c r="H10" s="8">
        <v>3.84</v>
      </c>
      <c r="I10" s="12">
        <v>0</v>
      </c>
    </row>
    <row r="11" spans="2:9" ht="15" customHeight="1" x14ac:dyDescent="0.2">
      <c r="B11" t="s">
        <v>27</v>
      </c>
      <c r="C11" s="12">
        <v>421</v>
      </c>
      <c r="D11" s="8">
        <v>29.52</v>
      </c>
      <c r="E11" s="12">
        <v>156</v>
      </c>
      <c r="F11" s="8">
        <v>24.04</v>
      </c>
      <c r="G11" s="12">
        <v>265</v>
      </c>
      <c r="H11" s="8">
        <v>35.1</v>
      </c>
      <c r="I11" s="12">
        <v>0</v>
      </c>
    </row>
    <row r="12" spans="2:9" ht="15" customHeight="1" x14ac:dyDescent="0.2">
      <c r="B12" t="s">
        <v>28</v>
      </c>
      <c r="C12" s="12">
        <v>10</v>
      </c>
      <c r="D12" s="8">
        <v>0.7</v>
      </c>
      <c r="E12" s="12">
        <v>2</v>
      </c>
      <c r="F12" s="8">
        <v>0.31</v>
      </c>
      <c r="G12" s="12">
        <v>8</v>
      </c>
      <c r="H12" s="8">
        <v>1.06</v>
      </c>
      <c r="I12" s="12">
        <v>0</v>
      </c>
    </row>
    <row r="13" spans="2:9" ht="15" customHeight="1" x14ac:dyDescent="0.2">
      <c r="B13" t="s">
        <v>29</v>
      </c>
      <c r="C13" s="12">
        <v>113</v>
      </c>
      <c r="D13" s="8">
        <v>7.92</v>
      </c>
      <c r="E13" s="12">
        <v>44</v>
      </c>
      <c r="F13" s="8">
        <v>6.78</v>
      </c>
      <c r="G13" s="12">
        <v>69</v>
      </c>
      <c r="H13" s="8">
        <v>9.14</v>
      </c>
      <c r="I13" s="12">
        <v>0</v>
      </c>
    </row>
    <row r="14" spans="2:9" ht="15" customHeight="1" x14ac:dyDescent="0.2">
      <c r="B14" t="s">
        <v>30</v>
      </c>
      <c r="C14" s="12">
        <v>82</v>
      </c>
      <c r="D14" s="8">
        <v>5.75</v>
      </c>
      <c r="E14" s="12">
        <v>40</v>
      </c>
      <c r="F14" s="8">
        <v>6.16</v>
      </c>
      <c r="G14" s="12">
        <v>40</v>
      </c>
      <c r="H14" s="8">
        <v>5.3</v>
      </c>
      <c r="I14" s="12">
        <v>0</v>
      </c>
    </row>
    <row r="15" spans="2:9" ht="15" customHeight="1" x14ac:dyDescent="0.2">
      <c r="B15" t="s">
        <v>31</v>
      </c>
      <c r="C15" s="12">
        <v>149</v>
      </c>
      <c r="D15" s="8">
        <v>10.45</v>
      </c>
      <c r="E15" s="12">
        <v>112</v>
      </c>
      <c r="F15" s="8">
        <v>17.260000000000002</v>
      </c>
      <c r="G15" s="12">
        <v>37</v>
      </c>
      <c r="H15" s="8">
        <v>4.9000000000000004</v>
      </c>
      <c r="I15" s="12">
        <v>0</v>
      </c>
    </row>
    <row r="16" spans="2:9" ht="15" customHeight="1" x14ac:dyDescent="0.2">
      <c r="B16" t="s">
        <v>32</v>
      </c>
      <c r="C16" s="12">
        <v>168</v>
      </c>
      <c r="D16" s="8">
        <v>11.78</v>
      </c>
      <c r="E16" s="12">
        <v>124</v>
      </c>
      <c r="F16" s="8">
        <v>19.11</v>
      </c>
      <c r="G16" s="12">
        <v>39</v>
      </c>
      <c r="H16" s="8">
        <v>5.17</v>
      </c>
      <c r="I16" s="12">
        <v>0</v>
      </c>
    </row>
    <row r="17" spans="2:9" ht="15" customHeight="1" x14ac:dyDescent="0.2">
      <c r="B17" t="s">
        <v>33</v>
      </c>
      <c r="C17" s="12">
        <v>59</v>
      </c>
      <c r="D17" s="8">
        <v>4.1399999999999997</v>
      </c>
      <c r="E17" s="12">
        <v>35</v>
      </c>
      <c r="F17" s="8">
        <v>5.39</v>
      </c>
      <c r="G17" s="12">
        <v>13</v>
      </c>
      <c r="H17" s="8">
        <v>1.72</v>
      </c>
      <c r="I17" s="12">
        <v>0</v>
      </c>
    </row>
    <row r="18" spans="2:9" ht="15" customHeight="1" x14ac:dyDescent="0.2">
      <c r="B18" t="s">
        <v>34</v>
      </c>
      <c r="C18" s="12">
        <v>88</v>
      </c>
      <c r="D18" s="8">
        <v>6.17</v>
      </c>
      <c r="E18" s="12">
        <v>53</v>
      </c>
      <c r="F18" s="8">
        <v>8.17</v>
      </c>
      <c r="G18" s="12">
        <v>34</v>
      </c>
      <c r="H18" s="8">
        <v>4.5</v>
      </c>
      <c r="I18" s="12">
        <v>0</v>
      </c>
    </row>
    <row r="19" spans="2:9" ht="15" customHeight="1" x14ac:dyDescent="0.2">
      <c r="B19" t="s">
        <v>35</v>
      </c>
      <c r="C19" s="12">
        <v>67</v>
      </c>
      <c r="D19" s="8">
        <v>4.7</v>
      </c>
      <c r="E19" s="12">
        <v>20</v>
      </c>
      <c r="F19" s="8">
        <v>3.08</v>
      </c>
      <c r="G19" s="12">
        <v>44</v>
      </c>
      <c r="H19" s="8">
        <v>5.83</v>
      </c>
      <c r="I19" s="12">
        <v>2</v>
      </c>
    </row>
    <row r="20" spans="2:9" ht="15" customHeight="1" x14ac:dyDescent="0.2">
      <c r="B20" s="9" t="s">
        <v>177</v>
      </c>
      <c r="C20" s="12">
        <f>SUM(LTBL_41203[総数／事業所数])</f>
        <v>1426</v>
      </c>
      <c r="E20" s="12">
        <f>SUBTOTAL(109,LTBL_41203[個人／事業所数])</f>
        <v>649</v>
      </c>
      <c r="G20" s="12">
        <f>SUBTOTAL(109,LTBL_41203[法人／事業所数])</f>
        <v>755</v>
      </c>
      <c r="I20" s="12">
        <f>SUBTOTAL(109,LTBL_41203[法人以外の団体／事業所数])</f>
        <v>2</v>
      </c>
    </row>
    <row r="21" spans="2:9" ht="15" customHeight="1" x14ac:dyDescent="0.2">
      <c r="E21" s="11">
        <f>LTBL_41203[[#Totals],[個人／事業所数]]/LTBL_41203[[#Totals],[総数／事業所数]]</f>
        <v>0.45511921458625526</v>
      </c>
      <c r="G21" s="11">
        <f>LTBL_41203[[#Totals],[法人／事業所数]]/LTBL_41203[[#Totals],[総数／事業所数]]</f>
        <v>0.52945301542777001</v>
      </c>
      <c r="I21" s="11">
        <f>LTBL_41203[[#Totals],[法人以外の団体／事業所数]]/LTBL_41203[[#Totals],[総数／事業所数]]</f>
        <v>1.4025245441795231E-3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59</v>
      </c>
      <c r="C24" s="12">
        <v>133</v>
      </c>
      <c r="D24" s="8">
        <v>9.33</v>
      </c>
      <c r="E24" s="12">
        <v>111</v>
      </c>
      <c r="F24" s="8">
        <v>17.100000000000001</v>
      </c>
      <c r="G24" s="12">
        <v>22</v>
      </c>
      <c r="H24" s="8">
        <v>2.91</v>
      </c>
      <c r="I24" s="12">
        <v>0</v>
      </c>
    </row>
    <row r="25" spans="2:9" ht="15" customHeight="1" x14ac:dyDescent="0.2">
      <c r="B25" t="s">
        <v>58</v>
      </c>
      <c r="C25" s="12">
        <v>128</v>
      </c>
      <c r="D25" s="8">
        <v>8.98</v>
      </c>
      <c r="E25" s="12">
        <v>106</v>
      </c>
      <c r="F25" s="8">
        <v>16.329999999999998</v>
      </c>
      <c r="G25" s="12">
        <v>22</v>
      </c>
      <c r="H25" s="8">
        <v>2.91</v>
      </c>
      <c r="I25" s="12">
        <v>0</v>
      </c>
    </row>
    <row r="26" spans="2:9" ht="15" customHeight="1" x14ac:dyDescent="0.2">
      <c r="B26" t="s">
        <v>54</v>
      </c>
      <c r="C26" s="12">
        <v>98</v>
      </c>
      <c r="D26" s="8">
        <v>6.87</v>
      </c>
      <c r="E26" s="12">
        <v>42</v>
      </c>
      <c r="F26" s="8">
        <v>6.47</v>
      </c>
      <c r="G26" s="12">
        <v>56</v>
      </c>
      <c r="H26" s="8">
        <v>7.42</v>
      </c>
      <c r="I26" s="12">
        <v>0</v>
      </c>
    </row>
    <row r="27" spans="2:9" ht="15" customHeight="1" x14ac:dyDescent="0.2">
      <c r="B27" t="s">
        <v>55</v>
      </c>
      <c r="C27" s="12">
        <v>79</v>
      </c>
      <c r="D27" s="8">
        <v>5.54</v>
      </c>
      <c r="E27" s="12">
        <v>37</v>
      </c>
      <c r="F27" s="8">
        <v>5.7</v>
      </c>
      <c r="G27" s="12">
        <v>42</v>
      </c>
      <c r="H27" s="8">
        <v>5.56</v>
      </c>
      <c r="I27" s="12">
        <v>0</v>
      </c>
    </row>
    <row r="28" spans="2:9" ht="15" customHeight="1" x14ac:dyDescent="0.2">
      <c r="B28" t="s">
        <v>61</v>
      </c>
      <c r="C28" s="12">
        <v>63</v>
      </c>
      <c r="D28" s="8">
        <v>4.42</v>
      </c>
      <c r="E28" s="12">
        <v>53</v>
      </c>
      <c r="F28" s="8">
        <v>8.17</v>
      </c>
      <c r="G28" s="12">
        <v>10</v>
      </c>
      <c r="H28" s="8">
        <v>1.32</v>
      </c>
      <c r="I28" s="12">
        <v>0</v>
      </c>
    </row>
    <row r="29" spans="2:9" ht="15" customHeight="1" x14ac:dyDescent="0.2">
      <c r="B29" t="s">
        <v>52</v>
      </c>
      <c r="C29" s="12">
        <v>59</v>
      </c>
      <c r="D29" s="8">
        <v>4.1399999999999997</v>
      </c>
      <c r="E29" s="12">
        <v>42</v>
      </c>
      <c r="F29" s="8">
        <v>6.47</v>
      </c>
      <c r="G29" s="12">
        <v>17</v>
      </c>
      <c r="H29" s="8">
        <v>2.25</v>
      </c>
      <c r="I29" s="12">
        <v>0</v>
      </c>
    </row>
    <row r="30" spans="2:9" ht="15" customHeight="1" x14ac:dyDescent="0.2">
      <c r="B30" t="s">
        <v>60</v>
      </c>
      <c r="C30" s="12">
        <v>59</v>
      </c>
      <c r="D30" s="8">
        <v>4.1399999999999997</v>
      </c>
      <c r="E30" s="12">
        <v>35</v>
      </c>
      <c r="F30" s="8">
        <v>5.39</v>
      </c>
      <c r="G30" s="12">
        <v>13</v>
      </c>
      <c r="H30" s="8">
        <v>1.72</v>
      </c>
      <c r="I30" s="12">
        <v>0</v>
      </c>
    </row>
    <row r="31" spans="2:9" ht="15" customHeight="1" x14ac:dyDescent="0.2">
      <c r="B31" t="s">
        <v>44</v>
      </c>
      <c r="C31" s="12">
        <v>57</v>
      </c>
      <c r="D31" s="8">
        <v>4</v>
      </c>
      <c r="E31" s="12">
        <v>13</v>
      </c>
      <c r="F31" s="8">
        <v>2</v>
      </c>
      <c r="G31" s="12">
        <v>44</v>
      </c>
      <c r="H31" s="8">
        <v>5.83</v>
      </c>
      <c r="I31" s="12">
        <v>0</v>
      </c>
    </row>
    <row r="32" spans="2:9" ht="15" customHeight="1" x14ac:dyDescent="0.2">
      <c r="B32" t="s">
        <v>53</v>
      </c>
      <c r="C32" s="12">
        <v>56</v>
      </c>
      <c r="D32" s="8">
        <v>3.93</v>
      </c>
      <c r="E32" s="12">
        <v>39</v>
      </c>
      <c r="F32" s="8">
        <v>6.01</v>
      </c>
      <c r="G32" s="12">
        <v>17</v>
      </c>
      <c r="H32" s="8">
        <v>2.25</v>
      </c>
      <c r="I32" s="12">
        <v>0</v>
      </c>
    </row>
    <row r="33" spans="2:9" ht="15" customHeight="1" x14ac:dyDescent="0.2">
      <c r="B33" t="s">
        <v>46</v>
      </c>
      <c r="C33" s="12">
        <v>51</v>
      </c>
      <c r="D33" s="8">
        <v>3.58</v>
      </c>
      <c r="E33" s="12">
        <v>10</v>
      </c>
      <c r="F33" s="8">
        <v>1.54</v>
      </c>
      <c r="G33" s="12">
        <v>41</v>
      </c>
      <c r="H33" s="8">
        <v>5.43</v>
      </c>
      <c r="I33" s="12">
        <v>0</v>
      </c>
    </row>
    <row r="34" spans="2:9" ht="15" customHeight="1" x14ac:dyDescent="0.2">
      <c r="B34" t="s">
        <v>51</v>
      </c>
      <c r="C34" s="12">
        <v>49</v>
      </c>
      <c r="D34" s="8">
        <v>3.44</v>
      </c>
      <c r="E34" s="12">
        <v>17</v>
      </c>
      <c r="F34" s="8">
        <v>2.62</v>
      </c>
      <c r="G34" s="12">
        <v>32</v>
      </c>
      <c r="H34" s="8">
        <v>4.24</v>
      </c>
      <c r="I34" s="12">
        <v>0</v>
      </c>
    </row>
    <row r="35" spans="2:9" ht="15" customHeight="1" x14ac:dyDescent="0.2">
      <c r="B35" t="s">
        <v>57</v>
      </c>
      <c r="C35" s="12">
        <v>41</v>
      </c>
      <c r="D35" s="8">
        <v>2.88</v>
      </c>
      <c r="E35" s="12">
        <v>17</v>
      </c>
      <c r="F35" s="8">
        <v>2.62</v>
      </c>
      <c r="G35" s="12">
        <v>22</v>
      </c>
      <c r="H35" s="8">
        <v>2.91</v>
      </c>
      <c r="I35" s="12">
        <v>0</v>
      </c>
    </row>
    <row r="36" spans="2:9" ht="15" customHeight="1" x14ac:dyDescent="0.2">
      <c r="B36" t="s">
        <v>64</v>
      </c>
      <c r="C36" s="12">
        <v>40</v>
      </c>
      <c r="D36" s="8">
        <v>2.81</v>
      </c>
      <c r="E36" s="12">
        <v>2</v>
      </c>
      <c r="F36" s="8">
        <v>0.31</v>
      </c>
      <c r="G36" s="12">
        <v>38</v>
      </c>
      <c r="H36" s="8">
        <v>5.03</v>
      </c>
      <c r="I36" s="12">
        <v>0</v>
      </c>
    </row>
    <row r="37" spans="2:9" ht="15" customHeight="1" x14ac:dyDescent="0.2">
      <c r="B37" t="s">
        <v>56</v>
      </c>
      <c r="C37" s="12">
        <v>38</v>
      </c>
      <c r="D37" s="8">
        <v>2.66</v>
      </c>
      <c r="E37" s="12">
        <v>23</v>
      </c>
      <c r="F37" s="8">
        <v>3.54</v>
      </c>
      <c r="G37" s="12">
        <v>15</v>
      </c>
      <c r="H37" s="8">
        <v>1.99</v>
      </c>
      <c r="I37" s="12">
        <v>0</v>
      </c>
    </row>
    <row r="38" spans="2:9" ht="15" customHeight="1" x14ac:dyDescent="0.2">
      <c r="B38" t="s">
        <v>45</v>
      </c>
      <c r="C38" s="12">
        <v>36</v>
      </c>
      <c r="D38" s="8">
        <v>2.52</v>
      </c>
      <c r="E38" s="12">
        <v>19</v>
      </c>
      <c r="F38" s="8">
        <v>2.93</v>
      </c>
      <c r="G38" s="12">
        <v>17</v>
      </c>
      <c r="H38" s="8">
        <v>2.25</v>
      </c>
      <c r="I38" s="12">
        <v>0</v>
      </c>
    </row>
    <row r="39" spans="2:9" ht="15" customHeight="1" x14ac:dyDescent="0.2">
      <c r="B39" t="s">
        <v>50</v>
      </c>
      <c r="C39" s="12">
        <v>36</v>
      </c>
      <c r="D39" s="8">
        <v>2.52</v>
      </c>
      <c r="E39" s="12">
        <v>5</v>
      </c>
      <c r="F39" s="8">
        <v>0.77</v>
      </c>
      <c r="G39" s="12">
        <v>31</v>
      </c>
      <c r="H39" s="8">
        <v>4.1100000000000003</v>
      </c>
      <c r="I39" s="12">
        <v>0</v>
      </c>
    </row>
    <row r="40" spans="2:9" ht="15" customHeight="1" x14ac:dyDescent="0.2">
      <c r="B40" t="s">
        <v>66</v>
      </c>
      <c r="C40" s="12">
        <v>33</v>
      </c>
      <c r="D40" s="8">
        <v>2.31</v>
      </c>
      <c r="E40" s="12">
        <v>5</v>
      </c>
      <c r="F40" s="8">
        <v>0.77</v>
      </c>
      <c r="G40" s="12">
        <v>28</v>
      </c>
      <c r="H40" s="8">
        <v>3.71</v>
      </c>
      <c r="I40" s="12">
        <v>0</v>
      </c>
    </row>
    <row r="41" spans="2:9" ht="15" customHeight="1" x14ac:dyDescent="0.2">
      <c r="B41" t="s">
        <v>49</v>
      </c>
      <c r="C41" s="12">
        <v>30</v>
      </c>
      <c r="D41" s="8">
        <v>2.1</v>
      </c>
      <c r="E41" s="12">
        <v>1</v>
      </c>
      <c r="F41" s="8">
        <v>0.15</v>
      </c>
      <c r="G41" s="12">
        <v>29</v>
      </c>
      <c r="H41" s="8">
        <v>3.84</v>
      </c>
      <c r="I41" s="12">
        <v>0</v>
      </c>
    </row>
    <row r="42" spans="2:9" ht="15" customHeight="1" x14ac:dyDescent="0.2">
      <c r="B42" t="s">
        <v>65</v>
      </c>
      <c r="C42" s="12">
        <v>25</v>
      </c>
      <c r="D42" s="8">
        <v>1.75</v>
      </c>
      <c r="E42" s="12">
        <v>7</v>
      </c>
      <c r="F42" s="8">
        <v>1.08</v>
      </c>
      <c r="G42" s="12">
        <v>18</v>
      </c>
      <c r="H42" s="8">
        <v>2.38</v>
      </c>
      <c r="I42" s="12">
        <v>0</v>
      </c>
    </row>
    <row r="43" spans="2:9" ht="15" customHeight="1" x14ac:dyDescent="0.2">
      <c r="B43" t="s">
        <v>62</v>
      </c>
      <c r="C43" s="12">
        <v>25</v>
      </c>
      <c r="D43" s="8">
        <v>1.75</v>
      </c>
      <c r="E43" s="12">
        <v>0</v>
      </c>
      <c r="F43" s="8">
        <v>0</v>
      </c>
      <c r="G43" s="12">
        <v>24</v>
      </c>
      <c r="H43" s="8">
        <v>3.18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84</v>
      </c>
      <c r="D47" s="8">
        <v>5.89</v>
      </c>
      <c r="E47" s="12">
        <v>73</v>
      </c>
      <c r="F47" s="8">
        <v>11.25</v>
      </c>
      <c r="G47" s="12">
        <v>11</v>
      </c>
      <c r="H47" s="8">
        <v>1.46</v>
      </c>
      <c r="I47" s="12">
        <v>0</v>
      </c>
    </row>
    <row r="48" spans="2:9" ht="15" customHeight="1" x14ac:dyDescent="0.2">
      <c r="B48" t="s">
        <v>113</v>
      </c>
      <c r="C48" s="12">
        <v>48</v>
      </c>
      <c r="D48" s="8">
        <v>3.37</v>
      </c>
      <c r="E48" s="12">
        <v>42</v>
      </c>
      <c r="F48" s="8">
        <v>6.47</v>
      </c>
      <c r="G48" s="12">
        <v>6</v>
      </c>
      <c r="H48" s="8">
        <v>0.79</v>
      </c>
      <c r="I48" s="12">
        <v>0</v>
      </c>
    </row>
    <row r="49" spans="2:9" ht="15" customHeight="1" x14ac:dyDescent="0.2">
      <c r="B49" t="s">
        <v>105</v>
      </c>
      <c r="C49" s="12">
        <v>46</v>
      </c>
      <c r="D49" s="8">
        <v>3.23</v>
      </c>
      <c r="E49" s="12">
        <v>23</v>
      </c>
      <c r="F49" s="8">
        <v>3.54</v>
      </c>
      <c r="G49" s="12">
        <v>23</v>
      </c>
      <c r="H49" s="8">
        <v>3.05</v>
      </c>
      <c r="I49" s="12">
        <v>0</v>
      </c>
    </row>
    <row r="50" spans="2:9" ht="15" customHeight="1" x14ac:dyDescent="0.2">
      <c r="B50" t="s">
        <v>107</v>
      </c>
      <c r="C50" s="12">
        <v>41</v>
      </c>
      <c r="D50" s="8">
        <v>2.88</v>
      </c>
      <c r="E50" s="12">
        <v>29</v>
      </c>
      <c r="F50" s="8">
        <v>4.47</v>
      </c>
      <c r="G50" s="12">
        <v>12</v>
      </c>
      <c r="H50" s="8">
        <v>1.59</v>
      </c>
      <c r="I50" s="12">
        <v>0</v>
      </c>
    </row>
    <row r="51" spans="2:9" ht="15" customHeight="1" x14ac:dyDescent="0.2">
      <c r="B51" t="s">
        <v>108</v>
      </c>
      <c r="C51" s="12">
        <v>37</v>
      </c>
      <c r="D51" s="8">
        <v>2.59</v>
      </c>
      <c r="E51" s="12">
        <v>32</v>
      </c>
      <c r="F51" s="8">
        <v>4.93</v>
      </c>
      <c r="G51" s="12">
        <v>5</v>
      </c>
      <c r="H51" s="8">
        <v>0.66</v>
      </c>
      <c r="I51" s="12">
        <v>0</v>
      </c>
    </row>
    <row r="52" spans="2:9" ht="15" customHeight="1" x14ac:dyDescent="0.2">
      <c r="B52" t="s">
        <v>102</v>
      </c>
      <c r="C52" s="12">
        <v>35</v>
      </c>
      <c r="D52" s="8">
        <v>2.4500000000000002</v>
      </c>
      <c r="E52" s="12">
        <v>27</v>
      </c>
      <c r="F52" s="8">
        <v>4.16</v>
      </c>
      <c r="G52" s="12">
        <v>8</v>
      </c>
      <c r="H52" s="8">
        <v>1.06</v>
      </c>
      <c r="I52" s="12">
        <v>0</v>
      </c>
    </row>
    <row r="53" spans="2:9" ht="15" customHeight="1" x14ac:dyDescent="0.2">
      <c r="B53" t="s">
        <v>103</v>
      </c>
      <c r="C53" s="12">
        <v>33</v>
      </c>
      <c r="D53" s="8">
        <v>2.31</v>
      </c>
      <c r="E53" s="12">
        <v>12</v>
      </c>
      <c r="F53" s="8">
        <v>1.85</v>
      </c>
      <c r="G53" s="12">
        <v>21</v>
      </c>
      <c r="H53" s="8">
        <v>2.78</v>
      </c>
      <c r="I53" s="12">
        <v>0</v>
      </c>
    </row>
    <row r="54" spans="2:9" ht="15" customHeight="1" x14ac:dyDescent="0.2">
      <c r="B54" t="s">
        <v>112</v>
      </c>
      <c r="C54" s="12">
        <v>32</v>
      </c>
      <c r="D54" s="8">
        <v>2.2400000000000002</v>
      </c>
      <c r="E54" s="12">
        <v>25</v>
      </c>
      <c r="F54" s="8">
        <v>3.85</v>
      </c>
      <c r="G54" s="12">
        <v>7</v>
      </c>
      <c r="H54" s="8">
        <v>0.93</v>
      </c>
      <c r="I54" s="12">
        <v>0</v>
      </c>
    </row>
    <row r="55" spans="2:9" ht="15" customHeight="1" x14ac:dyDescent="0.2">
      <c r="B55" t="s">
        <v>106</v>
      </c>
      <c r="C55" s="12">
        <v>29</v>
      </c>
      <c r="D55" s="8">
        <v>2.0299999999999998</v>
      </c>
      <c r="E55" s="12">
        <v>9</v>
      </c>
      <c r="F55" s="8">
        <v>1.39</v>
      </c>
      <c r="G55" s="12">
        <v>18</v>
      </c>
      <c r="H55" s="8">
        <v>2.38</v>
      </c>
      <c r="I55" s="12">
        <v>0</v>
      </c>
    </row>
    <row r="56" spans="2:9" ht="15" customHeight="1" x14ac:dyDescent="0.2">
      <c r="B56" t="s">
        <v>110</v>
      </c>
      <c r="C56" s="12">
        <v>28</v>
      </c>
      <c r="D56" s="8">
        <v>1.96</v>
      </c>
      <c r="E56" s="12">
        <v>28</v>
      </c>
      <c r="F56" s="8">
        <v>4.3099999999999996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122</v>
      </c>
      <c r="C57" s="12">
        <v>27</v>
      </c>
      <c r="D57" s="8">
        <v>1.89</v>
      </c>
      <c r="E57" s="12">
        <v>2</v>
      </c>
      <c r="F57" s="8">
        <v>0.31</v>
      </c>
      <c r="G57" s="12">
        <v>25</v>
      </c>
      <c r="H57" s="8">
        <v>3.31</v>
      </c>
      <c r="I57" s="12">
        <v>0</v>
      </c>
    </row>
    <row r="58" spans="2:9" ht="15" customHeight="1" x14ac:dyDescent="0.2">
      <c r="B58" t="s">
        <v>120</v>
      </c>
      <c r="C58" s="12">
        <v>25</v>
      </c>
      <c r="D58" s="8">
        <v>1.75</v>
      </c>
      <c r="E58" s="12">
        <v>6</v>
      </c>
      <c r="F58" s="8">
        <v>0.92</v>
      </c>
      <c r="G58" s="12">
        <v>19</v>
      </c>
      <c r="H58" s="8">
        <v>2.52</v>
      </c>
      <c r="I58" s="12">
        <v>0</v>
      </c>
    </row>
    <row r="59" spans="2:9" ht="15" customHeight="1" x14ac:dyDescent="0.2">
      <c r="B59" t="s">
        <v>121</v>
      </c>
      <c r="C59" s="12">
        <v>25</v>
      </c>
      <c r="D59" s="8">
        <v>1.75</v>
      </c>
      <c r="E59" s="12">
        <v>1</v>
      </c>
      <c r="F59" s="8">
        <v>0.15</v>
      </c>
      <c r="G59" s="12">
        <v>24</v>
      </c>
      <c r="H59" s="8">
        <v>3.18</v>
      </c>
      <c r="I59" s="12">
        <v>0</v>
      </c>
    </row>
    <row r="60" spans="2:9" ht="15" customHeight="1" x14ac:dyDescent="0.2">
      <c r="B60" t="s">
        <v>95</v>
      </c>
      <c r="C60" s="12">
        <v>23</v>
      </c>
      <c r="D60" s="8">
        <v>1.61</v>
      </c>
      <c r="E60" s="12">
        <v>2</v>
      </c>
      <c r="F60" s="8">
        <v>0.31</v>
      </c>
      <c r="G60" s="12">
        <v>21</v>
      </c>
      <c r="H60" s="8">
        <v>2.78</v>
      </c>
      <c r="I60" s="12">
        <v>0</v>
      </c>
    </row>
    <row r="61" spans="2:9" ht="15" customHeight="1" x14ac:dyDescent="0.2">
      <c r="B61" t="s">
        <v>109</v>
      </c>
      <c r="C61" s="12">
        <v>23</v>
      </c>
      <c r="D61" s="8">
        <v>1.61</v>
      </c>
      <c r="E61" s="12">
        <v>23</v>
      </c>
      <c r="F61" s="8">
        <v>3.54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114</v>
      </c>
      <c r="C62" s="12">
        <v>22</v>
      </c>
      <c r="D62" s="8">
        <v>1.54</v>
      </c>
      <c r="E62" s="12">
        <v>15</v>
      </c>
      <c r="F62" s="8">
        <v>2.31</v>
      </c>
      <c r="G62" s="12">
        <v>7</v>
      </c>
      <c r="H62" s="8">
        <v>0.93</v>
      </c>
      <c r="I62" s="12">
        <v>0</v>
      </c>
    </row>
    <row r="63" spans="2:9" ht="15" customHeight="1" x14ac:dyDescent="0.2">
      <c r="B63" t="s">
        <v>104</v>
      </c>
      <c r="C63" s="12">
        <v>21</v>
      </c>
      <c r="D63" s="8">
        <v>1.47</v>
      </c>
      <c r="E63" s="12">
        <v>11</v>
      </c>
      <c r="F63" s="8">
        <v>1.69</v>
      </c>
      <c r="G63" s="12">
        <v>10</v>
      </c>
      <c r="H63" s="8">
        <v>1.32</v>
      </c>
      <c r="I63" s="12">
        <v>0</v>
      </c>
    </row>
    <row r="64" spans="2:9" ht="15" customHeight="1" x14ac:dyDescent="0.2">
      <c r="B64" t="s">
        <v>123</v>
      </c>
      <c r="C64" s="12">
        <v>21</v>
      </c>
      <c r="D64" s="8">
        <v>1.47</v>
      </c>
      <c r="E64" s="12">
        <v>7</v>
      </c>
      <c r="F64" s="8">
        <v>1.08</v>
      </c>
      <c r="G64" s="12">
        <v>14</v>
      </c>
      <c r="H64" s="8">
        <v>1.85</v>
      </c>
      <c r="I64" s="12">
        <v>0</v>
      </c>
    </row>
    <row r="65" spans="2:9" ht="15" customHeight="1" x14ac:dyDescent="0.2">
      <c r="B65" t="s">
        <v>97</v>
      </c>
      <c r="C65" s="12">
        <v>20</v>
      </c>
      <c r="D65" s="8">
        <v>1.4</v>
      </c>
      <c r="E65" s="12">
        <v>3</v>
      </c>
      <c r="F65" s="8">
        <v>0.46</v>
      </c>
      <c r="G65" s="12">
        <v>17</v>
      </c>
      <c r="H65" s="8">
        <v>2.25</v>
      </c>
      <c r="I65" s="12">
        <v>0</v>
      </c>
    </row>
    <row r="66" spans="2:9" ht="15" customHeight="1" x14ac:dyDescent="0.2">
      <c r="B66" t="s">
        <v>100</v>
      </c>
      <c r="C66" s="12">
        <v>20</v>
      </c>
      <c r="D66" s="8">
        <v>1.4</v>
      </c>
      <c r="E66" s="12">
        <v>12</v>
      </c>
      <c r="F66" s="8">
        <v>1.85</v>
      </c>
      <c r="G66" s="12">
        <v>8</v>
      </c>
      <c r="H66" s="8">
        <v>1.06</v>
      </c>
      <c r="I66" s="12">
        <v>0</v>
      </c>
    </row>
    <row r="68" spans="2:9" ht="15" customHeight="1" x14ac:dyDescent="0.2">
      <c r="B68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F249E-6E8D-428D-BC53-97671ABC7B5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184</v>
      </c>
    </row>
    <row r="4" spans="2:9" ht="33" customHeight="1" x14ac:dyDescent="0.2">
      <c r="B4" t="s">
        <v>176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2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22</v>
      </c>
      <c r="C6" s="12">
        <v>72</v>
      </c>
      <c r="D6" s="8">
        <v>16.25</v>
      </c>
      <c r="E6" s="12">
        <v>40</v>
      </c>
      <c r="F6" s="8">
        <v>13.56</v>
      </c>
      <c r="G6" s="12">
        <v>32</v>
      </c>
      <c r="H6" s="8">
        <v>24.24</v>
      </c>
      <c r="I6" s="12">
        <v>0</v>
      </c>
    </row>
    <row r="7" spans="2:9" ht="15" customHeight="1" x14ac:dyDescent="0.2">
      <c r="B7" t="s">
        <v>23</v>
      </c>
      <c r="C7" s="12">
        <v>38</v>
      </c>
      <c r="D7" s="8">
        <v>8.58</v>
      </c>
      <c r="E7" s="12">
        <v>16</v>
      </c>
      <c r="F7" s="8">
        <v>5.42</v>
      </c>
      <c r="G7" s="12">
        <v>22</v>
      </c>
      <c r="H7" s="8">
        <v>16.670000000000002</v>
      </c>
      <c r="I7" s="12">
        <v>0</v>
      </c>
    </row>
    <row r="8" spans="2:9" ht="15" customHeight="1" x14ac:dyDescent="0.2">
      <c r="B8" t="s">
        <v>24</v>
      </c>
      <c r="C8" s="12">
        <v>1</v>
      </c>
      <c r="D8" s="8">
        <v>0.23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25</v>
      </c>
      <c r="C9" s="12">
        <v>3</v>
      </c>
      <c r="D9" s="8">
        <v>0.68</v>
      </c>
      <c r="E9" s="12">
        <v>0</v>
      </c>
      <c r="F9" s="8">
        <v>0</v>
      </c>
      <c r="G9" s="12">
        <v>3</v>
      </c>
      <c r="H9" s="8">
        <v>2.27</v>
      </c>
      <c r="I9" s="12">
        <v>0</v>
      </c>
    </row>
    <row r="10" spans="2:9" ht="15" customHeight="1" x14ac:dyDescent="0.2">
      <c r="B10" t="s">
        <v>26</v>
      </c>
      <c r="C10" s="12">
        <v>2</v>
      </c>
      <c r="D10" s="8">
        <v>0.45</v>
      </c>
      <c r="E10" s="12">
        <v>0</v>
      </c>
      <c r="F10" s="8">
        <v>0</v>
      </c>
      <c r="G10" s="12">
        <v>2</v>
      </c>
      <c r="H10" s="8">
        <v>1.52</v>
      </c>
      <c r="I10" s="12">
        <v>0</v>
      </c>
    </row>
    <row r="11" spans="2:9" ht="15" customHeight="1" x14ac:dyDescent="0.2">
      <c r="B11" t="s">
        <v>27</v>
      </c>
      <c r="C11" s="12">
        <v>122</v>
      </c>
      <c r="D11" s="8">
        <v>27.54</v>
      </c>
      <c r="E11" s="12">
        <v>77</v>
      </c>
      <c r="F11" s="8">
        <v>26.1</v>
      </c>
      <c r="G11" s="12">
        <v>44</v>
      </c>
      <c r="H11" s="8">
        <v>33.33</v>
      </c>
      <c r="I11" s="12">
        <v>1</v>
      </c>
    </row>
    <row r="12" spans="2:9" ht="15" customHeight="1" x14ac:dyDescent="0.2">
      <c r="B12" t="s">
        <v>28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29</v>
      </c>
      <c r="C13" s="12">
        <v>10</v>
      </c>
      <c r="D13" s="8">
        <v>2.2599999999999998</v>
      </c>
      <c r="E13" s="12">
        <v>4</v>
      </c>
      <c r="F13" s="8">
        <v>1.36</v>
      </c>
      <c r="G13" s="12">
        <v>6</v>
      </c>
      <c r="H13" s="8">
        <v>4.55</v>
      </c>
      <c r="I13" s="12">
        <v>0</v>
      </c>
    </row>
    <row r="14" spans="2:9" ht="15" customHeight="1" x14ac:dyDescent="0.2">
      <c r="B14" t="s">
        <v>30</v>
      </c>
      <c r="C14" s="12">
        <v>17</v>
      </c>
      <c r="D14" s="8">
        <v>3.84</v>
      </c>
      <c r="E14" s="12">
        <v>14</v>
      </c>
      <c r="F14" s="8">
        <v>4.75</v>
      </c>
      <c r="G14" s="12">
        <v>3</v>
      </c>
      <c r="H14" s="8">
        <v>2.27</v>
      </c>
      <c r="I14" s="12">
        <v>0</v>
      </c>
    </row>
    <row r="15" spans="2:9" ht="15" customHeight="1" x14ac:dyDescent="0.2">
      <c r="B15" t="s">
        <v>31</v>
      </c>
      <c r="C15" s="12">
        <v>74</v>
      </c>
      <c r="D15" s="8">
        <v>16.7</v>
      </c>
      <c r="E15" s="12">
        <v>69</v>
      </c>
      <c r="F15" s="8">
        <v>23.39</v>
      </c>
      <c r="G15" s="12">
        <v>5</v>
      </c>
      <c r="H15" s="8">
        <v>3.79</v>
      </c>
      <c r="I15" s="12">
        <v>0</v>
      </c>
    </row>
    <row r="16" spans="2:9" ht="15" customHeight="1" x14ac:dyDescent="0.2">
      <c r="B16" t="s">
        <v>32</v>
      </c>
      <c r="C16" s="12">
        <v>50</v>
      </c>
      <c r="D16" s="8">
        <v>11.29</v>
      </c>
      <c r="E16" s="12">
        <v>41</v>
      </c>
      <c r="F16" s="8">
        <v>13.9</v>
      </c>
      <c r="G16" s="12">
        <v>7</v>
      </c>
      <c r="H16" s="8">
        <v>5.3</v>
      </c>
      <c r="I16" s="12">
        <v>1</v>
      </c>
    </row>
    <row r="17" spans="2:9" ht="15" customHeight="1" x14ac:dyDescent="0.2">
      <c r="B17" t="s">
        <v>33</v>
      </c>
      <c r="C17" s="12">
        <v>24</v>
      </c>
      <c r="D17" s="8">
        <v>5.42</v>
      </c>
      <c r="E17" s="12">
        <v>13</v>
      </c>
      <c r="F17" s="8">
        <v>4.41</v>
      </c>
      <c r="G17" s="12">
        <v>2</v>
      </c>
      <c r="H17" s="8">
        <v>1.52</v>
      </c>
      <c r="I17" s="12">
        <v>0</v>
      </c>
    </row>
    <row r="18" spans="2:9" ht="15" customHeight="1" x14ac:dyDescent="0.2">
      <c r="B18" t="s">
        <v>34</v>
      </c>
      <c r="C18" s="12">
        <v>14</v>
      </c>
      <c r="D18" s="8">
        <v>3.16</v>
      </c>
      <c r="E18" s="12">
        <v>11</v>
      </c>
      <c r="F18" s="8">
        <v>3.73</v>
      </c>
      <c r="G18" s="12">
        <v>3</v>
      </c>
      <c r="H18" s="8">
        <v>2.27</v>
      </c>
      <c r="I18" s="12">
        <v>0</v>
      </c>
    </row>
    <row r="19" spans="2:9" ht="15" customHeight="1" x14ac:dyDescent="0.2">
      <c r="B19" t="s">
        <v>35</v>
      </c>
      <c r="C19" s="12">
        <v>16</v>
      </c>
      <c r="D19" s="8">
        <v>3.61</v>
      </c>
      <c r="E19" s="12">
        <v>10</v>
      </c>
      <c r="F19" s="8">
        <v>3.39</v>
      </c>
      <c r="G19" s="12">
        <v>3</v>
      </c>
      <c r="H19" s="8">
        <v>2.27</v>
      </c>
      <c r="I19" s="12">
        <v>1</v>
      </c>
    </row>
    <row r="20" spans="2:9" ht="15" customHeight="1" x14ac:dyDescent="0.2">
      <c r="B20" s="9" t="s">
        <v>177</v>
      </c>
      <c r="C20" s="12">
        <f>SUM(LTBL_41204[総数／事業所数])</f>
        <v>443</v>
      </c>
      <c r="E20" s="12">
        <f>SUBTOTAL(109,LTBL_41204[個人／事業所数])</f>
        <v>295</v>
      </c>
      <c r="G20" s="12">
        <f>SUBTOTAL(109,LTBL_41204[法人／事業所数])</f>
        <v>132</v>
      </c>
      <c r="I20" s="12">
        <f>SUBTOTAL(109,LTBL_41204[法人以外の団体／事業所数])</f>
        <v>3</v>
      </c>
    </row>
    <row r="21" spans="2:9" ht="15" customHeight="1" x14ac:dyDescent="0.2">
      <c r="E21" s="11">
        <f>LTBL_41204[[#Totals],[個人／事業所数]]/LTBL_41204[[#Totals],[総数／事業所数]]</f>
        <v>0.6659142212189616</v>
      </c>
      <c r="G21" s="11">
        <f>LTBL_41204[[#Totals],[法人／事業所数]]/LTBL_41204[[#Totals],[総数／事業所数]]</f>
        <v>0.2979683972911964</v>
      </c>
      <c r="I21" s="11">
        <f>LTBL_41204[[#Totals],[法人以外の団体／事業所数]]/LTBL_41204[[#Totals],[総数／事業所数]]</f>
        <v>6.7720090293453723E-3</v>
      </c>
    </row>
    <row r="23" spans="2:9" ht="33" customHeight="1" x14ac:dyDescent="0.2">
      <c r="B23" t="s">
        <v>178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</row>
    <row r="24" spans="2:9" ht="15" customHeight="1" x14ac:dyDescent="0.2">
      <c r="B24" t="s">
        <v>58</v>
      </c>
      <c r="C24" s="12">
        <v>64</v>
      </c>
      <c r="D24" s="8">
        <v>14.45</v>
      </c>
      <c r="E24" s="12">
        <v>62</v>
      </c>
      <c r="F24" s="8">
        <v>21.02</v>
      </c>
      <c r="G24" s="12">
        <v>2</v>
      </c>
      <c r="H24" s="8">
        <v>1.52</v>
      </c>
      <c r="I24" s="12">
        <v>0</v>
      </c>
    </row>
    <row r="25" spans="2:9" ht="15" customHeight="1" x14ac:dyDescent="0.2">
      <c r="B25" t="s">
        <v>59</v>
      </c>
      <c r="C25" s="12">
        <v>45</v>
      </c>
      <c r="D25" s="8">
        <v>10.16</v>
      </c>
      <c r="E25" s="12">
        <v>40</v>
      </c>
      <c r="F25" s="8">
        <v>13.56</v>
      </c>
      <c r="G25" s="12">
        <v>5</v>
      </c>
      <c r="H25" s="8">
        <v>3.79</v>
      </c>
      <c r="I25" s="12">
        <v>0</v>
      </c>
    </row>
    <row r="26" spans="2:9" ht="15" customHeight="1" x14ac:dyDescent="0.2">
      <c r="B26" t="s">
        <v>54</v>
      </c>
      <c r="C26" s="12">
        <v>42</v>
      </c>
      <c r="D26" s="8">
        <v>9.48</v>
      </c>
      <c r="E26" s="12">
        <v>26</v>
      </c>
      <c r="F26" s="8">
        <v>8.81</v>
      </c>
      <c r="G26" s="12">
        <v>16</v>
      </c>
      <c r="H26" s="8">
        <v>12.12</v>
      </c>
      <c r="I26" s="12">
        <v>0</v>
      </c>
    </row>
    <row r="27" spans="2:9" ht="15" customHeight="1" x14ac:dyDescent="0.2">
      <c r="B27" t="s">
        <v>44</v>
      </c>
      <c r="C27" s="12">
        <v>30</v>
      </c>
      <c r="D27" s="8">
        <v>6.77</v>
      </c>
      <c r="E27" s="12">
        <v>13</v>
      </c>
      <c r="F27" s="8">
        <v>4.41</v>
      </c>
      <c r="G27" s="12">
        <v>17</v>
      </c>
      <c r="H27" s="8">
        <v>12.88</v>
      </c>
      <c r="I27" s="12">
        <v>0</v>
      </c>
    </row>
    <row r="28" spans="2:9" ht="15" customHeight="1" x14ac:dyDescent="0.2">
      <c r="B28" t="s">
        <v>52</v>
      </c>
      <c r="C28" s="12">
        <v>30</v>
      </c>
      <c r="D28" s="8">
        <v>6.77</v>
      </c>
      <c r="E28" s="12">
        <v>19</v>
      </c>
      <c r="F28" s="8">
        <v>6.44</v>
      </c>
      <c r="G28" s="12">
        <v>10</v>
      </c>
      <c r="H28" s="8">
        <v>7.58</v>
      </c>
      <c r="I28" s="12">
        <v>1</v>
      </c>
    </row>
    <row r="29" spans="2:9" ht="15" customHeight="1" x14ac:dyDescent="0.2">
      <c r="B29" t="s">
        <v>45</v>
      </c>
      <c r="C29" s="12">
        <v>28</v>
      </c>
      <c r="D29" s="8">
        <v>6.32</v>
      </c>
      <c r="E29" s="12">
        <v>17</v>
      </c>
      <c r="F29" s="8">
        <v>5.76</v>
      </c>
      <c r="G29" s="12">
        <v>11</v>
      </c>
      <c r="H29" s="8">
        <v>8.33</v>
      </c>
      <c r="I29" s="12">
        <v>0</v>
      </c>
    </row>
    <row r="30" spans="2:9" ht="15" customHeight="1" x14ac:dyDescent="0.2">
      <c r="B30" t="s">
        <v>60</v>
      </c>
      <c r="C30" s="12">
        <v>24</v>
      </c>
      <c r="D30" s="8">
        <v>5.42</v>
      </c>
      <c r="E30" s="12">
        <v>13</v>
      </c>
      <c r="F30" s="8">
        <v>4.41</v>
      </c>
      <c r="G30" s="12">
        <v>2</v>
      </c>
      <c r="H30" s="8">
        <v>1.52</v>
      </c>
      <c r="I30" s="12">
        <v>0</v>
      </c>
    </row>
    <row r="31" spans="2:9" ht="15" customHeight="1" x14ac:dyDescent="0.2">
      <c r="B31" t="s">
        <v>53</v>
      </c>
      <c r="C31" s="12">
        <v>21</v>
      </c>
      <c r="D31" s="8">
        <v>4.74</v>
      </c>
      <c r="E31" s="12">
        <v>18</v>
      </c>
      <c r="F31" s="8">
        <v>6.1</v>
      </c>
      <c r="G31" s="12">
        <v>3</v>
      </c>
      <c r="H31" s="8">
        <v>2.27</v>
      </c>
      <c r="I31" s="12">
        <v>0</v>
      </c>
    </row>
    <row r="32" spans="2:9" ht="15" customHeight="1" x14ac:dyDescent="0.2">
      <c r="B32" t="s">
        <v>46</v>
      </c>
      <c r="C32" s="12">
        <v>14</v>
      </c>
      <c r="D32" s="8">
        <v>3.16</v>
      </c>
      <c r="E32" s="12">
        <v>10</v>
      </c>
      <c r="F32" s="8">
        <v>3.39</v>
      </c>
      <c r="G32" s="12">
        <v>4</v>
      </c>
      <c r="H32" s="8">
        <v>3.03</v>
      </c>
      <c r="I32" s="12">
        <v>0</v>
      </c>
    </row>
    <row r="33" spans="2:9" ht="15" customHeight="1" x14ac:dyDescent="0.2">
      <c r="B33" t="s">
        <v>61</v>
      </c>
      <c r="C33" s="12">
        <v>11</v>
      </c>
      <c r="D33" s="8">
        <v>2.48</v>
      </c>
      <c r="E33" s="12">
        <v>11</v>
      </c>
      <c r="F33" s="8">
        <v>3.73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63</v>
      </c>
      <c r="C34" s="12">
        <v>11</v>
      </c>
      <c r="D34" s="8">
        <v>2.48</v>
      </c>
      <c r="E34" s="12">
        <v>10</v>
      </c>
      <c r="F34" s="8">
        <v>3.39</v>
      </c>
      <c r="G34" s="12">
        <v>1</v>
      </c>
      <c r="H34" s="8">
        <v>0.76</v>
      </c>
      <c r="I34" s="12">
        <v>0</v>
      </c>
    </row>
    <row r="35" spans="2:9" ht="15" customHeight="1" x14ac:dyDescent="0.2">
      <c r="B35" t="s">
        <v>67</v>
      </c>
      <c r="C35" s="12">
        <v>9</v>
      </c>
      <c r="D35" s="8">
        <v>2.0299999999999998</v>
      </c>
      <c r="E35" s="12">
        <v>4</v>
      </c>
      <c r="F35" s="8">
        <v>1.36</v>
      </c>
      <c r="G35" s="12">
        <v>5</v>
      </c>
      <c r="H35" s="8">
        <v>3.79</v>
      </c>
      <c r="I35" s="12">
        <v>0</v>
      </c>
    </row>
    <row r="36" spans="2:9" ht="15" customHeight="1" x14ac:dyDescent="0.2">
      <c r="B36" t="s">
        <v>51</v>
      </c>
      <c r="C36" s="12">
        <v>9</v>
      </c>
      <c r="D36" s="8">
        <v>2.0299999999999998</v>
      </c>
      <c r="E36" s="12">
        <v>4</v>
      </c>
      <c r="F36" s="8">
        <v>1.36</v>
      </c>
      <c r="G36" s="12">
        <v>5</v>
      </c>
      <c r="H36" s="8">
        <v>3.79</v>
      </c>
      <c r="I36" s="12">
        <v>0</v>
      </c>
    </row>
    <row r="37" spans="2:9" ht="15" customHeight="1" x14ac:dyDescent="0.2">
      <c r="B37" t="s">
        <v>56</v>
      </c>
      <c r="C37" s="12">
        <v>9</v>
      </c>
      <c r="D37" s="8">
        <v>2.0299999999999998</v>
      </c>
      <c r="E37" s="12">
        <v>8</v>
      </c>
      <c r="F37" s="8">
        <v>2.71</v>
      </c>
      <c r="G37" s="12">
        <v>1</v>
      </c>
      <c r="H37" s="8">
        <v>0.76</v>
      </c>
      <c r="I37" s="12">
        <v>0</v>
      </c>
    </row>
    <row r="38" spans="2:9" ht="15" customHeight="1" x14ac:dyDescent="0.2">
      <c r="B38" t="s">
        <v>47</v>
      </c>
      <c r="C38" s="12">
        <v>8</v>
      </c>
      <c r="D38" s="8">
        <v>1.81</v>
      </c>
      <c r="E38" s="12">
        <v>4</v>
      </c>
      <c r="F38" s="8">
        <v>1.36</v>
      </c>
      <c r="G38" s="12">
        <v>4</v>
      </c>
      <c r="H38" s="8">
        <v>3.03</v>
      </c>
      <c r="I38" s="12">
        <v>0</v>
      </c>
    </row>
    <row r="39" spans="2:9" ht="15" customHeight="1" x14ac:dyDescent="0.2">
      <c r="B39" t="s">
        <v>57</v>
      </c>
      <c r="C39" s="12">
        <v>8</v>
      </c>
      <c r="D39" s="8">
        <v>1.81</v>
      </c>
      <c r="E39" s="12">
        <v>6</v>
      </c>
      <c r="F39" s="8">
        <v>2.0299999999999998</v>
      </c>
      <c r="G39" s="12">
        <v>2</v>
      </c>
      <c r="H39" s="8">
        <v>1.52</v>
      </c>
      <c r="I39" s="12">
        <v>0</v>
      </c>
    </row>
    <row r="40" spans="2:9" ht="15" customHeight="1" x14ac:dyDescent="0.2">
      <c r="B40" t="s">
        <v>66</v>
      </c>
      <c r="C40" s="12">
        <v>7</v>
      </c>
      <c r="D40" s="8">
        <v>1.58</v>
      </c>
      <c r="E40" s="12">
        <v>4</v>
      </c>
      <c r="F40" s="8">
        <v>1.36</v>
      </c>
      <c r="G40" s="12">
        <v>3</v>
      </c>
      <c r="H40" s="8">
        <v>2.27</v>
      </c>
      <c r="I40" s="12">
        <v>0</v>
      </c>
    </row>
    <row r="41" spans="2:9" ht="15" customHeight="1" x14ac:dyDescent="0.2">
      <c r="B41" t="s">
        <v>64</v>
      </c>
      <c r="C41" s="12">
        <v>7</v>
      </c>
      <c r="D41" s="8">
        <v>1.58</v>
      </c>
      <c r="E41" s="12">
        <v>3</v>
      </c>
      <c r="F41" s="8">
        <v>1.02</v>
      </c>
      <c r="G41" s="12">
        <v>4</v>
      </c>
      <c r="H41" s="8">
        <v>3.03</v>
      </c>
      <c r="I41" s="12">
        <v>0</v>
      </c>
    </row>
    <row r="42" spans="2:9" ht="15" customHeight="1" x14ac:dyDescent="0.2">
      <c r="B42" t="s">
        <v>68</v>
      </c>
      <c r="C42" s="12">
        <v>7</v>
      </c>
      <c r="D42" s="8">
        <v>1.58</v>
      </c>
      <c r="E42" s="12">
        <v>5</v>
      </c>
      <c r="F42" s="8">
        <v>1.69</v>
      </c>
      <c r="G42" s="12">
        <v>2</v>
      </c>
      <c r="H42" s="8">
        <v>1.52</v>
      </c>
      <c r="I42" s="12">
        <v>0</v>
      </c>
    </row>
    <row r="43" spans="2:9" ht="15" customHeight="1" x14ac:dyDescent="0.2">
      <c r="B43" t="s">
        <v>55</v>
      </c>
      <c r="C43" s="12">
        <v>6</v>
      </c>
      <c r="D43" s="8">
        <v>1.35</v>
      </c>
      <c r="E43" s="12">
        <v>4</v>
      </c>
      <c r="F43" s="8">
        <v>1.36</v>
      </c>
      <c r="G43" s="12">
        <v>2</v>
      </c>
      <c r="H43" s="8">
        <v>1.52</v>
      </c>
      <c r="I43" s="12">
        <v>0</v>
      </c>
    </row>
    <row r="46" spans="2:9" ht="33" customHeight="1" x14ac:dyDescent="0.2">
      <c r="B46" t="s">
        <v>179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</row>
    <row r="47" spans="2:9" ht="15" customHeight="1" x14ac:dyDescent="0.2">
      <c r="B47" t="s">
        <v>111</v>
      </c>
      <c r="C47" s="12">
        <v>22</v>
      </c>
      <c r="D47" s="8">
        <v>4.97</v>
      </c>
      <c r="E47" s="12">
        <v>20</v>
      </c>
      <c r="F47" s="8">
        <v>6.78</v>
      </c>
      <c r="G47" s="12">
        <v>2</v>
      </c>
      <c r="H47" s="8">
        <v>1.52</v>
      </c>
      <c r="I47" s="12">
        <v>0</v>
      </c>
    </row>
    <row r="48" spans="2:9" ht="15" customHeight="1" x14ac:dyDescent="0.2">
      <c r="B48" t="s">
        <v>108</v>
      </c>
      <c r="C48" s="12">
        <v>19</v>
      </c>
      <c r="D48" s="8">
        <v>4.29</v>
      </c>
      <c r="E48" s="12">
        <v>19</v>
      </c>
      <c r="F48" s="8">
        <v>6.44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110</v>
      </c>
      <c r="C49" s="12">
        <v>17</v>
      </c>
      <c r="D49" s="8">
        <v>3.84</v>
      </c>
      <c r="E49" s="12">
        <v>17</v>
      </c>
      <c r="F49" s="8">
        <v>5.76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107</v>
      </c>
      <c r="C50" s="12">
        <v>13</v>
      </c>
      <c r="D50" s="8">
        <v>2.93</v>
      </c>
      <c r="E50" s="12">
        <v>13</v>
      </c>
      <c r="F50" s="8">
        <v>4.41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102</v>
      </c>
      <c r="C51" s="12">
        <v>12</v>
      </c>
      <c r="D51" s="8">
        <v>2.71</v>
      </c>
      <c r="E51" s="12">
        <v>11</v>
      </c>
      <c r="F51" s="8">
        <v>3.73</v>
      </c>
      <c r="G51" s="12">
        <v>1</v>
      </c>
      <c r="H51" s="8">
        <v>0.76</v>
      </c>
      <c r="I51" s="12">
        <v>0</v>
      </c>
    </row>
    <row r="52" spans="2:9" ht="15" customHeight="1" x14ac:dyDescent="0.2">
      <c r="B52" t="s">
        <v>104</v>
      </c>
      <c r="C52" s="12">
        <v>11</v>
      </c>
      <c r="D52" s="8">
        <v>2.48</v>
      </c>
      <c r="E52" s="12">
        <v>7</v>
      </c>
      <c r="F52" s="8">
        <v>2.37</v>
      </c>
      <c r="G52" s="12">
        <v>4</v>
      </c>
      <c r="H52" s="8">
        <v>3.03</v>
      </c>
      <c r="I52" s="12">
        <v>0</v>
      </c>
    </row>
    <row r="53" spans="2:9" ht="15" customHeight="1" x14ac:dyDescent="0.2">
      <c r="B53" t="s">
        <v>114</v>
      </c>
      <c r="C53" s="12">
        <v>11</v>
      </c>
      <c r="D53" s="8">
        <v>2.48</v>
      </c>
      <c r="E53" s="12">
        <v>10</v>
      </c>
      <c r="F53" s="8">
        <v>3.39</v>
      </c>
      <c r="G53" s="12">
        <v>1</v>
      </c>
      <c r="H53" s="8">
        <v>0.76</v>
      </c>
      <c r="I53" s="12">
        <v>0</v>
      </c>
    </row>
    <row r="54" spans="2:9" ht="15" customHeight="1" x14ac:dyDescent="0.2">
      <c r="B54" t="s">
        <v>103</v>
      </c>
      <c r="C54" s="12">
        <v>10</v>
      </c>
      <c r="D54" s="8">
        <v>2.2599999999999998</v>
      </c>
      <c r="E54" s="12">
        <v>3</v>
      </c>
      <c r="F54" s="8">
        <v>1.02</v>
      </c>
      <c r="G54" s="12">
        <v>7</v>
      </c>
      <c r="H54" s="8">
        <v>5.3</v>
      </c>
      <c r="I54" s="12">
        <v>0</v>
      </c>
    </row>
    <row r="55" spans="2:9" ht="15" customHeight="1" x14ac:dyDescent="0.2">
      <c r="B55" t="s">
        <v>109</v>
      </c>
      <c r="C55" s="12">
        <v>10</v>
      </c>
      <c r="D55" s="8">
        <v>2.2599999999999998</v>
      </c>
      <c r="E55" s="12">
        <v>10</v>
      </c>
      <c r="F55" s="8">
        <v>3.39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112</v>
      </c>
      <c r="C56" s="12">
        <v>10</v>
      </c>
      <c r="D56" s="8">
        <v>2.2599999999999998</v>
      </c>
      <c r="E56" s="12">
        <v>9</v>
      </c>
      <c r="F56" s="8">
        <v>3.05</v>
      </c>
      <c r="G56" s="12">
        <v>1</v>
      </c>
      <c r="H56" s="8">
        <v>0.76</v>
      </c>
      <c r="I56" s="12">
        <v>0</v>
      </c>
    </row>
    <row r="57" spans="2:9" ht="15" customHeight="1" x14ac:dyDescent="0.2">
      <c r="B57" t="s">
        <v>95</v>
      </c>
      <c r="C57" s="12">
        <v>9</v>
      </c>
      <c r="D57" s="8">
        <v>2.0299999999999998</v>
      </c>
      <c r="E57" s="12">
        <v>2</v>
      </c>
      <c r="F57" s="8">
        <v>0.68</v>
      </c>
      <c r="G57" s="12">
        <v>7</v>
      </c>
      <c r="H57" s="8">
        <v>5.3</v>
      </c>
      <c r="I57" s="12">
        <v>0</v>
      </c>
    </row>
    <row r="58" spans="2:9" ht="15" customHeight="1" x14ac:dyDescent="0.2">
      <c r="B58" t="s">
        <v>101</v>
      </c>
      <c r="C58" s="12">
        <v>9</v>
      </c>
      <c r="D58" s="8">
        <v>2.0299999999999998</v>
      </c>
      <c r="E58" s="12">
        <v>6</v>
      </c>
      <c r="F58" s="8">
        <v>2.0299999999999998</v>
      </c>
      <c r="G58" s="12">
        <v>3</v>
      </c>
      <c r="H58" s="8">
        <v>2.27</v>
      </c>
      <c r="I58" s="12">
        <v>0</v>
      </c>
    </row>
    <row r="59" spans="2:9" ht="15" customHeight="1" x14ac:dyDescent="0.2">
      <c r="B59" t="s">
        <v>115</v>
      </c>
      <c r="C59" s="12">
        <v>9</v>
      </c>
      <c r="D59" s="8">
        <v>2.0299999999999998</v>
      </c>
      <c r="E59" s="12">
        <v>7</v>
      </c>
      <c r="F59" s="8">
        <v>2.37</v>
      </c>
      <c r="G59" s="12">
        <v>2</v>
      </c>
      <c r="H59" s="8">
        <v>1.52</v>
      </c>
      <c r="I59" s="12">
        <v>0</v>
      </c>
    </row>
    <row r="60" spans="2:9" ht="15" customHeight="1" x14ac:dyDescent="0.2">
      <c r="B60" t="s">
        <v>129</v>
      </c>
      <c r="C60" s="12">
        <v>9</v>
      </c>
      <c r="D60" s="8">
        <v>2.0299999999999998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96</v>
      </c>
      <c r="C61" s="12">
        <v>8</v>
      </c>
      <c r="D61" s="8">
        <v>1.81</v>
      </c>
      <c r="E61" s="12">
        <v>7</v>
      </c>
      <c r="F61" s="8">
        <v>2.37</v>
      </c>
      <c r="G61" s="12">
        <v>1</v>
      </c>
      <c r="H61" s="8">
        <v>0.76</v>
      </c>
      <c r="I61" s="12">
        <v>0</v>
      </c>
    </row>
    <row r="62" spans="2:9" ht="15" customHeight="1" x14ac:dyDescent="0.2">
      <c r="B62" t="s">
        <v>97</v>
      </c>
      <c r="C62" s="12">
        <v>8</v>
      </c>
      <c r="D62" s="8">
        <v>1.81</v>
      </c>
      <c r="E62" s="12">
        <v>7</v>
      </c>
      <c r="F62" s="8">
        <v>2.37</v>
      </c>
      <c r="G62" s="12">
        <v>1</v>
      </c>
      <c r="H62" s="8">
        <v>0.76</v>
      </c>
      <c r="I62" s="12">
        <v>0</v>
      </c>
    </row>
    <row r="63" spans="2:9" ht="15" customHeight="1" x14ac:dyDescent="0.2">
      <c r="B63" t="s">
        <v>128</v>
      </c>
      <c r="C63" s="12">
        <v>8</v>
      </c>
      <c r="D63" s="8">
        <v>1.81</v>
      </c>
      <c r="E63" s="12">
        <v>7</v>
      </c>
      <c r="F63" s="8">
        <v>2.37</v>
      </c>
      <c r="G63" s="12">
        <v>1</v>
      </c>
      <c r="H63" s="8">
        <v>0.76</v>
      </c>
      <c r="I63" s="12">
        <v>0</v>
      </c>
    </row>
    <row r="64" spans="2:9" ht="15" customHeight="1" x14ac:dyDescent="0.2">
      <c r="B64" t="s">
        <v>113</v>
      </c>
      <c r="C64" s="12">
        <v>8</v>
      </c>
      <c r="D64" s="8">
        <v>1.81</v>
      </c>
      <c r="E64" s="12">
        <v>8</v>
      </c>
      <c r="F64" s="8">
        <v>2.71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127</v>
      </c>
      <c r="C65" s="12">
        <v>7</v>
      </c>
      <c r="D65" s="8">
        <v>1.58</v>
      </c>
      <c r="E65" s="12">
        <v>4</v>
      </c>
      <c r="F65" s="8">
        <v>1.36</v>
      </c>
      <c r="G65" s="12">
        <v>3</v>
      </c>
      <c r="H65" s="8">
        <v>2.27</v>
      </c>
      <c r="I65" s="12">
        <v>0</v>
      </c>
    </row>
    <row r="66" spans="2:9" ht="15" customHeight="1" x14ac:dyDescent="0.2">
      <c r="B66" t="s">
        <v>124</v>
      </c>
      <c r="C66" s="12">
        <v>6</v>
      </c>
      <c r="D66" s="8">
        <v>1.35</v>
      </c>
      <c r="E66" s="12">
        <v>3</v>
      </c>
      <c r="F66" s="8">
        <v>1.02</v>
      </c>
      <c r="G66" s="12">
        <v>3</v>
      </c>
      <c r="H66" s="8">
        <v>2.27</v>
      </c>
      <c r="I66" s="12">
        <v>0</v>
      </c>
    </row>
    <row r="67" spans="2:9" ht="15" customHeight="1" x14ac:dyDescent="0.2">
      <c r="B67" t="s">
        <v>125</v>
      </c>
      <c r="C67" s="12">
        <v>6</v>
      </c>
      <c r="D67" s="8">
        <v>1.35</v>
      </c>
      <c r="E67" s="12">
        <v>4</v>
      </c>
      <c r="F67" s="8">
        <v>1.36</v>
      </c>
      <c r="G67" s="12">
        <v>2</v>
      </c>
      <c r="H67" s="8">
        <v>1.52</v>
      </c>
      <c r="I67" s="12">
        <v>0</v>
      </c>
    </row>
    <row r="68" spans="2:9" ht="15" customHeight="1" x14ac:dyDescent="0.2">
      <c r="B68" t="s">
        <v>126</v>
      </c>
      <c r="C68" s="12">
        <v>6</v>
      </c>
      <c r="D68" s="8">
        <v>1.35</v>
      </c>
      <c r="E68" s="12">
        <v>2</v>
      </c>
      <c r="F68" s="8">
        <v>0.68</v>
      </c>
      <c r="G68" s="12">
        <v>4</v>
      </c>
      <c r="H68" s="8">
        <v>3.03</v>
      </c>
      <c r="I68" s="12">
        <v>0</v>
      </c>
    </row>
    <row r="69" spans="2:9" ht="15" customHeight="1" x14ac:dyDescent="0.2">
      <c r="B69" t="s">
        <v>100</v>
      </c>
      <c r="C69" s="12">
        <v>6</v>
      </c>
      <c r="D69" s="8">
        <v>1.35</v>
      </c>
      <c r="E69" s="12">
        <v>5</v>
      </c>
      <c r="F69" s="8">
        <v>1.69</v>
      </c>
      <c r="G69" s="12">
        <v>1</v>
      </c>
      <c r="H69" s="8">
        <v>0.76</v>
      </c>
      <c r="I69" s="12">
        <v>0</v>
      </c>
    </row>
    <row r="70" spans="2:9" ht="15" customHeight="1" x14ac:dyDescent="0.2">
      <c r="B70" t="s">
        <v>106</v>
      </c>
      <c r="C70" s="12">
        <v>6</v>
      </c>
      <c r="D70" s="8">
        <v>1.35</v>
      </c>
      <c r="E70" s="12">
        <v>5</v>
      </c>
      <c r="F70" s="8">
        <v>1.69</v>
      </c>
      <c r="G70" s="12">
        <v>1</v>
      </c>
      <c r="H70" s="8">
        <v>0.76</v>
      </c>
      <c r="I70" s="12">
        <v>0</v>
      </c>
    </row>
    <row r="72" spans="2:9" ht="15" customHeight="1" x14ac:dyDescent="0.2">
      <c r="B72" t="s">
        <v>180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</vt:i4>
      </vt:variant>
    </vt:vector>
  </HeadingPairs>
  <TitlesOfParts>
    <vt:vector size="28" baseType="lpstr">
      <vt:lpstr>目次</vt:lpstr>
      <vt:lpstr>産業大分類</vt:lpstr>
      <vt:lpstr>産業中分類</vt:lpstr>
      <vt:lpstr>産業小分類</vt:lpstr>
      <vt:lpstr>佐賀県</vt:lpstr>
      <vt:lpstr>佐賀市</vt:lpstr>
      <vt:lpstr>唐津市</vt:lpstr>
      <vt:lpstr>鳥栖市</vt:lpstr>
      <vt:lpstr>多久市</vt:lpstr>
      <vt:lpstr>伊万里市</vt:lpstr>
      <vt:lpstr>武雄市</vt:lpstr>
      <vt:lpstr>鹿島市</vt:lpstr>
      <vt:lpstr>小城市</vt:lpstr>
      <vt:lpstr>嬉野市</vt:lpstr>
      <vt:lpstr>神埼市</vt:lpstr>
      <vt:lpstr>神埼郡吉野ヶ里町</vt:lpstr>
      <vt:lpstr>三養基郡基山町</vt:lpstr>
      <vt:lpstr>三養基郡上峰町</vt:lpstr>
      <vt:lpstr>三養基郡みやき町</vt:lpstr>
      <vt:lpstr>東松浦郡玄海町</vt:lpstr>
      <vt:lpstr>西松浦郡有田町</vt:lpstr>
      <vt:lpstr>杵島郡大町町</vt:lpstr>
      <vt:lpstr>杵島郡江北町</vt:lpstr>
      <vt:lpstr>杵島郡白石町</vt:lpstr>
      <vt:lpstr>藤津郡太良町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2023-08-17T02:22:57Z</dcterms:created>
  <dcterms:modified xsi:type="dcterms:W3CDTF">2023-08-17T02:22:57Z</dcterms:modified>
</cp:coreProperties>
</file>