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EEE2C161-4F7C-4F61-B5FA-3A47F2E62589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29" r:id="rId1"/>
    <sheet name="産業大分類" sheetId="5" r:id="rId2"/>
    <sheet name="産業中分類" sheetId="6" r:id="rId3"/>
    <sheet name="産業小分類" sheetId="7" r:id="rId4"/>
    <sheet name="愛媛県" sheetId="8" r:id="rId5"/>
    <sheet name="松山市" sheetId="9" r:id="rId6"/>
    <sheet name="今治市" sheetId="10" r:id="rId7"/>
    <sheet name="宇和島市" sheetId="11" r:id="rId8"/>
    <sheet name="八幡浜市" sheetId="12" r:id="rId9"/>
    <sheet name="新居浜市" sheetId="13" r:id="rId10"/>
    <sheet name="西条市" sheetId="14" r:id="rId11"/>
    <sheet name="大洲市" sheetId="15" r:id="rId12"/>
    <sheet name="伊予市" sheetId="16" r:id="rId13"/>
    <sheet name="四国中央市" sheetId="17" r:id="rId14"/>
    <sheet name="西予市" sheetId="18" r:id="rId15"/>
    <sheet name="東温市" sheetId="19" r:id="rId16"/>
    <sheet name="越智郡上島町" sheetId="20" r:id="rId17"/>
    <sheet name="上浮穴郡久万高原町" sheetId="21" r:id="rId18"/>
    <sheet name="伊予郡松前町" sheetId="22" r:id="rId19"/>
    <sheet name="伊予郡砥部町" sheetId="23" r:id="rId20"/>
    <sheet name="喜多郡内子町" sheetId="24" r:id="rId21"/>
    <sheet name="西宇和郡伊方町" sheetId="25" r:id="rId22"/>
    <sheet name="北宇和郡松野町" sheetId="26" r:id="rId23"/>
    <sheet name="北宇和郡鬼北町" sheetId="27" r:id="rId24"/>
    <sheet name="南宇和郡愛南町" sheetId="28" r:id="rId2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39" r:id="rId26"/>
    <pivotCache cacheId="2240" r:id="rId27"/>
    <pivotCache cacheId="2241" r:id="rId2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8" l="1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<sst xmlns="http://schemas.openxmlformats.org/spreadsheetml/2006/main" count="3135" uniqueCount="226">
  <si>
    <t>38000 愛媛県</t>
  </si>
  <si>
    <t>38201 松山市</t>
  </si>
  <si>
    <t>38202 今治市</t>
  </si>
  <si>
    <t>38203 宇和島市</t>
  </si>
  <si>
    <t>38204 八幡浜市</t>
  </si>
  <si>
    <t>38205 新居浜市</t>
  </si>
  <si>
    <t>38206 西条市</t>
  </si>
  <si>
    <t>38207 大洲市</t>
  </si>
  <si>
    <t>38210 伊予市</t>
  </si>
  <si>
    <t>38213 四国中央市</t>
  </si>
  <si>
    <t>38214 西予市</t>
  </si>
  <si>
    <t>38215 東温市</t>
  </si>
  <si>
    <t>38356 越智郡上島町</t>
  </si>
  <si>
    <t>38386 上浮穴郡久万高原町</t>
  </si>
  <si>
    <t>38401 伊予郡松前町</t>
  </si>
  <si>
    <t>38402 伊予郡砥部町</t>
  </si>
  <si>
    <t>38422 喜多郡内子町</t>
  </si>
  <si>
    <t>38442 西宇和郡伊方町</t>
  </si>
  <si>
    <t>38484 北宇和郡松野町</t>
  </si>
  <si>
    <t>38488 北宇和郡鬼北町</t>
  </si>
  <si>
    <t>38506 南宇和郡愛南町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</si>
  <si>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</si>
  <si>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</si>
  <si>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</si>
  <si>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</si>
  <si>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</si>
  <si>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</si>
  <si>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</si>
  <si>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</si>
  <si>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</si>
  <si>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</si>
  <si>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</si>
  <si>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</si>
  <si>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</si>
  <si>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</si>
  <si>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</si>
  <si>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</si>
  <si>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</si>
  <si>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</si>
  <si>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</si>
  <si>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</si>
  <si>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</si>
  <si>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</si>
  <si>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</si>
  <si>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</si>
  <si>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</si>
  <si>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</si>
  <si>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52 飲食料品卸売業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</si>
  <si>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</si>
  <si>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</si>
  <si>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</si>
  <si>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</si>
  <si>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</si>
  <si>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</si>
  <si>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</si>
  <si>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</si>
  <si>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</si>
  <si>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</si>
  <si>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</si>
  <si>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</si>
  <si>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</si>
  <si>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</si>
  <si>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</si>
  <si>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</si>
  <si>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67 保険業（保険媒介代理業，保険サービス業を含む）</t>
  </si>
  <si>
    <t>68 不動産取引業</t>
  </si>
  <si>
    <t>11 繊維工業</t>
  </si>
  <si>
    <t>31 輸送用機械器具製造業</t>
  </si>
  <si>
    <t>09 食料品製造業</t>
  </si>
  <si>
    <t>79 その他の生活関連サービス業</t>
  </si>
  <si>
    <t>77 持ち帰り・配達飲食サービス業</t>
  </si>
  <si>
    <t>80 娯楽業</t>
  </si>
  <si>
    <t>14 パルプ・紙・紙加工品製造業</t>
  </si>
  <si>
    <t>61 無店舗小売業</t>
  </si>
  <si>
    <t>88 廃棄物処理業</t>
  </si>
  <si>
    <t>26 生産用機械器具製造業</t>
  </si>
  <si>
    <t>90 機械等修理業（別掲を除く）</t>
  </si>
  <si>
    <t>21 窯業・土石製品製造業</t>
  </si>
  <si>
    <t>44 道路貨物運送業</t>
  </si>
  <si>
    <t>48 運輸に附帯するサービス業</t>
  </si>
  <si>
    <t>75 宿泊業</t>
  </si>
  <si>
    <t>10 飲料・たばこ・飼料製造業</t>
  </si>
  <si>
    <t>12 木材・木製品製造業（家具を除く）</t>
  </si>
  <si>
    <t>13 家具・装備品製造業</t>
  </si>
  <si>
    <t>24 金属製品製造業</t>
  </si>
  <si>
    <t>33 電気業</t>
  </si>
  <si>
    <t>32 その他の製造業</t>
  </si>
  <si>
    <t>43 道路旅客運送業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</si>
  <si>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</si>
  <si>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</si>
  <si>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</si>
  <si>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</si>
  <si>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</si>
  <si>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</si>
  <si>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083 管工事業（さく井工事業を除く）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</si>
  <si>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</si>
  <si>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</si>
  <si>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</si>
  <si>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</si>
  <si>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</si>
  <si>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</si>
  <si>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</si>
  <si>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</si>
  <si>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</si>
  <si>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</si>
  <si>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</si>
  <si>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823 学習塾</t>
  </si>
  <si>
    <t>824 教養・技能教授業</t>
  </si>
  <si>
    <t>835 療術業</t>
  </si>
  <si>
    <t>891 自動車整備業</t>
  </si>
  <si>
    <t>682 不動産代理業・仲介業</t>
  </si>
  <si>
    <t>691 不動産賃貸業（貸家業，貸間業を除く）</t>
  </si>
  <si>
    <t>742 土木建築サービス業</t>
  </si>
  <si>
    <t>781 洗濯業</t>
  </si>
  <si>
    <t>119 その他の繊維製品製造業</t>
  </si>
  <si>
    <t>313 船舶製造・修理業，舶用機関製造業</t>
  </si>
  <si>
    <t>573 婦人・子供服小売業</t>
  </si>
  <si>
    <t>586 菓子・パン小売業</t>
  </si>
  <si>
    <t>605 燃料小売業</t>
  </si>
  <si>
    <t>521 農畜産物・水産物卸売業</t>
  </si>
  <si>
    <t>593 機械器具小売業（自動車，自転車を除く）</t>
  </si>
  <si>
    <t>821 社会教育</t>
  </si>
  <si>
    <t>693 駐車場業</t>
  </si>
  <si>
    <t>585 酒小売業</t>
  </si>
  <si>
    <t>071 大工工事業</t>
  </si>
  <si>
    <t>077 塗装工事業</t>
  </si>
  <si>
    <t>144 紙製品製造業</t>
  </si>
  <si>
    <t>149 その他のパルプ・紙・紙加工品製造業</t>
  </si>
  <si>
    <t>584 鮮魚小売業</t>
  </si>
  <si>
    <t>078 床・内装工事業</t>
  </si>
  <si>
    <t>761 食堂，レストラン（専門料理店を除く）</t>
  </si>
  <si>
    <t>066 建築リフォーム工事業</t>
  </si>
  <si>
    <t>092 水産食料品製造業</t>
  </si>
  <si>
    <t>212 セメント・同製品製造業</t>
  </si>
  <si>
    <t>482 貨物運送取扱業（集配利用運送業を除く）</t>
  </si>
  <si>
    <t>489 その他の運輸に附帯するサービス業</t>
  </si>
  <si>
    <t>581 各種食料品小売業</t>
  </si>
  <si>
    <t>606 書籍・文房具小売業</t>
  </si>
  <si>
    <t>752 簡易宿所</t>
  </si>
  <si>
    <t>769 その他の飲食店</t>
  </si>
  <si>
    <t>809 その他の娯楽業</t>
  </si>
  <si>
    <t>099 その他の食料品製造業</t>
  </si>
  <si>
    <t>121 製材業，木製品製造業</t>
  </si>
  <si>
    <t>218 骨材・石工品等製造業</t>
  </si>
  <si>
    <t>582 野菜・果実小売業</t>
  </si>
  <si>
    <t>751 旅館，ホテル</t>
  </si>
  <si>
    <t>763 そば・うどん店</t>
  </si>
  <si>
    <t>244 建設用・建築用金属製品製造業（製缶板金業を含む）</t>
  </si>
  <si>
    <t>579 その他の織物・衣服・身の回り品小売業</t>
  </si>
  <si>
    <t>079 その他の職別工事業</t>
  </si>
  <si>
    <t>214 陶磁器・同関連製品製造業</t>
  </si>
  <si>
    <t>602 じゅう器小売業</t>
  </si>
  <si>
    <t>607 スポーツ用品・がん具・娯楽用品・楽器小売業</t>
  </si>
  <si>
    <t>559 他に分類されない卸売業</t>
  </si>
  <si>
    <t>604 農耕用品小売業</t>
  </si>
  <si>
    <t>749 その他の技術サービス業</t>
  </si>
  <si>
    <t>853 児童福祉事業</t>
  </si>
  <si>
    <t>072 とび・土工・コンクリート工事業</t>
  </si>
  <si>
    <t>075 左官工事業</t>
  </si>
  <si>
    <t>076 板金・金物工事業</t>
  </si>
  <si>
    <t>084 機械器具設置工事業</t>
  </si>
  <si>
    <t>091 畜産食料品製造業</t>
  </si>
  <si>
    <t>102 酒類製造業</t>
  </si>
  <si>
    <t>129 その他の木製品製造業（竹，とうを含む）</t>
  </si>
  <si>
    <t>325 がん具・運動用具製造業</t>
  </si>
  <si>
    <t>432 一般乗用旅客自動車運送業</t>
  </si>
  <si>
    <t>441 一般貨物自動車運送業</t>
  </si>
  <si>
    <t>583 食肉小売業</t>
  </si>
  <si>
    <t>601 家具・建具・畳小売業</t>
  </si>
  <si>
    <t>746 写真業</t>
  </si>
  <si>
    <t>772 配達飲食サービス業</t>
  </si>
  <si>
    <t>806 遊戯場</t>
  </si>
  <si>
    <t>829 他に分類されない教育，学習支援業</t>
  </si>
  <si>
    <t>833 歯科診療所</t>
  </si>
  <si>
    <t>855 障害者福祉事業</t>
  </si>
  <si>
    <t>859 その他の社会保険・社会福祉・介護事業</t>
  </si>
  <si>
    <t>882 産業廃棄物処理業</t>
  </si>
  <si>
    <t>産業小分類</t>
  </si>
  <si>
    <t>38000　愛媛県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</si>
  <si>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</si>
  <si>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</si>
  <si>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</si>
  <si>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</si>
  <si>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</si>
  <si>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38201　松山市</t>
  </si>
  <si>
    <t>38202　今治市</t>
  </si>
  <si>
    <t>38203　宇和島市</t>
  </si>
  <si>
    <t>38204　八幡浜市</t>
  </si>
  <si>
    <t>38205　新居浜市</t>
  </si>
  <si>
    <t>38206　西条市</t>
  </si>
  <si>
    <t>38207　大洲市</t>
  </si>
  <si>
    <t>38210　伊予市</t>
  </si>
  <si>
    <t>38213　四国中央市</t>
  </si>
  <si>
    <t>38214　西予市</t>
  </si>
  <si>
    <t>38215　東温市</t>
  </si>
  <si>
    <t>38356　越智郡上島町</t>
  </si>
  <si>
    <t>38386　上浮穴郡久万高原町</t>
  </si>
  <si>
    <t>38401　伊予郡松前町</t>
  </si>
  <si>
    <t>38402　伊予郡砥部町</t>
  </si>
  <si>
    <t>38422　喜多郡内子町</t>
  </si>
  <si>
    <t>38442　西宇和郡伊方町</t>
  </si>
  <si>
    <t>38484　北宇和郡松野町</t>
  </si>
  <si>
    <t>38488　北宇和郡鬼北町</t>
  </si>
  <si>
    <t>38506　南宇和郡愛南町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</si>
  <si>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</si>
  <si>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</si>
  <si>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</si>
  <si>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</si>
  <si>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</si>
  <si>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</si>
  <si>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</si>
  <si>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</si>
  <si>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</si>
  <si>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</si>
  <si>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</si>
  <si>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</si>
  <si>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越智郡上島町</t>
  </si>
  <si>
    <t>上浮穴郡久万高原町</t>
  </si>
  <si>
    <t>伊予郡松前町</t>
  </si>
  <si>
    <t>伊予郡砥部町</t>
  </si>
  <si>
    <t>喜多郡内子町</t>
  </si>
  <si>
    <t>西宇和郡伊方町</t>
  </si>
  <si>
    <t>北宇和郡松野町</t>
  </si>
  <si>
    <t>北宇和郡鬼北町</t>
  </si>
  <si>
    <t>南宇和郡愛南町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</si>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</sst>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4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2.xml"/><Relationship Id="rId30" Type="http://schemas.openxmlformats.org/officeDocument/2006/relationships/connections" Target="connections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5377430555" createdVersion="5" refreshedVersion="8" minRefreshableVersion="3" recordCount="315" xr:uid="{05F373C1-4158-40BA-9ED6-C7E67F407376}">
  <cacheSource type="external" connectionId="1"/>
  <cacheFields count="11">
    <cacheField name="都道府県" numFmtId="0" sqlType="-9">
      <sharedItems count="1">
        <s v="38 愛媛県"/>
      </sharedItems>
    </cacheField>
    <cacheField name="自治体名" numFmtId="0" sqlType="-9">
      <sharedItems count="21">
        <s v="愛媛県"/>
        <s v="松山市"/>
        <s v="今治市"/>
        <s v="宇和島市"/>
        <s v="八幡浜市"/>
        <s v="新居浜市"/>
        <s v="西条市"/>
        <s v="大洲市"/>
        <s v="伊予市"/>
        <s v="四国中央市"/>
        <s v="西予市"/>
        <s v="東温市"/>
        <s v="越智郡上島町"/>
        <s v="上浮穴郡久万高原町"/>
        <s v="伊予郡松前町"/>
        <s v="伊予郡砥部町"/>
        <s v="喜多郡内子町"/>
        <s v="西宇和郡伊方町"/>
        <s v="北宇和郡松野町"/>
        <s v="北宇和郡鬼北町"/>
        <s v="南宇和郡愛南町"/>
      </sharedItems>
    </cacheField>
    <cacheField name="自治体" numFmtId="0" sqlType="-9">
      <sharedItems count="21">
        <s v="38000 愛媛県"/>
        <s v="38201 松山市"/>
        <s v="38202 今治市"/>
        <s v="38203 宇和島市"/>
        <s v="38204 八幡浜市"/>
        <s v="38205 新居浜市"/>
        <s v="38206 西条市"/>
        <s v="38207 大洲市"/>
        <s v="38210 伊予市"/>
        <s v="38213 四国中央市"/>
        <s v="38214 西予市"/>
        <s v="38215 東温市"/>
        <s v="38356 越智郡上島町"/>
        <s v="38386 上浮穴郡久万高原町"/>
        <s v="38401 伊予郡松前町"/>
        <s v="38402 伊予郡砥部町"/>
        <s v="38422 喜多郡内子町"/>
        <s v="38442 西宇和郡伊方町"/>
        <s v="38484 北宇和郡松野町"/>
        <s v="38488 北宇和郡鬼北町"/>
        <s v="38506 南宇和郡愛南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8800"/>
    </cacheField>
    <cacheField name="構成比" numFmtId="0" sqlType="3">
      <sharedItems containsSemiMixedTypes="0" containsString="0" containsNumber="1" minValue="0" maxValue="35.020000000000003"/>
    </cacheField>
    <cacheField name="総数（個人）" numFmtId="0" sqlType="4">
      <sharedItems containsSemiMixedTypes="0" containsString="0" containsNumber="1" containsInteger="1" minValue="0" maxValue="4272"/>
    </cacheField>
    <cacheField name="構成比（個人）" numFmtId="0" sqlType="3">
      <sharedItems containsSemiMixedTypes="0" containsString="0" containsNumber="1" minValue="0" maxValue="39.46"/>
    </cacheField>
    <cacheField name="総数（法人）" numFmtId="0" sqlType="4">
      <sharedItems containsSemiMixedTypes="0" containsString="0" containsNumber="1" containsInteger="1" minValue="0" maxValue="4517"/>
    </cacheField>
    <cacheField name="構成比（法人）" numFmtId="0" sqlType="3">
      <sharedItems containsSemiMixedTypes="0" containsString="0" containsNumber="1" minValue="0" maxValue="44.24"/>
    </cacheField>
    <cacheField name="総数（法人以外の団体）" numFmtId="0" sqlType="4">
      <sharedItems containsSemiMixedTypes="0" containsString="0" containsNumber="1" containsInteger="1" minValue="0" maxValue="12" count="11">
        <n v="0"/>
        <n v="2"/>
        <n v="1"/>
        <n v="4"/>
        <n v="9"/>
        <n v="6"/>
        <n v="12"/>
        <n v="3"/>
        <n v="11"/>
        <n v="7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5499421298" createdVersion="5" refreshedVersion="8" minRefreshableVersion="3" recordCount="435" xr:uid="{575E8FBA-0496-4EC4-9862-18E763EEE5F7}">
  <cacheSource type="external" connectionId="2"/>
  <cacheFields count="14">
    <cacheField name="都道府県" numFmtId="0" sqlType="-9">
      <sharedItems count="1">
        <s v="38 愛媛県"/>
      </sharedItems>
    </cacheField>
    <cacheField name="自治体名" numFmtId="0" sqlType="-9">
      <sharedItems count="21">
        <s v="愛媛県"/>
        <s v="松山市"/>
        <s v="今治市"/>
        <s v="宇和島市"/>
        <s v="八幡浜市"/>
        <s v="新居浜市"/>
        <s v="西条市"/>
        <s v="大洲市"/>
        <s v="伊予市"/>
        <s v="四国中央市"/>
        <s v="西予市"/>
        <s v="東温市"/>
        <s v="越智郡上島町"/>
        <s v="上浮穴郡久万高原町"/>
        <s v="伊予郡松前町"/>
        <s v="伊予郡砥部町"/>
        <s v="喜多郡内子町"/>
        <s v="西宇和郡伊方町"/>
        <s v="北宇和郡松野町"/>
        <s v="北宇和郡鬼北町"/>
        <s v="南宇和郡愛南町"/>
      </sharedItems>
    </cacheField>
    <cacheField name="自治体" numFmtId="0" sqlType="-9">
      <sharedItems count="21">
        <s v="38000 愛媛県"/>
        <s v="38201 松山市"/>
        <s v="38202 今治市"/>
        <s v="38203 宇和島市"/>
        <s v="38204 八幡浜市"/>
        <s v="38205 新居浜市"/>
        <s v="38206 西条市"/>
        <s v="38207 大洲市"/>
        <s v="38210 伊予市"/>
        <s v="38213 四国中央市"/>
        <s v="38214 西予市"/>
        <s v="38215 東温市"/>
        <s v="38356 越智郡上島町"/>
        <s v="38386 上浮穴郡久万高原町"/>
        <s v="38401 伊予郡松前町"/>
        <s v="38402 伊予郡砥部町"/>
        <s v="38422 喜多郡内子町"/>
        <s v="38442 西宇和郡伊方町"/>
        <s v="38484 北宇和郡松野町"/>
        <s v="38488 北宇和郡鬼北町"/>
        <s v="38506 南宇和郡愛南町"/>
      </sharedItems>
    </cacheField>
    <cacheField name="産業分類コード" numFmtId="0" sqlType="-8">
      <sharedItems count="44">
        <s v="78"/>
        <s v="76"/>
        <s v="60"/>
        <s v="69"/>
        <s v="06"/>
        <s v="58"/>
        <s v="82"/>
        <s v="07"/>
        <s v="08"/>
        <s v="59"/>
        <s v="83"/>
        <s v="72"/>
        <s v="57"/>
        <s v="74"/>
        <s v="85"/>
        <s v="89"/>
        <s v="55"/>
        <s v="54"/>
        <s v="53"/>
        <s v="52"/>
        <s v="68"/>
        <s v="67"/>
        <s v="11"/>
        <s v="31"/>
        <s v="09"/>
        <s v="79"/>
        <s v="77"/>
        <s v="80"/>
        <s v="14"/>
        <s v="88"/>
        <s v="61"/>
        <s v="26"/>
        <s v="90"/>
        <s v="75"/>
        <s v="48"/>
        <s v="21"/>
        <s v="44"/>
        <s v="12"/>
        <s v="10"/>
        <s v="13"/>
        <s v="24"/>
        <s v="33"/>
        <s v="32"/>
        <s v="43"/>
      </sharedItems>
    </cacheField>
    <cacheField name="産業分類" numFmtId="0" sqlType="-9">
      <sharedItems count="44">
        <s v="洗濯・理容・美容・浴場業"/>
        <s v="飲食店"/>
        <s v="その他の小売業"/>
        <s v="不動産賃貸業・管理業"/>
        <s v="総合工事業"/>
        <s v="飲食料品小売業"/>
        <s v="その他の教育，学習支援業"/>
        <s v="職別工事業（設備工事業を除く）"/>
        <s v="設備工事業"/>
        <s v="機械器具小売業"/>
        <s v="医療業"/>
        <s v="専門サービス業（他に分類されないもの）"/>
        <s v="織物・衣服・身の回り品小売業"/>
        <s v="技術サービス業（他に分類されないもの）"/>
        <s v="社会保険・社会福祉・介護事業"/>
        <s v="自動車整備業"/>
        <s v="その他の卸売業"/>
        <s v="機械器具卸売業"/>
        <s v="建築材料，鉱物・金属材料等卸売業"/>
        <s v="飲食料品卸売業"/>
        <s v="不動産取引業"/>
        <s v="保険業（保険媒介代理業，保険サービス業を含む）"/>
        <s v="繊維工業"/>
        <s v="輸送用機械器具製造業"/>
        <s v="食料品製造業"/>
        <s v="その他の生活関連サービス業"/>
        <s v="持ち帰り・配達飲食サービス業"/>
        <s v="娯楽業"/>
        <s v="パルプ・紙・紙加工品製造業"/>
        <s v="廃棄物処理業"/>
        <s v="無店舗小売業"/>
        <s v="生産用機械器具製造業"/>
        <s v="機械等修理業（別掲を除く）"/>
        <s v="宿泊業"/>
        <s v="運輸に附帯するサービス業"/>
        <s v="窯業・土石製品製造業"/>
        <s v="道路貨物運送業"/>
        <s v="木材・木製品製造業（家具を除く）"/>
        <s v="飲料・たばこ・飼料製造業"/>
        <s v="家具・装備品製造業"/>
        <s v="金属製品製造業"/>
        <s v="電気業"/>
        <s v="その他の製造業"/>
        <s v="道路旅客運送業"/>
      </sharedItems>
    </cacheField>
    <cacheField name="産業中分類" numFmtId="0" sqlType="-9">
      <sharedItems count="44">
        <s v="78 洗濯・理容・美容・浴場業"/>
        <s v="76 飲食店"/>
        <s v="60 その他の小売業"/>
        <s v="69 不動産賃貸業・管理業"/>
        <s v="06 総合工事業"/>
        <s v="58 飲食料品小売業"/>
        <s v="82 その他の教育，学習支援業"/>
        <s v="07 職別工事業（設備工事業を除く）"/>
        <s v="08 設備工事業"/>
        <s v="59 機械器具小売業"/>
        <s v="83 医療業"/>
        <s v="72 専門サービス業（他に分類されないもの）"/>
        <s v="57 織物・衣服・身の回り品小売業"/>
        <s v="74 技術サービス業（他に分類されないもの）"/>
        <s v="85 社会保険・社会福祉・介護事業"/>
        <s v="89 自動車整備業"/>
        <s v="55 その他の卸売業"/>
        <s v="54 機械器具卸売業"/>
        <s v="53 建築材料，鉱物・金属材料等卸売業"/>
        <s v="52 飲食料品卸売業"/>
        <s v="68 不動産取引業"/>
        <s v="67 保険業（保険媒介代理業，保険サービス業を含む）"/>
        <s v="11 繊維工業"/>
        <s v="31 輸送用機械器具製造業"/>
        <s v="09 食料品製造業"/>
        <s v="79 その他の生活関連サービス業"/>
        <s v="77 持ち帰り・配達飲食サービス業"/>
        <s v="80 娯楽業"/>
        <s v="14 パルプ・紙・紙加工品製造業"/>
        <s v="88 廃棄物処理業"/>
        <s v="61 無店舗小売業"/>
        <s v="26 生産用機械器具製造業"/>
        <s v="90 機械等修理業（別掲を除く）"/>
        <s v="75 宿泊業"/>
        <s v="48 運輸に附帯するサービス業"/>
        <s v="21 窯業・土石製品製造業"/>
        <s v="44 道路貨物運送業"/>
        <s v="12 木材・木製品製造業（家具を除く）"/>
        <s v="10 飲料・たばこ・飼料製造業"/>
        <s v="13 家具・装備品製造業"/>
        <s v="24 金属製品製造業"/>
        <s v="33 電気業"/>
        <s v="32 その他の製造業"/>
        <s v="43 道路旅客運送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3939" count="168">
        <n v="3939"/>
        <n v="3598"/>
        <n v="2557"/>
        <n v="2322"/>
        <n v="2054"/>
        <n v="1895"/>
        <n v="1400"/>
        <n v="1367"/>
        <n v="1316"/>
        <n v="1169"/>
        <n v="1065"/>
        <n v="913"/>
        <n v="846"/>
        <n v="736"/>
        <n v="527"/>
        <n v="504"/>
        <n v="500"/>
        <n v="491"/>
        <n v="483"/>
        <n v="479"/>
        <n v="1328"/>
        <n v="1186"/>
        <n v="1026"/>
        <n v="724"/>
        <n v="605"/>
        <n v="471"/>
        <n v="460"/>
        <n v="443"/>
        <n v="412"/>
        <n v="401"/>
        <n v="370"/>
        <n v="319"/>
        <n v="275"/>
        <n v="253"/>
        <n v="221"/>
        <n v="220"/>
        <n v="188"/>
        <n v="149"/>
        <n v="148"/>
        <n v="147"/>
        <n v="541"/>
        <n v="448"/>
        <n v="347"/>
        <n v="251"/>
        <n v="226"/>
        <n v="186"/>
        <n v="160"/>
        <n v="155"/>
        <n v="132"/>
        <n v="130"/>
        <n v="110"/>
        <n v="104"/>
        <n v="75"/>
        <n v="74"/>
        <n v="72"/>
        <n v="69"/>
        <n v="301"/>
        <n v="298"/>
        <n v="191"/>
        <n v="136"/>
        <n v="120"/>
        <n v="100"/>
        <n v="83"/>
        <n v="76"/>
        <n v="68"/>
        <n v="59"/>
        <n v="58"/>
        <n v="56"/>
        <n v="50"/>
        <n v="49"/>
        <n v="44"/>
        <n v="43"/>
        <n v="39"/>
        <n v="31"/>
        <n v="204"/>
        <n v="124"/>
        <n v="113"/>
        <n v="102"/>
        <n v="93"/>
        <n v="54"/>
        <n v="46"/>
        <n v="41"/>
        <n v="40"/>
        <n v="37"/>
        <n v="35"/>
        <n v="34"/>
        <n v="24"/>
        <n v="18"/>
        <n v="16"/>
        <n v="15"/>
        <n v="14"/>
        <n v="12"/>
        <n v="11"/>
        <n v="363"/>
        <n v="357"/>
        <n v="196"/>
        <n v="164"/>
        <n v="151"/>
        <n v="134"/>
        <n v="122"/>
        <n v="111"/>
        <n v="96"/>
        <n v="85"/>
        <n v="84"/>
        <n v="77"/>
        <n v="57"/>
        <n v="45"/>
        <n v="283"/>
        <n v="279"/>
        <n v="209"/>
        <n v="123"/>
        <n v="117"/>
        <n v="112"/>
        <n v="109"/>
        <n v="103"/>
        <n v="78"/>
        <n v="70"/>
        <n v="67"/>
        <n v="36"/>
        <n v="156"/>
        <n v="118"/>
        <n v="82"/>
        <n v="65"/>
        <n v="33"/>
        <n v="26"/>
        <n v="25"/>
        <n v="21"/>
        <n v="19"/>
        <n v="17"/>
        <n v="66"/>
        <n v="62"/>
        <n v="61"/>
        <n v="38"/>
        <n v="22"/>
        <n v="20"/>
        <n v="257"/>
        <n v="192"/>
        <n v="106"/>
        <n v="95"/>
        <n v="91"/>
        <n v="81"/>
        <n v="55"/>
        <n v="142"/>
        <n v="101"/>
        <n v="48"/>
        <n v="32"/>
        <n v="13"/>
        <n v="71"/>
        <n v="51"/>
        <n v="47"/>
        <n v="27"/>
        <n v="10"/>
        <n v="9"/>
        <n v="8"/>
        <n v="7"/>
        <n v="6"/>
        <n v="5"/>
        <n v="4"/>
        <n v="3"/>
        <n v="23"/>
        <n v="29"/>
        <n v="60"/>
        <n v="53"/>
        <n v="2"/>
        <n v="1"/>
        <n v="30"/>
        <n v="92"/>
        <n v="28"/>
      </sharedItems>
    </cacheField>
    <cacheField name="構成比" numFmtId="0" sqlType="3">
      <sharedItems containsSemiMixedTypes="0" containsString="0" containsNumber="1" minValue="0.9" maxValue="16.64" count="273">
        <n v="11.25"/>
        <n v="10.27"/>
        <n v="7.3"/>
        <n v="6.63"/>
        <n v="5.87"/>
        <n v="5.41"/>
        <n v="4"/>
        <n v="3.9"/>
        <n v="3.76"/>
        <n v="3.34"/>
        <n v="3.04"/>
        <n v="2.61"/>
        <n v="2.42"/>
        <n v="2.1"/>
        <n v="1.5"/>
        <n v="1.44"/>
        <n v="1.43"/>
        <n v="1.4"/>
        <n v="1.38"/>
        <n v="1.37"/>
        <n v="11.69"/>
        <n v="10.44"/>
        <n v="9.0299999999999994"/>
        <n v="6.37"/>
        <n v="5.33"/>
        <n v="4.1500000000000004"/>
        <n v="4.05"/>
        <n v="3.63"/>
        <n v="3.53"/>
        <n v="3.26"/>
        <n v="2.81"/>
        <n v="2.23"/>
        <n v="1.95"/>
        <n v="1.94"/>
        <n v="1.66"/>
        <n v="1.31"/>
        <n v="1.3"/>
        <n v="1.29"/>
        <n v="12.02"/>
        <n v="9.9499999999999993"/>
        <n v="7.71"/>
        <n v="5.58"/>
        <n v="5.0199999999999996"/>
        <n v="4.13"/>
        <n v="3.55"/>
        <n v="3.44"/>
        <n v="3.29"/>
        <n v="2.93"/>
        <n v="2.89"/>
        <n v="2.44"/>
        <n v="2.31"/>
        <n v="1.67"/>
        <n v="1.64"/>
        <n v="1.6"/>
        <n v="1.53"/>
        <n v="11.41"/>
        <n v="11.3"/>
        <n v="8.34"/>
        <n v="7.24"/>
        <n v="5.16"/>
        <n v="4.55"/>
        <n v="3.79"/>
        <n v="3.15"/>
        <n v="2.88"/>
        <n v="2.58"/>
        <n v="2.2400000000000002"/>
        <n v="2.2000000000000002"/>
        <n v="2.12"/>
        <n v="1.9"/>
        <n v="1.86"/>
        <n v="1.63"/>
        <n v="1.48"/>
        <n v="1.18"/>
        <n v="16.64"/>
        <n v="10.11"/>
        <n v="9.2200000000000006"/>
        <n v="8.32"/>
        <n v="7.59"/>
        <n v="4.4000000000000004"/>
        <n v="3.75"/>
        <n v="3.02"/>
        <n v="2.85"/>
        <n v="2.77"/>
        <n v="1.96"/>
        <n v="1.47"/>
        <n v="1.22"/>
        <n v="1.1399999999999999"/>
        <n v="0.98"/>
        <n v="0.9"/>
        <n v="12.67"/>
        <n v="12.47"/>
        <n v="6.84"/>
        <n v="5.73"/>
        <n v="5.27"/>
        <n v="4.68"/>
        <n v="4.26"/>
        <n v="3.88"/>
        <n v="3.35"/>
        <n v="3.25"/>
        <n v="2.97"/>
        <n v="2.69"/>
        <n v="2.65"/>
        <n v="2.0299999999999998"/>
        <n v="1.99"/>
        <n v="1.57"/>
        <n v="10.7"/>
        <n v="10.55"/>
        <n v="7.9"/>
        <n v="7.03"/>
        <n v="4.6500000000000004"/>
        <n v="4.42"/>
        <n v="4.2300000000000004"/>
        <n v="4.12"/>
        <n v="3.89"/>
        <n v="3.78"/>
        <n v="2.95"/>
        <n v="2.5299999999999998"/>
        <n v="1.85"/>
        <n v="1.36"/>
        <n v="1.32"/>
        <n v="11.96"/>
        <n v="11.27"/>
        <n v="9.0500000000000007"/>
        <n v="8.51"/>
        <n v="6.29"/>
        <n v="5.67"/>
        <n v="4.9800000000000004"/>
        <n v="3.45"/>
        <n v="3.07"/>
        <n v="2.68"/>
        <n v="1.92"/>
        <n v="1.61"/>
        <n v="1.46"/>
        <n v="1.1499999999999999"/>
        <n v="9.49"/>
        <n v="9.3800000000000008"/>
        <n v="7.46"/>
        <n v="7.01"/>
        <n v="6.89"/>
        <n v="6.33"/>
        <n v="6.1"/>
        <n v="4.63"/>
        <n v="4.29"/>
        <n v="3.84"/>
        <n v="2.4900000000000002"/>
        <n v="2.37"/>
        <n v="2.2599999999999998"/>
        <n v="2.15"/>
        <n v="1.81"/>
        <n v="1.58"/>
        <n v="11.07"/>
        <n v="8.7899999999999991"/>
        <n v="8.27"/>
        <n v="5.34"/>
        <n v="4.57"/>
        <n v="4.09"/>
        <n v="3.92"/>
        <n v="3.49"/>
        <n v="2.46"/>
        <n v="1.98"/>
        <n v="1.72"/>
        <n v="11.87"/>
        <n v="10.37"/>
        <n v="8.86"/>
        <n v="8.44"/>
        <n v="7.61"/>
        <n v="5.0999999999999996"/>
        <n v="4.93"/>
        <n v="4.18"/>
        <n v="4.01"/>
        <n v="2.09"/>
        <n v="1.76"/>
        <n v="1.59"/>
        <n v="1.34"/>
        <n v="1.17"/>
        <n v="1.0900000000000001"/>
        <n v="11.49"/>
        <n v="8.25"/>
        <n v="7.12"/>
        <n v="5.99"/>
        <n v="4.37"/>
        <n v="4.21"/>
        <n v="3.4"/>
        <n v="3.24"/>
        <n v="2.91"/>
        <n v="2.75"/>
        <n v="2.59"/>
        <n v="1.62"/>
        <n v="9.8000000000000007"/>
        <n v="8.33"/>
        <n v="5.88"/>
        <n v="5.39"/>
        <n v="4.9000000000000004"/>
        <n v="4.41"/>
        <n v="3.43"/>
        <n v="2.94"/>
        <n v="2.4500000000000002"/>
        <n v="12.31"/>
        <n v="10.38"/>
        <n v="8.85"/>
        <n v="8.4600000000000009"/>
        <n v="4.62"/>
        <n v="3.85"/>
        <n v="3.46"/>
        <n v="3.08"/>
        <n v="1.54"/>
        <n v="13.02"/>
        <n v="9.35"/>
        <n v="6.34"/>
        <n v="6.18"/>
        <n v="5.18"/>
        <n v="4.84"/>
        <n v="4.51"/>
        <n v="4.34"/>
        <n v="3.67"/>
        <n v="2.5"/>
        <n v="2.17"/>
        <n v="12.35"/>
        <n v="9.51"/>
        <n v="8.3000000000000007"/>
        <n v="6.68"/>
        <n v="4.8600000000000003"/>
        <n v="4.66"/>
        <n v="4.25"/>
        <n v="2.83"/>
        <n v="2.02"/>
        <n v="1.42"/>
        <n v="11.47"/>
        <n v="11.28"/>
        <n v="10.130000000000001"/>
        <n v="6.88"/>
        <n v="4.59"/>
        <n v="3.82"/>
        <n v="3.06"/>
        <n v="2.29"/>
        <n v="15.56"/>
        <n v="9.34"/>
        <n v="8.56"/>
        <n v="7"/>
        <n v="6.61"/>
        <n v="5.0599999999999996"/>
        <n v="4.28"/>
        <n v="3.5"/>
        <n v="3.11"/>
        <n v="2.72"/>
        <n v="1.56"/>
        <n v="13.64"/>
        <n v="11.36"/>
        <n v="7.95"/>
        <n v="5.68"/>
        <n v="3.41"/>
        <n v="2.27"/>
        <n v="15.41"/>
        <n v="11.8"/>
        <n v="9.84"/>
        <n v="8.1999999999999993"/>
        <n v="5.9"/>
        <n v="4.92"/>
        <n v="3.61"/>
        <n v="2.62"/>
        <n v="2.2999999999999998"/>
        <n v="1.97"/>
        <n v="12.72"/>
        <n v="12.59"/>
        <n v="7.8"/>
        <n v="7.25"/>
        <n v="6.02"/>
        <n v="3.83"/>
        <n v="3.56"/>
        <n v="2.6"/>
        <n v="2.33"/>
        <n v="1.23"/>
        <n v="0.96"/>
      </sharedItems>
    </cacheField>
    <cacheField name="総数（個人）" numFmtId="0" sqlType="4">
      <sharedItems containsSemiMixedTypes="0" containsString="0" containsNumber="1" containsInteger="1" minValue="0" maxValue="3438" count="129">
        <n v="3438"/>
        <n v="3205"/>
        <n v="1298"/>
        <n v="1146"/>
        <n v="517"/>
        <n v="1375"/>
        <n v="808"/>
        <n v="580"/>
        <n v="335"/>
        <n v="719"/>
        <n v="926"/>
        <n v="603"/>
        <n v="410"/>
        <n v="297"/>
        <n v="9"/>
        <n v="377"/>
        <n v="100"/>
        <n v="53"/>
        <n v="70"/>
        <n v="168"/>
        <n v="1107"/>
        <n v="1014"/>
        <n v="412"/>
        <n v="315"/>
        <n v="76"/>
        <n v="67"/>
        <n v="111"/>
        <n v="254"/>
        <n v="242"/>
        <n v="251"/>
        <n v="317"/>
        <n v="182"/>
        <n v="86"/>
        <n v="97"/>
        <n v="35"/>
        <n v="10"/>
        <n v="22"/>
        <n v="13"/>
        <n v="5"/>
        <n v="12"/>
        <n v="484"/>
        <n v="396"/>
        <n v="206"/>
        <n v="74"/>
        <n v="172"/>
        <n v="87"/>
        <n v="34"/>
        <n v="91"/>
        <n v="98"/>
        <n v="62"/>
        <n v="109"/>
        <n v="46"/>
        <n v="81"/>
        <n v="26"/>
        <n v="59"/>
        <n v="0"/>
        <n v="29"/>
        <n v="283"/>
        <n v="280"/>
        <n v="166"/>
        <n v="113"/>
        <n v="135"/>
        <n v="65"/>
        <n v="79"/>
        <n v="57"/>
        <n v="50"/>
        <n v="25"/>
        <n v="32"/>
        <n v="30"/>
        <n v="41"/>
        <n v="2"/>
        <n v="33"/>
        <n v="16"/>
        <n v="158"/>
        <n v="117"/>
        <n v="102"/>
        <n v="54"/>
        <n v="28"/>
        <n v="20"/>
        <n v="37"/>
        <n v="14"/>
        <n v="21"/>
        <n v="1"/>
        <n v="7"/>
        <n v="298"/>
        <n v="321"/>
        <n v="88"/>
        <n v="45"/>
        <n v="80"/>
        <n v="73"/>
        <n v="56"/>
        <n v="31"/>
        <n v="66"/>
        <n v="4"/>
        <n v="8"/>
        <n v="248"/>
        <n v="249"/>
        <n v="85"/>
        <n v="38"/>
        <n v="64"/>
        <n v="68"/>
        <n v="49"/>
        <n v="11"/>
        <n v="137"/>
        <n v="133"/>
        <n v="24"/>
        <n v="48"/>
        <n v="19"/>
        <n v="23"/>
        <n v="15"/>
        <n v="6"/>
        <n v="71"/>
        <n v="55"/>
        <n v="58"/>
        <n v="230"/>
        <n v="116"/>
        <n v="75"/>
        <n v="18"/>
        <n v="36"/>
        <n v="3"/>
        <n v="105"/>
        <n v="47"/>
        <n v="44"/>
        <n v="27"/>
        <n v="61"/>
        <n v="17"/>
        <n v="40"/>
        <n v="43"/>
        <n v="90"/>
      </sharedItems>
    </cacheField>
    <cacheField name="構成比（個人）" numFmtId="0" sqlType="3">
      <sharedItems containsSemiMixedTypes="0" containsString="0" containsNumber="1" minValue="0" maxValue="25.95" count="279">
        <n v="18.52"/>
        <n v="17.260000000000002"/>
        <n v="6.99"/>
        <n v="6.17"/>
        <n v="2.78"/>
        <n v="7.41"/>
        <n v="4.3499999999999996"/>
        <n v="3.12"/>
        <n v="1.8"/>
        <n v="3.87"/>
        <n v="4.99"/>
        <n v="3.25"/>
        <n v="2.21"/>
        <n v="1.6"/>
        <n v="0.05"/>
        <n v="2.0299999999999998"/>
        <n v="0.54"/>
        <n v="0.28999999999999998"/>
        <n v="0.38"/>
        <n v="0.9"/>
        <n v="21.32"/>
        <n v="19.53"/>
        <n v="7.93"/>
        <n v="6.07"/>
        <n v="1.46"/>
        <n v="1.29"/>
        <n v="2.14"/>
        <n v="4.8899999999999997"/>
        <n v="4.66"/>
        <n v="4.83"/>
        <n v="6.1"/>
        <n v="3.5"/>
        <n v="1.66"/>
        <n v="1.87"/>
        <n v="0.67"/>
        <n v="0.19"/>
        <n v="0.42"/>
        <n v="0.25"/>
        <n v="0.1"/>
        <n v="0.23"/>
        <n v="20.010000000000002"/>
        <n v="16.37"/>
        <n v="8.52"/>
        <n v="3.06"/>
        <n v="7.11"/>
        <n v="3.14"/>
        <n v="3.6"/>
        <n v="1.41"/>
        <n v="3.76"/>
        <n v="4.05"/>
        <n v="2.56"/>
        <n v="4.51"/>
        <n v="1.9"/>
        <n v="3.35"/>
        <n v="1.07"/>
        <n v="2.44"/>
        <n v="0"/>
        <n v="0.5"/>
        <n v="1.2"/>
        <n v="16.2"/>
        <n v="16.03"/>
        <n v="9.5"/>
        <n v="6.47"/>
        <n v="7.73"/>
        <n v="3.72"/>
        <n v="4.5199999999999996"/>
        <n v="5.21"/>
        <n v="3.26"/>
        <n v="2.86"/>
        <n v="2"/>
        <n v="1.43"/>
        <n v="1.83"/>
        <n v="1.72"/>
        <n v="2.35"/>
        <n v="0.11"/>
        <n v="0.52"/>
        <n v="1.89"/>
        <n v="0.92"/>
        <n v="20.76"/>
        <n v="15.37"/>
        <n v="13.4"/>
        <n v="7.1"/>
        <n v="7.49"/>
        <n v="3.68"/>
        <n v="2.1"/>
        <n v="2.63"/>
        <n v="4.8600000000000003"/>
        <n v="3.42"/>
        <n v="1.84"/>
        <n v="2.76"/>
        <n v="1.58"/>
        <n v="0.66"/>
        <n v="1.31"/>
        <n v="0.13"/>
        <n v="21.02"/>
        <n v="22.64"/>
        <n v="6.21"/>
        <n v="2.0499999999999998"/>
        <n v="3.17"/>
        <n v="5.64"/>
        <n v="5.15"/>
        <n v="3.95"/>
        <n v="2.19"/>
        <n v="2.33"/>
        <n v="3.74"/>
        <n v="4.6500000000000004"/>
        <n v="0.49"/>
        <n v="0.28000000000000003"/>
        <n v="1.97"/>
        <n v="0.56000000000000005"/>
        <n v="0.63"/>
        <n v="19"/>
        <n v="19.079999999999998"/>
        <n v="4.1399999999999997"/>
        <n v="6.51"/>
        <n v="2.15"/>
        <n v="6.05"/>
        <n v="2.91"/>
        <n v="4.9000000000000004"/>
        <n v="3.83"/>
        <n v="1.92"/>
        <n v="3.75"/>
        <n v="2.61"/>
        <n v="2.68"/>
        <n v="0.31"/>
        <n v="1"/>
        <n v="0.84"/>
        <n v="17.75"/>
        <n v="17.23"/>
        <n v="8.81"/>
        <n v="11.27"/>
        <n v="3.11"/>
        <n v="2.72"/>
        <n v="6.22"/>
        <n v="5.83"/>
        <n v="2.46"/>
        <n v="2.98"/>
        <n v="1.94"/>
        <n v="1.42"/>
        <n v="1.17"/>
        <n v="1.81"/>
        <n v="0.26"/>
        <n v="0.78"/>
        <n v="13.55"/>
        <n v="10.5"/>
        <n v="3.82"/>
        <n v="10.11"/>
        <n v="11.07"/>
        <n v="5.34"/>
        <n v="6.11"/>
        <n v="5.73"/>
        <n v="3.05"/>
        <n v="4.58"/>
        <n v="3.63"/>
        <n v="1.34"/>
        <n v="2.29"/>
        <n v="1.1499999999999999"/>
        <n v="1.91"/>
        <n v="0.76"/>
        <n v="19.39"/>
        <n v="9.7799999999999994"/>
        <n v="14.5"/>
        <n v="6.32"/>
        <n v="2.36"/>
        <n v="5.56"/>
        <n v="4.6399999999999997"/>
        <n v="1.52"/>
        <n v="1.69"/>
        <n v="1.1000000000000001"/>
        <n v="2.5299999999999998"/>
        <n v="3.04"/>
        <n v="2.11"/>
        <n v="2.7"/>
        <n v="0.59"/>
        <n v="16.5"/>
        <n v="12.84"/>
        <n v="12.22"/>
        <n v="6.6"/>
        <n v="5.62"/>
        <n v="5.75"/>
        <n v="5.38"/>
        <n v="3.67"/>
        <n v="3.3"/>
        <n v="2.2000000000000002"/>
        <n v="0.12"/>
        <n v="1.59"/>
        <n v="0.61"/>
        <n v="0.86"/>
        <n v="0.37"/>
        <n v="1.22"/>
        <n v="21.4"/>
        <n v="15.79"/>
        <n v="3.51"/>
        <n v="5.26"/>
        <n v="7.02"/>
        <n v="1.75"/>
        <n v="1.05"/>
        <n v="4.21"/>
        <n v="1.4"/>
        <n v="3.86"/>
        <n v="0.35"/>
        <n v="0.7"/>
        <n v="5.44"/>
        <n v="4.76"/>
        <n v="10.88"/>
        <n v="6.8"/>
        <n v="7.48"/>
        <n v="6.12"/>
        <n v="3.4"/>
        <n v="4.08"/>
        <n v="0.68"/>
        <n v="2.04"/>
        <n v="1.36"/>
        <n v="15.85"/>
        <n v="10.37"/>
        <n v="13.41"/>
        <n v="11.59"/>
        <n v="4.2699999999999996"/>
        <n v="5.49"/>
        <n v="4.88"/>
        <n v="25.95"/>
        <n v="8.4"/>
        <n v="2.67"/>
        <n v="6.49"/>
        <n v="6.87"/>
        <n v="1.53"/>
        <n v="4.2"/>
        <n v="17.14"/>
        <n v="9.2899999999999991"/>
        <n v="12.5"/>
        <n v="1.79"/>
        <n v="7.5"/>
        <n v="5.36"/>
        <n v="0.71"/>
        <n v="3.21"/>
        <n v="2.5"/>
        <n v="0.36"/>
        <n v="15.36"/>
        <n v="16.52"/>
        <n v="14.49"/>
        <n v="4.93"/>
        <n v="4.0599999999999996"/>
        <n v="1.1599999999999999"/>
        <n v="2.9"/>
        <n v="2.3199999999999998"/>
        <n v="1.45"/>
        <n v="0.57999999999999996"/>
        <n v="22.45"/>
        <n v="9.52"/>
        <n v="11.56"/>
        <n v="10.17"/>
        <n v="20.34"/>
        <n v="6.78"/>
        <n v="16.95"/>
        <n v="11.86"/>
        <n v="5.08"/>
        <n v="3.39"/>
        <n v="21.08"/>
        <n v="13.24"/>
        <n v="9.31"/>
        <n v="12.25"/>
        <n v="5.39"/>
        <n v="3.43"/>
        <n v="1.96"/>
        <n v="2.94"/>
        <n v="2.4500000000000002"/>
        <n v="0.98"/>
        <n v="1.47"/>
        <n v="16.170000000000002"/>
        <n v="16.920000000000002"/>
        <n v="10.34"/>
        <n v="8.65"/>
        <n v="4.32"/>
        <n v="2.2599999999999998"/>
        <n v="3.57"/>
        <n v="3.01"/>
        <n v="2.0699999999999998"/>
        <n v="1.88"/>
        <n v="0.75"/>
      </sharedItems>
    </cacheField>
    <cacheField name="総数（法人）" numFmtId="0" sqlType="4">
      <sharedItems containsSemiMixedTypes="0" containsString="0" containsNumber="1" containsInteger="1" minValue="0" maxValue="1537" count="117">
        <n v="499"/>
        <n v="389"/>
        <n v="1255"/>
        <n v="1166"/>
        <n v="1537"/>
        <n v="514"/>
        <n v="254"/>
        <n v="787"/>
        <n v="981"/>
        <n v="450"/>
        <n v="139"/>
        <n v="308"/>
        <n v="436"/>
        <n v="426"/>
        <n v="395"/>
        <n v="127"/>
        <n v="400"/>
        <n v="438"/>
        <n v="413"/>
        <n v="310"/>
        <n v="221"/>
        <n v="170"/>
        <n v="614"/>
        <n v="409"/>
        <n v="529"/>
        <n v="404"/>
        <n v="349"/>
        <n v="187"/>
        <n v="126"/>
        <n v="150"/>
        <n v="53"/>
        <n v="137"/>
        <n v="183"/>
        <n v="156"/>
        <n v="186"/>
        <n v="210"/>
        <n v="166"/>
        <n v="136"/>
        <n v="125"/>
        <n v="135"/>
        <n v="57"/>
        <n v="52"/>
        <n v="140"/>
        <n v="177"/>
        <n v="54"/>
        <n v="110"/>
        <n v="73"/>
        <n v="29"/>
        <n v="50"/>
        <n v="70"/>
        <n v="23"/>
        <n v="84"/>
        <n v="78"/>
        <n v="16"/>
        <n v="59"/>
        <n v="60"/>
        <n v="43"/>
        <n v="56"/>
        <n v="18"/>
        <n v="71"/>
        <n v="5"/>
        <n v="9"/>
        <n v="26"/>
        <n v="33"/>
        <n v="34"/>
        <n v="6"/>
        <n v="12"/>
        <n v="44"/>
        <n v="7"/>
        <n v="11"/>
        <n v="48"/>
        <n v="35"/>
        <n v="30"/>
        <n v="21"/>
        <n v="20"/>
        <n v="3"/>
        <n v="13"/>
        <n v="8"/>
        <n v="2"/>
        <n v="4"/>
        <n v="65"/>
        <n v="36"/>
        <n v="108"/>
        <n v="122"/>
        <n v="89"/>
        <n v="22"/>
        <n v="38"/>
        <n v="68"/>
        <n v="37"/>
        <n v="51"/>
        <n v="24"/>
        <n v="10"/>
        <n v="41"/>
        <n v="27"/>
        <n v="155"/>
        <n v="101"/>
        <n v="95"/>
        <n v="76"/>
        <n v="39"/>
        <n v="15"/>
        <n v="25"/>
        <n v="14"/>
        <n v="19"/>
        <n v="0"/>
        <n v="28"/>
        <n v="46"/>
        <n v="17"/>
        <n v="87"/>
        <n v="85"/>
        <n v="96"/>
        <n v="40"/>
        <n v="64"/>
        <n v="61"/>
        <n v="42"/>
        <n v="31"/>
        <n v="45"/>
        <n v="1"/>
      </sharedItems>
    </cacheField>
    <cacheField name="構成比（法人）" numFmtId="0" sqlType="3">
      <sharedItems containsSemiMixedTypes="0" containsString="0" containsNumber="1" minValue="0" maxValue="23.08" count="231">
        <n v="3.16"/>
        <n v="2.46"/>
        <n v="7.94"/>
        <n v="7.38"/>
        <n v="9.73"/>
        <n v="3.25"/>
        <n v="1.61"/>
        <n v="4.9800000000000004"/>
        <n v="6.21"/>
        <n v="2.85"/>
        <n v="0.88"/>
        <n v="1.95"/>
        <n v="2.76"/>
        <n v="2.7"/>
        <n v="2.5"/>
        <n v="0.8"/>
        <n v="2.5299999999999998"/>
        <n v="2.77"/>
        <n v="2.61"/>
        <n v="1.96"/>
        <n v="3.64"/>
        <n v="2.8"/>
        <n v="10.119999999999999"/>
        <n v="6.74"/>
        <n v="8.7100000000000009"/>
        <n v="6.66"/>
        <n v="5.75"/>
        <n v="3.08"/>
        <n v="2.08"/>
        <n v="2.4700000000000002"/>
        <n v="0.87"/>
        <n v="2.2599999999999998"/>
        <n v="3.01"/>
        <n v="2.57"/>
        <n v="3.06"/>
        <n v="3.46"/>
        <n v="2.73"/>
        <n v="2.2400000000000002"/>
        <n v="2.06"/>
        <n v="2.2200000000000002"/>
        <n v="2.83"/>
        <n v="2.58"/>
        <n v="6.96"/>
        <n v="8.8000000000000007"/>
        <n v="2.68"/>
        <n v="5.47"/>
        <n v="3.63"/>
        <n v="6.26"/>
        <n v="1.44"/>
        <n v="2.4900000000000002"/>
        <n v="3.48"/>
        <n v="1.1399999999999999"/>
        <n v="4.17"/>
        <n v="3.88"/>
        <n v="2.93"/>
        <n v="2.98"/>
        <n v="2.14"/>
        <n v="2.78"/>
        <n v="2.15"/>
        <n v="9.31"/>
        <n v="6.68"/>
        <n v="8.4700000000000006"/>
        <n v="0.6"/>
        <n v="1.07"/>
        <n v="3.1"/>
        <n v="3.94"/>
        <n v="4.0599999999999996"/>
        <n v="2.74"/>
        <n v="0.72"/>
        <n v="1.43"/>
        <n v="10.28"/>
        <n v="1.64"/>
        <n v="11.21"/>
        <n v="8.18"/>
        <n v="1.17"/>
        <n v="7.01"/>
        <n v="4.91"/>
        <n v="4.67"/>
        <n v="0.7"/>
        <n v="3.04"/>
        <n v="1.87"/>
        <n v="0.47"/>
        <n v="0.93"/>
        <n v="4.5999999999999996"/>
        <n v="2.5499999999999998"/>
        <n v="7.64"/>
        <n v="9.5500000000000007"/>
        <n v="8.6300000000000008"/>
        <n v="6.29"/>
        <n v="1.56"/>
        <n v="2.69"/>
        <n v="4.8099999999999996"/>
        <n v="2.62"/>
        <n v="3.82"/>
        <n v="3.61"/>
        <n v="1.7"/>
        <n v="0.71"/>
        <n v="3.68"/>
        <n v="3.54"/>
        <n v="2.9"/>
        <n v="0.64"/>
        <n v="1.91"/>
        <n v="1.84"/>
        <n v="2.36"/>
        <n v="12.2"/>
        <n v="7.95"/>
        <n v="7.48"/>
        <n v="5.98"/>
        <n v="2.6"/>
        <n v="5.59"/>
        <n v="3.07"/>
        <n v="1.18"/>
        <n v="0.79"/>
        <n v="1.42"/>
        <n v="1.97"/>
        <n v="1.1000000000000001"/>
        <n v="1.81"/>
        <n v="1.89"/>
        <n v="4.0999999999999996"/>
        <n v="3.02"/>
        <n v="10.8"/>
        <n v="4.97"/>
        <n v="1.73"/>
        <n v="11.45"/>
        <n v="0"/>
        <n v="4.54"/>
        <n v="2.59"/>
        <n v="3.89"/>
        <n v="3.24"/>
        <n v="2.16"/>
        <n v="0.65"/>
        <n v="1.3"/>
        <n v="2.81"/>
        <n v="1.08"/>
        <n v="3.77"/>
        <n v="8.1199999999999992"/>
        <n v="13.33"/>
        <n v="2.3199999999999998"/>
        <n v="6.38"/>
        <n v="1.1599999999999999"/>
        <n v="3.19"/>
        <n v="4.93"/>
        <n v="1.74"/>
        <n v="0.57999999999999996"/>
        <n v="2.0299999999999998"/>
        <n v="2.52"/>
        <n v="8.9600000000000009"/>
        <n v="3.73"/>
        <n v="1.31"/>
        <n v="3.36"/>
        <n v="5.7"/>
        <n v="3.55"/>
        <n v="3.92"/>
        <n v="1.49"/>
        <n v="1.03"/>
        <n v="2.89"/>
        <n v="2.0099999999999998"/>
        <n v="5.17"/>
        <n v="1.72"/>
        <n v="13.22"/>
        <n v="12.93"/>
        <n v="3.74"/>
        <n v="4.8899999999999997"/>
        <n v="0.86"/>
        <n v="3.11"/>
        <n v="1.86"/>
        <n v="11.49"/>
        <n v="9.01"/>
        <n v="5.28"/>
        <n v="6.52"/>
        <n v="4.3499999999999996"/>
        <n v="2.17"/>
        <n v="1.24"/>
        <n v="1.55"/>
        <n v="21.82"/>
        <n v="18.18"/>
        <n v="5.45"/>
        <n v="1.82"/>
        <n v="7.27"/>
        <n v="7.32"/>
        <n v="10.98"/>
        <n v="3.66"/>
        <n v="8.5399999999999991"/>
        <n v="4.88"/>
        <n v="2.44"/>
        <n v="6.1"/>
        <n v="1.22"/>
        <n v="3"/>
        <n v="15.02"/>
        <n v="8.41"/>
        <n v="1.8"/>
        <n v="6.61"/>
        <n v="4.5"/>
        <n v="4.2"/>
        <n v="1.5"/>
        <n v="5.41"/>
        <n v="2.1"/>
        <n v="0.3"/>
        <n v="0.9"/>
        <n v="6.34"/>
        <n v="9.76"/>
        <n v="13.66"/>
        <n v="3.41"/>
        <n v="0.49"/>
        <n v="4.3899999999999997"/>
        <n v="6.83"/>
        <n v="1.46"/>
        <n v="11.8"/>
        <n v="8.07"/>
        <n v="2.48"/>
        <n v="0.62"/>
        <n v="7.37"/>
        <n v="10.53"/>
        <n v="13.68"/>
        <n v="4.21"/>
        <n v="2.11"/>
        <n v="5.26"/>
        <n v="1.05"/>
        <n v="23.08"/>
        <n v="7.69"/>
        <n v="3.85"/>
        <n v="9.4700000000000006"/>
        <n v="11.58"/>
        <n v="17.89"/>
        <n v="8.42"/>
        <n v="1.21"/>
        <n v="6.67"/>
        <n v="16.36"/>
        <n v="14.55"/>
        <n v="3.03"/>
        <n v="2.42"/>
      </sharedItems>
    </cacheField>
    <cacheField name="総数（法人以外の団体）" numFmtId="0" sqlType="4">
      <sharedItems containsSemiMixedTypes="0" containsString="0" containsNumber="1" containsInteger="1" minValue="0" maxValue="11" count="8">
        <n v="1"/>
        <n v="4"/>
        <n v="2"/>
        <n v="0"/>
        <n v="6"/>
        <n v="3"/>
        <n v="11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5629050923" createdVersion="5" refreshedVersion="8" minRefreshableVersion="3" recordCount="477" xr:uid="{00BCCA7D-13B7-40DB-B448-5064A867D96A}">
  <cacheSource type="external" connectionId="3"/>
  <cacheFields count="14">
    <cacheField name="都道府県" numFmtId="0" sqlType="-9">
      <sharedItems count="1">
        <s v="38 愛媛県"/>
      </sharedItems>
    </cacheField>
    <cacheField name="自治体名" numFmtId="0" sqlType="-9">
      <sharedItems count="21">
        <s v="愛媛県"/>
        <s v="松山市"/>
        <s v="今治市"/>
        <s v="宇和島市"/>
        <s v="八幡浜市"/>
        <s v="新居浜市"/>
        <s v="西条市"/>
        <s v="大洲市"/>
        <s v="伊予市"/>
        <s v="四国中央市"/>
        <s v="西予市"/>
        <s v="東温市"/>
        <s v="越智郡上島町"/>
        <s v="上浮穴郡久万高原町"/>
        <s v="伊予郡松前町"/>
        <s v="伊予郡砥部町"/>
        <s v="喜多郡内子町"/>
        <s v="西宇和郡伊方町"/>
        <s v="北宇和郡松野町"/>
        <s v="北宇和郡鬼北町"/>
        <s v="南宇和郡愛南町"/>
      </sharedItems>
    </cacheField>
    <cacheField name="自治体" numFmtId="0" sqlType="-9">
      <sharedItems count="21">
        <s v="38000 愛媛県"/>
        <s v="38201 松山市"/>
        <s v="38202 今治市"/>
        <s v="38203 宇和島市"/>
        <s v="38204 八幡浜市"/>
        <s v="38205 新居浜市"/>
        <s v="38206 西条市"/>
        <s v="38207 大洲市"/>
        <s v="38210 伊予市"/>
        <s v="38213 四国中央市"/>
        <s v="38214 西予市"/>
        <s v="38215 東温市"/>
        <s v="38356 越智郡上島町"/>
        <s v="38386 上浮穴郡久万高原町"/>
        <s v="38401 伊予郡松前町"/>
        <s v="38402 伊予郡砥部町"/>
        <s v="38422 喜多郡内子町"/>
        <s v="38442 西宇和郡伊方町"/>
        <s v="38484 北宇和郡松野町"/>
        <s v="38488 北宇和郡鬼北町"/>
        <s v="38506 南宇和郡愛南町"/>
      </sharedItems>
    </cacheField>
    <cacheField name="産業分類コード" numFmtId="0" sqlType="-8">
      <sharedItems count="87">
        <s v="783"/>
        <s v="692"/>
        <s v="782"/>
        <s v="835"/>
        <s v="765"/>
        <s v="766"/>
        <s v="767"/>
        <s v="609"/>
        <s v="062"/>
        <s v="762"/>
        <s v="591"/>
        <s v="589"/>
        <s v="081"/>
        <s v="824"/>
        <s v="065"/>
        <s v="891"/>
        <s v="064"/>
        <s v="083"/>
        <s v="603"/>
        <s v="823"/>
        <s v="691"/>
        <s v="742"/>
        <s v="682"/>
        <s v="781"/>
        <s v="119"/>
        <s v="313"/>
        <s v="605"/>
        <s v="573"/>
        <s v="586"/>
        <s v="593"/>
        <s v="521"/>
        <s v="821"/>
        <s v="693"/>
        <s v="585"/>
        <s v="071"/>
        <s v="077"/>
        <s v="149"/>
        <s v="144"/>
        <s v="584"/>
        <s v="078"/>
        <s v="761"/>
        <s v="752"/>
        <s v="066"/>
        <s v="092"/>
        <s v="581"/>
        <s v="606"/>
        <s v="769"/>
        <s v="212"/>
        <s v="482"/>
        <s v="489"/>
        <s v="809"/>
        <s v="751"/>
        <s v="121"/>
        <s v="099"/>
        <s v="218"/>
        <s v="582"/>
        <s v="763"/>
        <s v="244"/>
        <s v="579"/>
        <s v="214"/>
        <s v="602"/>
        <s v="079"/>
        <s v="607"/>
        <s v="853"/>
        <s v="559"/>
        <s v="604"/>
        <s v="749"/>
        <s v="075"/>
        <s v="833"/>
        <s v="859"/>
        <s v="072"/>
        <s v="076"/>
        <s v="084"/>
        <s v="091"/>
        <s v="102"/>
        <s v="129"/>
        <s v="325"/>
        <s v="432"/>
        <s v="441"/>
        <s v="583"/>
        <s v="601"/>
        <s v="746"/>
        <s v="772"/>
        <s v="806"/>
        <s v="829"/>
        <s v="855"/>
        <s v="882"/>
      </sharedItems>
    </cacheField>
    <cacheField name="産業分類" numFmtId="0" sqlType="-9">
      <sharedItems count="87">
        <s v="美容業"/>
        <s v="貸家業，貸間業"/>
        <s v="理容業"/>
        <s v="療術業"/>
        <s v="酒場，ビヤホール"/>
        <s v="バー，キャバレー，ナイトクラブ"/>
        <s v="喫茶店"/>
        <s v="他に分類されない小売業"/>
        <s v="土木工事業（舗装工事業を除く）"/>
        <s v="専門料理店"/>
        <s v="自動車小売業"/>
        <s v="その他の飲食料品小売業"/>
        <s v="電気工事業"/>
        <s v="教養・技能教授業"/>
        <s v="木造建築工事業"/>
        <s v="自動車整備業"/>
        <s v="建築工事業（木造建築工事業を除く）"/>
        <s v="管工事業（さく井工事業を除く）"/>
        <s v="医薬品・化粧品小売業"/>
        <s v="学習塾"/>
        <s v="不動産賃貸業（貸家業，貸間業を除く）"/>
        <s v="土木建築サービス業"/>
        <s v="不動産代理業・仲介業"/>
        <s v="洗濯業"/>
        <s v="その他の繊維製品製造業"/>
        <s v="船舶製造・修理業，舶用機関製造業"/>
        <s v="燃料小売業"/>
        <s v="婦人・子供服小売業"/>
        <s v="菓子・パン小売業"/>
        <s v="機械器具小売業（自動車，自転車を除く）"/>
        <s v="農畜産物・水産物卸売業"/>
        <s v="社会教育"/>
        <s v="駐車場業"/>
        <s v="酒小売業"/>
        <s v="大工工事業"/>
        <s v="塗装工事業"/>
        <s v="その他のパルプ・紙・紙加工品製造業"/>
        <s v="紙製品製造業"/>
        <s v="鮮魚小売業"/>
        <s v="床・内装工事業"/>
        <s v="食堂，レストラン（専門料理店を除く）"/>
        <s v="簡易宿所"/>
        <s v="建築リフォーム工事業"/>
        <s v="水産食料品製造業"/>
        <s v="各種食料品小売業"/>
        <s v="書籍・文房具小売業"/>
        <s v="その他の飲食店"/>
        <s v="セメント・同製品製造業"/>
        <s v="貨物運送取扱業（集配利用運送業を除く）"/>
        <s v="その他の運輸に附帯するサービス業"/>
        <s v="その他の娯楽業"/>
        <s v="旅館，ホテル"/>
        <s v="製材業，木製品製造業"/>
        <s v="その他の食料品製造業"/>
        <s v="骨材・石工品等製造業"/>
        <s v="野菜・果実小売業"/>
        <s v="そば・うどん店"/>
        <s v="建設用・建築用金属製品製造業（製缶板金業を含む）"/>
        <s v="その他の織物・衣服・身の回り品小売業"/>
        <s v="陶磁器・同関連製品製造業"/>
        <s v="じゅう器小売業"/>
        <s v="その他の職別工事業"/>
        <s v="スポーツ用品・がん具・娯楽用品・楽器小売業"/>
        <s v="児童福祉事業"/>
        <s v="他に分類されない卸売業"/>
        <s v="農耕用品小売業"/>
        <s v="その他の技術サービス業"/>
        <s v="左官工事業"/>
        <s v="歯科診療所"/>
        <s v="その他の社会保険・社会福祉・介護事業"/>
        <s v="とび・土工・コンクリート工事業"/>
        <s v="板金・金物工事業"/>
        <s v="機械器具設置工事業"/>
        <s v="畜産食料品製造業"/>
        <s v="酒類製造業"/>
        <s v="その他の木製品製造業（竹，とうを含む）"/>
        <s v="がん具・運動用具製造業"/>
        <s v="一般乗用旅客自動車運送業"/>
        <s v="一般貨物自動車運送業"/>
        <s v="食肉小売業"/>
        <s v="家具・建具・畳小売業"/>
        <s v="写真業"/>
        <s v="配達飲食サービス業"/>
        <s v="遊戯場"/>
        <s v="他に分類されない教育，学習支援業"/>
        <s v="障害者福祉事業"/>
        <s v="産業廃棄物処理業"/>
      </sharedItems>
    </cacheField>
    <cacheField name="産業小分類" numFmtId="0" sqlType="-9">
      <sharedItems count="87">
        <s v="783 美容業"/>
        <s v="692 貸家業，貸間業"/>
        <s v="782 理容業"/>
        <s v="835 療術業"/>
        <s v="765 酒場，ビヤホール"/>
        <s v="766 バー，キャバレー，ナイトクラブ"/>
        <s v="767 喫茶店"/>
        <s v="609 他に分類されない小売業"/>
        <s v="062 土木工事業（舗装工事業を除く）"/>
        <s v="762 専門料理店"/>
        <s v="591 自動車小売業"/>
        <s v="589 その他の飲食料品小売業"/>
        <s v="081 電気工事業"/>
        <s v="824 教養・技能教授業"/>
        <s v="065 木造建築工事業"/>
        <s v="891 自動車整備業"/>
        <s v="064 建築工事業（木造建築工事業を除く）"/>
        <s v="083 管工事業（さく井工事業を除く）"/>
        <s v="603 医薬品・化粧品小売業"/>
        <s v="823 学習塾"/>
        <s v="691 不動産賃貸業（貸家業，貸間業を除く）"/>
        <s v="742 土木建築サービス業"/>
        <s v="682 不動産代理業・仲介業"/>
        <s v="781 洗濯業"/>
        <s v="119 その他の繊維製品製造業"/>
        <s v="313 船舶製造・修理業，舶用機関製造業"/>
        <s v="605 燃料小売業"/>
        <s v="573 婦人・子供服小売業"/>
        <s v="586 菓子・パン小売業"/>
        <s v="593 機械器具小売業（自動車，自転車を除く）"/>
        <s v="521 農畜産物・水産物卸売業"/>
        <s v="821 社会教育"/>
        <s v="693 駐車場業"/>
        <s v="585 酒小売業"/>
        <s v="071 大工工事業"/>
        <s v="077 塗装工事業"/>
        <s v="149 その他のパルプ・紙・紙加工品製造業"/>
        <s v="144 紙製品製造業"/>
        <s v="584 鮮魚小売業"/>
        <s v="078 床・内装工事業"/>
        <s v="761 食堂，レストラン（専門料理店を除く）"/>
        <s v="752 簡易宿所"/>
        <s v="066 建築リフォーム工事業"/>
        <s v="092 水産食料品製造業"/>
        <s v="581 各種食料品小売業"/>
        <s v="606 書籍・文房具小売業"/>
        <s v="769 その他の飲食店"/>
        <s v="212 セメント・同製品製造業"/>
        <s v="482 貨物運送取扱業（集配利用運送業を除く）"/>
        <s v="489 その他の運輸に附帯するサービス業"/>
        <s v="809 その他の娯楽業"/>
        <s v="751 旅館，ホテル"/>
        <s v="121 製材業，木製品製造業"/>
        <s v="099 その他の食料品製造業"/>
        <s v="218 骨材・石工品等製造業"/>
        <s v="582 野菜・果実小売業"/>
        <s v="763 そば・うどん店"/>
        <s v="244 建設用・建築用金属製品製造業（製缶板金業を含む）"/>
        <s v="579 その他の織物・衣服・身の回り品小売業"/>
        <s v="214 陶磁器・同関連製品製造業"/>
        <s v="602 じゅう器小売業"/>
        <s v="079 その他の職別工事業"/>
        <s v="607 スポーツ用品・がん具・娯楽用品・楽器小売業"/>
        <s v="853 児童福祉事業"/>
        <s v="559 他に分類されない卸売業"/>
        <s v="604 農耕用品小売業"/>
        <s v="749 その他の技術サービス業"/>
        <s v="075 左官工事業"/>
        <s v="833 歯科診療所"/>
        <s v="859 その他の社会保険・社会福祉・介護事業"/>
        <s v="072 とび・土工・コンクリート工事業"/>
        <s v="076 板金・金物工事業"/>
        <s v="084 機械器具設置工事業"/>
        <s v="091 畜産食料品製造業"/>
        <s v="102 酒類製造業"/>
        <s v="129 その他の木製品製造業（竹，とうを含む）"/>
        <s v="325 がん具・運動用具製造業"/>
        <s v="432 一般乗用旅客自動車運送業"/>
        <s v="441 一般貨物自動車運送業"/>
        <s v="583 食肉小売業"/>
        <s v="601 家具・建具・畳小売業"/>
        <s v="746 写真業"/>
        <s v="772 配達飲食サービス業"/>
        <s v="806 遊戯場"/>
        <s v="829 他に分類されない教育，学習支援業"/>
        <s v="855 障害者福祉事業"/>
        <s v="882 産業廃棄物処理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2048" count="131">
        <n v="2048"/>
        <n v="1443"/>
        <n v="1227"/>
        <n v="774"/>
        <n v="765"/>
        <n v="731"/>
        <n v="717"/>
        <n v="714"/>
        <n v="698"/>
        <n v="680"/>
        <n v="652"/>
        <n v="645"/>
        <n v="562"/>
        <n v="556"/>
        <n v="532"/>
        <n v="504"/>
        <n v="495"/>
        <n v="470"/>
        <n v="454"/>
        <n v="448"/>
        <n v="676"/>
        <n v="629"/>
        <n v="389"/>
        <n v="272"/>
        <n v="266"/>
        <n v="257"/>
        <n v="239"/>
        <n v="227"/>
        <n v="207"/>
        <n v="200"/>
        <n v="193"/>
        <n v="192"/>
        <n v="184"/>
        <n v="182"/>
        <n v="176"/>
        <n v="169"/>
        <n v="156"/>
        <n v="151"/>
        <n v="144"/>
        <n v="230"/>
        <n v="152"/>
        <n v="129"/>
        <n v="112"/>
        <n v="110"/>
        <n v="107"/>
        <n v="101"/>
        <n v="100"/>
        <n v="97"/>
        <n v="96"/>
        <n v="85"/>
        <n v="75"/>
        <n v="69"/>
        <n v="66"/>
        <n v="65"/>
        <n v="64"/>
        <n v="61"/>
        <n v="60"/>
        <n v="168"/>
        <n v="130"/>
        <n v="105"/>
        <n v="81"/>
        <n v="79"/>
        <n v="70"/>
        <n v="67"/>
        <n v="54"/>
        <n v="50"/>
        <n v="49"/>
        <n v="48"/>
        <n v="40"/>
        <n v="39"/>
        <n v="36"/>
        <n v="34"/>
        <n v="103"/>
        <n v="72"/>
        <n v="37"/>
        <n v="30"/>
        <n v="27"/>
        <n v="24"/>
        <n v="23"/>
        <n v="22"/>
        <n v="21"/>
        <n v="20"/>
        <n v="19"/>
        <n v="17"/>
        <n v="16"/>
        <n v="173"/>
        <n v="114"/>
        <n v="80"/>
        <n v="63"/>
        <n v="59"/>
        <n v="58"/>
        <n v="52"/>
        <n v="47"/>
        <n v="44"/>
        <n v="41"/>
        <n v="133"/>
        <n v="71"/>
        <n v="57"/>
        <n v="56"/>
        <n v="53"/>
        <n v="35"/>
        <n v="32"/>
        <n v="43"/>
        <n v="33"/>
        <n v="29"/>
        <n v="18"/>
        <n v="26"/>
        <n v="15"/>
        <n v="14"/>
        <n v="13"/>
        <n v="11"/>
        <n v="147"/>
        <n v="78"/>
        <n v="46"/>
        <n v="38"/>
        <n v="74"/>
        <n v="45"/>
        <n v="31"/>
        <n v="25"/>
        <n v="28"/>
        <n v="12"/>
        <n v="10"/>
        <n v="9"/>
        <n v="8"/>
        <n v="6"/>
        <n v="5"/>
        <n v="4"/>
        <n v="3"/>
        <n v="7"/>
        <n v="2"/>
        <n v="1"/>
      </sharedItems>
    </cacheField>
    <cacheField name="構成比" numFmtId="0" sqlType="3">
      <sharedItems containsSemiMixedTypes="0" containsString="0" containsNumber="1" minValue="1.01" maxValue="11.74" count="186">
        <n v="5.85"/>
        <n v="4.12"/>
        <n v="3.5"/>
        <n v="2.21"/>
        <n v="2.1800000000000002"/>
        <n v="2.09"/>
        <n v="2.0499999999999998"/>
        <n v="2.04"/>
        <n v="1.99"/>
        <n v="1.94"/>
        <n v="1.86"/>
        <n v="1.84"/>
        <n v="1.6"/>
        <n v="1.59"/>
        <n v="1.52"/>
        <n v="1.44"/>
        <n v="1.41"/>
        <n v="1.34"/>
        <n v="1.3"/>
        <n v="1.28"/>
        <n v="5.95"/>
        <n v="5.54"/>
        <n v="3.42"/>
        <n v="2.39"/>
        <n v="2.34"/>
        <n v="2.2599999999999998"/>
        <n v="2.1"/>
        <n v="2"/>
        <n v="1.82"/>
        <n v="1.76"/>
        <n v="1.7"/>
        <n v="1.69"/>
        <n v="1.62"/>
        <n v="1.55"/>
        <n v="1.49"/>
        <n v="1.37"/>
        <n v="1.33"/>
        <n v="1.27"/>
        <n v="5.1100000000000003"/>
        <n v="3.38"/>
        <n v="2.87"/>
        <n v="2.4900000000000002"/>
        <n v="2.44"/>
        <n v="2.38"/>
        <n v="2.2400000000000002"/>
        <n v="2.2200000000000002"/>
        <n v="2.15"/>
        <n v="2.13"/>
        <n v="1.89"/>
        <n v="1.67"/>
        <n v="1.53"/>
        <n v="1.47"/>
        <n v="1.42"/>
        <n v="1.35"/>
        <n v="6.37"/>
        <n v="4.93"/>
        <n v="3.98"/>
        <n v="3.07"/>
        <n v="3"/>
        <n v="2.84"/>
        <n v="2.65"/>
        <n v="2.54"/>
        <n v="1.9"/>
        <n v="1.48"/>
        <n v="1.29"/>
        <n v="8.4"/>
        <n v="6.12"/>
        <n v="5.87"/>
        <n v="3.26"/>
        <n v="3.02"/>
        <n v="2.4500000000000002"/>
        <n v="2.2000000000000002"/>
        <n v="1.96"/>
        <n v="1.88"/>
        <n v="1.79"/>
        <n v="1.71"/>
        <n v="1.63"/>
        <n v="1.39"/>
        <n v="1.31"/>
        <n v="6.04"/>
        <n v="2.97"/>
        <n v="2.79"/>
        <n v="2.41"/>
        <n v="2.06"/>
        <n v="2.0299999999999998"/>
        <n v="1.64"/>
        <n v="1.54"/>
        <n v="1.43"/>
        <n v="1.4"/>
        <n v="5.03"/>
        <n v="3.82"/>
        <n v="2.68"/>
        <n v="2.42"/>
        <n v="2.23"/>
        <n v="2.16"/>
        <n v="2.12"/>
        <n v="1.85"/>
        <n v="1.78"/>
        <n v="1.66"/>
        <n v="1.32"/>
        <n v="1.21"/>
        <n v="5.75"/>
        <n v="3.83"/>
        <n v="3.76"/>
        <n v="3.3"/>
        <n v="3.14"/>
        <n v="2.61"/>
        <n v="2.5299999999999998"/>
        <n v="2.0699999999999998"/>
        <n v="1.46"/>
        <n v="1.38"/>
        <n v="4.07"/>
        <n v="2.94"/>
        <n v="2.37"/>
        <n v="1.92"/>
        <n v="1.81"/>
        <n v="1.58"/>
        <n v="1.24"/>
        <n v="6.33"/>
        <n v="6.2"/>
        <n v="3.36"/>
        <n v="2.2799999999999998"/>
        <n v="1.98"/>
        <n v="1.72"/>
        <n v="1.68"/>
        <n v="6.19"/>
        <n v="3.85"/>
        <n v="2.93"/>
        <n v="2.76"/>
        <n v="2.59"/>
        <n v="2.17"/>
        <n v="1.51"/>
        <n v="5.66"/>
        <n v="4.53"/>
        <n v="4.21"/>
        <n v="3.24"/>
        <n v="8.33"/>
        <n v="5.39"/>
        <n v="3.92"/>
        <n v="4.62"/>
        <n v="3.46"/>
        <n v="3.08"/>
        <n v="2.69"/>
        <n v="2.31"/>
        <n v="7.85"/>
        <n v="3.67"/>
        <n v="3.34"/>
        <n v="3.01"/>
        <n v="2.5"/>
        <n v="1.5"/>
        <n v="1.17"/>
        <n v="11.74"/>
        <n v="5.0599999999999996"/>
        <n v="2.83"/>
        <n v="2.63"/>
        <n v="2.4300000000000002"/>
        <n v="1.01"/>
        <n v="3.63"/>
        <n v="3.44"/>
        <n v="2.29"/>
        <n v="1.91"/>
        <n v="6.61"/>
        <n v="5.45"/>
        <n v="3.89"/>
        <n v="3.11"/>
        <n v="2.72"/>
        <n v="2.33"/>
        <n v="1.95"/>
        <n v="1.56"/>
        <n v="5.68"/>
        <n v="4.55"/>
        <n v="3.41"/>
        <n v="2.27"/>
        <n v="1.1399999999999999"/>
        <n v="8.85"/>
        <n v="4.59"/>
        <n v="3.93"/>
        <n v="3.28"/>
        <n v="2.62"/>
        <n v="2.2999999999999998"/>
        <n v="1.97"/>
        <n v="7.25"/>
        <n v="6.16"/>
        <n v="3.97"/>
        <n v="2.6"/>
        <n v="2.19"/>
      </sharedItems>
    </cacheField>
    <cacheField name="総数（個人）" numFmtId="0" sqlType="4">
      <sharedItems containsSemiMixedTypes="0" containsString="0" containsNumber="1" containsInteger="1" minValue="0" maxValue="1885" count="107">
        <n v="1885"/>
        <n v="835"/>
        <n v="1191"/>
        <n v="696"/>
        <n v="689"/>
        <n v="670"/>
        <n v="462"/>
        <n v="86"/>
        <n v="565"/>
        <n v="377"/>
        <n v="458"/>
        <n v="190"/>
        <n v="445"/>
        <n v="266"/>
        <n v="71"/>
        <n v="129"/>
        <n v="200"/>
        <n v="357"/>
        <n v="595"/>
        <n v="332"/>
        <n v="372"/>
        <n v="240"/>
        <n v="238"/>
        <n v="225"/>
        <n v="140"/>
        <n v="179"/>
        <n v="26"/>
        <n v="187"/>
        <n v="9"/>
        <n v="141"/>
        <n v="39"/>
        <n v="56"/>
        <n v="93"/>
        <n v="19"/>
        <n v="28"/>
        <n v="70"/>
        <n v="97"/>
        <n v="212"/>
        <n v="150"/>
        <n v="120"/>
        <n v="18"/>
        <n v="107"/>
        <n v="42"/>
        <n v="94"/>
        <n v="88"/>
        <n v="79"/>
        <n v="24"/>
        <n v="47"/>
        <n v="59"/>
        <n v="33"/>
        <n v="52"/>
        <n v="50"/>
        <n v="43"/>
        <n v="165"/>
        <n v="73"/>
        <n v="81"/>
        <n v="75"/>
        <n v="74"/>
        <n v="66"/>
        <n v="51"/>
        <n v="46"/>
        <n v="27"/>
        <n v="17"/>
        <n v="13"/>
        <n v="25"/>
        <n v="0"/>
        <n v="16"/>
        <n v="30"/>
        <n v="78"/>
        <n v="40"/>
        <n v="29"/>
        <n v="23"/>
        <n v="8"/>
        <n v="11"/>
        <n v="3"/>
        <n v="10"/>
        <n v="5"/>
        <n v="154"/>
        <n v="104"/>
        <n v="80"/>
        <n v="68"/>
        <n v="54"/>
        <n v="34"/>
        <n v="22"/>
        <n v="14"/>
        <n v="123"/>
        <n v="100"/>
        <n v="32"/>
        <n v="67"/>
        <n v="37"/>
        <n v="48"/>
        <n v="35"/>
        <n v="44"/>
        <n v="7"/>
        <n v="49"/>
        <n v="31"/>
        <n v="21"/>
        <n v="45"/>
        <n v="15"/>
        <n v="12"/>
        <n v="1"/>
        <n v="6"/>
        <n v="4"/>
        <n v="138"/>
        <n v="20"/>
        <n v="2"/>
        <n v="53"/>
      </sharedItems>
    </cacheField>
    <cacheField name="構成比（個人）" numFmtId="0" sqlType="3">
      <sharedItems containsSemiMixedTypes="0" containsString="0" containsNumber="1" minValue="0" maxValue="16.79" count="232">
        <n v="10.15"/>
        <n v="4.5"/>
        <n v="6.41"/>
        <n v="3.75"/>
        <n v="3.71"/>
        <n v="3.61"/>
        <n v="2.4900000000000002"/>
        <n v="0.46"/>
        <n v="3.04"/>
        <n v="2.0299999999999998"/>
        <n v="2.4700000000000002"/>
        <n v="1.02"/>
        <n v="2.4"/>
        <n v="1.43"/>
        <n v="0.38"/>
        <n v="0.69"/>
        <n v="1.08"/>
        <n v="1.92"/>
        <n v="11.46"/>
        <n v="6.39"/>
        <n v="7.16"/>
        <n v="4.62"/>
        <n v="4.58"/>
        <n v="4.33"/>
        <n v="2.7"/>
        <n v="3.45"/>
        <n v="0.5"/>
        <n v="3.6"/>
        <n v="0.17"/>
        <n v="2.72"/>
        <n v="0.75"/>
        <n v="1.79"/>
        <n v="0.37"/>
        <n v="0.54"/>
        <n v="1.35"/>
        <n v="1.87"/>
        <n v="8.76"/>
        <n v="6.2"/>
        <n v="4.96"/>
        <n v="0.74"/>
        <n v="4.42"/>
        <n v="1.74"/>
        <n v="3.89"/>
        <n v="3.64"/>
        <n v="2.89"/>
        <n v="1.07"/>
        <n v="3.27"/>
        <n v="0.99"/>
        <n v="1.94"/>
        <n v="2.44"/>
        <n v="1.36"/>
        <n v="2.15"/>
        <n v="1.1599999999999999"/>
        <n v="2.0699999999999998"/>
        <n v="1.78"/>
        <n v="9.44"/>
        <n v="5.55"/>
        <n v="4.18"/>
        <n v="4.6399999999999997"/>
        <n v="4.29"/>
        <n v="4.24"/>
        <n v="3.78"/>
        <n v="2.92"/>
        <n v="2.23"/>
        <n v="2.46"/>
        <n v="2.69"/>
        <n v="2.63"/>
        <n v="1.55"/>
        <n v="1.89"/>
        <n v="0.97"/>
        <n v="0"/>
        <n v="0.92"/>
        <n v="1.72"/>
        <n v="10.25"/>
        <n v="9.33"/>
        <n v="5.26"/>
        <n v="2.1"/>
        <n v="3.81"/>
        <n v="3.02"/>
        <n v="1.05"/>
        <n v="2.37"/>
        <n v="1.45"/>
        <n v="0.39"/>
        <n v="1.31"/>
        <n v="0.66"/>
        <n v="10.86"/>
        <n v="7.33"/>
        <n v="5.64"/>
        <n v="5.57"/>
        <n v="4.8"/>
        <n v="0.71"/>
        <n v="1.1299999999999999"/>
        <n v="1.62"/>
        <n v="0.35"/>
        <n v="1.97"/>
        <n v="0.63"/>
        <n v="2.0499999999999998"/>
        <n v="1.27"/>
        <n v="9.43"/>
        <n v="0.77"/>
        <n v="7.66"/>
        <n v="2.4500000000000002"/>
        <n v="5.13"/>
        <n v="2.84"/>
        <n v="1.38"/>
        <n v="3.91"/>
        <n v="3.68"/>
        <n v="3.52"/>
        <n v="2.68"/>
        <n v="3.37"/>
        <n v="2.2200000000000002"/>
        <n v="1.46"/>
        <n v="9.07"/>
        <n v="6.35"/>
        <n v="4.0199999999999996"/>
        <n v="3.63"/>
        <n v="2.85"/>
        <n v="3.24"/>
        <n v="4.2699999999999996"/>
        <n v="2.98"/>
        <n v="1.81"/>
        <n v="1.3"/>
        <n v="2.2000000000000002"/>
        <n v="1.17"/>
        <n v="1.04"/>
        <n v="8.59"/>
        <n v="4.2"/>
        <n v="2.86"/>
        <n v="4.01"/>
        <n v="2.29"/>
        <n v="0.19"/>
        <n v="0.56999999999999995"/>
        <n v="2.67"/>
        <n v="0.95"/>
        <n v="1.34"/>
        <n v="1.1499999999999999"/>
        <n v="1.53"/>
        <n v="0.76"/>
        <n v="8.43"/>
        <n v="11.64"/>
        <n v="6.32"/>
        <n v="3.79"/>
        <n v="1.1000000000000001"/>
        <n v="2.78"/>
        <n v="3.12"/>
        <n v="1.69"/>
        <n v="0.42"/>
        <n v="0.51"/>
        <n v="2.36"/>
        <n v="2.5299999999999998"/>
        <n v="0.59"/>
        <n v="0.93"/>
        <n v="1.6"/>
        <n v="8.92"/>
        <n v="5.62"/>
        <n v="4.5199999999999996"/>
        <n v="4.16"/>
        <n v="3.55"/>
        <n v="0.61"/>
        <n v="1.71"/>
        <n v="1.83"/>
        <n v="2.81"/>
        <n v="2.57"/>
        <n v="2.08"/>
        <n v="1.59"/>
        <n v="1.96"/>
        <n v="10.88"/>
        <n v="9.4700000000000006"/>
        <n v="4.21"/>
        <n v="3.86"/>
        <n v="3.16"/>
        <n v="1.4"/>
        <n v="0.7"/>
        <n v="1.75"/>
        <n v="2.11"/>
        <n v="4.76"/>
        <n v="0.68"/>
        <n v="7.48"/>
        <n v="2.04"/>
        <n v="3.4"/>
        <n v="7.32"/>
        <n v="5.49"/>
        <n v="6.1"/>
        <n v="3.66"/>
        <n v="3.05"/>
        <n v="1.22"/>
        <n v="16.03"/>
        <n v="8.02"/>
        <n v="3.44"/>
        <n v="5.34"/>
        <n v="1.91"/>
        <n v="16.79"/>
        <n v="7.86"/>
        <n v="5.36"/>
        <n v="3.21"/>
        <n v="3.93"/>
        <n v="0.36"/>
        <n v="2.14"/>
        <n v="8.6999999999999993"/>
        <n v="6.38"/>
        <n v="4.93"/>
        <n v="2.61"/>
        <n v="4.3499999999999996"/>
        <n v="2.9"/>
        <n v="3.19"/>
        <n v="3.48"/>
        <n v="2.3199999999999998"/>
        <n v="0.57999999999999996"/>
        <n v="8.84"/>
        <n v="6.8"/>
        <n v="4.08"/>
        <n v="6.78"/>
        <n v="8.4700000000000006"/>
        <n v="5.08"/>
        <n v="3.39"/>
        <n v="12.75"/>
        <n v="6.86"/>
        <n v="4.41"/>
        <n v="2.94"/>
        <n v="4.9000000000000004"/>
        <n v="0.49"/>
        <n v="3.92"/>
        <n v="1.47"/>
        <n v="0.98"/>
        <n v="9.9600000000000009"/>
        <n v="7.52"/>
        <n v="5.45"/>
        <n v="4.51"/>
        <n v="3.76"/>
        <n v="3.01"/>
        <n v="1.5"/>
        <n v="1.32"/>
      </sharedItems>
    </cacheField>
    <cacheField name="総数（法人）" numFmtId="0" sqlType="4">
      <sharedItems containsSemiMixedTypes="0" containsString="0" containsNumber="1" containsInteger="1" minValue="0" maxValue="612" count="74">
        <n v="163"/>
        <n v="604"/>
        <n v="36"/>
        <n v="78"/>
        <n v="69"/>
        <n v="41"/>
        <n v="46"/>
        <n v="249"/>
        <n v="612"/>
        <n v="114"/>
        <n v="275"/>
        <n v="182"/>
        <n v="372"/>
        <n v="110"/>
        <n v="266"/>
        <n v="127"/>
        <n v="424"/>
        <n v="341"/>
        <n v="254"/>
        <n v="91"/>
        <n v="81"/>
        <n v="297"/>
        <n v="17"/>
        <n v="32"/>
        <n v="27"/>
        <n v="99"/>
        <n v="47"/>
        <n v="181"/>
        <n v="13"/>
        <n v="184"/>
        <n v="51"/>
        <n v="145"/>
        <n v="123"/>
        <n v="83"/>
        <n v="150"/>
        <n v="130"/>
        <n v="128"/>
        <n v="18"/>
        <n v="2"/>
        <n v="9"/>
        <n v="94"/>
        <n v="5"/>
        <n v="68"/>
        <n v="29"/>
        <n v="71"/>
        <n v="61"/>
        <n v="28"/>
        <n v="16"/>
        <n v="43"/>
        <n v="33"/>
        <n v="11"/>
        <n v="3"/>
        <n v="30"/>
        <n v="0"/>
        <n v="4"/>
        <n v="1"/>
        <n v="15"/>
        <n v="7"/>
        <n v="6"/>
        <n v="19"/>
        <n v="22"/>
        <n v="25"/>
        <n v="20"/>
        <n v="12"/>
        <n v="8"/>
        <n v="14"/>
        <n v="10"/>
        <n v="50"/>
        <n v="34"/>
        <n v="26"/>
        <n v="35"/>
        <n v="24"/>
        <n v="21"/>
        <n v="31"/>
      </sharedItems>
    </cacheField>
    <cacheField name="構成比（法人）" numFmtId="0" sqlType="3">
      <sharedItems containsSemiMixedTypes="0" containsString="0" containsNumber="1" minValue="0" maxValue="18.18" count="181">
        <n v="1.03"/>
        <n v="3.82"/>
        <n v="0.23"/>
        <n v="0.49"/>
        <n v="0.44"/>
        <n v="0.26"/>
        <n v="0.28999999999999998"/>
        <n v="1.58"/>
        <n v="3.87"/>
        <n v="0.72"/>
        <n v="1.74"/>
        <n v="1.1499999999999999"/>
        <n v="2.35"/>
        <n v="0.7"/>
        <n v="1.68"/>
        <n v="0.8"/>
        <n v="2.68"/>
        <n v="2.16"/>
        <n v="1.61"/>
        <n v="0.57999999999999996"/>
        <n v="1.33"/>
        <n v="4.8899999999999997"/>
        <n v="0.28000000000000003"/>
        <n v="0.53"/>
        <n v="1.63"/>
        <n v="0.77"/>
        <n v="2.98"/>
        <n v="0.21"/>
        <n v="3.03"/>
        <n v="0.84"/>
        <n v="2.39"/>
        <n v="2.0299999999999998"/>
        <n v="1.37"/>
        <n v="2.4700000000000002"/>
        <n v="2.14"/>
        <n v="2.11"/>
        <n v="0.89"/>
        <n v="0.1"/>
        <n v="0.45"/>
        <n v="4.67"/>
        <n v="0.25"/>
        <n v="3.38"/>
        <n v="0.65"/>
        <n v="1.44"/>
        <n v="3.53"/>
        <n v="1.39"/>
        <n v="1.64"/>
        <n v="1.79"/>
        <n v="0.55000000000000004"/>
        <n v="0.36"/>
        <n v="3.94"/>
        <n v="3.58"/>
        <n v="0"/>
        <n v="0.48"/>
        <n v="0.12"/>
        <n v="1.91"/>
        <n v="0.24"/>
        <n v="1.55"/>
        <n v="2.27"/>
        <n v="2.63"/>
        <n v="1.31"/>
        <n v="2.15"/>
        <n v="5.84"/>
        <n v="0.93"/>
        <n v="2.57"/>
        <n v="3.04"/>
        <n v="2.1"/>
        <n v="2.8"/>
        <n v="1.87"/>
        <n v="0.47"/>
        <n v="3.27"/>
        <n v="1.4"/>
        <n v="1.34"/>
        <n v="0.71"/>
        <n v="0.35"/>
        <n v="7.0000000000000007E-2"/>
        <n v="0.64"/>
        <n v="3.54"/>
        <n v="1.77"/>
        <n v="0.56999999999999995"/>
        <n v="2.4"/>
        <n v="0.5"/>
        <n v="3.32"/>
        <n v="1.56"/>
        <n v="2.2599999999999998"/>
        <n v="0.85"/>
        <n v="1.84"/>
        <n v="0.79"/>
        <n v="7.17"/>
        <n v="0.08"/>
        <n v="3.39"/>
        <n v="0.31"/>
        <n v="2.13"/>
        <n v="3.23"/>
        <n v="0.63"/>
        <n v="1.97"/>
        <n v="1.73"/>
        <n v="1.1000000000000001"/>
        <n v="2.76"/>
        <n v="1.02"/>
        <n v="1.08"/>
        <n v="0.22"/>
        <n v="2.59"/>
        <n v="1.94"/>
        <n v="5.18"/>
        <n v="0.86"/>
        <n v="2.81"/>
        <n v="0.43"/>
        <n v="1.1599999999999999"/>
        <n v="4.0599999999999996"/>
        <n v="3.19"/>
        <n v="0.87"/>
        <n v="2.3199999999999998"/>
        <n v="5.22"/>
        <n v="1.45"/>
        <n v="2.61"/>
        <n v="4.3899999999999997"/>
        <n v="0.56000000000000005"/>
        <n v="1.96"/>
        <n v="1.59"/>
        <n v="2.52"/>
        <n v="0.19"/>
        <n v="2.89"/>
        <n v="0.75"/>
        <n v="0.37"/>
        <n v="2.4300000000000002"/>
        <n v="2.0499999999999998"/>
        <n v="2.0099999999999998"/>
        <n v="7.47"/>
        <n v="3.45"/>
        <n v="2.87"/>
        <n v="3.74"/>
        <n v="1.72"/>
        <n v="1.24"/>
        <n v="3.42"/>
        <n v="5.28"/>
        <n v="0.62"/>
        <n v="1.86"/>
        <n v="2.48"/>
        <n v="2.17"/>
        <n v="18.18"/>
        <n v="1.82"/>
        <n v="5.45"/>
        <n v="3.64"/>
        <n v="1.22"/>
        <n v="3.66"/>
        <n v="2.44"/>
        <n v="7.32"/>
        <n v="4.88"/>
        <n v="1.5"/>
        <n v="0.3"/>
        <n v="5.71"/>
        <n v="2.7"/>
        <n v="0.9"/>
        <n v="3.3"/>
        <n v="3.9"/>
        <n v="4.2"/>
        <n v="1.2"/>
        <n v="1.8"/>
        <n v="0.6"/>
        <n v="5.37"/>
        <n v="1.46"/>
        <n v="1.95"/>
        <n v="5.85"/>
        <n v="0.98"/>
        <n v="3.73"/>
        <n v="7.45"/>
        <n v="3.11"/>
        <n v="4.97"/>
        <n v="4.21"/>
        <n v="1.05"/>
        <n v="3.16"/>
        <n v="7.37"/>
        <n v="5.26"/>
        <n v="15.38"/>
        <n v="3.85"/>
        <n v="11.54"/>
        <n v="0.61"/>
        <n v="1.21"/>
        <n v="7.88"/>
        <n v="2.42"/>
      </sharedItems>
    </cacheField>
    <cacheField name="総数（法人以外の団体）" numFmtId="0" sqlType="4">
      <sharedItems containsSemiMixedTypes="0" containsString="0" containsNumber="1" containsInteger="1" minValue="0" maxValue="5" count="4">
        <n v="0"/>
        <n v="1"/>
        <n v="5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">
  <r>
    <x v="0"/>
    <x v="0"/>
    <x v="0"/>
    <x v="0"/>
    <n v="14"/>
    <n v="0.04"/>
    <n v="1"/>
    <n v="0.01"/>
    <n v="13"/>
    <n v="0.08"/>
    <x v="0"/>
  </r>
  <r>
    <x v="0"/>
    <x v="0"/>
    <x v="0"/>
    <x v="1"/>
    <n v="4737"/>
    <n v="13.53"/>
    <n v="1432"/>
    <n v="7.71"/>
    <n v="3305"/>
    <n v="20.92"/>
    <x v="0"/>
  </r>
  <r>
    <x v="0"/>
    <x v="0"/>
    <x v="0"/>
    <x v="2"/>
    <n v="2769"/>
    <n v="7.91"/>
    <n v="1003"/>
    <n v="5.4"/>
    <n v="1764"/>
    <n v="11.17"/>
    <x v="1"/>
  </r>
  <r>
    <x v="0"/>
    <x v="0"/>
    <x v="0"/>
    <x v="3"/>
    <n v="79"/>
    <n v="0.23"/>
    <n v="0"/>
    <n v="0"/>
    <n v="62"/>
    <n v="0.39"/>
    <x v="0"/>
  </r>
  <r>
    <x v="0"/>
    <x v="0"/>
    <x v="0"/>
    <x v="4"/>
    <n v="246"/>
    <n v="0.7"/>
    <n v="19"/>
    <n v="0.1"/>
    <n v="226"/>
    <n v="1.43"/>
    <x v="2"/>
  </r>
  <r>
    <x v="0"/>
    <x v="0"/>
    <x v="0"/>
    <x v="5"/>
    <n v="480"/>
    <n v="1.37"/>
    <n v="130"/>
    <n v="0.7"/>
    <n v="334"/>
    <n v="2.11"/>
    <x v="3"/>
  </r>
  <r>
    <x v="0"/>
    <x v="0"/>
    <x v="0"/>
    <x v="6"/>
    <n v="8800"/>
    <n v="25.13"/>
    <n v="4272"/>
    <n v="23.01"/>
    <n v="4517"/>
    <n v="28.59"/>
    <x v="4"/>
  </r>
  <r>
    <x v="0"/>
    <x v="0"/>
    <x v="0"/>
    <x v="7"/>
    <n v="313"/>
    <n v="0.89"/>
    <n v="54"/>
    <n v="0.28999999999999998"/>
    <n v="259"/>
    <n v="1.64"/>
    <x v="0"/>
  </r>
  <r>
    <x v="0"/>
    <x v="0"/>
    <x v="0"/>
    <x v="8"/>
    <n v="2908"/>
    <n v="8.3000000000000007"/>
    <n v="1260"/>
    <n v="6.79"/>
    <n v="1638"/>
    <n v="10.37"/>
    <x v="1"/>
  </r>
  <r>
    <x v="0"/>
    <x v="0"/>
    <x v="0"/>
    <x v="9"/>
    <n v="1720"/>
    <n v="4.91"/>
    <n v="908"/>
    <n v="4.8899999999999997"/>
    <n v="796"/>
    <n v="5.04"/>
    <x v="5"/>
  </r>
  <r>
    <x v="0"/>
    <x v="0"/>
    <x v="0"/>
    <x v="10"/>
    <n v="4109"/>
    <n v="11.73"/>
    <n v="3478"/>
    <n v="18.73"/>
    <n v="617"/>
    <n v="3.91"/>
    <x v="3"/>
  </r>
  <r>
    <x v="0"/>
    <x v="0"/>
    <x v="0"/>
    <x v="11"/>
    <n v="4544"/>
    <n v="12.98"/>
    <n v="3719"/>
    <n v="20.03"/>
    <n v="786"/>
    <n v="4.9800000000000004"/>
    <x v="6"/>
  </r>
  <r>
    <x v="0"/>
    <x v="0"/>
    <x v="0"/>
    <x v="12"/>
    <n v="1400"/>
    <n v="4"/>
    <n v="808"/>
    <n v="4.3499999999999996"/>
    <n v="254"/>
    <n v="1.61"/>
    <x v="7"/>
  </r>
  <r>
    <x v="0"/>
    <x v="0"/>
    <x v="0"/>
    <x v="13"/>
    <n v="1592"/>
    <n v="4.55"/>
    <n v="935"/>
    <n v="5.04"/>
    <n v="534"/>
    <n v="3.38"/>
    <x v="8"/>
  </r>
  <r>
    <x v="0"/>
    <x v="0"/>
    <x v="0"/>
    <x v="14"/>
    <n v="1307"/>
    <n v="3.73"/>
    <n v="549"/>
    <n v="2.96"/>
    <n v="693"/>
    <n v="4.3899999999999997"/>
    <x v="6"/>
  </r>
  <r>
    <x v="0"/>
    <x v="1"/>
    <x v="1"/>
    <x v="0"/>
    <n v="0"/>
    <n v="0"/>
    <n v="0"/>
    <n v="0"/>
    <n v="0"/>
    <n v="0"/>
    <x v="0"/>
  </r>
  <r>
    <x v="0"/>
    <x v="1"/>
    <x v="1"/>
    <x v="1"/>
    <n v="1536"/>
    <n v="13.52"/>
    <n v="254"/>
    <n v="4.8899999999999997"/>
    <n v="1282"/>
    <n v="21.12"/>
    <x v="0"/>
  </r>
  <r>
    <x v="0"/>
    <x v="1"/>
    <x v="1"/>
    <x v="2"/>
    <n v="576"/>
    <n v="5.07"/>
    <n v="180"/>
    <n v="3.47"/>
    <n v="396"/>
    <n v="6.52"/>
    <x v="0"/>
  </r>
  <r>
    <x v="0"/>
    <x v="1"/>
    <x v="1"/>
    <x v="3"/>
    <n v="14"/>
    <n v="0.12"/>
    <n v="0"/>
    <n v="0"/>
    <n v="14"/>
    <n v="0.23"/>
    <x v="0"/>
  </r>
  <r>
    <x v="0"/>
    <x v="1"/>
    <x v="1"/>
    <x v="4"/>
    <n v="145"/>
    <n v="1.28"/>
    <n v="8"/>
    <n v="0.15"/>
    <n v="136"/>
    <n v="2.2400000000000002"/>
    <x v="2"/>
  </r>
  <r>
    <x v="0"/>
    <x v="1"/>
    <x v="1"/>
    <x v="5"/>
    <n v="149"/>
    <n v="1.31"/>
    <n v="72"/>
    <n v="1.39"/>
    <n v="76"/>
    <n v="1.25"/>
    <x v="0"/>
  </r>
  <r>
    <x v="0"/>
    <x v="1"/>
    <x v="1"/>
    <x v="6"/>
    <n v="2531"/>
    <n v="22.28"/>
    <n v="936"/>
    <n v="18.02"/>
    <n v="1595"/>
    <n v="26.28"/>
    <x v="0"/>
  </r>
  <r>
    <x v="0"/>
    <x v="1"/>
    <x v="1"/>
    <x v="7"/>
    <n v="149"/>
    <n v="1.31"/>
    <n v="13"/>
    <n v="0.25"/>
    <n v="136"/>
    <n v="2.2400000000000002"/>
    <x v="0"/>
  </r>
  <r>
    <x v="0"/>
    <x v="1"/>
    <x v="1"/>
    <x v="8"/>
    <n v="1308"/>
    <n v="11.52"/>
    <n v="450"/>
    <n v="8.67"/>
    <n v="858"/>
    <n v="14.14"/>
    <x v="0"/>
  </r>
  <r>
    <x v="0"/>
    <x v="1"/>
    <x v="1"/>
    <x v="9"/>
    <n v="762"/>
    <n v="6.71"/>
    <n v="343"/>
    <n v="6.61"/>
    <n v="411"/>
    <n v="6.77"/>
    <x v="5"/>
  </r>
  <r>
    <x v="0"/>
    <x v="1"/>
    <x v="1"/>
    <x v="10"/>
    <n v="1305"/>
    <n v="11.49"/>
    <n v="1055"/>
    <n v="20.32"/>
    <n v="246"/>
    <n v="4.05"/>
    <x v="1"/>
  </r>
  <r>
    <x v="0"/>
    <x v="1"/>
    <x v="1"/>
    <x v="11"/>
    <n v="1515"/>
    <n v="13.34"/>
    <n v="1180"/>
    <n v="22.72"/>
    <n v="330"/>
    <n v="5.44"/>
    <x v="2"/>
  </r>
  <r>
    <x v="0"/>
    <x v="1"/>
    <x v="1"/>
    <x v="12"/>
    <n v="412"/>
    <n v="3.63"/>
    <n v="242"/>
    <n v="4.66"/>
    <n v="126"/>
    <n v="2.08"/>
    <x v="1"/>
  </r>
  <r>
    <x v="0"/>
    <x v="1"/>
    <x v="1"/>
    <x v="13"/>
    <n v="518"/>
    <n v="4.5599999999999996"/>
    <n v="322"/>
    <n v="6.2"/>
    <n v="178"/>
    <n v="2.93"/>
    <x v="3"/>
  </r>
  <r>
    <x v="0"/>
    <x v="1"/>
    <x v="1"/>
    <x v="14"/>
    <n v="439"/>
    <n v="3.86"/>
    <n v="138"/>
    <n v="2.66"/>
    <n v="286"/>
    <n v="4.71"/>
    <x v="9"/>
  </r>
  <r>
    <x v="0"/>
    <x v="2"/>
    <x v="2"/>
    <x v="0"/>
    <n v="12"/>
    <n v="0.27"/>
    <n v="1"/>
    <n v="0.04"/>
    <n v="11"/>
    <n v="0.55000000000000004"/>
    <x v="0"/>
  </r>
  <r>
    <x v="0"/>
    <x v="2"/>
    <x v="2"/>
    <x v="1"/>
    <n v="541"/>
    <n v="12.02"/>
    <n v="207"/>
    <n v="8.56"/>
    <n v="334"/>
    <n v="16.600000000000001"/>
    <x v="0"/>
  </r>
  <r>
    <x v="0"/>
    <x v="2"/>
    <x v="2"/>
    <x v="2"/>
    <n v="523"/>
    <n v="11.62"/>
    <n v="203"/>
    <n v="8.39"/>
    <n v="320"/>
    <n v="15.9"/>
    <x v="0"/>
  </r>
  <r>
    <x v="0"/>
    <x v="2"/>
    <x v="2"/>
    <x v="3"/>
    <n v="12"/>
    <n v="0.27"/>
    <n v="0"/>
    <n v="0"/>
    <n v="11"/>
    <n v="0.55000000000000004"/>
    <x v="0"/>
  </r>
  <r>
    <x v="0"/>
    <x v="2"/>
    <x v="2"/>
    <x v="4"/>
    <n v="13"/>
    <n v="0.28999999999999998"/>
    <n v="0"/>
    <n v="0"/>
    <n v="13"/>
    <n v="0.65"/>
    <x v="0"/>
  </r>
  <r>
    <x v="0"/>
    <x v="2"/>
    <x v="2"/>
    <x v="5"/>
    <n v="118"/>
    <n v="2.62"/>
    <n v="7"/>
    <n v="0.28999999999999998"/>
    <n v="108"/>
    <n v="5.37"/>
    <x v="0"/>
  </r>
  <r>
    <x v="0"/>
    <x v="2"/>
    <x v="2"/>
    <x v="6"/>
    <n v="1179"/>
    <n v="26.19"/>
    <n v="607"/>
    <n v="25.09"/>
    <n v="571"/>
    <n v="28.38"/>
    <x v="2"/>
  </r>
  <r>
    <x v="0"/>
    <x v="2"/>
    <x v="2"/>
    <x v="7"/>
    <n v="32"/>
    <n v="0.71"/>
    <n v="7"/>
    <n v="0.28999999999999998"/>
    <n v="25"/>
    <n v="1.24"/>
    <x v="0"/>
  </r>
  <r>
    <x v="0"/>
    <x v="2"/>
    <x v="2"/>
    <x v="8"/>
    <n v="223"/>
    <n v="4.95"/>
    <n v="47"/>
    <n v="1.94"/>
    <n v="176"/>
    <n v="8.75"/>
    <x v="0"/>
  </r>
  <r>
    <x v="0"/>
    <x v="2"/>
    <x v="2"/>
    <x v="9"/>
    <n v="190"/>
    <n v="4.22"/>
    <n v="111"/>
    <n v="4.59"/>
    <n v="79"/>
    <n v="3.93"/>
    <x v="0"/>
  </r>
  <r>
    <x v="0"/>
    <x v="2"/>
    <x v="2"/>
    <x v="10"/>
    <n v="613"/>
    <n v="13.62"/>
    <n v="529"/>
    <n v="21.87"/>
    <n v="81"/>
    <n v="4.03"/>
    <x v="0"/>
  </r>
  <r>
    <x v="0"/>
    <x v="2"/>
    <x v="2"/>
    <x v="11"/>
    <n v="509"/>
    <n v="11.31"/>
    <n v="418"/>
    <n v="17.28"/>
    <n v="87"/>
    <n v="4.32"/>
    <x v="0"/>
  </r>
  <r>
    <x v="0"/>
    <x v="2"/>
    <x v="2"/>
    <x v="12"/>
    <n v="155"/>
    <n v="3.44"/>
    <n v="91"/>
    <n v="3.76"/>
    <n v="29"/>
    <n v="1.44"/>
    <x v="0"/>
  </r>
  <r>
    <x v="0"/>
    <x v="2"/>
    <x v="2"/>
    <x v="13"/>
    <n v="206"/>
    <n v="4.58"/>
    <n v="109"/>
    <n v="4.51"/>
    <n v="82"/>
    <n v="4.08"/>
    <x v="10"/>
  </r>
  <r>
    <x v="0"/>
    <x v="2"/>
    <x v="2"/>
    <x v="14"/>
    <n v="176"/>
    <n v="3.91"/>
    <n v="82"/>
    <n v="3.39"/>
    <n v="85"/>
    <n v="4.22"/>
    <x v="2"/>
  </r>
  <r>
    <x v="0"/>
    <x v="3"/>
    <x v="3"/>
    <x v="0"/>
    <n v="0"/>
    <n v="0"/>
    <n v="0"/>
    <n v="0"/>
    <n v="0"/>
    <n v="0"/>
    <x v="0"/>
  </r>
  <r>
    <x v="0"/>
    <x v="3"/>
    <x v="3"/>
    <x v="1"/>
    <n v="280"/>
    <n v="10.62"/>
    <n v="150"/>
    <n v="8.59"/>
    <n v="130"/>
    <n v="15.51"/>
    <x v="0"/>
  </r>
  <r>
    <x v="0"/>
    <x v="3"/>
    <x v="3"/>
    <x v="2"/>
    <n v="170"/>
    <n v="6.45"/>
    <n v="89"/>
    <n v="5.09"/>
    <n v="81"/>
    <n v="9.67"/>
    <x v="0"/>
  </r>
  <r>
    <x v="0"/>
    <x v="3"/>
    <x v="3"/>
    <x v="3"/>
    <n v="6"/>
    <n v="0.23"/>
    <n v="0"/>
    <n v="0"/>
    <n v="5"/>
    <n v="0.6"/>
    <x v="0"/>
  </r>
  <r>
    <x v="0"/>
    <x v="3"/>
    <x v="3"/>
    <x v="4"/>
    <n v="9"/>
    <n v="0.34"/>
    <n v="1"/>
    <n v="0.06"/>
    <n v="8"/>
    <n v="0.95"/>
    <x v="0"/>
  </r>
  <r>
    <x v="0"/>
    <x v="3"/>
    <x v="3"/>
    <x v="5"/>
    <n v="29"/>
    <n v="1.1000000000000001"/>
    <n v="11"/>
    <n v="0.63"/>
    <n v="18"/>
    <n v="2.15"/>
    <x v="0"/>
  </r>
  <r>
    <x v="0"/>
    <x v="3"/>
    <x v="3"/>
    <x v="6"/>
    <n v="725"/>
    <n v="27.49"/>
    <n v="419"/>
    <n v="23.98"/>
    <n v="304"/>
    <n v="36.28"/>
    <x v="1"/>
  </r>
  <r>
    <x v="0"/>
    <x v="3"/>
    <x v="3"/>
    <x v="7"/>
    <n v="18"/>
    <n v="0.68"/>
    <n v="3"/>
    <n v="0.17"/>
    <n v="15"/>
    <n v="1.79"/>
    <x v="0"/>
  </r>
  <r>
    <x v="0"/>
    <x v="3"/>
    <x v="3"/>
    <x v="8"/>
    <n v="230"/>
    <n v="8.7200000000000006"/>
    <n v="148"/>
    <n v="8.4700000000000006"/>
    <n v="82"/>
    <n v="9.7899999999999991"/>
    <x v="0"/>
  </r>
  <r>
    <x v="0"/>
    <x v="3"/>
    <x v="3"/>
    <x v="9"/>
    <n v="102"/>
    <n v="3.87"/>
    <n v="66"/>
    <n v="3.78"/>
    <n v="35"/>
    <n v="4.18"/>
    <x v="0"/>
  </r>
  <r>
    <x v="0"/>
    <x v="3"/>
    <x v="3"/>
    <x v="10"/>
    <n v="346"/>
    <n v="13.12"/>
    <n v="320"/>
    <n v="18.32"/>
    <n v="26"/>
    <n v="3.1"/>
    <x v="0"/>
  </r>
  <r>
    <x v="0"/>
    <x v="3"/>
    <x v="3"/>
    <x v="11"/>
    <n v="357"/>
    <n v="13.54"/>
    <n v="315"/>
    <n v="18.03"/>
    <n v="39"/>
    <n v="4.6500000000000004"/>
    <x v="0"/>
  </r>
  <r>
    <x v="0"/>
    <x v="3"/>
    <x v="3"/>
    <x v="12"/>
    <n v="120"/>
    <n v="4.55"/>
    <n v="79"/>
    <n v="4.5199999999999996"/>
    <n v="5"/>
    <n v="0.6"/>
    <x v="0"/>
  </r>
  <r>
    <x v="0"/>
    <x v="3"/>
    <x v="3"/>
    <x v="13"/>
    <n v="144"/>
    <n v="5.46"/>
    <n v="93"/>
    <n v="5.32"/>
    <n v="43"/>
    <n v="5.13"/>
    <x v="0"/>
  </r>
  <r>
    <x v="0"/>
    <x v="3"/>
    <x v="3"/>
    <x v="14"/>
    <n v="101"/>
    <n v="3.83"/>
    <n v="53"/>
    <n v="3.03"/>
    <n v="47"/>
    <n v="5.61"/>
    <x v="0"/>
  </r>
  <r>
    <x v="0"/>
    <x v="4"/>
    <x v="4"/>
    <x v="0"/>
    <n v="0"/>
    <n v="0"/>
    <n v="0"/>
    <n v="0"/>
    <n v="0"/>
    <n v="0"/>
    <x v="0"/>
  </r>
  <r>
    <x v="0"/>
    <x v="4"/>
    <x v="4"/>
    <x v="1"/>
    <n v="118"/>
    <n v="9.6199999999999992"/>
    <n v="56"/>
    <n v="7.36"/>
    <n v="62"/>
    <n v="14.49"/>
    <x v="0"/>
  </r>
  <r>
    <x v="0"/>
    <x v="4"/>
    <x v="4"/>
    <x v="2"/>
    <n v="66"/>
    <n v="5.38"/>
    <n v="23"/>
    <n v="3.02"/>
    <n v="43"/>
    <n v="10.050000000000001"/>
    <x v="0"/>
  </r>
  <r>
    <x v="0"/>
    <x v="4"/>
    <x v="4"/>
    <x v="3"/>
    <n v="1"/>
    <n v="0.08"/>
    <n v="0"/>
    <n v="0"/>
    <n v="0"/>
    <n v="0"/>
    <x v="0"/>
  </r>
  <r>
    <x v="0"/>
    <x v="4"/>
    <x v="4"/>
    <x v="4"/>
    <n v="5"/>
    <n v="0.41"/>
    <n v="0"/>
    <n v="0"/>
    <n v="5"/>
    <n v="1.17"/>
    <x v="0"/>
  </r>
  <r>
    <x v="0"/>
    <x v="4"/>
    <x v="4"/>
    <x v="5"/>
    <n v="9"/>
    <n v="0.73"/>
    <n v="1"/>
    <n v="0.13"/>
    <n v="8"/>
    <n v="1.87"/>
    <x v="0"/>
  </r>
  <r>
    <x v="0"/>
    <x v="4"/>
    <x v="4"/>
    <x v="6"/>
    <n v="361"/>
    <n v="29.45"/>
    <n v="186"/>
    <n v="24.44"/>
    <n v="174"/>
    <n v="40.65"/>
    <x v="2"/>
  </r>
  <r>
    <x v="0"/>
    <x v="4"/>
    <x v="4"/>
    <x v="7"/>
    <n v="8"/>
    <n v="0.65"/>
    <n v="2"/>
    <n v="0.26"/>
    <n v="6"/>
    <n v="1.4"/>
    <x v="0"/>
  </r>
  <r>
    <x v="0"/>
    <x v="4"/>
    <x v="4"/>
    <x v="8"/>
    <n v="214"/>
    <n v="17.46"/>
    <n v="162"/>
    <n v="21.29"/>
    <n v="50"/>
    <n v="11.68"/>
    <x v="0"/>
  </r>
  <r>
    <x v="0"/>
    <x v="4"/>
    <x v="4"/>
    <x v="9"/>
    <n v="29"/>
    <n v="2.37"/>
    <n v="22"/>
    <n v="2.89"/>
    <n v="7"/>
    <n v="1.64"/>
    <x v="0"/>
  </r>
  <r>
    <x v="0"/>
    <x v="4"/>
    <x v="4"/>
    <x v="10"/>
    <n v="134"/>
    <n v="10.93"/>
    <n v="110"/>
    <n v="14.45"/>
    <n v="24"/>
    <n v="5.61"/>
    <x v="0"/>
  </r>
  <r>
    <x v="0"/>
    <x v="4"/>
    <x v="4"/>
    <x v="11"/>
    <n v="138"/>
    <n v="11.26"/>
    <n v="122"/>
    <n v="16.03"/>
    <n v="16"/>
    <n v="3.74"/>
    <x v="0"/>
  </r>
  <r>
    <x v="0"/>
    <x v="4"/>
    <x v="4"/>
    <x v="12"/>
    <n v="54"/>
    <n v="4.4000000000000004"/>
    <n v="28"/>
    <n v="3.68"/>
    <n v="5"/>
    <n v="1.17"/>
    <x v="0"/>
  </r>
  <r>
    <x v="0"/>
    <x v="4"/>
    <x v="4"/>
    <x v="13"/>
    <n v="58"/>
    <n v="4.7300000000000004"/>
    <n v="37"/>
    <n v="4.8600000000000003"/>
    <n v="11"/>
    <n v="2.57"/>
    <x v="2"/>
  </r>
  <r>
    <x v="0"/>
    <x v="4"/>
    <x v="4"/>
    <x v="14"/>
    <n v="31"/>
    <n v="2.5299999999999998"/>
    <n v="12"/>
    <n v="1.58"/>
    <n v="17"/>
    <n v="3.97"/>
    <x v="0"/>
  </r>
  <r>
    <x v="0"/>
    <x v="5"/>
    <x v="5"/>
    <x v="0"/>
    <n v="1"/>
    <n v="0.03"/>
    <n v="0"/>
    <n v="0"/>
    <n v="1"/>
    <n v="7.0000000000000007E-2"/>
    <x v="0"/>
  </r>
  <r>
    <x v="0"/>
    <x v="5"/>
    <x v="5"/>
    <x v="1"/>
    <n v="449"/>
    <n v="15.68"/>
    <n v="103"/>
    <n v="7.26"/>
    <n v="346"/>
    <n v="24.47"/>
    <x v="0"/>
  </r>
  <r>
    <x v="0"/>
    <x v="5"/>
    <x v="5"/>
    <x v="2"/>
    <n v="193"/>
    <n v="6.74"/>
    <n v="53"/>
    <n v="3.74"/>
    <n v="140"/>
    <n v="9.9"/>
    <x v="0"/>
  </r>
  <r>
    <x v="0"/>
    <x v="5"/>
    <x v="5"/>
    <x v="3"/>
    <n v="6"/>
    <n v="0.21"/>
    <n v="0"/>
    <n v="0"/>
    <n v="5"/>
    <n v="0.35"/>
    <x v="0"/>
  </r>
  <r>
    <x v="0"/>
    <x v="5"/>
    <x v="5"/>
    <x v="4"/>
    <n v="20"/>
    <n v="0.7"/>
    <n v="2"/>
    <n v="0.14000000000000001"/>
    <n v="18"/>
    <n v="1.27"/>
    <x v="0"/>
  </r>
  <r>
    <x v="0"/>
    <x v="5"/>
    <x v="5"/>
    <x v="5"/>
    <n v="24"/>
    <n v="0.84"/>
    <n v="2"/>
    <n v="0.14000000000000001"/>
    <n v="22"/>
    <n v="1.56"/>
    <x v="0"/>
  </r>
  <r>
    <x v="0"/>
    <x v="5"/>
    <x v="5"/>
    <x v="6"/>
    <n v="670"/>
    <n v="23.39"/>
    <n v="276"/>
    <n v="19.46"/>
    <n v="394"/>
    <n v="27.86"/>
    <x v="0"/>
  </r>
  <r>
    <x v="0"/>
    <x v="5"/>
    <x v="5"/>
    <x v="7"/>
    <n v="35"/>
    <n v="1.22"/>
    <n v="9"/>
    <n v="0.63"/>
    <n v="26"/>
    <n v="1.84"/>
    <x v="0"/>
  </r>
  <r>
    <x v="0"/>
    <x v="5"/>
    <x v="5"/>
    <x v="8"/>
    <n v="141"/>
    <n v="4.92"/>
    <n v="44"/>
    <n v="3.1"/>
    <n v="95"/>
    <n v="6.72"/>
    <x v="2"/>
  </r>
  <r>
    <x v="0"/>
    <x v="5"/>
    <x v="5"/>
    <x v="9"/>
    <n v="166"/>
    <n v="5.8"/>
    <n v="84"/>
    <n v="5.92"/>
    <n v="82"/>
    <n v="5.8"/>
    <x v="0"/>
  </r>
  <r>
    <x v="0"/>
    <x v="5"/>
    <x v="5"/>
    <x v="10"/>
    <n v="392"/>
    <n v="13.69"/>
    <n v="334"/>
    <n v="23.55"/>
    <n v="58"/>
    <n v="4.0999999999999996"/>
    <x v="0"/>
  </r>
  <r>
    <x v="0"/>
    <x v="5"/>
    <x v="5"/>
    <x v="11"/>
    <n v="409"/>
    <n v="14.28"/>
    <n v="323"/>
    <n v="22.78"/>
    <n v="85"/>
    <n v="6.01"/>
    <x v="2"/>
  </r>
  <r>
    <x v="0"/>
    <x v="5"/>
    <x v="5"/>
    <x v="12"/>
    <n v="122"/>
    <n v="4.26"/>
    <n v="80"/>
    <n v="5.64"/>
    <n v="22"/>
    <n v="1.56"/>
    <x v="0"/>
  </r>
  <r>
    <x v="0"/>
    <x v="5"/>
    <x v="5"/>
    <x v="13"/>
    <n v="134"/>
    <n v="4.68"/>
    <n v="66"/>
    <n v="4.6500000000000004"/>
    <n v="62"/>
    <n v="4.38"/>
    <x v="2"/>
  </r>
  <r>
    <x v="0"/>
    <x v="5"/>
    <x v="5"/>
    <x v="14"/>
    <n v="102"/>
    <n v="3.56"/>
    <n v="42"/>
    <n v="2.96"/>
    <n v="58"/>
    <n v="4.0999999999999996"/>
    <x v="0"/>
  </r>
  <r>
    <x v="0"/>
    <x v="6"/>
    <x v="6"/>
    <x v="0"/>
    <n v="0"/>
    <n v="0"/>
    <n v="0"/>
    <n v="0"/>
    <n v="0"/>
    <n v="0"/>
    <x v="0"/>
  </r>
  <r>
    <x v="0"/>
    <x v="6"/>
    <x v="6"/>
    <x v="1"/>
    <n v="449"/>
    <n v="16.98"/>
    <n v="123"/>
    <n v="9.43"/>
    <n v="326"/>
    <n v="25.67"/>
    <x v="0"/>
  </r>
  <r>
    <x v="0"/>
    <x v="6"/>
    <x v="6"/>
    <x v="2"/>
    <n v="275"/>
    <n v="10.4"/>
    <n v="68"/>
    <n v="5.21"/>
    <n v="207"/>
    <n v="16.3"/>
    <x v="0"/>
  </r>
  <r>
    <x v="0"/>
    <x v="6"/>
    <x v="6"/>
    <x v="3"/>
    <n v="13"/>
    <n v="0.49"/>
    <n v="0"/>
    <n v="0"/>
    <n v="10"/>
    <n v="0.79"/>
    <x v="0"/>
  </r>
  <r>
    <x v="0"/>
    <x v="6"/>
    <x v="6"/>
    <x v="4"/>
    <n v="15"/>
    <n v="0.56999999999999995"/>
    <n v="2"/>
    <n v="0.15"/>
    <n v="13"/>
    <n v="1.02"/>
    <x v="0"/>
  </r>
  <r>
    <x v="0"/>
    <x v="6"/>
    <x v="6"/>
    <x v="5"/>
    <n v="24"/>
    <n v="0.91"/>
    <n v="2"/>
    <n v="0.15"/>
    <n v="18"/>
    <n v="1.42"/>
    <x v="0"/>
  </r>
  <r>
    <x v="0"/>
    <x v="6"/>
    <x v="6"/>
    <x v="6"/>
    <n v="617"/>
    <n v="23.33"/>
    <n v="297"/>
    <n v="22.76"/>
    <n v="320"/>
    <n v="25.2"/>
    <x v="0"/>
  </r>
  <r>
    <x v="0"/>
    <x v="6"/>
    <x v="6"/>
    <x v="7"/>
    <n v="13"/>
    <n v="0.49"/>
    <n v="2"/>
    <n v="0.15"/>
    <n v="11"/>
    <n v="0.87"/>
    <x v="0"/>
  </r>
  <r>
    <x v="0"/>
    <x v="6"/>
    <x v="6"/>
    <x v="8"/>
    <n v="145"/>
    <n v="5.48"/>
    <n v="39"/>
    <n v="2.99"/>
    <n v="106"/>
    <n v="8.35"/>
    <x v="0"/>
  </r>
  <r>
    <x v="0"/>
    <x v="6"/>
    <x v="6"/>
    <x v="9"/>
    <n v="138"/>
    <n v="5.22"/>
    <n v="74"/>
    <n v="5.67"/>
    <n v="63"/>
    <n v="4.96"/>
    <x v="0"/>
  </r>
  <r>
    <x v="0"/>
    <x v="6"/>
    <x v="6"/>
    <x v="10"/>
    <n v="321"/>
    <n v="12.14"/>
    <n v="263"/>
    <n v="20.149999999999999"/>
    <n v="58"/>
    <n v="4.57"/>
    <x v="0"/>
  </r>
  <r>
    <x v="0"/>
    <x v="6"/>
    <x v="6"/>
    <x v="11"/>
    <n v="329"/>
    <n v="12.44"/>
    <n v="272"/>
    <n v="20.84"/>
    <n v="49"/>
    <n v="3.86"/>
    <x v="9"/>
  </r>
  <r>
    <x v="0"/>
    <x v="6"/>
    <x v="6"/>
    <x v="12"/>
    <n v="100"/>
    <n v="3.78"/>
    <n v="50"/>
    <n v="3.83"/>
    <n v="15"/>
    <n v="1.18"/>
    <x v="2"/>
  </r>
  <r>
    <x v="0"/>
    <x v="6"/>
    <x v="6"/>
    <x v="13"/>
    <n v="113"/>
    <n v="4.2699999999999996"/>
    <n v="68"/>
    <n v="5.21"/>
    <n v="34"/>
    <n v="2.68"/>
    <x v="0"/>
  </r>
  <r>
    <x v="0"/>
    <x v="6"/>
    <x v="6"/>
    <x v="14"/>
    <n v="93"/>
    <n v="3.52"/>
    <n v="45"/>
    <n v="3.45"/>
    <n v="40"/>
    <n v="3.15"/>
    <x v="2"/>
  </r>
  <r>
    <x v="0"/>
    <x v="7"/>
    <x v="7"/>
    <x v="0"/>
    <n v="0"/>
    <n v="0"/>
    <n v="0"/>
    <n v="0"/>
    <n v="0"/>
    <n v="0"/>
    <x v="0"/>
  </r>
  <r>
    <x v="0"/>
    <x v="7"/>
    <x v="7"/>
    <x v="1"/>
    <n v="152"/>
    <n v="11.66"/>
    <n v="65"/>
    <n v="8.42"/>
    <n v="87"/>
    <n v="18.79"/>
    <x v="0"/>
  </r>
  <r>
    <x v="0"/>
    <x v="7"/>
    <x v="7"/>
    <x v="2"/>
    <n v="87"/>
    <n v="6.67"/>
    <n v="35"/>
    <n v="4.53"/>
    <n v="52"/>
    <n v="11.23"/>
    <x v="0"/>
  </r>
  <r>
    <x v="0"/>
    <x v="7"/>
    <x v="7"/>
    <x v="3"/>
    <n v="0"/>
    <n v="0"/>
    <n v="0"/>
    <n v="0"/>
    <n v="0"/>
    <n v="0"/>
    <x v="0"/>
  </r>
  <r>
    <x v="0"/>
    <x v="7"/>
    <x v="7"/>
    <x v="4"/>
    <n v="4"/>
    <n v="0.31"/>
    <n v="1"/>
    <n v="0.13"/>
    <n v="3"/>
    <n v="0.65"/>
    <x v="0"/>
  </r>
  <r>
    <x v="0"/>
    <x v="7"/>
    <x v="7"/>
    <x v="5"/>
    <n v="17"/>
    <n v="1.3"/>
    <n v="0"/>
    <n v="0"/>
    <n v="15"/>
    <n v="3.24"/>
    <x v="2"/>
  </r>
  <r>
    <x v="0"/>
    <x v="7"/>
    <x v="7"/>
    <x v="6"/>
    <n v="378"/>
    <n v="28.99"/>
    <n v="214"/>
    <n v="27.72"/>
    <n v="163"/>
    <n v="35.21"/>
    <x v="2"/>
  </r>
  <r>
    <x v="0"/>
    <x v="7"/>
    <x v="7"/>
    <x v="7"/>
    <n v="12"/>
    <n v="0.92"/>
    <n v="3"/>
    <n v="0.39"/>
    <n v="9"/>
    <n v="1.94"/>
    <x v="0"/>
  </r>
  <r>
    <x v="0"/>
    <x v="7"/>
    <x v="7"/>
    <x v="8"/>
    <n v="81"/>
    <n v="6.21"/>
    <n v="51"/>
    <n v="6.61"/>
    <n v="29"/>
    <n v="6.26"/>
    <x v="0"/>
  </r>
  <r>
    <x v="0"/>
    <x v="7"/>
    <x v="7"/>
    <x v="9"/>
    <n v="38"/>
    <n v="2.91"/>
    <n v="24"/>
    <n v="3.11"/>
    <n v="12"/>
    <n v="2.59"/>
    <x v="0"/>
  </r>
  <r>
    <x v="0"/>
    <x v="7"/>
    <x v="7"/>
    <x v="10"/>
    <n v="165"/>
    <n v="12.65"/>
    <n v="141"/>
    <n v="18.260000000000002"/>
    <n v="23"/>
    <n v="4.97"/>
    <x v="0"/>
  </r>
  <r>
    <x v="0"/>
    <x v="7"/>
    <x v="7"/>
    <x v="11"/>
    <n v="188"/>
    <n v="14.42"/>
    <n v="154"/>
    <n v="19.95"/>
    <n v="30"/>
    <n v="6.48"/>
    <x v="0"/>
  </r>
  <r>
    <x v="0"/>
    <x v="7"/>
    <x v="7"/>
    <x v="12"/>
    <n v="82"/>
    <n v="6.29"/>
    <n v="24"/>
    <n v="3.11"/>
    <n v="8"/>
    <n v="1.73"/>
    <x v="0"/>
  </r>
  <r>
    <x v="0"/>
    <x v="7"/>
    <x v="7"/>
    <x v="13"/>
    <n v="66"/>
    <n v="5.0599999999999996"/>
    <n v="45"/>
    <n v="5.83"/>
    <n v="16"/>
    <n v="3.46"/>
    <x v="0"/>
  </r>
  <r>
    <x v="0"/>
    <x v="7"/>
    <x v="7"/>
    <x v="14"/>
    <n v="34"/>
    <n v="2.61"/>
    <n v="15"/>
    <n v="1.94"/>
    <n v="16"/>
    <n v="3.46"/>
    <x v="0"/>
  </r>
  <r>
    <x v="0"/>
    <x v="8"/>
    <x v="8"/>
    <x v="0"/>
    <n v="0"/>
    <n v="0"/>
    <n v="0"/>
    <n v="0"/>
    <n v="0"/>
    <n v="0"/>
    <x v="0"/>
  </r>
  <r>
    <x v="0"/>
    <x v="8"/>
    <x v="8"/>
    <x v="1"/>
    <n v="160"/>
    <n v="18.079999999999998"/>
    <n v="64"/>
    <n v="12.21"/>
    <n v="96"/>
    <n v="27.83"/>
    <x v="0"/>
  </r>
  <r>
    <x v="0"/>
    <x v="8"/>
    <x v="8"/>
    <x v="2"/>
    <n v="68"/>
    <n v="7.68"/>
    <n v="27"/>
    <n v="5.15"/>
    <n v="41"/>
    <n v="11.88"/>
    <x v="0"/>
  </r>
  <r>
    <x v="0"/>
    <x v="8"/>
    <x v="8"/>
    <x v="3"/>
    <n v="1"/>
    <n v="0.11"/>
    <n v="0"/>
    <n v="0"/>
    <n v="0"/>
    <n v="0"/>
    <x v="0"/>
  </r>
  <r>
    <x v="0"/>
    <x v="8"/>
    <x v="8"/>
    <x v="4"/>
    <n v="2"/>
    <n v="0.23"/>
    <n v="0"/>
    <n v="0"/>
    <n v="2"/>
    <n v="0.57999999999999996"/>
    <x v="0"/>
  </r>
  <r>
    <x v="0"/>
    <x v="8"/>
    <x v="8"/>
    <x v="5"/>
    <n v="9"/>
    <n v="1.02"/>
    <n v="3"/>
    <n v="0.56999999999999995"/>
    <n v="5"/>
    <n v="1.45"/>
    <x v="0"/>
  </r>
  <r>
    <x v="0"/>
    <x v="8"/>
    <x v="8"/>
    <x v="6"/>
    <n v="257"/>
    <n v="29.04"/>
    <n v="162"/>
    <n v="30.92"/>
    <n v="94"/>
    <n v="27.25"/>
    <x v="2"/>
  </r>
  <r>
    <x v="0"/>
    <x v="8"/>
    <x v="8"/>
    <x v="7"/>
    <n v="2"/>
    <n v="0.23"/>
    <n v="1"/>
    <n v="0.19"/>
    <n v="1"/>
    <n v="0.28999999999999998"/>
    <x v="0"/>
  </r>
  <r>
    <x v="0"/>
    <x v="8"/>
    <x v="8"/>
    <x v="8"/>
    <n v="64"/>
    <n v="7.23"/>
    <n v="36"/>
    <n v="6.87"/>
    <n v="28"/>
    <n v="8.1199999999999992"/>
    <x v="0"/>
  </r>
  <r>
    <x v="0"/>
    <x v="8"/>
    <x v="8"/>
    <x v="9"/>
    <n v="35"/>
    <n v="3.95"/>
    <n v="21"/>
    <n v="4.01"/>
    <n v="14"/>
    <n v="4.0599999999999996"/>
    <x v="0"/>
  </r>
  <r>
    <x v="0"/>
    <x v="8"/>
    <x v="8"/>
    <x v="10"/>
    <n v="73"/>
    <n v="8.25"/>
    <n v="67"/>
    <n v="12.79"/>
    <n v="6"/>
    <n v="1.74"/>
    <x v="0"/>
  </r>
  <r>
    <x v="0"/>
    <x v="8"/>
    <x v="8"/>
    <x v="11"/>
    <n v="101"/>
    <n v="11.41"/>
    <n v="78"/>
    <n v="14.89"/>
    <n v="22"/>
    <n v="6.38"/>
    <x v="0"/>
  </r>
  <r>
    <x v="0"/>
    <x v="8"/>
    <x v="8"/>
    <x v="12"/>
    <n v="41"/>
    <n v="4.63"/>
    <n v="30"/>
    <n v="5.73"/>
    <n v="4"/>
    <n v="1.1599999999999999"/>
    <x v="0"/>
  </r>
  <r>
    <x v="0"/>
    <x v="8"/>
    <x v="8"/>
    <x v="13"/>
    <n v="42"/>
    <n v="4.75"/>
    <n v="19"/>
    <n v="3.63"/>
    <n v="20"/>
    <n v="5.8"/>
    <x v="0"/>
  </r>
  <r>
    <x v="0"/>
    <x v="8"/>
    <x v="8"/>
    <x v="14"/>
    <n v="30"/>
    <n v="3.39"/>
    <n v="16"/>
    <n v="3.05"/>
    <n v="12"/>
    <n v="3.48"/>
    <x v="0"/>
  </r>
  <r>
    <x v="0"/>
    <x v="9"/>
    <x v="9"/>
    <x v="0"/>
    <n v="1"/>
    <n v="0.04"/>
    <n v="0"/>
    <n v="0"/>
    <n v="1"/>
    <n v="0.09"/>
    <x v="0"/>
  </r>
  <r>
    <x v="0"/>
    <x v="9"/>
    <x v="9"/>
    <x v="1"/>
    <n v="274"/>
    <n v="11.81"/>
    <n v="79"/>
    <n v="6.66"/>
    <n v="195"/>
    <n v="18.21"/>
    <x v="0"/>
  </r>
  <r>
    <x v="0"/>
    <x v="9"/>
    <x v="9"/>
    <x v="2"/>
    <n v="287"/>
    <n v="12.37"/>
    <n v="95"/>
    <n v="8.01"/>
    <n v="192"/>
    <n v="17.93"/>
    <x v="0"/>
  </r>
  <r>
    <x v="0"/>
    <x v="9"/>
    <x v="9"/>
    <x v="3"/>
    <n v="5"/>
    <n v="0.22"/>
    <n v="0"/>
    <n v="0"/>
    <n v="2"/>
    <n v="0.19"/>
    <x v="0"/>
  </r>
  <r>
    <x v="0"/>
    <x v="9"/>
    <x v="9"/>
    <x v="4"/>
    <n v="6"/>
    <n v="0.26"/>
    <n v="1"/>
    <n v="0.08"/>
    <n v="5"/>
    <n v="0.47"/>
    <x v="0"/>
  </r>
  <r>
    <x v="0"/>
    <x v="9"/>
    <x v="9"/>
    <x v="5"/>
    <n v="18"/>
    <n v="0.78"/>
    <n v="2"/>
    <n v="0.17"/>
    <n v="14"/>
    <n v="1.31"/>
    <x v="2"/>
  </r>
  <r>
    <x v="0"/>
    <x v="9"/>
    <x v="9"/>
    <x v="6"/>
    <n v="583"/>
    <n v="25.12"/>
    <n v="265"/>
    <n v="22.34"/>
    <n v="318"/>
    <n v="29.69"/>
    <x v="0"/>
  </r>
  <r>
    <x v="0"/>
    <x v="9"/>
    <x v="9"/>
    <x v="7"/>
    <n v="21"/>
    <n v="0.9"/>
    <n v="8"/>
    <n v="0.67"/>
    <n v="13"/>
    <n v="1.21"/>
    <x v="0"/>
  </r>
  <r>
    <x v="0"/>
    <x v="9"/>
    <x v="9"/>
    <x v="8"/>
    <n v="245"/>
    <n v="10.56"/>
    <n v="122"/>
    <n v="10.29"/>
    <n v="122"/>
    <n v="11.39"/>
    <x v="2"/>
  </r>
  <r>
    <x v="0"/>
    <x v="9"/>
    <x v="9"/>
    <x v="9"/>
    <n v="94"/>
    <n v="4.05"/>
    <n v="55"/>
    <n v="4.6399999999999997"/>
    <n v="39"/>
    <n v="3.64"/>
    <x v="0"/>
  </r>
  <r>
    <x v="0"/>
    <x v="9"/>
    <x v="9"/>
    <x v="10"/>
    <n v="219"/>
    <n v="9.44"/>
    <n v="184"/>
    <n v="15.51"/>
    <n v="33"/>
    <n v="3.08"/>
    <x v="0"/>
  </r>
  <r>
    <x v="0"/>
    <x v="9"/>
    <x v="9"/>
    <x v="11"/>
    <n v="291"/>
    <n v="12.54"/>
    <n v="241"/>
    <n v="20.32"/>
    <n v="47"/>
    <n v="4.3899999999999997"/>
    <x v="0"/>
  </r>
  <r>
    <x v="0"/>
    <x v="9"/>
    <x v="9"/>
    <x v="12"/>
    <n v="95"/>
    <n v="4.09"/>
    <n v="58"/>
    <n v="4.8899999999999997"/>
    <n v="14"/>
    <n v="1.31"/>
    <x v="0"/>
  </r>
  <r>
    <x v="0"/>
    <x v="9"/>
    <x v="9"/>
    <x v="13"/>
    <n v="86"/>
    <n v="3.71"/>
    <n v="36"/>
    <n v="3.04"/>
    <n v="26"/>
    <n v="2.4300000000000002"/>
    <x v="0"/>
  </r>
  <r>
    <x v="0"/>
    <x v="9"/>
    <x v="9"/>
    <x v="14"/>
    <n v="96"/>
    <n v="4.1399999999999997"/>
    <n v="40"/>
    <n v="3.37"/>
    <n v="50"/>
    <n v="4.67"/>
    <x v="0"/>
  </r>
  <r>
    <x v="0"/>
    <x v="10"/>
    <x v="10"/>
    <x v="0"/>
    <n v="0"/>
    <n v="0"/>
    <n v="0"/>
    <n v="0"/>
    <n v="0"/>
    <n v="0"/>
    <x v="0"/>
  </r>
  <r>
    <x v="0"/>
    <x v="10"/>
    <x v="10"/>
    <x v="1"/>
    <n v="182"/>
    <n v="15.22"/>
    <n v="111"/>
    <n v="13.57"/>
    <n v="71"/>
    <n v="20.399999999999999"/>
    <x v="0"/>
  </r>
  <r>
    <x v="0"/>
    <x v="10"/>
    <x v="10"/>
    <x v="2"/>
    <n v="90"/>
    <n v="7.53"/>
    <n v="44"/>
    <n v="5.38"/>
    <n v="46"/>
    <n v="13.22"/>
    <x v="0"/>
  </r>
  <r>
    <x v="0"/>
    <x v="10"/>
    <x v="10"/>
    <x v="3"/>
    <n v="3"/>
    <n v="0.25"/>
    <n v="0"/>
    <n v="0"/>
    <n v="2"/>
    <n v="0.56999999999999995"/>
    <x v="0"/>
  </r>
  <r>
    <x v="0"/>
    <x v="10"/>
    <x v="10"/>
    <x v="4"/>
    <n v="4"/>
    <n v="0.33"/>
    <n v="1"/>
    <n v="0.12"/>
    <n v="3"/>
    <n v="0.86"/>
    <x v="0"/>
  </r>
  <r>
    <x v="0"/>
    <x v="10"/>
    <x v="10"/>
    <x v="5"/>
    <n v="17"/>
    <n v="1.42"/>
    <n v="4"/>
    <n v="0.49"/>
    <n v="13"/>
    <n v="3.74"/>
    <x v="0"/>
  </r>
  <r>
    <x v="0"/>
    <x v="10"/>
    <x v="10"/>
    <x v="6"/>
    <n v="350"/>
    <n v="29.26"/>
    <n v="233"/>
    <n v="28.48"/>
    <n v="115"/>
    <n v="33.049999999999997"/>
    <x v="1"/>
  </r>
  <r>
    <x v="0"/>
    <x v="10"/>
    <x v="10"/>
    <x v="7"/>
    <n v="2"/>
    <n v="0.17"/>
    <n v="1"/>
    <n v="0.12"/>
    <n v="1"/>
    <n v="0.28999999999999998"/>
    <x v="0"/>
  </r>
  <r>
    <x v="0"/>
    <x v="10"/>
    <x v="10"/>
    <x v="8"/>
    <n v="71"/>
    <n v="5.94"/>
    <n v="52"/>
    <n v="6.36"/>
    <n v="18"/>
    <n v="5.17"/>
    <x v="0"/>
  </r>
  <r>
    <x v="0"/>
    <x v="10"/>
    <x v="10"/>
    <x v="9"/>
    <n v="36"/>
    <n v="3.01"/>
    <n v="27"/>
    <n v="3.3"/>
    <n v="9"/>
    <n v="2.59"/>
    <x v="0"/>
  </r>
  <r>
    <x v="0"/>
    <x v="10"/>
    <x v="10"/>
    <x v="10"/>
    <n v="119"/>
    <n v="9.9499999999999993"/>
    <n v="110"/>
    <n v="13.45"/>
    <n v="9"/>
    <n v="2.59"/>
    <x v="0"/>
  </r>
  <r>
    <x v="0"/>
    <x v="10"/>
    <x v="10"/>
    <x v="11"/>
    <n v="157"/>
    <n v="13.13"/>
    <n v="143"/>
    <n v="17.48"/>
    <n v="13"/>
    <n v="3.74"/>
    <x v="2"/>
  </r>
  <r>
    <x v="0"/>
    <x v="10"/>
    <x v="10"/>
    <x v="12"/>
    <n v="48"/>
    <n v="4.01"/>
    <n v="27"/>
    <n v="3.3"/>
    <n v="6"/>
    <n v="1.72"/>
    <x v="0"/>
  </r>
  <r>
    <x v="0"/>
    <x v="10"/>
    <x v="10"/>
    <x v="13"/>
    <n v="70"/>
    <n v="5.85"/>
    <n v="45"/>
    <n v="5.5"/>
    <n v="22"/>
    <n v="6.32"/>
    <x v="0"/>
  </r>
  <r>
    <x v="0"/>
    <x v="10"/>
    <x v="10"/>
    <x v="14"/>
    <n v="47"/>
    <n v="3.93"/>
    <n v="20"/>
    <n v="2.44"/>
    <n v="20"/>
    <n v="5.75"/>
    <x v="0"/>
  </r>
  <r>
    <x v="0"/>
    <x v="11"/>
    <x v="11"/>
    <x v="0"/>
    <n v="0"/>
    <n v="0"/>
    <n v="0"/>
    <n v="0"/>
    <n v="0"/>
    <n v="0"/>
    <x v="0"/>
  </r>
  <r>
    <x v="0"/>
    <x v="11"/>
    <x v="11"/>
    <x v="1"/>
    <n v="94"/>
    <n v="15.21"/>
    <n v="22"/>
    <n v="7.72"/>
    <n v="72"/>
    <n v="22.36"/>
    <x v="0"/>
  </r>
  <r>
    <x v="0"/>
    <x v="11"/>
    <x v="11"/>
    <x v="2"/>
    <n v="57"/>
    <n v="9.2200000000000006"/>
    <n v="19"/>
    <n v="6.67"/>
    <n v="38"/>
    <n v="11.8"/>
    <x v="0"/>
  </r>
  <r>
    <x v="0"/>
    <x v="11"/>
    <x v="11"/>
    <x v="3"/>
    <n v="2"/>
    <n v="0.32"/>
    <n v="0"/>
    <n v="0"/>
    <n v="2"/>
    <n v="0.62"/>
    <x v="0"/>
  </r>
  <r>
    <x v="0"/>
    <x v="11"/>
    <x v="11"/>
    <x v="4"/>
    <n v="7"/>
    <n v="1.1299999999999999"/>
    <n v="0"/>
    <n v="0"/>
    <n v="7"/>
    <n v="2.17"/>
    <x v="0"/>
  </r>
  <r>
    <x v="0"/>
    <x v="11"/>
    <x v="11"/>
    <x v="5"/>
    <n v="9"/>
    <n v="1.46"/>
    <n v="2"/>
    <n v="0.7"/>
    <n v="7"/>
    <n v="2.17"/>
    <x v="0"/>
  </r>
  <r>
    <x v="0"/>
    <x v="11"/>
    <x v="11"/>
    <x v="6"/>
    <n v="165"/>
    <n v="26.7"/>
    <n v="60"/>
    <n v="21.05"/>
    <n v="105"/>
    <n v="32.61"/>
    <x v="0"/>
  </r>
  <r>
    <x v="0"/>
    <x v="11"/>
    <x v="11"/>
    <x v="7"/>
    <n v="5"/>
    <n v="0.81"/>
    <n v="1"/>
    <n v="0.35"/>
    <n v="4"/>
    <n v="1.24"/>
    <x v="0"/>
  </r>
  <r>
    <x v="0"/>
    <x v="11"/>
    <x v="11"/>
    <x v="8"/>
    <n v="27"/>
    <n v="4.37"/>
    <n v="12"/>
    <n v="4.21"/>
    <n v="14"/>
    <n v="4.3499999999999996"/>
    <x v="0"/>
  </r>
  <r>
    <x v="0"/>
    <x v="11"/>
    <x v="11"/>
    <x v="9"/>
    <n v="26"/>
    <n v="4.21"/>
    <n v="15"/>
    <n v="5.26"/>
    <n v="10"/>
    <n v="3.11"/>
    <x v="0"/>
  </r>
  <r>
    <x v="0"/>
    <x v="11"/>
    <x v="11"/>
    <x v="10"/>
    <n v="60"/>
    <n v="9.7100000000000009"/>
    <n v="48"/>
    <n v="16.84"/>
    <n v="12"/>
    <n v="3.73"/>
    <x v="0"/>
  </r>
  <r>
    <x v="0"/>
    <x v="11"/>
    <x v="11"/>
    <x v="11"/>
    <n v="89"/>
    <n v="14.4"/>
    <n v="67"/>
    <n v="23.51"/>
    <n v="22"/>
    <n v="6.83"/>
    <x v="0"/>
  </r>
  <r>
    <x v="0"/>
    <x v="11"/>
    <x v="11"/>
    <x v="12"/>
    <n v="27"/>
    <n v="4.37"/>
    <n v="18"/>
    <n v="6.32"/>
    <n v="6"/>
    <n v="1.86"/>
    <x v="0"/>
  </r>
  <r>
    <x v="0"/>
    <x v="11"/>
    <x v="11"/>
    <x v="13"/>
    <n v="24"/>
    <n v="3.88"/>
    <n v="12"/>
    <n v="4.21"/>
    <n v="9"/>
    <n v="2.8"/>
    <x v="0"/>
  </r>
  <r>
    <x v="0"/>
    <x v="11"/>
    <x v="11"/>
    <x v="14"/>
    <n v="26"/>
    <n v="4.21"/>
    <n v="9"/>
    <n v="3.16"/>
    <n v="14"/>
    <n v="4.3499999999999996"/>
    <x v="2"/>
  </r>
  <r>
    <x v="0"/>
    <x v="12"/>
    <x v="12"/>
    <x v="0"/>
    <n v="0"/>
    <n v="0"/>
    <n v="0"/>
    <n v="0"/>
    <n v="0"/>
    <n v="0"/>
    <x v="0"/>
  </r>
  <r>
    <x v="0"/>
    <x v="12"/>
    <x v="12"/>
    <x v="1"/>
    <n v="35"/>
    <n v="17.16"/>
    <n v="17"/>
    <n v="11.56"/>
    <n v="18"/>
    <n v="32.729999999999997"/>
    <x v="0"/>
  </r>
  <r>
    <x v="0"/>
    <x v="12"/>
    <x v="12"/>
    <x v="2"/>
    <n v="35"/>
    <n v="17.16"/>
    <n v="16"/>
    <n v="10.88"/>
    <n v="19"/>
    <n v="34.549999999999997"/>
    <x v="0"/>
  </r>
  <r>
    <x v="0"/>
    <x v="12"/>
    <x v="12"/>
    <x v="3"/>
    <n v="0"/>
    <n v="0"/>
    <n v="0"/>
    <n v="0"/>
    <n v="0"/>
    <n v="0"/>
    <x v="0"/>
  </r>
  <r>
    <x v="0"/>
    <x v="12"/>
    <x v="12"/>
    <x v="4"/>
    <n v="1"/>
    <n v="0.49"/>
    <n v="1"/>
    <n v="0.68"/>
    <n v="0"/>
    <n v="0"/>
    <x v="0"/>
  </r>
  <r>
    <x v="0"/>
    <x v="12"/>
    <x v="12"/>
    <x v="5"/>
    <n v="11"/>
    <n v="5.39"/>
    <n v="9"/>
    <n v="6.12"/>
    <n v="1"/>
    <n v="1.82"/>
    <x v="2"/>
  </r>
  <r>
    <x v="0"/>
    <x v="12"/>
    <x v="12"/>
    <x v="6"/>
    <n v="49"/>
    <n v="24.02"/>
    <n v="42"/>
    <n v="28.57"/>
    <n v="7"/>
    <n v="12.73"/>
    <x v="0"/>
  </r>
  <r>
    <x v="0"/>
    <x v="12"/>
    <x v="12"/>
    <x v="7"/>
    <n v="1"/>
    <n v="0.49"/>
    <n v="1"/>
    <n v="0.68"/>
    <n v="0"/>
    <n v="0"/>
    <x v="0"/>
  </r>
  <r>
    <x v="0"/>
    <x v="12"/>
    <x v="12"/>
    <x v="8"/>
    <n v="3"/>
    <n v="1.47"/>
    <n v="2"/>
    <n v="1.36"/>
    <n v="1"/>
    <n v="1.82"/>
    <x v="0"/>
  </r>
  <r>
    <x v="0"/>
    <x v="12"/>
    <x v="12"/>
    <x v="9"/>
    <n v="4"/>
    <n v="1.96"/>
    <n v="3"/>
    <n v="2.04"/>
    <n v="1"/>
    <n v="1.82"/>
    <x v="0"/>
  </r>
  <r>
    <x v="0"/>
    <x v="12"/>
    <x v="12"/>
    <x v="10"/>
    <n v="21"/>
    <n v="10.29"/>
    <n v="17"/>
    <n v="11.56"/>
    <n v="4"/>
    <n v="7.27"/>
    <x v="0"/>
  </r>
  <r>
    <x v="0"/>
    <x v="12"/>
    <x v="12"/>
    <x v="11"/>
    <n v="23"/>
    <n v="11.27"/>
    <n v="21"/>
    <n v="14.29"/>
    <n v="1"/>
    <n v="1.82"/>
    <x v="0"/>
  </r>
  <r>
    <x v="0"/>
    <x v="12"/>
    <x v="12"/>
    <x v="12"/>
    <n v="10"/>
    <n v="4.9000000000000004"/>
    <n v="9"/>
    <n v="6.12"/>
    <n v="1"/>
    <n v="1.82"/>
    <x v="0"/>
  </r>
  <r>
    <x v="0"/>
    <x v="12"/>
    <x v="12"/>
    <x v="13"/>
    <n v="7"/>
    <n v="3.43"/>
    <n v="6"/>
    <n v="4.08"/>
    <n v="1"/>
    <n v="1.82"/>
    <x v="0"/>
  </r>
  <r>
    <x v="0"/>
    <x v="12"/>
    <x v="12"/>
    <x v="14"/>
    <n v="4"/>
    <n v="1.96"/>
    <n v="3"/>
    <n v="2.04"/>
    <n v="1"/>
    <n v="1.82"/>
    <x v="0"/>
  </r>
  <r>
    <x v="0"/>
    <x v="13"/>
    <x v="13"/>
    <x v="0"/>
    <n v="0"/>
    <n v="0"/>
    <n v="0"/>
    <n v="0"/>
    <n v="0"/>
    <n v="0"/>
    <x v="0"/>
  </r>
  <r>
    <x v="0"/>
    <x v="13"/>
    <x v="13"/>
    <x v="1"/>
    <n v="30"/>
    <n v="11.54"/>
    <n v="21"/>
    <n v="12.8"/>
    <n v="9"/>
    <n v="10.98"/>
    <x v="0"/>
  </r>
  <r>
    <x v="0"/>
    <x v="13"/>
    <x v="13"/>
    <x v="2"/>
    <n v="33"/>
    <n v="12.69"/>
    <n v="13"/>
    <n v="7.93"/>
    <n v="20"/>
    <n v="24.39"/>
    <x v="0"/>
  </r>
  <r>
    <x v="0"/>
    <x v="13"/>
    <x v="13"/>
    <x v="3"/>
    <n v="3"/>
    <n v="1.1499999999999999"/>
    <n v="0"/>
    <n v="0"/>
    <n v="1"/>
    <n v="1.22"/>
    <x v="0"/>
  </r>
  <r>
    <x v="0"/>
    <x v="13"/>
    <x v="13"/>
    <x v="4"/>
    <n v="1"/>
    <n v="0.38"/>
    <n v="0"/>
    <n v="0"/>
    <n v="1"/>
    <n v="1.22"/>
    <x v="0"/>
  </r>
  <r>
    <x v="0"/>
    <x v="13"/>
    <x v="13"/>
    <x v="5"/>
    <n v="3"/>
    <n v="1.1499999999999999"/>
    <n v="0"/>
    <n v="0"/>
    <n v="3"/>
    <n v="3.66"/>
    <x v="0"/>
  </r>
  <r>
    <x v="0"/>
    <x v="13"/>
    <x v="13"/>
    <x v="6"/>
    <n v="83"/>
    <n v="31.92"/>
    <n v="58"/>
    <n v="35.369999999999997"/>
    <n v="24"/>
    <n v="29.27"/>
    <x v="0"/>
  </r>
  <r>
    <x v="0"/>
    <x v="13"/>
    <x v="13"/>
    <x v="7"/>
    <n v="2"/>
    <n v="0.77"/>
    <n v="1"/>
    <n v="0.61"/>
    <n v="1"/>
    <n v="1.22"/>
    <x v="0"/>
  </r>
  <r>
    <x v="0"/>
    <x v="13"/>
    <x v="13"/>
    <x v="8"/>
    <n v="6"/>
    <n v="2.31"/>
    <n v="4"/>
    <n v="2.44"/>
    <n v="1"/>
    <n v="1.22"/>
    <x v="0"/>
  </r>
  <r>
    <x v="0"/>
    <x v="13"/>
    <x v="13"/>
    <x v="9"/>
    <n v="5"/>
    <n v="1.92"/>
    <n v="2"/>
    <n v="1.22"/>
    <n v="3"/>
    <n v="3.66"/>
    <x v="0"/>
  </r>
  <r>
    <x v="0"/>
    <x v="13"/>
    <x v="13"/>
    <x v="10"/>
    <n v="34"/>
    <n v="13.08"/>
    <n v="26"/>
    <n v="15.85"/>
    <n v="7"/>
    <n v="8.5399999999999991"/>
    <x v="0"/>
  </r>
  <r>
    <x v="0"/>
    <x v="13"/>
    <x v="13"/>
    <x v="11"/>
    <n v="30"/>
    <n v="11.54"/>
    <n v="25"/>
    <n v="15.24"/>
    <n v="2"/>
    <n v="2.44"/>
    <x v="2"/>
  </r>
  <r>
    <x v="0"/>
    <x v="13"/>
    <x v="13"/>
    <x v="12"/>
    <n v="8"/>
    <n v="3.08"/>
    <n v="5"/>
    <n v="3.05"/>
    <n v="0"/>
    <n v="0"/>
    <x v="0"/>
  </r>
  <r>
    <x v="0"/>
    <x v="13"/>
    <x v="13"/>
    <x v="13"/>
    <n v="9"/>
    <n v="3.46"/>
    <n v="3"/>
    <n v="1.83"/>
    <n v="4"/>
    <n v="4.88"/>
    <x v="0"/>
  </r>
  <r>
    <x v="0"/>
    <x v="13"/>
    <x v="13"/>
    <x v="14"/>
    <n v="13"/>
    <n v="5"/>
    <n v="6"/>
    <n v="3.66"/>
    <n v="6"/>
    <n v="7.32"/>
    <x v="0"/>
  </r>
  <r>
    <x v="0"/>
    <x v="14"/>
    <x v="14"/>
    <x v="0"/>
    <n v="0"/>
    <n v="0"/>
    <n v="0"/>
    <n v="0"/>
    <n v="0"/>
    <n v="0"/>
    <x v="0"/>
  </r>
  <r>
    <x v="0"/>
    <x v="14"/>
    <x v="14"/>
    <x v="1"/>
    <n v="122"/>
    <n v="20.37"/>
    <n v="19"/>
    <n v="7.25"/>
    <n v="103"/>
    <n v="30.93"/>
    <x v="0"/>
  </r>
  <r>
    <x v="0"/>
    <x v="14"/>
    <x v="14"/>
    <x v="2"/>
    <n v="62"/>
    <n v="10.35"/>
    <n v="15"/>
    <n v="5.73"/>
    <n v="47"/>
    <n v="14.11"/>
    <x v="0"/>
  </r>
  <r>
    <x v="0"/>
    <x v="14"/>
    <x v="14"/>
    <x v="3"/>
    <n v="2"/>
    <n v="0.33"/>
    <n v="0"/>
    <n v="0"/>
    <n v="2"/>
    <n v="0.6"/>
    <x v="0"/>
  </r>
  <r>
    <x v="0"/>
    <x v="14"/>
    <x v="14"/>
    <x v="4"/>
    <n v="2"/>
    <n v="0.33"/>
    <n v="0"/>
    <n v="0"/>
    <n v="2"/>
    <n v="0.6"/>
    <x v="0"/>
  </r>
  <r>
    <x v="0"/>
    <x v="14"/>
    <x v="14"/>
    <x v="5"/>
    <n v="9"/>
    <n v="1.5"/>
    <n v="2"/>
    <n v="0.76"/>
    <n v="7"/>
    <n v="2.1"/>
    <x v="0"/>
  </r>
  <r>
    <x v="0"/>
    <x v="14"/>
    <x v="14"/>
    <x v="6"/>
    <n v="144"/>
    <n v="24.04"/>
    <n v="48"/>
    <n v="18.32"/>
    <n v="96"/>
    <n v="28.83"/>
    <x v="0"/>
  </r>
  <r>
    <x v="0"/>
    <x v="14"/>
    <x v="14"/>
    <x v="7"/>
    <n v="4"/>
    <n v="0.67"/>
    <n v="1"/>
    <n v="0.38"/>
    <n v="3"/>
    <n v="0.9"/>
    <x v="0"/>
  </r>
  <r>
    <x v="0"/>
    <x v="14"/>
    <x v="14"/>
    <x v="8"/>
    <n v="32"/>
    <n v="5.34"/>
    <n v="14"/>
    <n v="5.34"/>
    <n v="18"/>
    <n v="5.41"/>
    <x v="0"/>
  </r>
  <r>
    <x v="0"/>
    <x v="14"/>
    <x v="14"/>
    <x v="9"/>
    <n v="29"/>
    <n v="4.84"/>
    <n v="18"/>
    <n v="6.87"/>
    <n v="11"/>
    <n v="3.3"/>
    <x v="0"/>
  </r>
  <r>
    <x v="0"/>
    <x v="14"/>
    <x v="14"/>
    <x v="10"/>
    <n v="30"/>
    <n v="5.01"/>
    <n v="23"/>
    <n v="8.7799999999999994"/>
    <n v="6"/>
    <n v="1.8"/>
    <x v="0"/>
  </r>
  <r>
    <x v="0"/>
    <x v="14"/>
    <x v="14"/>
    <x v="11"/>
    <n v="86"/>
    <n v="14.36"/>
    <n v="72"/>
    <n v="27.48"/>
    <n v="14"/>
    <n v="4.2"/>
    <x v="0"/>
  </r>
  <r>
    <x v="0"/>
    <x v="14"/>
    <x v="14"/>
    <x v="12"/>
    <n v="31"/>
    <n v="5.18"/>
    <n v="22"/>
    <n v="8.4"/>
    <n v="6"/>
    <n v="1.8"/>
    <x v="0"/>
  </r>
  <r>
    <x v="0"/>
    <x v="14"/>
    <x v="14"/>
    <x v="13"/>
    <n v="16"/>
    <n v="2.67"/>
    <n v="11"/>
    <n v="4.2"/>
    <n v="5"/>
    <n v="1.5"/>
    <x v="0"/>
  </r>
  <r>
    <x v="0"/>
    <x v="14"/>
    <x v="14"/>
    <x v="14"/>
    <n v="30"/>
    <n v="5.01"/>
    <n v="17"/>
    <n v="6.49"/>
    <n v="13"/>
    <n v="3.9"/>
    <x v="0"/>
  </r>
  <r>
    <x v="0"/>
    <x v="15"/>
    <x v="15"/>
    <x v="0"/>
    <n v="0"/>
    <n v="0"/>
    <n v="0"/>
    <n v="0"/>
    <n v="0"/>
    <n v="0"/>
    <x v="0"/>
  </r>
  <r>
    <x v="0"/>
    <x v="15"/>
    <x v="15"/>
    <x v="1"/>
    <n v="63"/>
    <n v="12.75"/>
    <n v="14"/>
    <n v="5"/>
    <n v="49"/>
    <n v="23.9"/>
    <x v="0"/>
  </r>
  <r>
    <x v="0"/>
    <x v="15"/>
    <x v="15"/>
    <x v="2"/>
    <n v="107"/>
    <n v="21.66"/>
    <n v="67"/>
    <n v="23.93"/>
    <n v="40"/>
    <n v="19.510000000000002"/>
    <x v="0"/>
  </r>
  <r>
    <x v="0"/>
    <x v="15"/>
    <x v="15"/>
    <x v="3"/>
    <n v="4"/>
    <n v="0.81"/>
    <n v="0"/>
    <n v="0"/>
    <n v="2"/>
    <n v="0.98"/>
    <x v="0"/>
  </r>
  <r>
    <x v="0"/>
    <x v="15"/>
    <x v="15"/>
    <x v="4"/>
    <n v="4"/>
    <n v="0.81"/>
    <n v="1"/>
    <n v="0.36"/>
    <n v="3"/>
    <n v="1.46"/>
    <x v="0"/>
  </r>
  <r>
    <x v="0"/>
    <x v="15"/>
    <x v="15"/>
    <x v="5"/>
    <n v="7"/>
    <n v="1.42"/>
    <n v="3"/>
    <n v="1.07"/>
    <n v="4"/>
    <n v="1.95"/>
    <x v="0"/>
  </r>
  <r>
    <x v="0"/>
    <x v="15"/>
    <x v="15"/>
    <x v="6"/>
    <n v="118"/>
    <n v="23.89"/>
    <n v="67"/>
    <n v="23.93"/>
    <n v="50"/>
    <n v="24.39"/>
    <x v="0"/>
  </r>
  <r>
    <x v="0"/>
    <x v="15"/>
    <x v="15"/>
    <x v="7"/>
    <n v="4"/>
    <n v="0.81"/>
    <n v="0"/>
    <n v="0"/>
    <n v="4"/>
    <n v="1.95"/>
    <x v="0"/>
  </r>
  <r>
    <x v="0"/>
    <x v="15"/>
    <x v="15"/>
    <x v="8"/>
    <n v="26"/>
    <n v="5.26"/>
    <n v="11"/>
    <n v="3.93"/>
    <n v="15"/>
    <n v="7.32"/>
    <x v="0"/>
  </r>
  <r>
    <x v="0"/>
    <x v="15"/>
    <x v="15"/>
    <x v="9"/>
    <n v="21"/>
    <n v="4.25"/>
    <n v="13"/>
    <n v="4.6399999999999997"/>
    <n v="8"/>
    <n v="3.9"/>
    <x v="0"/>
  </r>
  <r>
    <x v="0"/>
    <x v="15"/>
    <x v="15"/>
    <x v="10"/>
    <n v="28"/>
    <n v="5.67"/>
    <n v="25"/>
    <n v="8.93"/>
    <n v="2"/>
    <n v="0.98"/>
    <x v="2"/>
  </r>
  <r>
    <x v="0"/>
    <x v="15"/>
    <x v="15"/>
    <x v="11"/>
    <n v="51"/>
    <n v="10.32"/>
    <n v="39"/>
    <n v="13.93"/>
    <n v="12"/>
    <n v="5.85"/>
    <x v="0"/>
  </r>
  <r>
    <x v="0"/>
    <x v="15"/>
    <x v="15"/>
    <x v="12"/>
    <n v="15"/>
    <n v="3.04"/>
    <n v="9"/>
    <n v="3.21"/>
    <n v="4"/>
    <n v="1.95"/>
    <x v="0"/>
  </r>
  <r>
    <x v="0"/>
    <x v="15"/>
    <x v="15"/>
    <x v="13"/>
    <n v="19"/>
    <n v="3.85"/>
    <n v="14"/>
    <n v="5"/>
    <n v="4"/>
    <n v="1.95"/>
    <x v="0"/>
  </r>
  <r>
    <x v="0"/>
    <x v="15"/>
    <x v="15"/>
    <x v="14"/>
    <n v="27"/>
    <n v="5.47"/>
    <n v="17"/>
    <n v="6.07"/>
    <n v="8"/>
    <n v="3.9"/>
    <x v="2"/>
  </r>
  <r>
    <x v="0"/>
    <x v="16"/>
    <x v="16"/>
    <x v="0"/>
    <n v="0"/>
    <n v="0"/>
    <n v="0"/>
    <n v="0"/>
    <n v="0"/>
    <n v="0"/>
    <x v="0"/>
  </r>
  <r>
    <x v="0"/>
    <x v="16"/>
    <x v="16"/>
    <x v="1"/>
    <n v="59"/>
    <n v="11.28"/>
    <n v="30"/>
    <n v="8.6999999999999993"/>
    <n v="29"/>
    <n v="18.010000000000002"/>
    <x v="0"/>
  </r>
  <r>
    <x v="0"/>
    <x v="16"/>
    <x v="16"/>
    <x v="2"/>
    <n v="61"/>
    <n v="11.66"/>
    <n v="18"/>
    <n v="5.22"/>
    <n v="43"/>
    <n v="26.71"/>
    <x v="0"/>
  </r>
  <r>
    <x v="0"/>
    <x v="16"/>
    <x v="16"/>
    <x v="3"/>
    <n v="0"/>
    <n v="0"/>
    <n v="0"/>
    <n v="0"/>
    <n v="0"/>
    <n v="0"/>
    <x v="0"/>
  </r>
  <r>
    <x v="0"/>
    <x v="16"/>
    <x v="16"/>
    <x v="4"/>
    <n v="3"/>
    <n v="0.56999999999999995"/>
    <n v="1"/>
    <n v="0.28999999999999998"/>
    <n v="2"/>
    <n v="1.24"/>
    <x v="0"/>
  </r>
  <r>
    <x v="0"/>
    <x v="16"/>
    <x v="16"/>
    <x v="5"/>
    <n v="8"/>
    <n v="1.53"/>
    <n v="2"/>
    <n v="0.57999999999999996"/>
    <n v="5"/>
    <n v="3.11"/>
    <x v="0"/>
  </r>
  <r>
    <x v="0"/>
    <x v="16"/>
    <x v="16"/>
    <x v="6"/>
    <n v="177"/>
    <n v="33.840000000000003"/>
    <n v="131"/>
    <n v="37.97"/>
    <n v="46"/>
    <n v="28.57"/>
    <x v="0"/>
  </r>
  <r>
    <x v="0"/>
    <x v="16"/>
    <x v="16"/>
    <x v="7"/>
    <n v="2"/>
    <n v="0.38"/>
    <n v="1"/>
    <n v="0.28999999999999998"/>
    <n v="1"/>
    <n v="0.62"/>
    <x v="0"/>
  </r>
  <r>
    <x v="0"/>
    <x v="16"/>
    <x v="16"/>
    <x v="8"/>
    <n v="19"/>
    <n v="3.63"/>
    <n v="10"/>
    <n v="2.9"/>
    <n v="9"/>
    <n v="5.59"/>
    <x v="0"/>
  </r>
  <r>
    <x v="0"/>
    <x v="16"/>
    <x v="16"/>
    <x v="9"/>
    <n v="8"/>
    <n v="1.53"/>
    <n v="4"/>
    <n v="1.1599999999999999"/>
    <n v="3"/>
    <n v="1.86"/>
    <x v="0"/>
  </r>
  <r>
    <x v="0"/>
    <x v="16"/>
    <x v="16"/>
    <x v="10"/>
    <n v="69"/>
    <n v="13.19"/>
    <n v="63"/>
    <n v="18.260000000000002"/>
    <n v="6"/>
    <n v="3.73"/>
    <x v="0"/>
  </r>
  <r>
    <x v="0"/>
    <x v="16"/>
    <x v="16"/>
    <x v="11"/>
    <n v="65"/>
    <n v="12.43"/>
    <n v="59"/>
    <n v="17.100000000000001"/>
    <n v="4"/>
    <n v="2.48"/>
    <x v="0"/>
  </r>
  <r>
    <x v="0"/>
    <x v="16"/>
    <x v="16"/>
    <x v="12"/>
    <n v="16"/>
    <n v="3.06"/>
    <n v="4"/>
    <n v="1.1599999999999999"/>
    <n v="2"/>
    <n v="1.24"/>
    <x v="0"/>
  </r>
  <r>
    <x v="0"/>
    <x v="16"/>
    <x v="16"/>
    <x v="13"/>
    <n v="19"/>
    <n v="3.63"/>
    <n v="14"/>
    <n v="4.0599999999999996"/>
    <n v="3"/>
    <n v="1.86"/>
    <x v="0"/>
  </r>
  <r>
    <x v="0"/>
    <x v="16"/>
    <x v="16"/>
    <x v="14"/>
    <n v="17"/>
    <n v="3.25"/>
    <n v="8"/>
    <n v="2.3199999999999998"/>
    <n v="8"/>
    <n v="4.97"/>
    <x v="0"/>
  </r>
  <r>
    <x v="0"/>
    <x v="17"/>
    <x v="17"/>
    <x v="0"/>
    <n v="0"/>
    <n v="0"/>
    <n v="0"/>
    <n v="0"/>
    <n v="0"/>
    <n v="0"/>
    <x v="0"/>
  </r>
  <r>
    <x v="0"/>
    <x v="17"/>
    <x v="17"/>
    <x v="1"/>
    <n v="42"/>
    <n v="16.34"/>
    <n v="17"/>
    <n v="11.56"/>
    <n v="25"/>
    <n v="26.32"/>
    <x v="0"/>
  </r>
  <r>
    <x v="0"/>
    <x v="17"/>
    <x v="17"/>
    <x v="2"/>
    <n v="16"/>
    <n v="6.23"/>
    <n v="5"/>
    <n v="3.4"/>
    <n v="11"/>
    <n v="11.58"/>
    <x v="0"/>
  </r>
  <r>
    <x v="0"/>
    <x v="17"/>
    <x v="17"/>
    <x v="3"/>
    <n v="4"/>
    <n v="1.56"/>
    <n v="0"/>
    <n v="0"/>
    <n v="4"/>
    <n v="4.21"/>
    <x v="0"/>
  </r>
  <r>
    <x v="0"/>
    <x v="17"/>
    <x v="17"/>
    <x v="4"/>
    <n v="1"/>
    <n v="0.39"/>
    <n v="0"/>
    <n v="0"/>
    <n v="1"/>
    <n v="1.05"/>
    <x v="0"/>
  </r>
  <r>
    <x v="0"/>
    <x v="17"/>
    <x v="17"/>
    <x v="5"/>
    <n v="4"/>
    <n v="1.56"/>
    <n v="2"/>
    <n v="1.36"/>
    <n v="2"/>
    <n v="2.11"/>
    <x v="0"/>
  </r>
  <r>
    <x v="0"/>
    <x v="17"/>
    <x v="17"/>
    <x v="6"/>
    <n v="90"/>
    <n v="35.020000000000003"/>
    <n v="58"/>
    <n v="39.46"/>
    <n v="32"/>
    <n v="33.68"/>
    <x v="0"/>
  </r>
  <r>
    <x v="0"/>
    <x v="17"/>
    <x v="17"/>
    <x v="7"/>
    <n v="0"/>
    <n v="0"/>
    <n v="0"/>
    <n v="0"/>
    <n v="0"/>
    <n v="0"/>
    <x v="0"/>
  </r>
  <r>
    <x v="0"/>
    <x v="17"/>
    <x v="17"/>
    <x v="8"/>
    <n v="9"/>
    <n v="3.5"/>
    <n v="6"/>
    <n v="4.08"/>
    <n v="3"/>
    <n v="3.16"/>
    <x v="0"/>
  </r>
  <r>
    <x v="0"/>
    <x v="17"/>
    <x v="17"/>
    <x v="9"/>
    <n v="6"/>
    <n v="2.33"/>
    <n v="1"/>
    <n v="0.68"/>
    <n v="4"/>
    <n v="4.21"/>
    <x v="0"/>
  </r>
  <r>
    <x v="0"/>
    <x v="17"/>
    <x v="17"/>
    <x v="10"/>
    <n v="34"/>
    <n v="13.23"/>
    <n v="28"/>
    <n v="19.05"/>
    <n v="6"/>
    <n v="6.32"/>
    <x v="0"/>
  </r>
  <r>
    <x v="0"/>
    <x v="17"/>
    <x v="17"/>
    <x v="11"/>
    <n v="20"/>
    <n v="7.78"/>
    <n v="19"/>
    <n v="12.93"/>
    <n v="1"/>
    <n v="1.05"/>
    <x v="0"/>
  </r>
  <r>
    <x v="0"/>
    <x v="17"/>
    <x v="17"/>
    <x v="12"/>
    <n v="9"/>
    <n v="3.5"/>
    <n v="3"/>
    <n v="2.04"/>
    <n v="0"/>
    <n v="0"/>
    <x v="0"/>
  </r>
  <r>
    <x v="0"/>
    <x v="17"/>
    <x v="17"/>
    <x v="13"/>
    <n v="16"/>
    <n v="6.23"/>
    <n v="5"/>
    <n v="3.4"/>
    <n v="3"/>
    <n v="3.16"/>
    <x v="0"/>
  </r>
  <r>
    <x v="0"/>
    <x v="17"/>
    <x v="17"/>
    <x v="14"/>
    <n v="6"/>
    <n v="2.33"/>
    <n v="3"/>
    <n v="2.04"/>
    <n v="3"/>
    <n v="3.16"/>
    <x v="0"/>
  </r>
  <r>
    <x v="0"/>
    <x v="18"/>
    <x v="18"/>
    <x v="0"/>
    <n v="0"/>
    <n v="0"/>
    <n v="0"/>
    <n v="0"/>
    <n v="0"/>
    <n v="0"/>
    <x v="0"/>
  </r>
  <r>
    <x v="0"/>
    <x v="18"/>
    <x v="18"/>
    <x v="1"/>
    <n v="24"/>
    <n v="27.27"/>
    <n v="16"/>
    <n v="27.12"/>
    <n v="8"/>
    <n v="30.77"/>
    <x v="0"/>
  </r>
  <r>
    <x v="0"/>
    <x v="18"/>
    <x v="18"/>
    <x v="2"/>
    <n v="6"/>
    <n v="6.82"/>
    <n v="1"/>
    <n v="1.69"/>
    <n v="4"/>
    <n v="15.38"/>
    <x v="2"/>
  </r>
  <r>
    <x v="0"/>
    <x v="18"/>
    <x v="18"/>
    <x v="3"/>
    <n v="0"/>
    <n v="0"/>
    <n v="0"/>
    <n v="0"/>
    <n v="0"/>
    <n v="0"/>
    <x v="0"/>
  </r>
  <r>
    <x v="0"/>
    <x v="18"/>
    <x v="18"/>
    <x v="4"/>
    <n v="0"/>
    <n v="0"/>
    <n v="0"/>
    <n v="0"/>
    <n v="0"/>
    <n v="0"/>
    <x v="0"/>
  </r>
  <r>
    <x v="0"/>
    <x v="18"/>
    <x v="18"/>
    <x v="5"/>
    <n v="2"/>
    <n v="2.27"/>
    <n v="1"/>
    <n v="1.69"/>
    <n v="1"/>
    <n v="3.85"/>
    <x v="0"/>
  </r>
  <r>
    <x v="0"/>
    <x v="18"/>
    <x v="18"/>
    <x v="6"/>
    <n v="23"/>
    <n v="26.14"/>
    <n v="17"/>
    <n v="28.81"/>
    <n v="6"/>
    <n v="23.08"/>
    <x v="0"/>
  </r>
  <r>
    <x v="0"/>
    <x v="18"/>
    <x v="18"/>
    <x v="7"/>
    <n v="0"/>
    <n v="0"/>
    <n v="0"/>
    <n v="0"/>
    <n v="0"/>
    <n v="0"/>
    <x v="0"/>
  </r>
  <r>
    <x v="0"/>
    <x v="18"/>
    <x v="18"/>
    <x v="8"/>
    <n v="0"/>
    <n v="0"/>
    <n v="0"/>
    <n v="0"/>
    <n v="0"/>
    <n v="0"/>
    <x v="0"/>
  </r>
  <r>
    <x v="0"/>
    <x v="18"/>
    <x v="18"/>
    <x v="9"/>
    <n v="3"/>
    <n v="3.41"/>
    <n v="2"/>
    <n v="3.39"/>
    <n v="1"/>
    <n v="3.85"/>
    <x v="0"/>
  </r>
  <r>
    <x v="0"/>
    <x v="18"/>
    <x v="18"/>
    <x v="10"/>
    <n v="7"/>
    <n v="7.95"/>
    <n v="5"/>
    <n v="8.4700000000000006"/>
    <n v="2"/>
    <n v="7.69"/>
    <x v="0"/>
  </r>
  <r>
    <x v="0"/>
    <x v="18"/>
    <x v="18"/>
    <x v="11"/>
    <n v="11"/>
    <n v="12.5"/>
    <n v="10"/>
    <n v="16.95"/>
    <n v="1"/>
    <n v="3.85"/>
    <x v="0"/>
  </r>
  <r>
    <x v="0"/>
    <x v="18"/>
    <x v="18"/>
    <x v="12"/>
    <n v="3"/>
    <n v="3.41"/>
    <n v="2"/>
    <n v="3.39"/>
    <n v="1"/>
    <n v="3.85"/>
    <x v="0"/>
  </r>
  <r>
    <x v="0"/>
    <x v="18"/>
    <x v="18"/>
    <x v="13"/>
    <n v="6"/>
    <n v="6.82"/>
    <n v="3"/>
    <n v="5.08"/>
    <n v="1"/>
    <n v="3.85"/>
    <x v="0"/>
  </r>
  <r>
    <x v="0"/>
    <x v="18"/>
    <x v="18"/>
    <x v="14"/>
    <n v="3"/>
    <n v="3.41"/>
    <n v="2"/>
    <n v="3.39"/>
    <n v="1"/>
    <n v="3.85"/>
    <x v="0"/>
  </r>
  <r>
    <x v="0"/>
    <x v="19"/>
    <x v="19"/>
    <x v="0"/>
    <n v="0"/>
    <n v="0"/>
    <n v="0"/>
    <n v="0"/>
    <n v="0"/>
    <n v="0"/>
    <x v="0"/>
  </r>
  <r>
    <x v="0"/>
    <x v="19"/>
    <x v="19"/>
    <x v="1"/>
    <n v="60"/>
    <n v="19.670000000000002"/>
    <n v="28"/>
    <n v="13.73"/>
    <n v="32"/>
    <n v="33.68"/>
    <x v="0"/>
  </r>
  <r>
    <x v="0"/>
    <x v="19"/>
    <x v="19"/>
    <x v="2"/>
    <n v="17"/>
    <n v="5.57"/>
    <n v="8"/>
    <n v="3.92"/>
    <n v="9"/>
    <n v="9.4700000000000006"/>
    <x v="0"/>
  </r>
  <r>
    <x v="0"/>
    <x v="19"/>
    <x v="19"/>
    <x v="3"/>
    <n v="0"/>
    <n v="0"/>
    <n v="0"/>
    <n v="0"/>
    <n v="0"/>
    <n v="0"/>
    <x v="0"/>
  </r>
  <r>
    <x v="0"/>
    <x v="19"/>
    <x v="19"/>
    <x v="4"/>
    <n v="2"/>
    <n v="0.66"/>
    <n v="0"/>
    <n v="0"/>
    <n v="2"/>
    <n v="2.11"/>
    <x v="0"/>
  </r>
  <r>
    <x v="0"/>
    <x v="19"/>
    <x v="19"/>
    <x v="5"/>
    <n v="3"/>
    <n v="0.98"/>
    <n v="1"/>
    <n v="0.49"/>
    <n v="2"/>
    <n v="2.11"/>
    <x v="0"/>
  </r>
  <r>
    <x v="0"/>
    <x v="19"/>
    <x v="19"/>
    <x v="6"/>
    <n v="94"/>
    <n v="30.82"/>
    <n v="64"/>
    <n v="31.37"/>
    <n v="30"/>
    <n v="31.58"/>
    <x v="0"/>
  </r>
  <r>
    <x v="0"/>
    <x v="19"/>
    <x v="19"/>
    <x v="7"/>
    <n v="1"/>
    <n v="0.33"/>
    <n v="0"/>
    <n v="0"/>
    <n v="1"/>
    <n v="1.05"/>
    <x v="0"/>
  </r>
  <r>
    <x v="0"/>
    <x v="19"/>
    <x v="19"/>
    <x v="8"/>
    <n v="7"/>
    <n v="2.2999999999999998"/>
    <n v="3"/>
    <n v="1.47"/>
    <n v="4"/>
    <n v="4.21"/>
    <x v="0"/>
  </r>
  <r>
    <x v="0"/>
    <x v="19"/>
    <x v="19"/>
    <x v="9"/>
    <n v="6"/>
    <n v="1.97"/>
    <n v="4"/>
    <n v="1.96"/>
    <n v="2"/>
    <n v="2.11"/>
    <x v="0"/>
  </r>
  <r>
    <x v="0"/>
    <x v="19"/>
    <x v="19"/>
    <x v="10"/>
    <n v="30"/>
    <n v="9.84"/>
    <n v="29"/>
    <n v="14.22"/>
    <n v="1"/>
    <n v="1.05"/>
    <x v="0"/>
  </r>
  <r>
    <x v="0"/>
    <x v="19"/>
    <x v="19"/>
    <x v="11"/>
    <n v="51"/>
    <n v="16.72"/>
    <n v="45"/>
    <n v="22.06"/>
    <n v="5"/>
    <n v="5.26"/>
    <x v="0"/>
  </r>
  <r>
    <x v="0"/>
    <x v="19"/>
    <x v="19"/>
    <x v="12"/>
    <n v="8"/>
    <n v="2.62"/>
    <n v="4"/>
    <n v="1.96"/>
    <n v="0"/>
    <n v="0"/>
    <x v="0"/>
  </r>
  <r>
    <x v="0"/>
    <x v="19"/>
    <x v="19"/>
    <x v="13"/>
    <n v="15"/>
    <n v="4.92"/>
    <n v="11"/>
    <n v="5.39"/>
    <n v="3"/>
    <n v="3.16"/>
    <x v="0"/>
  </r>
  <r>
    <x v="0"/>
    <x v="19"/>
    <x v="19"/>
    <x v="14"/>
    <n v="11"/>
    <n v="3.61"/>
    <n v="7"/>
    <n v="3.43"/>
    <n v="4"/>
    <n v="4.21"/>
    <x v="0"/>
  </r>
  <r>
    <x v="0"/>
    <x v="20"/>
    <x v="20"/>
    <x v="0"/>
    <n v="0"/>
    <n v="0"/>
    <n v="0"/>
    <n v="0"/>
    <n v="0"/>
    <n v="0"/>
    <x v="0"/>
  </r>
  <r>
    <x v="0"/>
    <x v="20"/>
    <x v="20"/>
    <x v="1"/>
    <n v="67"/>
    <n v="9.17"/>
    <n v="36"/>
    <n v="6.77"/>
    <n v="31"/>
    <n v="18.79"/>
    <x v="0"/>
  </r>
  <r>
    <x v="0"/>
    <x v="20"/>
    <x v="20"/>
    <x v="2"/>
    <n v="40"/>
    <n v="5.47"/>
    <n v="24"/>
    <n v="4.51"/>
    <n v="15"/>
    <n v="9.09"/>
    <x v="2"/>
  </r>
  <r>
    <x v="0"/>
    <x v="20"/>
    <x v="20"/>
    <x v="3"/>
    <n v="3"/>
    <n v="0.41"/>
    <n v="0"/>
    <n v="0"/>
    <n v="2"/>
    <n v="1.21"/>
    <x v="0"/>
  </r>
  <r>
    <x v="0"/>
    <x v="20"/>
    <x v="20"/>
    <x v="4"/>
    <n v="2"/>
    <n v="0.27"/>
    <n v="0"/>
    <n v="0"/>
    <n v="2"/>
    <n v="1.21"/>
    <x v="0"/>
  </r>
  <r>
    <x v="0"/>
    <x v="20"/>
    <x v="20"/>
    <x v="5"/>
    <n v="10"/>
    <n v="1.37"/>
    <n v="4"/>
    <n v="0.75"/>
    <n v="5"/>
    <n v="3.03"/>
    <x v="2"/>
  </r>
  <r>
    <x v="0"/>
    <x v="20"/>
    <x v="20"/>
    <x v="6"/>
    <n v="206"/>
    <n v="28.18"/>
    <n v="132"/>
    <n v="24.81"/>
    <n v="73"/>
    <n v="44.24"/>
    <x v="2"/>
  </r>
  <r>
    <x v="0"/>
    <x v="20"/>
    <x v="20"/>
    <x v="7"/>
    <n v="2"/>
    <n v="0.27"/>
    <n v="0"/>
    <n v="0"/>
    <n v="2"/>
    <n v="1.21"/>
    <x v="0"/>
  </r>
  <r>
    <x v="0"/>
    <x v="20"/>
    <x v="20"/>
    <x v="8"/>
    <n v="57"/>
    <n v="7.8"/>
    <n v="47"/>
    <n v="8.83"/>
    <n v="9"/>
    <n v="5.45"/>
    <x v="0"/>
  </r>
  <r>
    <x v="0"/>
    <x v="20"/>
    <x v="20"/>
    <x v="9"/>
    <n v="22"/>
    <n v="3.01"/>
    <n v="19"/>
    <n v="3.57"/>
    <n v="2"/>
    <n v="1.21"/>
    <x v="0"/>
  </r>
  <r>
    <x v="0"/>
    <x v="20"/>
    <x v="20"/>
    <x v="10"/>
    <n v="109"/>
    <n v="14.91"/>
    <n v="101"/>
    <n v="18.98"/>
    <n v="7"/>
    <n v="4.24"/>
    <x v="2"/>
  </r>
  <r>
    <x v="0"/>
    <x v="20"/>
    <x v="20"/>
    <x v="11"/>
    <n v="124"/>
    <n v="16.96"/>
    <n v="116"/>
    <n v="21.8"/>
    <n v="6"/>
    <n v="3.64"/>
    <x v="2"/>
  </r>
  <r>
    <x v="0"/>
    <x v="20"/>
    <x v="20"/>
    <x v="12"/>
    <n v="44"/>
    <n v="6.02"/>
    <n v="23"/>
    <n v="4.32"/>
    <n v="0"/>
    <n v="0"/>
    <x v="0"/>
  </r>
  <r>
    <x v="0"/>
    <x v="20"/>
    <x v="20"/>
    <x v="13"/>
    <n v="24"/>
    <n v="3.28"/>
    <n v="16"/>
    <n v="3.01"/>
    <n v="7"/>
    <n v="4.24"/>
    <x v="0"/>
  </r>
  <r>
    <x v="0"/>
    <x v="20"/>
    <x v="20"/>
    <x v="14"/>
    <n v="21"/>
    <n v="2.87"/>
    <n v="14"/>
    <n v="2.63"/>
    <n v="4"/>
    <n v="2.4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5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2"/>
  </r>
  <r>
    <x v="0"/>
    <x v="0"/>
    <x v="0"/>
    <x v="4"/>
    <x v="4"/>
    <x v="4"/>
    <x v="4"/>
    <x v="4"/>
    <x v="4"/>
    <x v="4"/>
    <x v="4"/>
    <x v="4"/>
    <x v="4"/>
    <x v="3"/>
  </r>
  <r>
    <x v="0"/>
    <x v="0"/>
    <x v="0"/>
    <x v="5"/>
    <x v="5"/>
    <x v="5"/>
    <x v="5"/>
    <x v="5"/>
    <x v="5"/>
    <x v="5"/>
    <x v="5"/>
    <x v="5"/>
    <x v="5"/>
    <x v="4"/>
  </r>
  <r>
    <x v="0"/>
    <x v="0"/>
    <x v="0"/>
    <x v="6"/>
    <x v="6"/>
    <x v="6"/>
    <x v="6"/>
    <x v="6"/>
    <x v="6"/>
    <x v="6"/>
    <x v="6"/>
    <x v="6"/>
    <x v="6"/>
    <x v="5"/>
  </r>
  <r>
    <x v="0"/>
    <x v="0"/>
    <x v="0"/>
    <x v="7"/>
    <x v="7"/>
    <x v="7"/>
    <x v="7"/>
    <x v="7"/>
    <x v="7"/>
    <x v="7"/>
    <x v="7"/>
    <x v="7"/>
    <x v="7"/>
    <x v="3"/>
  </r>
  <r>
    <x v="0"/>
    <x v="0"/>
    <x v="0"/>
    <x v="8"/>
    <x v="8"/>
    <x v="8"/>
    <x v="8"/>
    <x v="8"/>
    <x v="8"/>
    <x v="8"/>
    <x v="8"/>
    <x v="8"/>
    <x v="8"/>
    <x v="3"/>
  </r>
  <r>
    <x v="0"/>
    <x v="0"/>
    <x v="0"/>
    <x v="9"/>
    <x v="9"/>
    <x v="9"/>
    <x v="9"/>
    <x v="9"/>
    <x v="9"/>
    <x v="9"/>
    <x v="9"/>
    <x v="9"/>
    <x v="9"/>
    <x v="3"/>
  </r>
  <r>
    <x v="0"/>
    <x v="0"/>
    <x v="0"/>
    <x v="10"/>
    <x v="10"/>
    <x v="10"/>
    <x v="10"/>
    <x v="10"/>
    <x v="10"/>
    <x v="10"/>
    <x v="10"/>
    <x v="10"/>
    <x v="10"/>
    <x v="3"/>
  </r>
  <r>
    <x v="0"/>
    <x v="0"/>
    <x v="0"/>
    <x v="11"/>
    <x v="11"/>
    <x v="11"/>
    <x v="11"/>
    <x v="11"/>
    <x v="11"/>
    <x v="11"/>
    <x v="11"/>
    <x v="11"/>
    <x v="11"/>
    <x v="2"/>
  </r>
  <r>
    <x v="0"/>
    <x v="0"/>
    <x v="0"/>
    <x v="12"/>
    <x v="12"/>
    <x v="12"/>
    <x v="12"/>
    <x v="12"/>
    <x v="12"/>
    <x v="12"/>
    <x v="12"/>
    <x v="12"/>
    <x v="12"/>
    <x v="3"/>
  </r>
  <r>
    <x v="0"/>
    <x v="0"/>
    <x v="0"/>
    <x v="13"/>
    <x v="13"/>
    <x v="13"/>
    <x v="13"/>
    <x v="13"/>
    <x v="13"/>
    <x v="13"/>
    <x v="13"/>
    <x v="13"/>
    <x v="13"/>
    <x v="1"/>
  </r>
  <r>
    <x v="0"/>
    <x v="0"/>
    <x v="0"/>
    <x v="14"/>
    <x v="14"/>
    <x v="14"/>
    <x v="14"/>
    <x v="14"/>
    <x v="14"/>
    <x v="14"/>
    <x v="14"/>
    <x v="14"/>
    <x v="14"/>
    <x v="6"/>
  </r>
  <r>
    <x v="0"/>
    <x v="0"/>
    <x v="0"/>
    <x v="15"/>
    <x v="15"/>
    <x v="15"/>
    <x v="15"/>
    <x v="15"/>
    <x v="15"/>
    <x v="15"/>
    <x v="15"/>
    <x v="15"/>
    <x v="15"/>
    <x v="3"/>
  </r>
  <r>
    <x v="0"/>
    <x v="0"/>
    <x v="0"/>
    <x v="16"/>
    <x v="16"/>
    <x v="16"/>
    <x v="16"/>
    <x v="16"/>
    <x v="16"/>
    <x v="16"/>
    <x v="16"/>
    <x v="16"/>
    <x v="16"/>
    <x v="3"/>
  </r>
  <r>
    <x v="0"/>
    <x v="0"/>
    <x v="0"/>
    <x v="17"/>
    <x v="17"/>
    <x v="17"/>
    <x v="17"/>
    <x v="17"/>
    <x v="17"/>
    <x v="17"/>
    <x v="17"/>
    <x v="17"/>
    <x v="17"/>
    <x v="3"/>
  </r>
  <r>
    <x v="0"/>
    <x v="0"/>
    <x v="0"/>
    <x v="18"/>
    <x v="18"/>
    <x v="18"/>
    <x v="18"/>
    <x v="18"/>
    <x v="18"/>
    <x v="18"/>
    <x v="18"/>
    <x v="18"/>
    <x v="18"/>
    <x v="3"/>
  </r>
  <r>
    <x v="0"/>
    <x v="0"/>
    <x v="0"/>
    <x v="19"/>
    <x v="19"/>
    <x v="19"/>
    <x v="19"/>
    <x v="19"/>
    <x v="19"/>
    <x v="19"/>
    <x v="19"/>
    <x v="19"/>
    <x v="19"/>
    <x v="0"/>
  </r>
  <r>
    <x v="0"/>
    <x v="1"/>
    <x v="1"/>
    <x v="0"/>
    <x v="0"/>
    <x v="0"/>
    <x v="0"/>
    <x v="20"/>
    <x v="20"/>
    <x v="20"/>
    <x v="20"/>
    <x v="20"/>
    <x v="20"/>
    <x v="3"/>
  </r>
  <r>
    <x v="0"/>
    <x v="1"/>
    <x v="1"/>
    <x v="1"/>
    <x v="1"/>
    <x v="1"/>
    <x v="1"/>
    <x v="21"/>
    <x v="21"/>
    <x v="21"/>
    <x v="21"/>
    <x v="21"/>
    <x v="21"/>
    <x v="2"/>
  </r>
  <r>
    <x v="0"/>
    <x v="1"/>
    <x v="1"/>
    <x v="3"/>
    <x v="3"/>
    <x v="3"/>
    <x v="2"/>
    <x v="22"/>
    <x v="22"/>
    <x v="22"/>
    <x v="22"/>
    <x v="22"/>
    <x v="22"/>
    <x v="3"/>
  </r>
  <r>
    <x v="0"/>
    <x v="1"/>
    <x v="1"/>
    <x v="2"/>
    <x v="2"/>
    <x v="2"/>
    <x v="3"/>
    <x v="23"/>
    <x v="23"/>
    <x v="23"/>
    <x v="23"/>
    <x v="23"/>
    <x v="23"/>
    <x v="3"/>
  </r>
  <r>
    <x v="0"/>
    <x v="1"/>
    <x v="1"/>
    <x v="4"/>
    <x v="4"/>
    <x v="4"/>
    <x v="4"/>
    <x v="24"/>
    <x v="24"/>
    <x v="24"/>
    <x v="24"/>
    <x v="24"/>
    <x v="24"/>
    <x v="3"/>
  </r>
  <r>
    <x v="0"/>
    <x v="1"/>
    <x v="1"/>
    <x v="8"/>
    <x v="8"/>
    <x v="8"/>
    <x v="5"/>
    <x v="25"/>
    <x v="25"/>
    <x v="25"/>
    <x v="25"/>
    <x v="25"/>
    <x v="25"/>
    <x v="3"/>
  </r>
  <r>
    <x v="0"/>
    <x v="1"/>
    <x v="1"/>
    <x v="7"/>
    <x v="7"/>
    <x v="7"/>
    <x v="6"/>
    <x v="26"/>
    <x v="26"/>
    <x v="26"/>
    <x v="26"/>
    <x v="26"/>
    <x v="26"/>
    <x v="3"/>
  </r>
  <r>
    <x v="0"/>
    <x v="1"/>
    <x v="1"/>
    <x v="11"/>
    <x v="11"/>
    <x v="11"/>
    <x v="7"/>
    <x v="27"/>
    <x v="7"/>
    <x v="27"/>
    <x v="27"/>
    <x v="27"/>
    <x v="27"/>
    <x v="2"/>
  </r>
  <r>
    <x v="0"/>
    <x v="1"/>
    <x v="1"/>
    <x v="6"/>
    <x v="6"/>
    <x v="6"/>
    <x v="8"/>
    <x v="28"/>
    <x v="27"/>
    <x v="28"/>
    <x v="28"/>
    <x v="28"/>
    <x v="28"/>
    <x v="2"/>
  </r>
  <r>
    <x v="0"/>
    <x v="1"/>
    <x v="1"/>
    <x v="5"/>
    <x v="5"/>
    <x v="5"/>
    <x v="9"/>
    <x v="29"/>
    <x v="28"/>
    <x v="29"/>
    <x v="29"/>
    <x v="29"/>
    <x v="29"/>
    <x v="3"/>
  </r>
  <r>
    <x v="0"/>
    <x v="1"/>
    <x v="1"/>
    <x v="10"/>
    <x v="10"/>
    <x v="10"/>
    <x v="10"/>
    <x v="30"/>
    <x v="29"/>
    <x v="30"/>
    <x v="30"/>
    <x v="30"/>
    <x v="30"/>
    <x v="3"/>
  </r>
  <r>
    <x v="0"/>
    <x v="1"/>
    <x v="1"/>
    <x v="9"/>
    <x v="9"/>
    <x v="9"/>
    <x v="11"/>
    <x v="31"/>
    <x v="30"/>
    <x v="31"/>
    <x v="31"/>
    <x v="31"/>
    <x v="31"/>
    <x v="3"/>
  </r>
  <r>
    <x v="0"/>
    <x v="1"/>
    <x v="1"/>
    <x v="13"/>
    <x v="13"/>
    <x v="13"/>
    <x v="12"/>
    <x v="32"/>
    <x v="12"/>
    <x v="32"/>
    <x v="32"/>
    <x v="32"/>
    <x v="32"/>
    <x v="1"/>
  </r>
  <r>
    <x v="0"/>
    <x v="1"/>
    <x v="1"/>
    <x v="12"/>
    <x v="12"/>
    <x v="12"/>
    <x v="13"/>
    <x v="33"/>
    <x v="31"/>
    <x v="33"/>
    <x v="33"/>
    <x v="33"/>
    <x v="33"/>
    <x v="3"/>
  </r>
  <r>
    <x v="0"/>
    <x v="1"/>
    <x v="1"/>
    <x v="20"/>
    <x v="20"/>
    <x v="20"/>
    <x v="14"/>
    <x v="34"/>
    <x v="32"/>
    <x v="34"/>
    <x v="34"/>
    <x v="34"/>
    <x v="34"/>
    <x v="3"/>
  </r>
  <r>
    <x v="0"/>
    <x v="1"/>
    <x v="1"/>
    <x v="17"/>
    <x v="17"/>
    <x v="17"/>
    <x v="15"/>
    <x v="35"/>
    <x v="33"/>
    <x v="35"/>
    <x v="35"/>
    <x v="35"/>
    <x v="35"/>
    <x v="3"/>
  </r>
  <r>
    <x v="0"/>
    <x v="1"/>
    <x v="1"/>
    <x v="16"/>
    <x v="16"/>
    <x v="16"/>
    <x v="16"/>
    <x v="36"/>
    <x v="34"/>
    <x v="36"/>
    <x v="36"/>
    <x v="36"/>
    <x v="36"/>
    <x v="3"/>
  </r>
  <r>
    <x v="0"/>
    <x v="1"/>
    <x v="1"/>
    <x v="21"/>
    <x v="21"/>
    <x v="21"/>
    <x v="17"/>
    <x v="37"/>
    <x v="35"/>
    <x v="37"/>
    <x v="37"/>
    <x v="37"/>
    <x v="37"/>
    <x v="3"/>
  </r>
  <r>
    <x v="0"/>
    <x v="1"/>
    <x v="1"/>
    <x v="14"/>
    <x v="14"/>
    <x v="14"/>
    <x v="18"/>
    <x v="38"/>
    <x v="36"/>
    <x v="38"/>
    <x v="38"/>
    <x v="38"/>
    <x v="38"/>
    <x v="1"/>
  </r>
  <r>
    <x v="0"/>
    <x v="1"/>
    <x v="1"/>
    <x v="18"/>
    <x v="18"/>
    <x v="18"/>
    <x v="19"/>
    <x v="39"/>
    <x v="37"/>
    <x v="39"/>
    <x v="39"/>
    <x v="39"/>
    <x v="39"/>
    <x v="3"/>
  </r>
  <r>
    <x v="0"/>
    <x v="2"/>
    <x v="2"/>
    <x v="1"/>
    <x v="1"/>
    <x v="1"/>
    <x v="0"/>
    <x v="40"/>
    <x v="38"/>
    <x v="40"/>
    <x v="40"/>
    <x v="40"/>
    <x v="40"/>
    <x v="3"/>
  </r>
  <r>
    <x v="0"/>
    <x v="2"/>
    <x v="2"/>
    <x v="0"/>
    <x v="0"/>
    <x v="0"/>
    <x v="1"/>
    <x v="41"/>
    <x v="39"/>
    <x v="41"/>
    <x v="41"/>
    <x v="41"/>
    <x v="41"/>
    <x v="3"/>
  </r>
  <r>
    <x v="0"/>
    <x v="2"/>
    <x v="2"/>
    <x v="2"/>
    <x v="2"/>
    <x v="2"/>
    <x v="2"/>
    <x v="42"/>
    <x v="40"/>
    <x v="42"/>
    <x v="42"/>
    <x v="42"/>
    <x v="42"/>
    <x v="0"/>
  </r>
  <r>
    <x v="0"/>
    <x v="2"/>
    <x v="2"/>
    <x v="4"/>
    <x v="4"/>
    <x v="4"/>
    <x v="3"/>
    <x v="43"/>
    <x v="41"/>
    <x v="43"/>
    <x v="43"/>
    <x v="43"/>
    <x v="43"/>
    <x v="3"/>
  </r>
  <r>
    <x v="0"/>
    <x v="2"/>
    <x v="2"/>
    <x v="5"/>
    <x v="5"/>
    <x v="5"/>
    <x v="4"/>
    <x v="44"/>
    <x v="42"/>
    <x v="44"/>
    <x v="44"/>
    <x v="44"/>
    <x v="44"/>
    <x v="3"/>
  </r>
  <r>
    <x v="0"/>
    <x v="2"/>
    <x v="2"/>
    <x v="22"/>
    <x v="22"/>
    <x v="22"/>
    <x v="5"/>
    <x v="45"/>
    <x v="43"/>
    <x v="24"/>
    <x v="45"/>
    <x v="45"/>
    <x v="45"/>
    <x v="3"/>
  </r>
  <r>
    <x v="0"/>
    <x v="2"/>
    <x v="2"/>
    <x v="7"/>
    <x v="7"/>
    <x v="7"/>
    <x v="6"/>
    <x v="46"/>
    <x v="44"/>
    <x v="45"/>
    <x v="46"/>
    <x v="46"/>
    <x v="46"/>
    <x v="3"/>
  </r>
  <r>
    <x v="0"/>
    <x v="2"/>
    <x v="2"/>
    <x v="3"/>
    <x v="3"/>
    <x v="3"/>
    <x v="6"/>
    <x v="46"/>
    <x v="44"/>
    <x v="46"/>
    <x v="47"/>
    <x v="28"/>
    <x v="47"/>
    <x v="3"/>
  </r>
  <r>
    <x v="0"/>
    <x v="2"/>
    <x v="2"/>
    <x v="6"/>
    <x v="6"/>
    <x v="6"/>
    <x v="8"/>
    <x v="47"/>
    <x v="45"/>
    <x v="47"/>
    <x v="48"/>
    <x v="47"/>
    <x v="48"/>
    <x v="3"/>
  </r>
  <r>
    <x v="0"/>
    <x v="2"/>
    <x v="2"/>
    <x v="9"/>
    <x v="9"/>
    <x v="9"/>
    <x v="9"/>
    <x v="38"/>
    <x v="46"/>
    <x v="48"/>
    <x v="49"/>
    <x v="48"/>
    <x v="49"/>
    <x v="3"/>
  </r>
  <r>
    <x v="0"/>
    <x v="2"/>
    <x v="2"/>
    <x v="12"/>
    <x v="12"/>
    <x v="12"/>
    <x v="10"/>
    <x v="48"/>
    <x v="47"/>
    <x v="49"/>
    <x v="50"/>
    <x v="49"/>
    <x v="50"/>
    <x v="3"/>
  </r>
  <r>
    <x v="0"/>
    <x v="2"/>
    <x v="2"/>
    <x v="10"/>
    <x v="10"/>
    <x v="10"/>
    <x v="10"/>
    <x v="48"/>
    <x v="47"/>
    <x v="50"/>
    <x v="51"/>
    <x v="50"/>
    <x v="51"/>
    <x v="3"/>
  </r>
  <r>
    <x v="0"/>
    <x v="2"/>
    <x v="2"/>
    <x v="8"/>
    <x v="8"/>
    <x v="8"/>
    <x v="12"/>
    <x v="49"/>
    <x v="48"/>
    <x v="51"/>
    <x v="52"/>
    <x v="51"/>
    <x v="52"/>
    <x v="3"/>
  </r>
  <r>
    <x v="0"/>
    <x v="2"/>
    <x v="2"/>
    <x v="11"/>
    <x v="11"/>
    <x v="11"/>
    <x v="13"/>
    <x v="50"/>
    <x v="49"/>
    <x v="52"/>
    <x v="53"/>
    <x v="47"/>
    <x v="48"/>
    <x v="3"/>
  </r>
  <r>
    <x v="0"/>
    <x v="2"/>
    <x v="2"/>
    <x v="23"/>
    <x v="23"/>
    <x v="23"/>
    <x v="14"/>
    <x v="51"/>
    <x v="50"/>
    <x v="53"/>
    <x v="54"/>
    <x v="52"/>
    <x v="53"/>
    <x v="3"/>
  </r>
  <r>
    <x v="0"/>
    <x v="2"/>
    <x v="2"/>
    <x v="15"/>
    <x v="15"/>
    <x v="15"/>
    <x v="15"/>
    <x v="52"/>
    <x v="51"/>
    <x v="54"/>
    <x v="55"/>
    <x v="53"/>
    <x v="15"/>
    <x v="3"/>
  </r>
  <r>
    <x v="0"/>
    <x v="2"/>
    <x v="2"/>
    <x v="14"/>
    <x v="14"/>
    <x v="14"/>
    <x v="16"/>
    <x v="53"/>
    <x v="52"/>
    <x v="55"/>
    <x v="56"/>
    <x v="54"/>
    <x v="54"/>
    <x v="7"/>
  </r>
  <r>
    <x v="0"/>
    <x v="2"/>
    <x v="2"/>
    <x v="18"/>
    <x v="18"/>
    <x v="18"/>
    <x v="17"/>
    <x v="54"/>
    <x v="53"/>
    <x v="39"/>
    <x v="57"/>
    <x v="55"/>
    <x v="55"/>
    <x v="3"/>
  </r>
  <r>
    <x v="0"/>
    <x v="2"/>
    <x v="2"/>
    <x v="13"/>
    <x v="13"/>
    <x v="13"/>
    <x v="17"/>
    <x v="54"/>
    <x v="53"/>
    <x v="56"/>
    <x v="58"/>
    <x v="56"/>
    <x v="56"/>
    <x v="3"/>
  </r>
  <r>
    <x v="0"/>
    <x v="2"/>
    <x v="2"/>
    <x v="16"/>
    <x v="16"/>
    <x v="16"/>
    <x v="19"/>
    <x v="55"/>
    <x v="54"/>
    <x v="37"/>
    <x v="16"/>
    <x v="57"/>
    <x v="57"/>
    <x v="3"/>
  </r>
  <r>
    <x v="0"/>
    <x v="3"/>
    <x v="3"/>
    <x v="1"/>
    <x v="1"/>
    <x v="1"/>
    <x v="0"/>
    <x v="56"/>
    <x v="55"/>
    <x v="57"/>
    <x v="59"/>
    <x v="58"/>
    <x v="58"/>
    <x v="3"/>
  </r>
  <r>
    <x v="0"/>
    <x v="3"/>
    <x v="3"/>
    <x v="0"/>
    <x v="0"/>
    <x v="0"/>
    <x v="1"/>
    <x v="57"/>
    <x v="56"/>
    <x v="58"/>
    <x v="60"/>
    <x v="58"/>
    <x v="58"/>
    <x v="3"/>
  </r>
  <r>
    <x v="0"/>
    <x v="3"/>
    <x v="3"/>
    <x v="5"/>
    <x v="5"/>
    <x v="5"/>
    <x v="2"/>
    <x v="35"/>
    <x v="57"/>
    <x v="59"/>
    <x v="61"/>
    <x v="41"/>
    <x v="8"/>
    <x v="2"/>
  </r>
  <r>
    <x v="0"/>
    <x v="3"/>
    <x v="3"/>
    <x v="2"/>
    <x v="2"/>
    <x v="2"/>
    <x v="3"/>
    <x v="58"/>
    <x v="58"/>
    <x v="60"/>
    <x v="62"/>
    <x v="52"/>
    <x v="59"/>
    <x v="3"/>
  </r>
  <r>
    <x v="0"/>
    <x v="3"/>
    <x v="3"/>
    <x v="3"/>
    <x v="3"/>
    <x v="3"/>
    <x v="3"/>
    <x v="58"/>
    <x v="58"/>
    <x v="61"/>
    <x v="63"/>
    <x v="57"/>
    <x v="60"/>
    <x v="3"/>
  </r>
  <r>
    <x v="0"/>
    <x v="3"/>
    <x v="3"/>
    <x v="4"/>
    <x v="4"/>
    <x v="4"/>
    <x v="5"/>
    <x v="59"/>
    <x v="59"/>
    <x v="62"/>
    <x v="64"/>
    <x v="59"/>
    <x v="61"/>
    <x v="3"/>
  </r>
  <r>
    <x v="0"/>
    <x v="3"/>
    <x v="3"/>
    <x v="6"/>
    <x v="6"/>
    <x v="6"/>
    <x v="6"/>
    <x v="60"/>
    <x v="60"/>
    <x v="63"/>
    <x v="65"/>
    <x v="60"/>
    <x v="62"/>
    <x v="3"/>
  </r>
  <r>
    <x v="0"/>
    <x v="3"/>
    <x v="3"/>
    <x v="10"/>
    <x v="10"/>
    <x v="10"/>
    <x v="7"/>
    <x v="61"/>
    <x v="61"/>
    <x v="47"/>
    <x v="66"/>
    <x v="61"/>
    <x v="63"/>
    <x v="3"/>
  </r>
  <r>
    <x v="0"/>
    <x v="3"/>
    <x v="3"/>
    <x v="9"/>
    <x v="9"/>
    <x v="9"/>
    <x v="8"/>
    <x v="62"/>
    <x v="62"/>
    <x v="64"/>
    <x v="67"/>
    <x v="62"/>
    <x v="64"/>
    <x v="3"/>
  </r>
  <r>
    <x v="0"/>
    <x v="3"/>
    <x v="3"/>
    <x v="7"/>
    <x v="7"/>
    <x v="7"/>
    <x v="9"/>
    <x v="63"/>
    <x v="63"/>
    <x v="65"/>
    <x v="68"/>
    <x v="62"/>
    <x v="64"/>
    <x v="3"/>
  </r>
  <r>
    <x v="0"/>
    <x v="3"/>
    <x v="3"/>
    <x v="8"/>
    <x v="8"/>
    <x v="8"/>
    <x v="10"/>
    <x v="64"/>
    <x v="64"/>
    <x v="34"/>
    <x v="69"/>
    <x v="63"/>
    <x v="65"/>
    <x v="3"/>
  </r>
  <r>
    <x v="0"/>
    <x v="3"/>
    <x v="3"/>
    <x v="19"/>
    <x v="19"/>
    <x v="19"/>
    <x v="11"/>
    <x v="65"/>
    <x v="65"/>
    <x v="66"/>
    <x v="70"/>
    <x v="64"/>
    <x v="66"/>
    <x v="3"/>
  </r>
  <r>
    <x v="0"/>
    <x v="3"/>
    <x v="3"/>
    <x v="24"/>
    <x v="24"/>
    <x v="24"/>
    <x v="12"/>
    <x v="66"/>
    <x v="66"/>
    <x v="67"/>
    <x v="71"/>
    <x v="62"/>
    <x v="64"/>
    <x v="3"/>
  </r>
  <r>
    <x v="0"/>
    <x v="3"/>
    <x v="3"/>
    <x v="12"/>
    <x v="12"/>
    <x v="12"/>
    <x v="13"/>
    <x v="67"/>
    <x v="67"/>
    <x v="68"/>
    <x v="72"/>
    <x v="62"/>
    <x v="64"/>
    <x v="3"/>
  </r>
  <r>
    <x v="0"/>
    <x v="3"/>
    <x v="3"/>
    <x v="11"/>
    <x v="11"/>
    <x v="11"/>
    <x v="14"/>
    <x v="68"/>
    <x v="68"/>
    <x v="69"/>
    <x v="73"/>
    <x v="61"/>
    <x v="63"/>
    <x v="3"/>
  </r>
  <r>
    <x v="0"/>
    <x v="3"/>
    <x v="3"/>
    <x v="13"/>
    <x v="13"/>
    <x v="13"/>
    <x v="15"/>
    <x v="69"/>
    <x v="69"/>
    <x v="66"/>
    <x v="70"/>
    <x v="50"/>
    <x v="67"/>
    <x v="3"/>
  </r>
  <r>
    <x v="0"/>
    <x v="3"/>
    <x v="3"/>
    <x v="14"/>
    <x v="14"/>
    <x v="14"/>
    <x v="16"/>
    <x v="70"/>
    <x v="51"/>
    <x v="70"/>
    <x v="74"/>
    <x v="64"/>
    <x v="66"/>
    <x v="3"/>
  </r>
  <r>
    <x v="0"/>
    <x v="3"/>
    <x v="3"/>
    <x v="16"/>
    <x v="16"/>
    <x v="16"/>
    <x v="17"/>
    <x v="71"/>
    <x v="70"/>
    <x v="14"/>
    <x v="75"/>
    <x v="64"/>
    <x v="66"/>
    <x v="3"/>
  </r>
  <r>
    <x v="0"/>
    <x v="3"/>
    <x v="3"/>
    <x v="15"/>
    <x v="15"/>
    <x v="15"/>
    <x v="18"/>
    <x v="72"/>
    <x v="71"/>
    <x v="71"/>
    <x v="76"/>
    <x v="65"/>
    <x v="68"/>
    <x v="3"/>
  </r>
  <r>
    <x v="0"/>
    <x v="3"/>
    <x v="3"/>
    <x v="25"/>
    <x v="25"/>
    <x v="25"/>
    <x v="19"/>
    <x v="73"/>
    <x v="72"/>
    <x v="72"/>
    <x v="77"/>
    <x v="66"/>
    <x v="69"/>
    <x v="3"/>
  </r>
  <r>
    <x v="0"/>
    <x v="4"/>
    <x v="4"/>
    <x v="3"/>
    <x v="3"/>
    <x v="3"/>
    <x v="0"/>
    <x v="74"/>
    <x v="73"/>
    <x v="73"/>
    <x v="78"/>
    <x v="67"/>
    <x v="70"/>
    <x v="3"/>
  </r>
  <r>
    <x v="0"/>
    <x v="4"/>
    <x v="4"/>
    <x v="0"/>
    <x v="0"/>
    <x v="0"/>
    <x v="1"/>
    <x v="75"/>
    <x v="74"/>
    <x v="74"/>
    <x v="79"/>
    <x v="68"/>
    <x v="71"/>
    <x v="3"/>
  </r>
  <r>
    <x v="0"/>
    <x v="4"/>
    <x v="4"/>
    <x v="1"/>
    <x v="1"/>
    <x v="1"/>
    <x v="2"/>
    <x v="76"/>
    <x v="75"/>
    <x v="75"/>
    <x v="80"/>
    <x v="69"/>
    <x v="33"/>
    <x v="3"/>
  </r>
  <r>
    <x v="0"/>
    <x v="4"/>
    <x v="4"/>
    <x v="2"/>
    <x v="2"/>
    <x v="2"/>
    <x v="3"/>
    <x v="77"/>
    <x v="76"/>
    <x v="76"/>
    <x v="81"/>
    <x v="70"/>
    <x v="72"/>
    <x v="3"/>
  </r>
  <r>
    <x v="0"/>
    <x v="4"/>
    <x v="4"/>
    <x v="5"/>
    <x v="5"/>
    <x v="5"/>
    <x v="4"/>
    <x v="78"/>
    <x v="77"/>
    <x v="64"/>
    <x v="82"/>
    <x v="71"/>
    <x v="73"/>
    <x v="0"/>
  </r>
  <r>
    <x v="0"/>
    <x v="4"/>
    <x v="4"/>
    <x v="6"/>
    <x v="6"/>
    <x v="6"/>
    <x v="5"/>
    <x v="79"/>
    <x v="78"/>
    <x v="77"/>
    <x v="83"/>
    <x v="60"/>
    <x v="74"/>
    <x v="3"/>
  </r>
  <r>
    <x v="0"/>
    <x v="4"/>
    <x v="4"/>
    <x v="4"/>
    <x v="4"/>
    <x v="4"/>
    <x v="6"/>
    <x v="80"/>
    <x v="79"/>
    <x v="72"/>
    <x v="84"/>
    <x v="72"/>
    <x v="75"/>
    <x v="3"/>
  </r>
  <r>
    <x v="0"/>
    <x v="4"/>
    <x v="4"/>
    <x v="19"/>
    <x v="19"/>
    <x v="19"/>
    <x v="7"/>
    <x v="81"/>
    <x v="9"/>
    <x v="78"/>
    <x v="85"/>
    <x v="73"/>
    <x v="76"/>
    <x v="3"/>
  </r>
  <r>
    <x v="0"/>
    <x v="4"/>
    <x v="4"/>
    <x v="12"/>
    <x v="12"/>
    <x v="12"/>
    <x v="8"/>
    <x v="82"/>
    <x v="29"/>
    <x v="78"/>
    <x v="85"/>
    <x v="74"/>
    <x v="77"/>
    <x v="3"/>
  </r>
  <r>
    <x v="0"/>
    <x v="4"/>
    <x v="4"/>
    <x v="10"/>
    <x v="10"/>
    <x v="10"/>
    <x v="8"/>
    <x v="82"/>
    <x v="29"/>
    <x v="79"/>
    <x v="86"/>
    <x v="75"/>
    <x v="78"/>
    <x v="3"/>
  </r>
  <r>
    <x v="0"/>
    <x v="4"/>
    <x v="4"/>
    <x v="7"/>
    <x v="7"/>
    <x v="7"/>
    <x v="10"/>
    <x v="83"/>
    <x v="80"/>
    <x v="53"/>
    <x v="87"/>
    <x v="69"/>
    <x v="33"/>
    <x v="3"/>
  </r>
  <r>
    <x v="0"/>
    <x v="4"/>
    <x v="4"/>
    <x v="8"/>
    <x v="8"/>
    <x v="8"/>
    <x v="11"/>
    <x v="84"/>
    <x v="81"/>
    <x v="80"/>
    <x v="88"/>
    <x v="73"/>
    <x v="76"/>
    <x v="3"/>
  </r>
  <r>
    <x v="0"/>
    <x v="4"/>
    <x v="4"/>
    <x v="9"/>
    <x v="9"/>
    <x v="9"/>
    <x v="12"/>
    <x v="85"/>
    <x v="82"/>
    <x v="81"/>
    <x v="89"/>
    <x v="76"/>
    <x v="79"/>
    <x v="3"/>
  </r>
  <r>
    <x v="0"/>
    <x v="4"/>
    <x v="4"/>
    <x v="24"/>
    <x v="24"/>
    <x v="24"/>
    <x v="13"/>
    <x v="86"/>
    <x v="83"/>
    <x v="39"/>
    <x v="90"/>
    <x v="66"/>
    <x v="21"/>
    <x v="3"/>
  </r>
  <r>
    <x v="0"/>
    <x v="4"/>
    <x v="4"/>
    <x v="14"/>
    <x v="14"/>
    <x v="14"/>
    <x v="14"/>
    <x v="87"/>
    <x v="84"/>
    <x v="55"/>
    <x v="56"/>
    <x v="77"/>
    <x v="80"/>
    <x v="0"/>
  </r>
  <r>
    <x v="0"/>
    <x v="4"/>
    <x v="4"/>
    <x v="17"/>
    <x v="17"/>
    <x v="17"/>
    <x v="15"/>
    <x v="88"/>
    <x v="35"/>
    <x v="38"/>
    <x v="91"/>
    <x v="69"/>
    <x v="33"/>
    <x v="3"/>
  </r>
  <r>
    <x v="0"/>
    <x v="4"/>
    <x v="4"/>
    <x v="13"/>
    <x v="13"/>
    <x v="13"/>
    <x v="16"/>
    <x v="89"/>
    <x v="85"/>
    <x v="35"/>
    <x v="92"/>
    <x v="60"/>
    <x v="74"/>
    <x v="3"/>
  </r>
  <r>
    <x v="0"/>
    <x v="4"/>
    <x v="4"/>
    <x v="18"/>
    <x v="18"/>
    <x v="18"/>
    <x v="17"/>
    <x v="90"/>
    <x v="86"/>
    <x v="82"/>
    <x v="93"/>
    <x v="76"/>
    <x v="79"/>
    <x v="3"/>
  </r>
  <r>
    <x v="0"/>
    <x v="4"/>
    <x v="4"/>
    <x v="11"/>
    <x v="11"/>
    <x v="11"/>
    <x v="18"/>
    <x v="91"/>
    <x v="87"/>
    <x v="35"/>
    <x v="92"/>
    <x v="78"/>
    <x v="81"/>
    <x v="3"/>
  </r>
  <r>
    <x v="0"/>
    <x v="4"/>
    <x v="4"/>
    <x v="26"/>
    <x v="26"/>
    <x v="26"/>
    <x v="19"/>
    <x v="92"/>
    <x v="88"/>
    <x v="83"/>
    <x v="77"/>
    <x v="79"/>
    <x v="82"/>
    <x v="3"/>
  </r>
  <r>
    <x v="0"/>
    <x v="5"/>
    <x v="5"/>
    <x v="0"/>
    <x v="0"/>
    <x v="0"/>
    <x v="0"/>
    <x v="93"/>
    <x v="89"/>
    <x v="84"/>
    <x v="94"/>
    <x v="80"/>
    <x v="83"/>
    <x v="3"/>
  </r>
  <r>
    <x v="0"/>
    <x v="5"/>
    <x v="5"/>
    <x v="1"/>
    <x v="1"/>
    <x v="1"/>
    <x v="1"/>
    <x v="94"/>
    <x v="90"/>
    <x v="85"/>
    <x v="95"/>
    <x v="81"/>
    <x v="84"/>
    <x v="3"/>
  </r>
  <r>
    <x v="0"/>
    <x v="5"/>
    <x v="5"/>
    <x v="2"/>
    <x v="2"/>
    <x v="2"/>
    <x v="2"/>
    <x v="95"/>
    <x v="91"/>
    <x v="86"/>
    <x v="96"/>
    <x v="82"/>
    <x v="85"/>
    <x v="3"/>
  </r>
  <r>
    <x v="0"/>
    <x v="5"/>
    <x v="5"/>
    <x v="8"/>
    <x v="8"/>
    <x v="8"/>
    <x v="3"/>
    <x v="96"/>
    <x v="92"/>
    <x v="56"/>
    <x v="97"/>
    <x v="39"/>
    <x v="86"/>
    <x v="3"/>
  </r>
  <r>
    <x v="0"/>
    <x v="5"/>
    <x v="5"/>
    <x v="4"/>
    <x v="4"/>
    <x v="4"/>
    <x v="4"/>
    <x v="97"/>
    <x v="93"/>
    <x v="56"/>
    <x v="97"/>
    <x v="83"/>
    <x v="87"/>
    <x v="3"/>
  </r>
  <r>
    <x v="0"/>
    <x v="5"/>
    <x v="5"/>
    <x v="7"/>
    <x v="7"/>
    <x v="7"/>
    <x v="5"/>
    <x v="98"/>
    <x v="94"/>
    <x v="87"/>
    <x v="98"/>
    <x v="84"/>
    <x v="88"/>
    <x v="3"/>
  </r>
  <r>
    <x v="0"/>
    <x v="5"/>
    <x v="5"/>
    <x v="6"/>
    <x v="6"/>
    <x v="6"/>
    <x v="6"/>
    <x v="99"/>
    <x v="95"/>
    <x v="88"/>
    <x v="99"/>
    <x v="85"/>
    <x v="89"/>
    <x v="3"/>
  </r>
  <r>
    <x v="0"/>
    <x v="5"/>
    <x v="5"/>
    <x v="5"/>
    <x v="5"/>
    <x v="5"/>
    <x v="7"/>
    <x v="100"/>
    <x v="96"/>
    <x v="89"/>
    <x v="100"/>
    <x v="86"/>
    <x v="90"/>
    <x v="3"/>
  </r>
  <r>
    <x v="0"/>
    <x v="5"/>
    <x v="5"/>
    <x v="3"/>
    <x v="3"/>
    <x v="3"/>
    <x v="8"/>
    <x v="101"/>
    <x v="97"/>
    <x v="53"/>
    <x v="71"/>
    <x v="87"/>
    <x v="91"/>
    <x v="0"/>
  </r>
  <r>
    <x v="0"/>
    <x v="5"/>
    <x v="5"/>
    <x v="9"/>
    <x v="9"/>
    <x v="9"/>
    <x v="9"/>
    <x v="78"/>
    <x v="98"/>
    <x v="90"/>
    <x v="101"/>
    <x v="88"/>
    <x v="92"/>
    <x v="3"/>
  </r>
  <r>
    <x v="0"/>
    <x v="5"/>
    <x v="5"/>
    <x v="13"/>
    <x v="13"/>
    <x v="13"/>
    <x v="10"/>
    <x v="102"/>
    <x v="99"/>
    <x v="91"/>
    <x v="102"/>
    <x v="44"/>
    <x v="93"/>
    <x v="3"/>
  </r>
  <r>
    <x v="0"/>
    <x v="5"/>
    <x v="5"/>
    <x v="12"/>
    <x v="12"/>
    <x v="12"/>
    <x v="11"/>
    <x v="103"/>
    <x v="47"/>
    <x v="71"/>
    <x v="103"/>
    <x v="89"/>
    <x v="94"/>
    <x v="3"/>
  </r>
  <r>
    <x v="0"/>
    <x v="5"/>
    <x v="5"/>
    <x v="11"/>
    <x v="11"/>
    <x v="11"/>
    <x v="12"/>
    <x v="104"/>
    <x v="100"/>
    <x v="17"/>
    <x v="104"/>
    <x v="90"/>
    <x v="95"/>
    <x v="3"/>
  </r>
  <r>
    <x v="0"/>
    <x v="5"/>
    <x v="5"/>
    <x v="10"/>
    <x v="10"/>
    <x v="10"/>
    <x v="13"/>
    <x v="63"/>
    <x v="101"/>
    <x v="92"/>
    <x v="105"/>
    <x v="91"/>
    <x v="96"/>
    <x v="3"/>
  </r>
  <r>
    <x v="0"/>
    <x v="5"/>
    <x v="5"/>
    <x v="14"/>
    <x v="14"/>
    <x v="14"/>
    <x v="14"/>
    <x v="66"/>
    <x v="102"/>
    <x v="55"/>
    <x v="56"/>
    <x v="41"/>
    <x v="97"/>
    <x v="0"/>
  </r>
  <r>
    <x v="0"/>
    <x v="5"/>
    <x v="5"/>
    <x v="18"/>
    <x v="18"/>
    <x v="18"/>
    <x v="15"/>
    <x v="105"/>
    <x v="103"/>
    <x v="83"/>
    <x v="106"/>
    <x v="48"/>
    <x v="98"/>
    <x v="3"/>
  </r>
  <r>
    <x v="0"/>
    <x v="5"/>
    <x v="5"/>
    <x v="17"/>
    <x v="17"/>
    <x v="17"/>
    <x v="16"/>
    <x v="106"/>
    <x v="104"/>
    <x v="93"/>
    <x v="107"/>
    <x v="92"/>
    <x v="99"/>
    <x v="3"/>
  </r>
  <r>
    <x v="0"/>
    <x v="5"/>
    <x v="5"/>
    <x v="15"/>
    <x v="15"/>
    <x v="15"/>
    <x v="17"/>
    <x v="83"/>
    <x v="37"/>
    <x v="77"/>
    <x v="108"/>
    <x v="61"/>
    <x v="100"/>
    <x v="3"/>
  </r>
  <r>
    <x v="0"/>
    <x v="5"/>
    <x v="5"/>
    <x v="16"/>
    <x v="16"/>
    <x v="16"/>
    <x v="18"/>
    <x v="84"/>
    <x v="85"/>
    <x v="94"/>
    <x v="109"/>
    <x v="93"/>
    <x v="101"/>
    <x v="3"/>
  </r>
  <r>
    <x v="0"/>
    <x v="5"/>
    <x v="5"/>
    <x v="21"/>
    <x v="21"/>
    <x v="21"/>
    <x v="18"/>
    <x v="84"/>
    <x v="85"/>
    <x v="14"/>
    <x v="110"/>
    <x v="62"/>
    <x v="102"/>
    <x v="3"/>
  </r>
  <r>
    <x v="0"/>
    <x v="6"/>
    <x v="6"/>
    <x v="0"/>
    <x v="0"/>
    <x v="0"/>
    <x v="0"/>
    <x v="107"/>
    <x v="105"/>
    <x v="95"/>
    <x v="111"/>
    <x v="71"/>
    <x v="12"/>
    <x v="3"/>
  </r>
  <r>
    <x v="0"/>
    <x v="6"/>
    <x v="6"/>
    <x v="1"/>
    <x v="1"/>
    <x v="1"/>
    <x v="1"/>
    <x v="108"/>
    <x v="106"/>
    <x v="96"/>
    <x v="112"/>
    <x v="72"/>
    <x v="103"/>
    <x v="3"/>
  </r>
  <r>
    <x v="0"/>
    <x v="6"/>
    <x v="6"/>
    <x v="4"/>
    <x v="4"/>
    <x v="4"/>
    <x v="2"/>
    <x v="109"/>
    <x v="107"/>
    <x v="76"/>
    <x v="113"/>
    <x v="94"/>
    <x v="104"/>
    <x v="3"/>
  </r>
  <r>
    <x v="0"/>
    <x v="6"/>
    <x v="6"/>
    <x v="2"/>
    <x v="2"/>
    <x v="2"/>
    <x v="3"/>
    <x v="45"/>
    <x v="108"/>
    <x v="97"/>
    <x v="114"/>
    <x v="95"/>
    <x v="105"/>
    <x v="3"/>
  </r>
  <r>
    <x v="0"/>
    <x v="6"/>
    <x v="6"/>
    <x v="8"/>
    <x v="8"/>
    <x v="8"/>
    <x v="4"/>
    <x v="110"/>
    <x v="109"/>
    <x v="77"/>
    <x v="115"/>
    <x v="96"/>
    <x v="106"/>
    <x v="3"/>
  </r>
  <r>
    <x v="0"/>
    <x v="6"/>
    <x v="6"/>
    <x v="7"/>
    <x v="7"/>
    <x v="7"/>
    <x v="5"/>
    <x v="111"/>
    <x v="110"/>
    <x v="69"/>
    <x v="45"/>
    <x v="97"/>
    <x v="107"/>
    <x v="3"/>
  </r>
  <r>
    <x v="0"/>
    <x v="6"/>
    <x v="6"/>
    <x v="5"/>
    <x v="5"/>
    <x v="5"/>
    <x v="6"/>
    <x v="112"/>
    <x v="111"/>
    <x v="63"/>
    <x v="116"/>
    <x v="63"/>
    <x v="108"/>
    <x v="3"/>
  </r>
  <r>
    <x v="0"/>
    <x v="6"/>
    <x v="6"/>
    <x v="3"/>
    <x v="3"/>
    <x v="3"/>
    <x v="7"/>
    <x v="113"/>
    <x v="112"/>
    <x v="98"/>
    <x v="117"/>
    <x v="59"/>
    <x v="109"/>
    <x v="3"/>
  </r>
  <r>
    <x v="0"/>
    <x v="6"/>
    <x v="6"/>
    <x v="9"/>
    <x v="9"/>
    <x v="9"/>
    <x v="8"/>
    <x v="114"/>
    <x v="113"/>
    <x v="99"/>
    <x v="118"/>
    <x v="98"/>
    <x v="110"/>
    <x v="3"/>
  </r>
  <r>
    <x v="0"/>
    <x v="6"/>
    <x v="6"/>
    <x v="6"/>
    <x v="6"/>
    <x v="6"/>
    <x v="9"/>
    <x v="61"/>
    <x v="114"/>
    <x v="65"/>
    <x v="119"/>
    <x v="99"/>
    <x v="111"/>
    <x v="0"/>
  </r>
  <r>
    <x v="0"/>
    <x v="6"/>
    <x v="6"/>
    <x v="10"/>
    <x v="10"/>
    <x v="10"/>
    <x v="10"/>
    <x v="115"/>
    <x v="115"/>
    <x v="100"/>
    <x v="66"/>
    <x v="91"/>
    <x v="112"/>
    <x v="3"/>
  </r>
  <r>
    <x v="0"/>
    <x v="6"/>
    <x v="6"/>
    <x v="13"/>
    <x v="13"/>
    <x v="13"/>
    <x v="11"/>
    <x v="116"/>
    <x v="101"/>
    <x v="66"/>
    <x v="120"/>
    <x v="67"/>
    <x v="35"/>
    <x v="3"/>
  </r>
  <r>
    <x v="0"/>
    <x v="6"/>
    <x v="6"/>
    <x v="11"/>
    <x v="11"/>
    <x v="11"/>
    <x v="12"/>
    <x v="117"/>
    <x v="116"/>
    <x v="101"/>
    <x v="121"/>
    <x v="58"/>
    <x v="113"/>
    <x v="3"/>
  </r>
  <r>
    <x v="0"/>
    <x v="6"/>
    <x v="6"/>
    <x v="12"/>
    <x v="12"/>
    <x v="12"/>
    <x v="13"/>
    <x v="65"/>
    <x v="31"/>
    <x v="46"/>
    <x v="122"/>
    <x v="100"/>
    <x v="114"/>
    <x v="3"/>
  </r>
  <r>
    <x v="0"/>
    <x v="6"/>
    <x v="6"/>
    <x v="15"/>
    <x v="15"/>
    <x v="15"/>
    <x v="14"/>
    <x v="69"/>
    <x v="117"/>
    <x v="34"/>
    <x v="123"/>
    <x v="101"/>
    <x v="115"/>
    <x v="3"/>
  </r>
  <r>
    <x v="0"/>
    <x v="6"/>
    <x v="6"/>
    <x v="18"/>
    <x v="18"/>
    <x v="18"/>
    <x v="15"/>
    <x v="71"/>
    <x v="70"/>
    <x v="93"/>
    <x v="124"/>
    <x v="98"/>
    <x v="110"/>
    <x v="3"/>
  </r>
  <r>
    <x v="0"/>
    <x v="6"/>
    <x v="6"/>
    <x v="17"/>
    <x v="17"/>
    <x v="17"/>
    <x v="16"/>
    <x v="72"/>
    <x v="84"/>
    <x v="38"/>
    <x v="18"/>
    <x v="64"/>
    <x v="44"/>
    <x v="3"/>
  </r>
  <r>
    <x v="0"/>
    <x v="6"/>
    <x v="6"/>
    <x v="22"/>
    <x v="22"/>
    <x v="22"/>
    <x v="17"/>
    <x v="118"/>
    <x v="118"/>
    <x v="37"/>
    <x v="125"/>
    <x v="50"/>
    <x v="116"/>
    <x v="3"/>
  </r>
  <r>
    <x v="0"/>
    <x v="6"/>
    <x v="6"/>
    <x v="14"/>
    <x v="14"/>
    <x v="14"/>
    <x v="18"/>
    <x v="84"/>
    <x v="119"/>
    <x v="55"/>
    <x v="56"/>
    <x v="90"/>
    <x v="117"/>
    <x v="3"/>
  </r>
  <r>
    <x v="0"/>
    <x v="6"/>
    <x v="6"/>
    <x v="24"/>
    <x v="24"/>
    <x v="24"/>
    <x v="19"/>
    <x v="85"/>
    <x v="37"/>
    <x v="102"/>
    <x v="126"/>
    <x v="50"/>
    <x v="116"/>
    <x v="3"/>
  </r>
  <r>
    <x v="0"/>
    <x v="7"/>
    <x v="7"/>
    <x v="0"/>
    <x v="0"/>
    <x v="0"/>
    <x v="0"/>
    <x v="119"/>
    <x v="120"/>
    <x v="103"/>
    <x v="127"/>
    <x v="102"/>
    <x v="118"/>
    <x v="3"/>
  </r>
  <r>
    <x v="0"/>
    <x v="7"/>
    <x v="7"/>
    <x v="1"/>
    <x v="1"/>
    <x v="1"/>
    <x v="1"/>
    <x v="39"/>
    <x v="121"/>
    <x v="104"/>
    <x v="128"/>
    <x v="101"/>
    <x v="119"/>
    <x v="3"/>
  </r>
  <r>
    <x v="0"/>
    <x v="7"/>
    <x v="7"/>
    <x v="2"/>
    <x v="2"/>
    <x v="2"/>
    <x v="2"/>
    <x v="120"/>
    <x v="122"/>
    <x v="100"/>
    <x v="129"/>
    <x v="48"/>
    <x v="120"/>
    <x v="3"/>
  </r>
  <r>
    <x v="0"/>
    <x v="7"/>
    <x v="7"/>
    <x v="5"/>
    <x v="5"/>
    <x v="5"/>
    <x v="3"/>
    <x v="100"/>
    <x v="123"/>
    <x v="45"/>
    <x v="130"/>
    <x v="50"/>
    <x v="121"/>
    <x v="0"/>
  </r>
  <r>
    <x v="0"/>
    <x v="7"/>
    <x v="7"/>
    <x v="6"/>
    <x v="6"/>
    <x v="6"/>
    <x v="4"/>
    <x v="121"/>
    <x v="124"/>
    <x v="105"/>
    <x v="131"/>
    <x v="77"/>
    <x v="122"/>
    <x v="3"/>
  </r>
  <r>
    <x v="0"/>
    <x v="7"/>
    <x v="7"/>
    <x v="4"/>
    <x v="4"/>
    <x v="4"/>
    <x v="5"/>
    <x v="53"/>
    <x v="125"/>
    <x v="81"/>
    <x v="132"/>
    <x v="30"/>
    <x v="123"/>
    <x v="3"/>
  </r>
  <r>
    <x v="0"/>
    <x v="7"/>
    <x v="7"/>
    <x v="3"/>
    <x v="3"/>
    <x v="3"/>
    <x v="6"/>
    <x v="122"/>
    <x v="126"/>
    <x v="106"/>
    <x v="133"/>
    <x v="53"/>
    <x v="35"/>
    <x v="3"/>
  </r>
  <r>
    <x v="0"/>
    <x v="7"/>
    <x v="7"/>
    <x v="7"/>
    <x v="7"/>
    <x v="7"/>
    <x v="7"/>
    <x v="106"/>
    <x v="127"/>
    <x v="56"/>
    <x v="48"/>
    <x v="53"/>
    <x v="35"/>
    <x v="3"/>
  </r>
  <r>
    <x v="0"/>
    <x v="7"/>
    <x v="7"/>
    <x v="10"/>
    <x v="10"/>
    <x v="10"/>
    <x v="7"/>
    <x v="106"/>
    <x v="127"/>
    <x v="87"/>
    <x v="134"/>
    <x v="103"/>
    <x v="124"/>
    <x v="3"/>
  </r>
  <r>
    <x v="0"/>
    <x v="7"/>
    <x v="7"/>
    <x v="9"/>
    <x v="9"/>
    <x v="9"/>
    <x v="9"/>
    <x v="82"/>
    <x v="128"/>
    <x v="107"/>
    <x v="135"/>
    <x v="73"/>
    <x v="125"/>
    <x v="3"/>
  </r>
  <r>
    <x v="0"/>
    <x v="7"/>
    <x v="7"/>
    <x v="12"/>
    <x v="12"/>
    <x v="12"/>
    <x v="10"/>
    <x v="84"/>
    <x v="129"/>
    <x v="108"/>
    <x v="136"/>
    <x v="66"/>
    <x v="126"/>
    <x v="3"/>
  </r>
  <r>
    <x v="0"/>
    <x v="7"/>
    <x v="7"/>
    <x v="8"/>
    <x v="8"/>
    <x v="8"/>
    <x v="11"/>
    <x v="123"/>
    <x v="116"/>
    <x v="109"/>
    <x v="137"/>
    <x v="58"/>
    <x v="127"/>
    <x v="3"/>
  </r>
  <r>
    <x v="0"/>
    <x v="7"/>
    <x v="7"/>
    <x v="19"/>
    <x v="19"/>
    <x v="19"/>
    <x v="12"/>
    <x v="124"/>
    <x v="103"/>
    <x v="102"/>
    <x v="138"/>
    <x v="99"/>
    <x v="128"/>
    <x v="3"/>
  </r>
  <r>
    <x v="0"/>
    <x v="7"/>
    <x v="7"/>
    <x v="24"/>
    <x v="24"/>
    <x v="24"/>
    <x v="13"/>
    <x v="125"/>
    <x v="130"/>
    <x v="109"/>
    <x v="137"/>
    <x v="91"/>
    <x v="129"/>
    <x v="3"/>
  </r>
  <r>
    <x v="0"/>
    <x v="7"/>
    <x v="7"/>
    <x v="14"/>
    <x v="14"/>
    <x v="14"/>
    <x v="14"/>
    <x v="126"/>
    <x v="131"/>
    <x v="55"/>
    <x v="56"/>
    <x v="53"/>
    <x v="35"/>
    <x v="3"/>
  </r>
  <r>
    <x v="0"/>
    <x v="7"/>
    <x v="7"/>
    <x v="13"/>
    <x v="13"/>
    <x v="13"/>
    <x v="15"/>
    <x v="127"/>
    <x v="132"/>
    <x v="14"/>
    <x v="139"/>
    <x v="77"/>
    <x v="122"/>
    <x v="3"/>
  </r>
  <r>
    <x v="0"/>
    <x v="7"/>
    <x v="7"/>
    <x v="11"/>
    <x v="11"/>
    <x v="11"/>
    <x v="16"/>
    <x v="128"/>
    <x v="36"/>
    <x v="80"/>
    <x v="140"/>
    <x v="75"/>
    <x v="130"/>
    <x v="3"/>
  </r>
  <r>
    <x v="0"/>
    <x v="7"/>
    <x v="7"/>
    <x v="25"/>
    <x v="25"/>
    <x v="25"/>
    <x v="16"/>
    <x v="128"/>
    <x v="36"/>
    <x v="102"/>
    <x v="138"/>
    <x v="65"/>
    <x v="131"/>
    <x v="3"/>
  </r>
  <r>
    <x v="0"/>
    <x v="7"/>
    <x v="7"/>
    <x v="16"/>
    <x v="16"/>
    <x v="16"/>
    <x v="18"/>
    <x v="89"/>
    <x v="133"/>
    <x v="70"/>
    <x v="141"/>
    <x v="76"/>
    <x v="132"/>
    <x v="3"/>
  </r>
  <r>
    <x v="0"/>
    <x v="7"/>
    <x v="7"/>
    <x v="27"/>
    <x v="27"/>
    <x v="27"/>
    <x v="18"/>
    <x v="89"/>
    <x v="133"/>
    <x v="110"/>
    <x v="142"/>
    <x v="60"/>
    <x v="133"/>
    <x v="3"/>
  </r>
  <r>
    <x v="0"/>
    <x v="8"/>
    <x v="8"/>
    <x v="0"/>
    <x v="0"/>
    <x v="0"/>
    <x v="0"/>
    <x v="103"/>
    <x v="134"/>
    <x v="111"/>
    <x v="143"/>
    <x v="76"/>
    <x v="134"/>
    <x v="3"/>
  </r>
  <r>
    <x v="0"/>
    <x v="8"/>
    <x v="8"/>
    <x v="2"/>
    <x v="2"/>
    <x v="2"/>
    <x v="1"/>
    <x v="62"/>
    <x v="135"/>
    <x v="112"/>
    <x v="144"/>
    <x v="104"/>
    <x v="135"/>
    <x v="3"/>
  </r>
  <r>
    <x v="0"/>
    <x v="8"/>
    <x v="8"/>
    <x v="4"/>
    <x v="4"/>
    <x v="4"/>
    <x v="2"/>
    <x v="129"/>
    <x v="136"/>
    <x v="78"/>
    <x v="145"/>
    <x v="105"/>
    <x v="136"/>
    <x v="3"/>
  </r>
  <r>
    <x v="0"/>
    <x v="8"/>
    <x v="8"/>
    <x v="5"/>
    <x v="5"/>
    <x v="5"/>
    <x v="3"/>
    <x v="130"/>
    <x v="137"/>
    <x v="17"/>
    <x v="146"/>
    <x v="77"/>
    <x v="137"/>
    <x v="0"/>
  </r>
  <r>
    <x v="0"/>
    <x v="8"/>
    <x v="8"/>
    <x v="1"/>
    <x v="1"/>
    <x v="1"/>
    <x v="4"/>
    <x v="131"/>
    <x v="138"/>
    <x v="113"/>
    <x v="147"/>
    <x v="75"/>
    <x v="30"/>
    <x v="3"/>
  </r>
  <r>
    <x v="0"/>
    <x v="8"/>
    <x v="8"/>
    <x v="7"/>
    <x v="7"/>
    <x v="7"/>
    <x v="5"/>
    <x v="67"/>
    <x v="139"/>
    <x v="77"/>
    <x v="148"/>
    <x v="104"/>
    <x v="135"/>
    <x v="3"/>
  </r>
  <r>
    <x v="0"/>
    <x v="8"/>
    <x v="8"/>
    <x v="3"/>
    <x v="3"/>
    <x v="3"/>
    <x v="6"/>
    <x v="79"/>
    <x v="140"/>
    <x v="67"/>
    <x v="149"/>
    <x v="85"/>
    <x v="138"/>
    <x v="3"/>
  </r>
  <r>
    <x v="0"/>
    <x v="8"/>
    <x v="8"/>
    <x v="6"/>
    <x v="6"/>
    <x v="6"/>
    <x v="7"/>
    <x v="81"/>
    <x v="141"/>
    <x v="68"/>
    <x v="150"/>
    <x v="79"/>
    <x v="139"/>
    <x v="3"/>
  </r>
  <r>
    <x v="0"/>
    <x v="8"/>
    <x v="8"/>
    <x v="8"/>
    <x v="8"/>
    <x v="8"/>
    <x v="8"/>
    <x v="132"/>
    <x v="142"/>
    <x v="72"/>
    <x v="151"/>
    <x v="85"/>
    <x v="138"/>
    <x v="3"/>
  </r>
  <r>
    <x v="0"/>
    <x v="8"/>
    <x v="8"/>
    <x v="9"/>
    <x v="9"/>
    <x v="9"/>
    <x v="9"/>
    <x v="85"/>
    <x v="143"/>
    <x v="105"/>
    <x v="152"/>
    <x v="91"/>
    <x v="99"/>
    <x v="3"/>
  </r>
  <r>
    <x v="0"/>
    <x v="8"/>
    <x v="8"/>
    <x v="13"/>
    <x v="13"/>
    <x v="13"/>
    <x v="10"/>
    <x v="133"/>
    <x v="144"/>
    <x v="102"/>
    <x v="84"/>
    <x v="69"/>
    <x v="140"/>
    <x v="3"/>
  </r>
  <r>
    <x v="0"/>
    <x v="8"/>
    <x v="8"/>
    <x v="10"/>
    <x v="10"/>
    <x v="10"/>
    <x v="10"/>
    <x v="133"/>
    <x v="144"/>
    <x v="107"/>
    <x v="153"/>
    <x v="75"/>
    <x v="30"/>
    <x v="3"/>
  </r>
  <r>
    <x v="0"/>
    <x v="8"/>
    <x v="8"/>
    <x v="24"/>
    <x v="24"/>
    <x v="24"/>
    <x v="12"/>
    <x v="126"/>
    <x v="145"/>
    <x v="102"/>
    <x v="84"/>
    <x v="91"/>
    <x v="99"/>
    <x v="3"/>
  </r>
  <r>
    <x v="0"/>
    <x v="8"/>
    <x v="8"/>
    <x v="14"/>
    <x v="14"/>
    <x v="14"/>
    <x v="13"/>
    <x v="134"/>
    <x v="146"/>
    <x v="55"/>
    <x v="56"/>
    <x v="106"/>
    <x v="141"/>
    <x v="3"/>
  </r>
  <r>
    <x v="0"/>
    <x v="8"/>
    <x v="8"/>
    <x v="19"/>
    <x v="19"/>
    <x v="19"/>
    <x v="14"/>
    <x v="127"/>
    <x v="147"/>
    <x v="83"/>
    <x v="154"/>
    <x v="66"/>
    <x v="50"/>
    <x v="3"/>
  </r>
  <r>
    <x v="0"/>
    <x v="8"/>
    <x v="8"/>
    <x v="18"/>
    <x v="18"/>
    <x v="18"/>
    <x v="15"/>
    <x v="88"/>
    <x v="148"/>
    <x v="70"/>
    <x v="18"/>
    <x v="101"/>
    <x v="66"/>
    <x v="3"/>
  </r>
  <r>
    <x v="0"/>
    <x v="8"/>
    <x v="8"/>
    <x v="15"/>
    <x v="15"/>
    <x v="15"/>
    <x v="15"/>
    <x v="88"/>
    <x v="148"/>
    <x v="39"/>
    <x v="155"/>
    <x v="79"/>
    <x v="139"/>
    <x v="3"/>
  </r>
  <r>
    <x v="0"/>
    <x v="8"/>
    <x v="8"/>
    <x v="12"/>
    <x v="12"/>
    <x v="12"/>
    <x v="17"/>
    <x v="90"/>
    <x v="149"/>
    <x v="102"/>
    <x v="84"/>
    <x v="75"/>
    <x v="30"/>
    <x v="3"/>
  </r>
  <r>
    <x v="0"/>
    <x v="8"/>
    <x v="8"/>
    <x v="16"/>
    <x v="16"/>
    <x v="16"/>
    <x v="18"/>
    <x v="91"/>
    <x v="118"/>
    <x v="110"/>
    <x v="156"/>
    <x v="65"/>
    <x v="142"/>
    <x v="3"/>
  </r>
  <r>
    <x v="0"/>
    <x v="8"/>
    <x v="8"/>
    <x v="11"/>
    <x v="11"/>
    <x v="11"/>
    <x v="18"/>
    <x v="91"/>
    <x v="118"/>
    <x v="35"/>
    <x v="157"/>
    <x v="78"/>
    <x v="143"/>
    <x v="3"/>
  </r>
  <r>
    <x v="0"/>
    <x v="8"/>
    <x v="8"/>
    <x v="25"/>
    <x v="25"/>
    <x v="25"/>
    <x v="18"/>
    <x v="91"/>
    <x v="118"/>
    <x v="93"/>
    <x v="158"/>
    <x v="68"/>
    <x v="144"/>
    <x v="3"/>
  </r>
  <r>
    <x v="0"/>
    <x v="9"/>
    <x v="9"/>
    <x v="0"/>
    <x v="0"/>
    <x v="0"/>
    <x v="0"/>
    <x v="135"/>
    <x v="150"/>
    <x v="114"/>
    <x v="159"/>
    <x v="93"/>
    <x v="145"/>
    <x v="3"/>
  </r>
  <r>
    <x v="0"/>
    <x v="9"/>
    <x v="9"/>
    <x v="3"/>
    <x v="3"/>
    <x v="3"/>
    <x v="1"/>
    <x v="74"/>
    <x v="151"/>
    <x v="115"/>
    <x v="160"/>
    <x v="107"/>
    <x v="135"/>
    <x v="0"/>
  </r>
  <r>
    <x v="0"/>
    <x v="9"/>
    <x v="9"/>
    <x v="1"/>
    <x v="1"/>
    <x v="1"/>
    <x v="2"/>
    <x v="136"/>
    <x v="152"/>
    <x v="44"/>
    <x v="161"/>
    <x v="74"/>
    <x v="80"/>
    <x v="3"/>
  </r>
  <r>
    <x v="0"/>
    <x v="9"/>
    <x v="9"/>
    <x v="2"/>
    <x v="2"/>
    <x v="2"/>
    <x v="3"/>
    <x v="46"/>
    <x v="138"/>
    <x v="116"/>
    <x v="162"/>
    <x v="108"/>
    <x v="2"/>
    <x v="3"/>
  </r>
  <r>
    <x v="0"/>
    <x v="9"/>
    <x v="9"/>
    <x v="4"/>
    <x v="4"/>
    <x v="4"/>
    <x v="4"/>
    <x v="75"/>
    <x v="153"/>
    <x v="77"/>
    <x v="163"/>
    <x v="109"/>
    <x v="146"/>
    <x v="3"/>
  </r>
  <r>
    <x v="0"/>
    <x v="9"/>
    <x v="9"/>
    <x v="5"/>
    <x v="5"/>
    <x v="5"/>
    <x v="5"/>
    <x v="137"/>
    <x v="154"/>
    <x v="92"/>
    <x v="164"/>
    <x v="110"/>
    <x v="147"/>
    <x v="3"/>
  </r>
  <r>
    <x v="0"/>
    <x v="9"/>
    <x v="9"/>
    <x v="6"/>
    <x v="6"/>
    <x v="6"/>
    <x v="6"/>
    <x v="138"/>
    <x v="155"/>
    <x v="113"/>
    <x v="27"/>
    <x v="101"/>
    <x v="148"/>
    <x v="3"/>
  </r>
  <r>
    <x v="0"/>
    <x v="9"/>
    <x v="9"/>
    <x v="9"/>
    <x v="9"/>
    <x v="9"/>
    <x v="7"/>
    <x v="139"/>
    <x v="156"/>
    <x v="112"/>
    <x v="165"/>
    <x v="81"/>
    <x v="149"/>
    <x v="3"/>
  </r>
  <r>
    <x v="0"/>
    <x v="9"/>
    <x v="9"/>
    <x v="28"/>
    <x v="28"/>
    <x v="28"/>
    <x v="8"/>
    <x v="121"/>
    <x v="28"/>
    <x v="117"/>
    <x v="166"/>
    <x v="111"/>
    <x v="107"/>
    <x v="3"/>
  </r>
  <r>
    <x v="0"/>
    <x v="9"/>
    <x v="9"/>
    <x v="8"/>
    <x v="8"/>
    <x v="8"/>
    <x v="9"/>
    <x v="140"/>
    <x v="157"/>
    <x v="78"/>
    <x v="167"/>
    <x v="112"/>
    <x v="150"/>
    <x v="3"/>
  </r>
  <r>
    <x v="0"/>
    <x v="9"/>
    <x v="9"/>
    <x v="7"/>
    <x v="7"/>
    <x v="7"/>
    <x v="10"/>
    <x v="55"/>
    <x v="99"/>
    <x v="91"/>
    <x v="122"/>
    <x v="86"/>
    <x v="151"/>
    <x v="3"/>
  </r>
  <r>
    <x v="0"/>
    <x v="9"/>
    <x v="9"/>
    <x v="12"/>
    <x v="12"/>
    <x v="12"/>
    <x v="11"/>
    <x v="105"/>
    <x v="158"/>
    <x v="71"/>
    <x v="4"/>
    <x v="90"/>
    <x v="37"/>
    <x v="3"/>
  </r>
  <r>
    <x v="0"/>
    <x v="9"/>
    <x v="9"/>
    <x v="16"/>
    <x v="16"/>
    <x v="16"/>
    <x v="12"/>
    <x v="141"/>
    <x v="145"/>
    <x v="37"/>
    <x v="168"/>
    <x v="113"/>
    <x v="152"/>
    <x v="3"/>
  </r>
  <r>
    <x v="0"/>
    <x v="9"/>
    <x v="9"/>
    <x v="11"/>
    <x v="11"/>
    <x v="11"/>
    <x v="13"/>
    <x v="80"/>
    <x v="159"/>
    <x v="68"/>
    <x v="169"/>
    <x v="53"/>
    <x v="153"/>
    <x v="3"/>
  </r>
  <r>
    <x v="0"/>
    <x v="9"/>
    <x v="9"/>
    <x v="10"/>
    <x v="10"/>
    <x v="10"/>
    <x v="13"/>
    <x v="80"/>
    <x v="159"/>
    <x v="118"/>
    <x v="170"/>
    <x v="91"/>
    <x v="82"/>
    <x v="3"/>
  </r>
  <r>
    <x v="0"/>
    <x v="9"/>
    <x v="9"/>
    <x v="13"/>
    <x v="13"/>
    <x v="13"/>
    <x v="15"/>
    <x v="106"/>
    <x v="33"/>
    <x v="66"/>
    <x v="171"/>
    <x v="74"/>
    <x v="80"/>
    <x v="3"/>
  </r>
  <r>
    <x v="0"/>
    <x v="9"/>
    <x v="9"/>
    <x v="15"/>
    <x v="15"/>
    <x v="15"/>
    <x v="16"/>
    <x v="71"/>
    <x v="117"/>
    <x v="67"/>
    <x v="172"/>
    <x v="69"/>
    <x v="154"/>
    <x v="3"/>
  </r>
  <r>
    <x v="0"/>
    <x v="9"/>
    <x v="9"/>
    <x v="18"/>
    <x v="18"/>
    <x v="18"/>
    <x v="17"/>
    <x v="82"/>
    <x v="160"/>
    <x v="83"/>
    <x v="173"/>
    <x v="63"/>
    <x v="27"/>
    <x v="3"/>
  </r>
  <r>
    <x v="0"/>
    <x v="9"/>
    <x v="9"/>
    <x v="14"/>
    <x v="14"/>
    <x v="14"/>
    <x v="17"/>
    <x v="82"/>
    <x v="160"/>
    <x v="55"/>
    <x v="56"/>
    <x v="53"/>
    <x v="153"/>
    <x v="3"/>
  </r>
  <r>
    <x v="0"/>
    <x v="9"/>
    <x v="9"/>
    <x v="17"/>
    <x v="17"/>
    <x v="17"/>
    <x v="19"/>
    <x v="85"/>
    <x v="132"/>
    <x v="119"/>
    <x v="37"/>
    <x v="114"/>
    <x v="155"/>
    <x v="3"/>
  </r>
  <r>
    <x v="0"/>
    <x v="10"/>
    <x v="10"/>
    <x v="0"/>
    <x v="0"/>
    <x v="0"/>
    <x v="0"/>
    <x v="142"/>
    <x v="161"/>
    <x v="61"/>
    <x v="174"/>
    <x v="68"/>
    <x v="156"/>
    <x v="3"/>
  </r>
  <r>
    <x v="0"/>
    <x v="10"/>
    <x v="10"/>
    <x v="5"/>
    <x v="5"/>
    <x v="5"/>
    <x v="1"/>
    <x v="75"/>
    <x v="162"/>
    <x v="120"/>
    <x v="175"/>
    <x v="58"/>
    <x v="157"/>
    <x v="0"/>
  </r>
  <r>
    <x v="0"/>
    <x v="10"/>
    <x v="10"/>
    <x v="1"/>
    <x v="1"/>
    <x v="1"/>
    <x v="2"/>
    <x v="137"/>
    <x v="163"/>
    <x v="16"/>
    <x v="176"/>
    <x v="65"/>
    <x v="158"/>
    <x v="3"/>
  </r>
  <r>
    <x v="0"/>
    <x v="10"/>
    <x v="10"/>
    <x v="2"/>
    <x v="2"/>
    <x v="2"/>
    <x v="3"/>
    <x v="143"/>
    <x v="164"/>
    <x v="76"/>
    <x v="177"/>
    <x v="105"/>
    <x v="159"/>
    <x v="0"/>
  </r>
  <r>
    <x v="0"/>
    <x v="10"/>
    <x v="10"/>
    <x v="4"/>
    <x v="4"/>
    <x v="4"/>
    <x v="4"/>
    <x v="139"/>
    <x v="165"/>
    <x v="51"/>
    <x v="178"/>
    <x v="115"/>
    <x v="160"/>
    <x v="3"/>
  </r>
  <r>
    <x v="0"/>
    <x v="10"/>
    <x v="10"/>
    <x v="3"/>
    <x v="3"/>
    <x v="3"/>
    <x v="5"/>
    <x v="131"/>
    <x v="166"/>
    <x v="121"/>
    <x v="179"/>
    <x v="76"/>
    <x v="161"/>
    <x v="3"/>
  </r>
  <r>
    <x v="0"/>
    <x v="10"/>
    <x v="10"/>
    <x v="7"/>
    <x v="7"/>
    <x v="7"/>
    <x v="6"/>
    <x v="65"/>
    <x v="167"/>
    <x v="65"/>
    <x v="149"/>
    <x v="61"/>
    <x v="126"/>
    <x v="3"/>
  </r>
  <r>
    <x v="0"/>
    <x v="10"/>
    <x v="10"/>
    <x v="10"/>
    <x v="10"/>
    <x v="10"/>
    <x v="7"/>
    <x v="68"/>
    <x v="168"/>
    <x v="122"/>
    <x v="180"/>
    <x v="65"/>
    <x v="158"/>
    <x v="3"/>
  </r>
  <r>
    <x v="0"/>
    <x v="10"/>
    <x v="10"/>
    <x v="9"/>
    <x v="9"/>
    <x v="9"/>
    <x v="8"/>
    <x v="144"/>
    <x v="169"/>
    <x v="68"/>
    <x v="181"/>
    <x v="58"/>
    <x v="157"/>
    <x v="3"/>
  </r>
  <r>
    <x v="0"/>
    <x v="10"/>
    <x v="10"/>
    <x v="6"/>
    <x v="6"/>
    <x v="6"/>
    <x v="8"/>
    <x v="144"/>
    <x v="169"/>
    <x v="123"/>
    <x v="182"/>
    <x v="65"/>
    <x v="158"/>
    <x v="3"/>
  </r>
  <r>
    <x v="0"/>
    <x v="10"/>
    <x v="10"/>
    <x v="8"/>
    <x v="8"/>
    <x v="8"/>
    <x v="10"/>
    <x v="145"/>
    <x v="129"/>
    <x v="109"/>
    <x v="71"/>
    <x v="106"/>
    <x v="162"/>
    <x v="3"/>
  </r>
  <r>
    <x v="0"/>
    <x v="10"/>
    <x v="10"/>
    <x v="12"/>
    <x v="12"/>
    <x v="12"/>
    <x v="11"/>
    <x v="125"/>
    <x v="170"/>
    <x v="78"/>
    <x v="55"/>
    <x v="60"/>
    <x v="48"/>
    <x v="3"/>
  </r>
  <r>
    <x v="0"/>
    <x v="10"/>
    <x v="10"/>
    <x v="24"/>
    <x v="24"/>
    <x v="24"/>
    <x v="12"/>
    <x v="126"/>
    <x v="171"/>
    <x v="117"/>
    <x v="183"/>
    <x v="75"/>
    <x v="163"/>
    <x v="3"/>
  </r>
  <r>
    <x v="0"/>
    <x v="10"/>
    <x v="10"/>
    <x v="14"/>
    <x v="14"/>
    <x v="14"/>
    <x v="13"/>
    <x v="134"/>
    <x v="51"/>
    <x v="82"/>
    <x v="184"/>
    <x v="53"/>
    <x v="83"/>
    <x v="3"/>
  </r>
  <r>
    <x v="0"/>
    <x v="10"/>
    <x v="10"/>
    <x v="13"/>
    <x v="13"/>
    <x v="13"/>
    <x v="14"/>
    <x v="127"/>
    <x v="172"/>
    <x v="37"/>
    <x v="185"/>
    <x v="65"/>
    <x v="158"/>
    <x v="3"/>
  </r>
  <r>
    <x v="0"/>
    <x v="10"/>
    <x v="10"/>
    <x v="18"/>
    <x v="18"/>
    <x v="18"/>
    <x v="15"/>
    <x v="88"/>
    <x v="173"/>
    <x v="38"/>
    <x v="186"/>
    <x v="69"/>
    <x v="0"/>
    <x v="3"/>
  </r>
  <r>
    <x v="0"/>
    <x v="10"/>
    <x v="10"/>
    <x v="11"/>
    <x v="11"/>
    <x v="11"/>
    <x v="15"/>
    <x v="88"/>
    <x v="173"/>
    <x v="37"/>
    <x v="185"/>
    <x v="75"/>
    <x v="163"/>
    <x v="3"/>
  </r>
  <r>
    <x v="0"/>
    <x v="10"/>
    <x v="10"/>
    <x v="19"/>
    <x v="19"/>
    <x v="19"/>
    <x v="17"/>
    <x v="90"/>
    <x v="174"/>
    <x v="83"/>
    <x v="187"/>
    <x v="68"/>
    <x v="156"/>
    <x v="3"/>
  </r>
  <r>
    <x v="0"/>
    <x v="10"/>
    <x v="10"/>
    <x v="29"/>
    <x v="29"/>
    <x v="29"/>
    <x v="17"/>
    <x v="90"/>
    <x v="174"/>
    <x v="119"/>
    <x v="188"/>
    <x v="61"/>
    <x v="126"/>
    <x v="3"/>
  </r>
  <r>
    <x v="0"/>
    <x v="10"/>
    <x v="10"/>
    <x v="30"/>
    <x v="30"/>
    <x v="30"/>
    <x v="19"/>
    <x v="146"/>
    <x v="175"/>
    <x v="35"/>
    <x v="189"/>
    <x v="75"/>
    <x v="163"/>
    <x v="3"/>
  </r>
  <r>
    <x v="0"/>
    <x v="11"/>
    <x v="11"/>
    <x v="0"/>
    <x v="0"/>
    <x v="0"/>
    <x v="0"/>
    <x v="147"/>
    <x v="176"/>
    <x v="124"/>
    <x v="190"/>
    <x v="91"/>
    <x v="164"/>
    <x v="3"/>
  </r>
  <r>
    <x v="0"/>
    <x v="11"/>
    <x v="11"/>
    <x v="1"/>
    <x v="1"/>
    <x v="1"/>
    <x v="1"/>
    <x v="148"/>
    <x v="177"/>
    <x v="87"/>
    <x v="191"/>
    <x v="65"/>
    <x v="165"/>
    <x v="3"/>
  </r>
  <r>
    <x v="0"/>
    <x v="11"/>
    <x v="11"/>
    <x v="4"/>
    <x v="4"/>
    <x v="4"/>
    <x v="2"/>
    <x v="149"/>
    <x v="165"/>
    <x v="35"/>
    <x v="192"/>
    <x v="88"/>
    <x v="166"/>
    <x v="3"/>
  </r>
  <r>
    <x v="0"/>
    <x v="11"/>
    <x v="11"/>
    <x v="2"/>
    <x v="2"/>
    <x v="2"/>
    <x v="3"/>
    <x v="70"/>
    <x v="178"/>
    <x v="109"/>
    <x v="193"/>
    <x v="47"/>
    <x v="167"/>
    <x v="3"/>
  </r>
  <r>
    <x v="0"/>
    <x v="11"/>
    <x v="11"/>
    <x v="9"/>
    <x v="9"/>
    <x v="9"/>
    <x v="4"/>
    <x v="83"/>
    <x v="179"/>
    <x v="78"/>
    <x v="194"/>
    <x v="106"/>
    <x v="168"/>
    <x v="3"/>
  </r>
  <r>
    <x v="0"/>
    <x v="11"/>
    <x v="11"/>
    <x v="6"/>
    <x v="6"/>
    <x v="6"/>
    <x v="5"/>
    <x v="150"/>
    <x v="180"/>
    <x v="117"/>
    <x v="162"/>
    <x v="65"/>
    <x v="165"/>
    <x v="3"/>
  </r>
  <r>
    <x v="0"/>
    <x v="11"/>
    <x v="11"/>
    <x v="7"/>
    <x v="7"/>
    <x v="7"/>
    <x v="6"/>
    <x v="124"/>
    <x v="181"/>
    <x v="38"/>
    <x v="195"/>
    <x v="73"/>
    <x v="169"/>
    <x v="3"/>
  </r>
  <r>
    <x v="0"/>
    <x v="11"/>
    <x v="11"/>
    <x v="5"/>
    <x v="5"/>
    <x v="5"/>
    <x v="7"/>
    <x v="125"/>
    <x v="26"/>
    <x v="109"/>
    <x v="193"/>
    <x v="91"/>
    <x v="164"/>
    <x v="3"/>
  </r>
  <r>
    <x v="0"/>
    <x v="11"/>
    <x v="11"/>
    <x v="8"/>
    <x v="8"/>
    <x v="8"/>
    <x v="8"/>
    <x v="126"/>
    <x v="182"/>
    <x v="83"/>
    <x v="135"/>
    <x v="101"/>
    <x v="170"/>
    <x v="3"/>
  </r>
  <r>
    <x v="0"/>
    <x v="11"/>
    <x v="11"/>
    <x v="31"/>
    <x v="31"/>
    <x v="31"/>
    <x v="9"/>
    <x v="134"/>
    <x v="183"/>
    <x v="119"/>
    <x v="196"/>
    <x v="106"/>
    <x v="168"/>
    <x v="3"/>
  </r>
  <r>
    <x v="0"/>
    <x v="11"/>
    <x v="11"/>
    <x v="3"/>
    <x v="3"/>
    <x v="3"/>
    <x v="9"/>
    <x v="134"/>
    <x v="183"/>
    <x v="39"/>
    <x v="197"/>
    <x v="68"/>
    <x v="171"/>
    <x v="3"/>
  </r>
  <r>
    <x v="0"/>
    <x v="11"/>
    <x v="11"/>
    <x v="12"/>
    <x v="12"/>
    <x v="12"/>
    <x v="11"/>
    <x v="87"/>
    <x v="184"/>
    <x v="93"/>
    <x v="198"/>
    <x v="101"/>
    <x v="170"/>
    <x v="3"/>
  </r>
  <r>
    <x v="0"/>
    <x v="11"/>
    <x v="11"/>
    <x v="11"/>
    <x v="11"/>
    <x v="11"/>
    <x v="12"/>
    <x v="128"/>
    <x v="185"/>
    <x v="102"/>
    <x v="199"/>
    <x v="65"/>
    <x v="165"/>
    <x v="3"/>
  </r>
  <r>
    <x v="0"/>
    <x v="11"/>
    <x v="11"/>
    <x v="10"/>
    <x v="10"/>
    <x v="10"/>
    <x v="13"/>
    <x v="88"/>
    <x v="186"/>
    <x v="39"/>
    <x v="197"/>
    <x v="79"/>
    <x v="172"/>
    <x v="3"/>
  </r>
  <r>
    <x v="0"/>
    <x v="11"/>
    <x v="11"/>
    <x v="25"/>
    <x v="25"/>
    <x v="25"/>
    <x v="14"/>
    <x v="91"/>
    <x v="33"/>
    <x v="38"/>
    <x v="195"/>
    <x v="68"/>
    <x v="171"/>
    <x v="3"/>
  </r>
  <r>
    <x v="0"/>
    <x v="11"/>
    <x v="11"/>
    <x v="19"/>
    <x v="19"/>
    <x v="19"/>
    <x v="15"/>
    <x v="151"/>
    <x v="187"/>
    <x v="82"/>
    <x v="200"/>
    <x v="61"/>
    <x v="21"/>
    <x v="3"/>
  </r>
  <r>
    <x v="0"/>
    <x v="11"/>
    <x v="11"/>
    <x v="16"/>
    <x v="16"/>
    <x v="16"/>
    <x v="16"/>
    <x v="152"/>
    <x v="132"/>
    <x v="70"/>
    <x v="201"/>
    <x v="68"/>
    <x v="171"/>
    <x v="3"/>
  </r>
  <r>
    <x v="0"/>
    <x v="11"/>
    <x v="11"/>
    <x v="13"/>
    <x v="13"/>
    <x v="13"/>
    <x v="16"/>
    <x v="152"/>
    <x v="132"/>
    <x v="93"/>
    <x v="198"/>
    <x v="79"/>
    <x v="172"/>
    <x v="3"/>
  </r>
  <r>
    <x v="0"/>
    <x v="11"/>
    <x v="11"/>
    <x v="15"/>
    <x v="15"/>
    <x v="15"/>
    <x v="16"/>
    <x v="152"/>
    <x v="132"/>
    <x v="110"/>
    <x v="171"/>
    <x v="75"/>
    <x v="82"/>
    <x v="3"/>
  </r>
  <r>
    <x v="0"/>
    <x v="11"/>
    <x v="11"/>
    <x v="26"/>
    <x v="26"/>
    <x v="26"/>
    <x v="19"/>
    <x v="153"/>
    <x v="37"/>
    <x v="119"/>
    <x v="196"/>
    <x v="60"/>
    <x v="173"/>
    <x v="3"/>
  </r>
  <r>
    <x v="0"/>
    <x v="11"/>
    <x v="11"/>
    <x v="14"/>
    <x v="14"/>
    <x v="14"/>
    <x v="19"/>
    <x v="153"/>
    <x v="37"/>
    <x v="55"/>
    <x v="56"/>
    <x v="60"/>
    <x v="173"/>
    <x v="3"/>
  </r>
  <r>
    <x v="0"/>
    <x v="11"/>
    <x v="11"/>
    <x v="32"/>
    <x v="32"/>
    <x v="32"/>
    <x v="19"/>
    <x v="153"/>
    <x v="37"/>
    <x v="119"/>
    <x v="196"/>
    <x v="60"/>
    <x v="173"/>
    <x v="3"/>
  </r>
  <r>
    <x v="0"/>
    <x v="12"/>
    <x v="12"/>
    <x v="4"/>
    <x v="4"/>
    <x v="4"/>
    <x v="0"/>
    <x v="134"/>
    <x v="188"/>
    <x v="94"/>
    <x v="202"/>
    <x v="66"/>
    <x v="174"/>
    <x v="3"/>
  </r>
  <r>
    <x v="0"/>
    <x v="12"/>
    <x v="12"/>
    <x v="23"/>
    <x v="23"/>
    <x v="23"/>
    <x v="1"/>
    <x v="128"/>
    <x v="189"/>
    <x v="83"/>
    <x v="203"/>
    <x v="91"/>
    <x v="175"/>
    <x v="3"/>
  </r>
  <r>
    <x v="0"/>
    <x v="12"/>
    <x v="12"/>
    <x v="0"/>
    <x v="0"/>
    <x v="0"/>
    <x v="1"/>
    <x v="128"/>
    <x v="189"/>
    <x v="72"/>
    <x v="204"/>
    <x v="103"/>
    <x v="124"/>
    <x v="3"/>
  </r>
  <r>
    <x v="0"/>
    <x v="12"/>
    <x v="12"/>
    <x v="2"/>
    <x v="2"/>
    <x v="2"/>
    <x v="3"/>
    <x v="146"/>
    <x v="23"/>
    <x v="35"/>
    <x v="205"/>
    <x v="75"/>
    <x v="176"/>
    <x v="3"/>
  </r>
  <r>
    <x v="0"/>
    <x v="12"/>
    <x v="12"/>
    <x v="5"/>
    <x v="5"/>
    <x v="5"/>
    <x v="4"/>
    <x v="91"/>
    <x v="190"/>
    <x v="102"/>
    <x v="206"/>
    <x v="116"/>
    <x v="177"/>
    <x v="3"/>
  </r>
  <r>
    <x v="0"/>
    <x v="12"/>
    <x v="12"/>
    <x v="1"/>
    <x v="1"/>
    <x v="1"/>
    <x v="5"/>
    <x v="92"/>
    <x v="191"/>
    <x v="35"/>
    <x v="205"/>
    <x v="116"/>
    <x v="177"/>
    <x v="3"/>
  </r>
  <r>
    <x v="0"/>
    <x v="12"/>
    <x v="12"/>
    <x v="6"/>
    <x v="6"/>
    <x v="6"/>
    <x v="6"/>
    <x v="151"/>
    <x v="192"/>
    <x v="14"/>
    <x v="207"/>
    <x v="116"/>
    <x v="177"/>
    <x v="3"/>
  </r>
  <r>
    <x v="0"/>
    <x v="12"/>
    <x v="12"/>
    <x v="9"/>
    <x v="9"/>
    <x v="9"/>
    <x v="7"/>
    <x v="152"/>
    <x v="193"/>
    <x v="14"/>
    <x v="207"/>
    <x v="103"/>
    <x v="124"/>
    <x v="3"/>
  </r>
  <r>
    <x v="0"/>
    <x v="12"/>
    <x v="12"/>
    <x v="7"/>
    <x v="7"/>
    <x v="7"/>
    <x v="8"/>
    <x v="153"/>
    <x v="156"/>
    <x v="38"/>
    <x v="208"/>
    <x v="75"/>
    <x v="176"/>
    <x v="3"/>
  </r>
  <r>
    <x v="0"/>
    <x v="12"/>
    <x v="12"/>
    <x v="33"/>
    <x v="33"/>
    <x v="33"/>
    <x v="8"/>
    <x v="153"/>
    <x v="156"/>
    <x v="110"/>
    <x v="209"/>
    <x v="78"/>
    <x v="20"/>
    <x v="3"/>
  </r>
  <r>
    <x v="0"/>
    <x v="12"/>
    <x v="12"/>
    <x v="8"/>
    <x v="8"/>
    <x v="8"/>
    <x v="10"/>
    <x v="154"/>
    <x v="194"/>
    <x v="93"/>
    <x v="132"/>
    <x v="75"/>
    <x v="176"/>
    <x v="3"/>
  </r>
  <r>
    <x v="0"/>
    <x v="12"/>
    <x v="12"/>
    <x v="34"/>
    <x v="34"/>
    <x v="34"/>
    <x v="11"/>
    <x v="155"/>
    <x v="195"/>
    <x v="38"/>
    <x v="208"/>
    <x v="103"/>
    <x v="124"/>
    <x v="0"/>
  </r>
  <r>
    <x v="0"/>
    <x v="12"/>
    <x v="12"/>
    <x v="10"/>
    <x v="10"/>
    <x v="10"/>
    <x v="11"/>
    <x v="155"/>
    <x v="195"/>
    <x v="110"/>
    <x v="209"/>
    <x v="103"/>
    <x v="124"/>
    <x v="3"/>
  </r>
  <r>
    <x v="0"/>
    <x v="12"/>
    <x v="12"/>
    <x v="24"/>
    <x v="24"/>
    <x v="24"/>
    <x v="13"/>
    <x v="156"/>
    <x v="196"/>
    <x v="93"/>
    <x v="132"/>
    <x v="116"/>
    <x v="177"/>
    <x v="3"/>
  </r>
  <r>
    <x v="0"/>
    <x v="12"/>
    <x v="12"/>
    <x v="35"/>
    <x v="35"/>
    <x v="35"/>
    <x v="13"/>
    <x v="156"/>
    <x v="196"/>
    <x v="82"/>
    <x v="210"/>
    <x v="79"/>
    <x v="178"/>
    <x v="3"/>
  </r>
  <r>
    <x v="0"/>
    <x v="12"/>
    <x v="12"/>
    <x v="12"/>
    <x v="12"/>
    <x v="12"/>
    <x v="13"/>
    <x v="156"/>
    <x v="196"/>
    <x v="38"/>
    <x v="208"/>
    <x v="103"/>
    <x v="124"/>
    <x v="3"/>
  </r>
  <r>
    <x v="0"/>
    <x v="12"/>
    <x v="12"/>
    <x v="36"/>
    <x v="36"/>
    <x v="36"/>
    <x v="16"/>
    <x v="157"/>
    <x v="83"/>
    <x v="119"/>
    <x v="211"/>
    <x v="116"/>
    <x v="177"/>
    <x v="3"/>
  </r>
  <r>
    <x v="0"/>
    <x v="12"/>
    <x v="12"/>
    <x v="30"/>
    <x v="30"/>
    <x v="30"/>
    <x v="16"/>
    <x v="157"/>
    <x v="83"/>
    <x v="119"/>
    <x v="211"/>
    <x v="116"/>
    <x v="177"/>
    <x v="3"/>
  </r>
  <r>
    <x v="0"/>
    <x v="12"/>
    <x v="12"/>
    <x v="27"/>
    <x v="27"/>
    <x v="27"/>
    <x v="16"/>
    <x v="157"/>
    <x v="83"/>
    <x v="119"/>
    <x v="211"/>
    <x v="116"/>
    <x v="177"/>
    <x v="3"/>
  </r>
  <r>
    <x v="0"/>
    <x v="12"/>
    <x v="12"/>
    <x v="16"/>
    <x v="16"/>
    <x v="16"/>
    <x v="19"/>
    <x v="158"/>
    <x v="84"/>
    <x v="70"/>
    <x v="212"/>
    <x v="116"/>
    <x v="177"/>
    <x v="3"/>
  </r>
  <r>
    <x v="0"/>
    <x v="12"/>
    <x v="12"/>
    <x v="3"/>
    <x v="3"/>
    <x v="3"/>
    <x v="19"/>
    <x v="158"/>
    <x v="84"/>
    <x v="70"/>
    <x v="212"/>
    <x v="116"/>
    <x v="177"/>
    <x v="3"/>
  </r>
  <r>
    <x v="0"/>
    <x v="12"/>
    <x v="12"/>
    <x v="13"/>
    <x v="13"/>
    <x v="13"/>
    <x v="19"/>
    <x v="158"/>
    <x v="84"/>
    <x v="70"/>
    <x v="212"/>
    <x v="116"/>
    <x v="177"/>
    <x v="3"/>
  </r>
  <r>
    <x v="0"/>
    <x v="13"/>
    <x v="13"/>
    <x v="5"/>
    <x v="5"/>
    <x v="5"/>
    <x v="0"/>
    <x v="145"/>
    <x v="197"/>
    <x v="53"/>
    <x v="213"/>
    <x v="65"/>
    <x v="179"/>
    <x v="3"/>
  </r>
  <r>
    <x v="0"/>
    <x v="13"/>
    <x v="13"/>
    <x v="2"/>
    <x v="2"/>
    <x v="2"/>
    <x v="1"/>
    <x v="150"/>
    <x v="198"/>
    <x v="125"/>
    <x v="214"/>
    <x v="61"/>
    <x v="180"/>
    <x v="3"/>
  </r>
  <r>
    <x v="0"/>
    <x v="13"/>
    <x v="13"/>
    <x v="0"/>
    <x v="0"/>
    <x v="0"/>
    <x v="2"/>
    <x v="159"/>
    <x v="199"/>
    <x v="36"/>
    <x v="215"/>
    <x v="103"/>
    <x v="124"/>
    <x v="0"/>
  </r>
  <r>
    <x v="0"/>
    <x v="13"/>
    <x v="13"/>
    <x v="1"/>
    <x v="1"/>
    <x v="1"/>
    <x v="3"/>
    <x v="133"/>
    <x v="200"/>
    <x v="107"/>
    <x v="216"/>
    <x v="75"/>
    <x v="181"/>
    <x v="3"/>
  </r>
  <r>
    <x v="0"/>
    <x v="13"/>
    <x v="13"/>
    <x v="4"/>
    <x v="4"/>
    <x v="4"/>
    <x v="4"/>
    <x v="91"/>
    <x v="201"/>
    <x v="38"/>
    <x v="151"/>
    <x v="68"/>
    <x v="182"/>
    <x v="3"/>
  </r>
  <r>
    <x v="0"/>
    <x v="13"/>
    <x v="13"/>
    <x v="33"/>
    <x v="33"/>
    <x v="33"/>
    <x v="4"/>
    <x v="91"/>
    <x v="201"/>
    <x v="83"/>
    <x v="217"/>
    <x v="79"/>
    <x v="183"/>
    <x v="3"/>
  </r>
  <r>
    <x v="0"/>
    <x v="13"/>
    <x v="13"/>
    <x v="9"/>
    <x v="9"/>
    <x v="9"/>
    <x v="6"/>
    <x v="92"/>
    <x v="111"/>
    <x v="14"/>
    <x v="218"/>
    <x v="78"/>
    <x v="184"/>
    <x v="3"/>
  </r>
  <r>
    <x v="0"/>
    <x v="13"/>
    <x v="13"/>
    <x v="8"/>
    <x v="8"/>
    <x v="8"/>
    <x v="7"/>
    <x v="151"/>
    <x v="202"/>
    <x v="94"/>
    <x v="219"/>
    <x v="78"/>
    <x v="184"/>
    <x v="3"/>
  </r>
  <r>
    <x v="0"/>
    <x v="13"/>
    <x v="13"/>
    <x v="24"/>
    <x v="24"/>
    <x v="24"/>
    <x v="8"/>
    <x v="152"/>
    <x v="203"/>
    <x v="38"/>
    <x v="151"/>
    <x v="79"/>
    <x v="183"/>
    <x v="3"/>
  </r>
  <r>
    <x v="0"/>
    <x v="13"/>
    <x v="13"/>
    <x v="7"/>
    <x v="7"/>
    <x v="7"/>
    <x v="9"/>
    <x v="153"/>
    <x v="204"/>
    <x v="94"/>
    <x v="219"/>
    <x v="103"/>
    <x v="124"/>
    <x v="3"/>
  </r>
  <r>
    <x v="0"/>
    <x v="13"/>
    <x v="13"/>
    <x v="6"/>
    <x v="6"/>
    <x v="6"/>
    <x v="9"/>
    <x v="153"/>
    <x v="204"/>
    <x v="38"/>
    <x v="151"/>
    <x v="103"/>
    <x v="124"/>
    <x v="3"/>
  </r>
  <r>
    <x v="0"/>
    <x v="13"/>
    <x v="13"/>
    <x v="15"/>
    <x v="15"/>
    <x v="15"/>
    <x v="9"/>
    <x v="153"/>
    <x v="204"/>
    <x v="38"/>
    <x v="151"/>
    <x v="75"/>
    <x v="181"/>
    <x v="3"/>
  </r>
  <r>
    <x v="0"/>
    <x v="13"/>
    <x v="13"/>
    <x v="35"/>
    <x v="35"/>
    <x v="35"/>
    <x v="12"/>
    <x v="154"/>
    <x v="100"/>
    <x v="70"/>
    <x v="189"/>
    <x v="60"/>
    <x v="185"/>
    <x v="3"/>
  </r>
  <r>
    <x v="0"/>
    <x v="13"/>
    <x v="13"/>
    <x v="37"/>
    <x v="37"/>
    <x v="37"/>
    <x v="13"/>
    <x v="155"/>
    <x v="50"/>
    <x v="55"/>
    <x v="56"/>
    <x v="65"/>
    <x v="179"/>
    <x v="3"/>
  </r>
  <r>
    <x v="0"/>
    <x v="13"/>
    <x v="13"/>
    <x v="25"/>
    <x v="25"/>
    <x v="25"/>
    <x v="13"/>
    <x v="155"/>
    <x v="50"/>
    <x v="119"/>
    <x v="71"/>
    <x v="78"/>
    <x v="184"/>
    <x v="3"/>
  </r>
  <r>
    <x v="0"/>
    <x v="13"/>
    <x v="13"/>
    <x v="14"/>
    <x v="14"/>
    <x v="14"/>
    <x v="13"/>
    <x v="155"/>
    <x v="50"/>
    <x v="55"/>
    <x v="56"/>
    <x v="79"/>
    <x v="183"/>
    <x v="3"/>
  </r>
  <r>
    <x v="0"/>
    <x v="13"/>
    <x v="13"/>
    <x v="3"/>
    <x v="3"/>
    <x v="3"/>
    <x v="16"/>
    <x v="156"/>
    <x v="130"/>
    <x v="119"/>
    <x v="71"/>
    <x v="116"/>
    <x v="186"/>
    <x v="3"/>
  </r>
  <r>
    <x v="0"/>
    <x v="13"/>
    <x v="13"/>
    <x v="38"/>
    <x v="38"/>
    <x v="38"/>
    <x v="17"/>
    <x v="157"/>
    <x v="205"/>
    <x v="70"/>
    <x v="189"/>
    <x v="78"/>
    <x v="184"/>
    <x v="3"/>
  </r>
  <r>
    <x v="0"/>
    <x v="13"/>
    <x v="13"/>
    <x v="39"/>
    <x v="39"/>
    <x v="39"/>
    <x v="18"/>
    <x v="158"/>
    <x v="133"/>
    <x v="119"/>
    <x v="71"/>
    <x v="103"/>
    <x v="124"/>
    <x v="3"/>
  </r>
  <r>
    <x v="0"/>
    <x v="13"/>
    <x v="13"/>
    <x v="19"/>
    <x v="19"/>
    <x v="19"/>
    <x v="18"/>
    <x v="158"/>
    <x v="133"/>
    <x v="70"/>
    <x v="189"/>
    <x v="116"/>
    <x v="186"/>
    <x v="3"/>
  </r>
  <r>
    <x v="0"/>
    <x v="13"/>
    <x v="13"/>
    <x v="11"/>
    <x v="11"/>
    <x v="11"/>
    <x v="18"/>
    <x v="158"/>
    <x v="133"/>
    <x v="70"/>
    <x v="189"/>
    <x v="116"/>
    <x v="186"/>
    <x v="3"/>
  </r>
  <r>
    <x v="0"/>
    <x v="13"/>
    <x v="13"/>
    <x v="10"/>
    <x v="10"/>
    <x v="10"/>
    <x v="18"/>
    <x v="158"/>
    <x v="133"/>
    <x v="119"/>
    <x v="71"/>
    <x v="103"/>
    <x v="124"/>
    <x v="3"/>
  </r>
  <r>
    <x v="0"/>
    <x v="14"/>
    <x v="14"/>
    <x v="0"/>
    <x v="0"/>
    <x v="0"/>
    <x v="0"/>
    <x v="115"/>
    <x v="206"/>
    <x v="100"/>
    <x v="220"/>
    <x v="91"/>
    <x v="187"/>
    <x v="3"/>
  </r>
  <r>
    <x v="0"/>
    <x v="14"/>
    <x v="14"/>
    <x v="4"/>
    <x v="4"/>
    <x v="4"/>
    <x v="1"/>
    <x v="67"/>
    <x v="207"/>
    <x v="110"/>
    <x v="155"/>
    <x v="48"/>
    <x v="188"/>
    <x v="3"/>
  </r>
  <r>
    <x v="0"/>
    <x v="14"/>
    <x v="14"/>
    <x v="2"/>
    <x v="2"/>
    <x v="2"/>
    <x v="2"/>
    <x v="132"/>
    <x v="208"/>
    <x v="35"/>
    <x v="145"/>
    <x v="104"/>
    <x v="189"/>
    <x v="3"/>
  </r>
  <r>
    <x v="0"/>
    <x v="14"/>
    <x v="14"/>
    <x v="8"/>
    <x v="8"/>
    <x v="8"/>
    <x v="3"/>
    <x v="83"/>
    <x v="209"/>
    <x v="110"/>
    <x v="155"/>
    <x v="114"/>
    <x v="59"/>
    <x v="3"/>
  </r>
  <r>
    <x v="0"/>
    <x v="14"/>
    <x v="14"/>
    <x v="6"/>
    <x v="6"/>
    <x v="6"/>
    <x v="4"/>
    <x v="73"/>
    <x v="210"/>
    <x v="36"/>
    <x v="221"/>
    <x v="65"/>
    <x v="190"/>
    <x v="3"/>
  </r>
  <r>
    <x v="0"/>
    <x v="14"/>
    <x v="14"/>
    <x v="7"/>
    <x v="7"/>
    <x v="7"/>
    <x v="5"/>
    <x v="160"/>
    <x v="211"/>
    <x v="83"/>
    <x v="222"/>
    <x v="85"/>
    <x v="191"/>
    <x v="3"/>
  </r>
  <r>
    <x v="0"/>
    <x v="14"/>
    <x v="14"/>
    <x v="9"/>
    <x v="9"/>
    <x v="9"/>
    <x v="6"/>
    <x v="150"/>
    <x v="212"/>
    <x v="39"/>
    <x v="152"/>
    <x v="99"/>
    <x v="192"/>
    <x v="3"/>
  </r>
  <r>
    <x v="0"/>
    <x v="14"/>
    <x v="14"/>
    <x v="3"/>
    <x v="3"/>
    <x v="3"/>
    <x v="7"/>
    <x v="124"/>
    <x v="213"/>
    <x v="39"/>
    <x v="152"/>
    <x v="101"/>
    <x v="193"/>
    <x v="3"/>
  </r>
  <r>
    <x v="0"/>
    <x v="14"/>
    <x v="14"/>
    <x v="5"/>
    <x v="5"/>
    <x v="5"/>
    <x v="8"/>
    <x v="133"/>
    <x v="214"/>
    <x v="125"/>
    <x v="223"/>
    <x v="60"/>
    <x v="194"/>
    <x v="3"/>
  </r>
  <r>
    <x v="0"/>
    <x v="14"/>
    <x v="14"/>
    <x v="12"/>
    <x v="12"/>
    <x v="12"/>
    <x v="9"/>
    <x v="134"/>
    <x v="9"/>
    <x v="70"/>
    <x v="158"/>
    <x v="58"/>
    <x v="195"/>
    <x v="3"/>
  </r>
  <r>
    <x v="0"/>
    <x v="14"/>
    <x v="14"/>
    <x v="1"/>
    <x v="1"/>
    <x v="1"/>
    <x v="9"/>
    <x v="134"/>
    <x v="9"/>
    <x v="117"/>
    <x v="224"/>
    <x v="78"/>
    <x v="62"/>
    <x v="3"/>
  </r>
  <r>
    <x v="0"/>
    <x v="14"/>
    <x v="14"/>
    <x v="13"/>
    <x v="13"/>
    <x v="13"/>
    <x v="11"/>
    <x v="89"/>
    <x v="215"/>
    <x v="94"/>
    <x v="151"/>
    <x v="68"/>
    <x v="196"/>
    <x v="3"/>
  </r>
  <r>
    <x v="0"/>
    <x v="14"/>
    <x v="14"/>
    <x v="15"/>
    <x v="15"/>
    <x v="15"/>
    <x v="11"/>
    <x v="89"/>
    <x v="215"/>
    <x v="80"/>
    <x v="148"/>
    <x v="116"/>
    <x v="197"/>
    <x v="3"/>
  </r>
  <r>
    <x v="0"/>
    <x v="14"/>
    <x v="14"/>
    <x v="40"/>
    <x v="40"/>
    <x v="40"/>
    <x v="13"/>
    <x v="146"/>
    <x v="216"/>
    <x v="93"/>
    <x v="225"/>
    <x v="61"/>
    <x v="13"/>
    <x v="3"/>
  </r>
  <r>
    <x v="0"/>
    <x v="14"/>
    <x v="14"/>
    <x v="11"/>
    <x v="11"/>
    <x v="11"/>
    <x v="13"/>
    <x v="146"/>
    <x v="216"/>
    <x v="35"/>
    <x v="145"/>
    <x v="75"/>
    <x v="198"/>
    <x v="3"/>
  </r>
  <r>
    <x v="0"/>
    <x v="14"/>
    <x v="14"/>
    <x v="10"/>
    <x v="10"/>
    <x v="10"/>
    <x v="13"/>
    <x v="146"/>
    <x v="216"/>
    <x v="102"/>
    <x v="226"/>
    <x v="78"/>
    <x v="62"/>
    <x v="3"/>
  </r>
  <r>
    <x v="0"/>
    <x v="14"/>
    <x v="14"/>
    <x v="19"/>
    <x v="19"/>
    <x v="19"/>
    <x v="16"/>
    <x v="151"/>
    <x v="51"/>
    <x v="93"/>
    <x v="225"/>
    <x v="65"/>
    <x v="190"/>
    <x v="3"/>
  </r>
  <r>
    <x v="0"/>
    <x v="14"/>
    <x v="14"/>
    <x v="16"/>
    <x v="16"/>
    <x v="16"/>
    <x v="16"/>
    <x v="151"/>
    <x v="51"/>
    <x v="119"/>
    <x v="156"/>
    <x v="68"/>
    <x v="196"/>
    <x v="3"/>
  </r>
  <r>
    <x v="0"/>
    <x v="14"/>
    <x v="14"/>
    <x v="24"/>
    <x v="24"/>
    <x v="24"/>
    <x v="18"/>
    <x v="152"/>
    <x v="14"/>
    <x v="119"/>
    <x v="156"/>
    <x v="65"/>
    <x v="190"/>
    <x v="3"/>
  </r>
  <r>
    <x v="0"/>
    <x v="14"/>
    <x v="14"/>
    <x v="26"/>
    <x v="26"/>
    <x v="26"/>
    <x v="18"/>
    <x v="152"/>
    <x v="14"/>
    <x v="38"/>
    <x v="157"/>
    <x v="75"/>
    <x v="198"/>
    <x v="3"/>
  </r>
  <r>
    <x v="0"/>
    <x v="15"/>
    <x v="15"/>
    <x v="35"/>
    <x v="35"/>
    <x v="35"/>
    <x v="0"/>
    <x v="131"/>
    <x v="217"/>
    <x v="106"/>
    <x v="227"/>
    <x v="76"/>
    <x v="199"/>
    <x v="3"/>
  </r>
  <r>
    <x v="0"/>
    <x v="15"/>
    <x v="15"/>
    <x v="2"/>
    <x v="2"/>
    <x v="2"/>
    <x v="1"/>
    <x v="149"/>
    <x v="218"/>
    <x v="53"/>
    <x v="228"/>
    <x v="74"/>
    <x v="200"/>
    <x v="3"/>
  </r>
  <r>
    <x v="0"/>
    <x v="15"/>
    <x v="15"/>
    <x v="0"/>
    <x v="0"/>
    <x v="0"/>
    <x v="2"/>
    <x v="81"/>
    <x v="219"/>
    <x v="34"/>
    <x v="229"/>
    <x v="65"/>
    <x v="54"/>
    <x v="3"/>
  </r>
  <r>
    <x v="0"/>
    <x v="15"/>
    <x v="15"/>
    <x v="4"/>
    <x v="4"/>
    <x v="4"/>
    <x v="3"/>
    <x v="123"/>
    <x v="220"/>
    <x v="38"/>
    <x v="230"/>
    <x v="104"/>
    <x v="201"/>
    <x v="3"/>
  </r>
  <r>
    <x v="0"/>
    <x v="15"/>
    <x v="15"/>
    <x v="5"/>
    <x v="5"/>
    <x v="5"/>
    <x v="4"/>
    <x v="86"/>
    <x v="221"/>
    <x v="125"/>
    <x v="23"/>
    <x v="68"/>
    <x v="202"/>
    <x v="3"/>
  </r>
  <r>
    <x v="0"/>
    <x v="15"/>
    <x v="15"/>
    <x v="1"/>
    <x v="1"/>
    <x v="1"/>
    <x v="5"/>
    <x v="159"/>
    <x v="222"/>
    <x v="81"/>
    <x v="231"/>
    <x v="116"/>
    <x v="203"/>
    <x v="0"/>
  </r>
  <r>
    <x v="0"/>
    <x v="15"/>
    <x v="15"/>
    <x v="9"/>
    <x v="9"/>
    <x v="9"/>
    <x v="6"/>
    <x v="126"/>
    <x v="223"/>
    <x v="109"/>
    <x v="232"/>
    <x v="65"/>
    <x v="54"/>
    <x v="3"/>
  </r>
  <r>
    <x v="0"/>
    <x v="15"/>
    <x v="15"/>
    <x v="15"/>
    <x v="15"/>
    <x v="15"/>
    <x v="7"/>
    <x v="127"/>
    <x v="202"/>
    <x v="109"/>
    <x v="232"/>
    <x v="79"/>
    <x v="11"/>
    <x v="3"/>
  </r>
  <r>
    <x v="0"/>
    <x v="15"/>
    <x v="15"/>
    <x v="3"/>
    <x v="3"/>
    <x v="3"/>
    <x v="8"/>
    <x v="128"/>
    <x v="45"/>
    <x v="94"/>
    <x v="68"/>
    <x v="61"/>
    <x v="204"/>
    <x v="3"/>
  </r>
  <r>
    <x v="0"/>
    <x v="15"/>
    <x v="15"/>
    <x v="8"/>
    <x v="8"/>
    <x v="8"/>
    <x v="9"/>
    <x v="88"/>
    <x v="183"/>
    <x v="70"/>
    <x v="233"/>
    <x v="101"/>
    <x v="205"/>
    <x v="3"/>
  </r>
  <r>
    <x v="0"/>
    <x v="15"/>
    <x v="15"/>
    <x v="6"/>
    <x v="6"/>
    <x v="6"/>
    <x v="10"/>
    <x v="89"/>
    <x v="10"/>
    <x v="14"/>
    <x v="234"/>
    <x v="79"/>
    <x v="11"/>
    <x v="3"/>
  </r>
  <r>
    <x v="0"/>
    <x v="15"/>
    <x v="15"/>
    <x v="7"/>
    <x v="7"/>
    <x v="7"/>
    <x v="11"/>
    <x v="90"/>
    <x v="224"/>
    <x v="83"/>
    <x v="235"/>
    <x v="68"/>
    <x v="202"/>
    <x v="3"/>
  </r>
  <r>
    <x v="0"/>
    <x v="15"/>
    <x v="15"/>
    <x v="10"/>
    <x v="10"/>
    <x v="10"/>
    <x v="11"/>
    <x v="90"/>
    <x v="224"/>
    <x v="37"/>
    <x v="165"/>
    <x v="116"/>
    <x v="203"/>
    <x v="3"/>
  </r>
  <r>
    <x v="0"/>
    <x v="15"/>
    <x v="15"/>
    <x v="11"/>
    <x v="11"/>
    <x v="11"/>
    <x v="13"/>
    <x v="92"/>
    <x v="31"/>
    <x v="94"/>
    <x v="68"/>
    <x v="75"/>
    <x v="206"/>
    <x v="3"/>
  </r>
  <r>
    <x v="0"/>
    <x v="15"/>
    <x v="15"/>
    <x v="13"/>
    <x v="13"/>
    <x v="13"/>
    <x v="14"/>
    <x v="151"/>
    <x v="225"/>
    <x v="38"/>
    <x v="230"/>
    <x v="60"/>
    <x v="184"/>
    <x v="3"/>
  </r>
  <r>
    <x v="0"/>
    <x v="15"/>
    <x v="15"/>
    <x v="24"/>
    <x v="24"/>
    <x v="24"/>
    <x v="15"/>
    <x v="153"/>
    <x v="187"/>
    <x v="83"/>
    <x v="235"/>
    <x v="116"/>
    <x v="203"/>
    <x v="3"/>
  </r>
  <r>
    <x v="0"/>
    <x v="15"/>
    <x v="15"/>
    <x v="31"/>
    <x v="31"/>
    <x v="31"/>
    <x v="16"/>
    <x v="154"/>
    <x v="226"/>
    <x v="82"/>
    <x v="236"/>
    <x v="65"/>
    <x v="54"/>
    <x v="3"/>
  </r>
  <r>
    <x v="0"/>
    <x v="15"/>
    <x v="15"/>
    <x v="17"/>
    <x v="17"/>
    <x v="17"/>
    <x v="16"/>
    <x v="154"/>
    <x v="226"/>
    <x v="82"/>
    <x v="236"/>
    <x v="65"/>
    <x v="54"/>
    <x v="3"/>
  </r>
  <r>
    <x v="0"/>
    <x v="15"/>
    <x v="15"/>
    <x v="16"/>
    <x v="16"/>
    <x v="16"/>
    <x v="16"/>
    <x v="154"/>
    <x v="226"/>
    <x v="119"/>
    <x v="54"/>
    <x v="79"/>
    <x v="11"/>
    <x v="3"/>
  </r>
  <r>
    <x v="0"/>
    <x v="15"/>
    <x v="15"/>
    <x v="20"/>
    <x v="20"/>
    <x v="20"/>
    <x v="16"/>
    <x v="154"/>
    <x v="226"/>
    <x v="70"/>
    <x v="233"/>
    <x v="60"/>
    <x v="184"/>
    <x v="3"/>
  </r>
  <r>
    <x v="0"/>
    <x v="16"/>
    <x v="16"/>
    <x v="5"/>
    <x v="5"/>
    <x v="5"/>
    <x v="0"/>
    <x v="161"/>
    <x v="227"/>
    <x v="17"/>
    <x v="237"/>
    <x v="68"/>
    <x v="170"/>
    <x v="3"/>
  </r>
  <r>
    <x v="0"/>
    <x v="16"/>
    <x v="16"/>
    <x v="0"/>
    <x v="0"/>
    <x v="0"/>
    <x v="0"/>
    <x v="161"/>
    <x v="227"/>
    <x v="64"/>
    <x v="238"/>
    <x v="75"/>
    <x v="165"/>
    <x v="3"/>
  </r>
  <r>
    <x v="0"/>
    <x v="16"/>
    <x v="16"/>
    <x v="2"/>
    <x v="2"/>
    <x v="2"/>
    <x v="2"/>
    <x v="65"/>
    <x v="228"/>
    <x v="126"/>
    <x v="216"/>
    <x v="102"/>
    <x v="207"/>
    <x v="3"/>
  </r>
  <r>
    <x v="0"/>
    <x v="16"/>
    <x v="16"/>
    <x v="1"/>
    <x v="1"/>
    <x v="1"/>
    <x v="3"/>
    <x v="162"/>
    <x v="229"/>
    <x v="65"/>
    <x v="239"/>
    <x v="75"/>
    <x v="165"/>
    <x v="3"/>
  </r>
  <r>
    <x v="0"/>
    <x v="16"/>
    <x v="16"/>
    <x v="4"/>
    <x v="4"/>
    <x v="4"/>
    <x v="4"/>
    <x v="118"/>
    <x v="230"/>
    <x v="125"/>
    <x v="240"/>
    <x v="102"/>
    <x v="207"/>
    <x v="3"/>
  </r>
  <r>
    <x v="0"/>
    <x v="16"/>
    <x v="16"/>
    <x v="9"/>
    <x v="9"/>
    <x v="9"/>
    <x v="5"/>
    <x v="86"/>
    <x v="231"/>
    <x v="125"/>
    <x v="240"/>
    <x v="68"/>
    <x v="170"/>
    <x v="3"/>
  </r>
  <r>
    <x v="0"/>
    <x v="16"/>
    <x v="16"/>
    <x v="24"/>
    <x v="24"/>
    <x v="24"/>
    <x v="6"/>
    <x v="134"/>
    <x v="232"/>
    <x v="83"/>
    <x v="15"/>
    <x v="76"/>
    <x v="208"/>
    <x v="3"/>
  </r>
  <r>
    <x v="0"/>
    <x v="16"/>
    <x v="16"/>
    <x v="10"/>
    <x v="10"/>
    <x v="10"/>
    <x v="7"/>
    <x v="128"/>
    <x v="98"/>
    <x v="80"/>
    <x v="241"/>
    <x v="75"/>
    <x v="165"/>
    <x v="3"/>
  </r>
  <r>
    <x v="0"/>
    <x v="16"/>
    <x v="16"/>
    <x v="3"/>
    <x v="3"/>
    <x v="3"/>
    <x v="8"/>
    <x v="88"/>
    <x v="233"/>
    <x v="14"/>
    <x v="122"/>
    <x v="68"/>
    <x v="170"/>
    <x v="3"/>
  </r>
  <r>
    <x v="0"/>
    <x v="16"/>
    <x v="16"/>
    <x v="6"/>
    <x v="6"/>
    <x v="6"/>
    <x v="8"/>
    <x v="88"/>
    <x v="233"/>
    <x v="93"/>
    <x v="242"/>
    <x v="78"/>
    <x v="172"/>
    <x v="3"/>
  </r>
  <r>
    <x v="0"/>
    <x v="16"/>
    <x v="16"/>
    <x v="12"/>
    <x v="12"/>
    <x v="12"/>
    <x v="10"/>
    <x v="146"/>
    <x v="144"/>
    <x v="35"/>
    <x v="243"/>
    <x v="75"/>
    <x v="165"/>
    <x v="3"/>
  </r>
  <r>
    <x v="0"/>
    <x v="16"/>
    <x v="16"/>
    <x v="7"/>
    <x v="7"/>
    <x v="7"/>
    <x v="11"/>
    <x v="91"/>
    <x v="234"/>
    <x v="94"/>
    <x v="244"/>
    <x v="79"/>
    <x v="209"/>
    <x v="3"/>
  </r>
  <r>
    <x v="0"/>
    <x v="16"/>
    <x v="16"/>
    <x v="8"/>
    <x v="8"/>
    <x v="8"/>
    <x v="12"/>
    <x v="92"/>
    <x v="13"/>
    <x v="38"/>
    <x v="245"/>
    <x v="65"/>
    <x v="147"/>
    <x v="3"/>
  </r>
  <r>
    <x v="0"/>
    <x v="16"/>
    <x v="16"/>
    <x v="33"/>
    <x v="33"/>
    <x v="33"/>
    <x v="13"/>
    <x v="152"/>
    <x v="160"/>
    <x v="94"/>
    <x v="244"/>
    <x v="116"/>
    <x v="210"/>
    <x v="3"/>
  </r>
  <r>
    <x v="0"/>
    <x v="16"/>
    <x v="16"/>
    <x v="19"/>
    <x v="19"/>
    <x v="19"/>
    <x v="14"/>
    <x v="153"/>
    <x v="54"/>
    <x v="38"/>
    <x v="245"/>
    <x v="75"/>
    <x v="165"/>
    <x v="3"/>
  </r>
  <r>
    <x v="0"/>
    <x v="16"/>
    <x v="16"/>
    <x v="40"/>
    <x v="40"/>
    <x v="40"/>
    <x v="15"/>
    <x v="154"/>
    <x v="173"/>
    <x v="82"/>
    <x v="17"/>
    <x v="65"/>
    <x v="147"/>
    <x v="3"/>
  </r>
  <r>
    <x v="0"/>
    <x v="16"/>
    <x v="16"/>
    <x v="18"/>
    <x v="18"/>
    <x v="18"/>
    <x v="15"/>
    <x v="154"/>
    <x v="173"/>
    <x v="93"/>
    <x v="242"/>
    <x v="75"/>
    <x v="165"/>
    <x v="3"/>
  </r>
  <r>
    <x v="0"/>
    <x v="16"/>
    <x v="16"/>
    <x v="26"/>
    <x v="26"/>
    <x v="26"/>
    <x v="15"/>
    <x v="154"/>
    <x v="173"/>
    <x v="38"/>
    <x v="245"/>
    <x v="78"/>
    <x v="172"/>
    <x v="3"/>
  </r>
  <r>
    <x v="0"/>
    <x v="16"/>
    <x v="16"/>
    <x v="29"/>
    <x v="29"/>
    <x v="29"/>
    <x v="15"/>
    <x v="154"/>
    <x v="173"/>
    <x v="70"/>
    <x v="246"/>
    <x v="79"/>
    <x v="209"/>
    <x v="3"/>
  </r>
  <r>
    <x v="0"/>
    <x v="16"/>
    <x v="16"/>
    <x v="37"/>
    <x v="37"/>
    <x v="37"/>
    <x v="19"/>
    <x v="155"/>
    <x v="133"/>
    <x v="82"/>
    <x v="17"/>
    <x v="60"/>
    <x v="164"/>
    <x v="3"/>
  </r>
  <r>
    <x v="0"/>
    <x v="17"/>
    <x v="17"/>
    <x v="5"/>
    <x v="5"/>
    <x v="5"/>
    <x v="0"/>
    <x v="82"/>
    <x v="235"/>
    <x v="71"/>
    <x v="247"/>
    <x v="68"/>
    <x v="211"/>
    <x v="3"/>
  </r>
  <r>
    <x v="0"/>
    <x v="17"/>
    <x v="17"/>
    <x v="2"/>
    <x v="2"/>
    <x v="2"/>
    <x v="1"/>
    <x v="86"/>
    <x v="236"/>
    <x v="80"/>
    <x v="248"/>
    <x v="91"/>
    <x v="212"/>
    <x v="3"/>
  </r>
  <r>
    <x v="0"/>
    <x v="17"/>
    <x v="17"/>
    <x v="4"/>
    <x v="4"/>
    <x v="4"/>
    <x v="2"/>
    <x v="133"/>
    <x v="237"/>
    <x v="14"/>
    <x v="207"/>
    <x v="76"/>
    <x v="213"/>
    <x v="3"/>
  </r>
  <r>
    <x v="0"/>
    <x v="17"/>
    <x v="17"/>
    <x v="33"/>
    <x v="33"/>
    <x v="33"/>
    <x v="3"/>
    <x v="87"/>
    <x v="238"/>
    <x v="80"/>
    <x v="248"/>
    <x v="79"/>
    <x v="214"/>
    <x v="3"/>
  </r>
  <r>
    <x v="0"/>
    <x v="17"/>
    <x v="17"/>
    <x v="0"/>
    <x v="0"/>
    <x v="0"/>
    <x v="4"/>
    <x v="128"/>
    <x v="239"/>
    <x v="125"/>
    <x v="249"/>
    <x v="103"/>
    <x v="124"/>
    <x v="3"/>
  </r>
  <r>
    <x v="0"/>
    <x v="17"/>
    <x v="17"/>
    <x v="1"/>
    <x v="1"/>
    <x v="1"/>
    <x v="5"/>
    <x v="146"/>
    <x v="240"/>
    <x v="102"/>
    <x v="206"/>
    <x v="78"/>
    <x v="215"/>
    <x v="3"/>
  </r>
  <r>
    <x v="0"/>
    <x v="17"/>
    <x v="17"/>
    <x v="8"/>
    <x v="8"/>
    <x v="8"/>
    <x v="6"/>
    <x v="92"/>
    <x v="241"/>
    <x v="93"/>
    <x v="132"/>
    <x v="68"/>
    <x v="211"/>
    <x v="3"/>
  </r>
  <r>
    <x v="0"/>
    <x v="17"/>
    <x v="17"/>
    <x v="14"/>
    <x v="14"/>
    <x v="14"/>
    <x v="6"/>
    <x v="92"/>
    <x v="241"/>
    <x v="55"/>
    <x v="56"/>
    <x v="75"/>
    <x v="0"/>
    <x v="3"/>
  </r>
  <r>
    <x v="0"/>
    <x v="17"/>
    <x v="17"/>
    <x v="7"/>
    <x v="7"/>
    <x v="7"/>
    <x v="8"/>
    <x v="152"/>
    <x v="242"/>
    <x v="93"/>
    <x v="132"/>
    <x v="60"/>
    <x v="216"/>
    <x v="3"/>
  </r>
  <r>
    <x v="0"/>
    <x v="17"/>
    <x v="17"/>
    <x v="6"/>
    <x v="6"/>
    <x v="6"/>
    <x v="8"/>
    <x v="152"/>
    <x v="242"/>
    <x v="119"/>
    <x v="211"/>
    <x v="103"/>
    <x v="124"/>
    <x v="3"/>
  </r>
  <r>
    <x v="0"/>
    <x v="17"/>
    <x v="17"/>
    <x v="9"/>
    <x v="9"/>
    <x v="9"/>
    <x v="10"/>
    <x v="153"/>
    <x v="243"/>
    <x v="38"/>
    <x v="208"/>
    <x v="75"/>
    <x v="0"/>
    <x v="3"/>
  </r>
  <r>
    <x v="0"/>
    <x v="17"/>
    <x v="17"/>
    <x v="3"/>
    <x v="3"/>
    <x v="3"/>
    <x v="10"/>
    <x v="153"/>
    <x v="243"/>
    <x v="110"/>
    <x v="209"/>
    <x v="78"/>
    <x v="215"/>
    <x v="3"/>
  </r>
  <r>
    <x v="0"/>
    <x v="17"/>
    <x v="17"/>
    <x v="24"/>
    <x v="24"/>
    <x v="24"/>
    <x v="12"/>
    <x v="154"/>
    <x v="244"/>
    <x v="38"/>
    <x v="208"/>
    <x v="78"/>
    <x v="215"/>
    <x v="3"/>
  </r>
  <r>
    <x v="0"/>
    <x v="17"/>
    <x v="17"/>
    <x v="16"/>
    <x v="16"/>
    <x v="16"/>
    <x v="13"/>
    <x v="156"/>
    <x v="32"/>
    <x v="82"/>
    <x v="210"/>
    <x v="79"/>
    <x v="214"/>
    <x v="3"/>
  </r>
  <r>
    <x v="0"/>
    <x v="17"/>
    <x v="17"/>
    <x v="13"/>
    <x v="13"/>
    <x v="13"/>
    <x v="13"/>
    <x v="156"/>
    <x v="32"/>
    <x v="55"/>
    <x v="56"/>
    <x v="79"/>
    <x v="214"/>
    <x v="3"/>
  </r>
  <r>
    <x v="0"/>
    <x v="17"/>
    <x v="17"/>
    <x v="10"/>
    <x v="10"/>
    <x v="10"/>
    <x v="13"/>
    <x v="156"/>
    <x v="32"/>
    <x v="38"/>
    <x v="208"/>
    <x v="103"/>
    <x v="124"/>
    <x v="3"/>
  </r>
  <r>
    <x v="0"/>
    <x v="17"/>
    <x v="17"/>
    <x v="41"/>
    <x v="41"/>
    <x v="41"/>
    <x v="16"/>
    <x v="157"/>
    <x v="245"/>
    <x v="55"/>
    <x v="56"/>
    <x v="79"/>
    <x v="214"/>
    <x v="3"/>
  </r>
  <r>
    <x v="0"/>
    <x v="17"/>
    <x v="17"/>
    <x v="17"/>
    <x v="17"/>
    <x v="17"/>
    <x v="16"/>
    <x v="157"/>
    <x v="245"/>
    <x v="70"/>
    <x v="212"/>
    <x v="78"/>
    <x v="215"/>
    <x v="3"/>
  </r>
  <r>
    <x v="0"/>
    <x v="17"/>
    <x v="17"/>
    <x v="12"/>
    <x v="12"/>
    <x v="12"/>
    <x v="16"/>
    <x v="157"/>
    <x v="245"/>
    <x v="119"/>
    <x v="211"/>
    <x v="116"/>
    <x v="217"/>
    <x v="3"/>
  </r>
  <r>
    <x v="0"/>
    <x v="17"/>
    <x v="17"/>
    <x v="22"/>
    <x v="22"/>
    <x v="22"/>
    <x v="19"/>
    <x v="158"/>
    <x v="174"/>
    <x v="55"/>
    <x v="56"/>
    <x v="75"/>
    <x v="0"/>
    <x v="3"/>
  </r>
  <r>
    <x v="0"/>
    <x v="17"/>
    <x v="17"/>
    <x v="26"/>
    <x v="26"/>
    <x v="26"/>
    <x v="19"/>
    <x v="158"/>
    <x v="174"/>
    <x v="119"/>
    <x v="211"/>
    <x v="103"/>
    <x v="124"/>
    <x v="3"/>
  </r>
  <r>
    <x v="0"/>
    <x v="17"/>
    <x v="17"/>
    <x v="15"/>
    <x v="15"/>
    <x v="15"/>
    <x v="19"/>
    <x v="158"/>
    <x v="174"/>
    <x v="119"/>
    <x v="211"/>
    <x v="103"/>
    <x v="124"/>
    <x v="3"/>
  </r>
  <r>
    <x v="0"/>
    <x v="18"/>
    <x v="18"/>
    <x v="4"/>
    <x v="4"/>
    <x v="4"/>
    <x v="0"/>
    <x v="91"/>
    <x v="246"/>
    <x v="110"/>
    <x v="250"/>
    <x v="65"/>
    <x v="218"/>
    <x v="3"/>
  </r>
  <r>
    <x v="0"/>
    <x v="18"/>
    <x v="18"/>
    <x v="5"/>
    <x v="5"/>
    <x v="5"/>
    <x v="0"/>
    <x v="91"/>
    <x v="246"/>
    <x v="39"/>
    <x v="251"/>
    <x v="103"/>
    <x v="124"/>
    <x v="3"/>
  </r>
  <r>
    <x v="0"/>
    <x v="18"/>
    <x v="18"/>
    <x v="2"/>
    <x v="2"/>
    <x v="2"/>
    <x v="2"/>
    <x v="151"/>
    <x v="247"/>
    <x v="93"/>
    <x v="252"/>
    <x v="65"/>
    <x v="218"/>
    <x v="3"/>
  </r>
  <r>
    <x v="0"/>
    <x v="18"/>
    <x v="18"/>
    <x v="0"/>
    <x v="0"/>
    <x v="0"/>
    <x v="2"/>
    <x v="151"/>
    <x v="247"/>
    <x v="35"/>
    <x v="253"/>
    <x v="103"/>
    <x v="124"/>
    <x v="3"/>
  </r>
  <r>
    <x v="0"/>
    <x v="18"/>
    <x v="18"/>
    <x v="7"/>
    <x v="7"/>
    <x v="7"/>
    <x v="4"/>
    <x v="154"/>
    <x v="248"/>
    <x v="83"/>
    <x v="254"/>
    <x v="103"/>
    <x v="124"/>
    <x v="3"/>
  </r>
  <r>
    <x v="0"/>
    <x v="18"/>
    <x v="18"/>
    <x v="8"/>
    <x v="8"/>
    <x v="8"/>
    <x v="5"/>
    <x v="156"/>
    <x v="249"/>
    <x v="119"/>
    <x v="255"/>
    <x v="78"/>
    <x v="219"/>
    <x v="3"/>
  </r>
  <r>
    <x v="0"/>
    <x v="18"/>
    <x v="18"/>
    <x v="1"/>
    <x v="1"/>
    <x v="1"/>
    <x v="6"/>
    <x v="157"/>
    <x v="60"/>
    <x v="93"/>
    <x v="252"/>
    <x v="103"/>
    <x v="124"/>
    <x v="3"/>
  </r>
  <r>
    <x v="0"/>
    <x v="18"/>
    <x v="18"/>
    <x v="13"/>
    <x v="13"/>
    <x v="13"/>
    <x v="7"/>
    <x v="158"/>
    <x v="250"/>
    <x v="70"/>
    <x v="256"/>
    <x v="116"/>
    <x v="220"/>
    <x v="3"/>
  </r>
  <r>
    <x v="0"/>
    <x v="18"/>
    <x v="18"/>
    <x v="6"/>
    <x v="6"/>
    <x v="6"/>
    <x v="7"/>
    <x v="158"/>
    <x v="250"/>
    <x v="70"/>
    <x v="256"/>
    <x v="116"/>
    <x v="220"/>
    <x v="3"/>
  </r>
  <r>
    <x v="0"/>
    <x v="18"/>
    <x v="18"/>
    <x v="10"/>
    <x v="10"/>
    <x v="10"/>
    <x v="7"/>
    <x v="158"/>
    <x v="250"/>
    <x v="119"/>
    <x v="255"/>
    <x v="103"/>
    <x v="124"/>
    <x v="3"/>
  </r>
  <r>
    <x v="0"/>
    <x v="18"/>
    <x v="18"/>
    <x v="14"/>
    <x v="14"/>
    <x v="14"/>
    <x v="7"/>
    <x v="158"/>
    <x v="250"/>
    <x v="55"/>
    <x v="56"/>
    <x v="116"/>
    <x v="220"/>
    <x v="3"/>
  </r>
  <r>
    <x v="0"/>
    <x v="18"/>
    <x v="18"/>
    <x v="37"/>
    <x v="37"/>
    <x v="37"/>
    <x v="11"/>
    <x v="163"/>
    <x v="251"/>
    <x v="82"/>
    <x v="167"/>
    <x v="103"/>
    <x v="124"/>
    <x v="0"/>
  </r>
  <r>
    <x v="0"/>
    <x v="18"/>
    <x v="18"/>
    <x v="33"/>
    <x v="33"/>
    <x v="33"/>
    <x v="11"/>
    <x v="163"/>
    <x v="251"/>
    <x v="82"/>
    <x v="167"/>
    <x v="116"/>
    <x v="220"/>
    <x v="3"/>
  </r>
  <r>
    <x v="0"/>
    <x v="18"/>
    <x v="18"/>
    <x v="15"/>
    <x v="15"/>
    <x v="15"/>
    <x v="11"/>
    <x v="163"/>
    <x v="251"/>
    <x v="70"/>
    <x v="256"/>
    <x v="103"/>
    <x v="124"/>
    <x v="3"/>
  </r>
  <r>
    <x v="0"/>
    <x v="18"/>
    <x v="18"/>
    <x v="24"/>
    <x v="24"/>
    <x v="24"/>
    <x v="14"/>
    <x v="164"/>
    <x v="86"/>
    <x v="55"/>
    <x v="56"/>
    <x v="116"/>
    <x v="220"/>
    <x v="3"/>
  </r>
  <r>
    <x v="0"/>
    <x v="18"/>
    <x v="18"/>
    <x v="38"/>
    <x v="38"/>
    <x v="38"/>
    <x v="14"/>
    <x v="164"/>
    <x v="86"/>
    <x v="55"/>
    <x v="56"/>
    <x v="116"/>
    <x v="220"/>
    <x v="3"/>
  </r>
  <r>
    <x v="0"/>
    <x v="18"/>
    <x v="18"/>
    <x v="35"/>
    <x v="35"/>
    <x v="35"/>
    <x v="14"/>
    <x v="164"/>
    <x v="86"/>
    <x v="55"/>
    <x v="56"/>
    <x v="116"/>
    <x v="220"/>
    <x v="3"/>
  </r>
  <r>
    <x v="0"/>
    <x v="18"/>
    <x v="18"/>
    <x v="42"/>
    <x v="42"/>
    <x v="42"/>
    <x v="14"/>
    <x v="164"/>
    <x v="86"/>
    <x v="55"/>
    <x v="56"/>
    <x v="116"/>
    <x v="220"/>
    <x v="3"/>
  </r>
  <r>
    <x v="0"/>
    <x v="18"/>
    <x v="18"/>
    <x v="43"/>
    <x v="43"/>
    <x v="43"/>
    <x v="14"/>
    <x v="164"/>
    <x v="86"/>
    <x v="55"/>
    <x v="56"/>
    <x v="116"/>
    <x v="220"/>
    <x v="3"/>
  </r>
  <r>
    <x v="0"/>
    <x v="18"/>
    <x v="18"/>
    <x v="36"/>
    <x v="36"/>
    <x v="36"/>
    <x v="14"/>
    <x v="164"/>
    <x v="86"/>
    <x v="82"/>
    <x v="167"/>
    <x v="103"/>
    <x v="124"/>
    <x v="3"/>
  </r>
  <r>
    <x v="0"/>
    <x v="18"/>
    <x v="18"/>
    <x v="19"/>
    <x v="19"/>
    <x v="19"/>
    <x v="14"/>
    <x v="164"/>
    <x v="86"/>
    <x v="82"/>
    <x v="167"/>
    <x v="103"/>
    <x v="124"/>
    <x v="3"/>
  </r>
  <r>
    <x v="0"/>
    <x v="18"/>
    <x v="18"/>
    <x v="26"/>
    <x v="26"/>
    <x v="26"/>
    <x v="14"/>
    <x v="164"/>
    <x v="86"/>
    <x v="55"/>
    <x v="56"/>
    <x v="116"/>
    <x v="220"/>
    <x v="3"/>
  </r>
  <r>
    <x v="0"/>
    <x v="18"/>
    <x v="18"/>
    <x v="27"/>
    <x v="27"/>
    <x v="27"/>
    <x v="14"/>
    <x v="164"/>
    <x v="86"/>
    <x v="55"/>
    <x v="56"/>
    <x v="116"/>
    <x v="220"/>
    <x v="3"/>
  </r>
  <r>
    <x v="0"/>
    <x v="18"/>
    <x v="18"/>
    <x v="29"/>
    <x v="29"/>
    <x v="29"/>
    <x v="14"/>
    <x v="164"/>
    <x v="86"/>
    <x v="55"/>
    <x v="56"/>
    <x v="116"/>
    <x v="220"/>
    <x v="3"/>
  </r>
  <r>
    <x v="0"/>
    <x v="19"/>
    <x v="19"/>
    <x v="0"/>
    <x v="0"/>
    <x v="0"/>
    <x v="0"/>
    <x v="149"/>
    <x v="252"/>
    <x v="127"/>
    <x v="257"/>
    <x v="79"/>
    <x v="214"/>
    <x v="3"/>
  </r>
  <r>
    <x v="0"/>
    <x v="19"/>
    <x v="19"/>
    <x v="5"/>
    <x v="5"/>
    <x v="5"/>
    <x v="1"/>
    <x v="118"/>
    <x v="253"/>
    <x v="123"/>
    <x v="258"/>
    <x v="61"/>
    <x v="221"/>
    <x v="3"/>
  </r>
  <r>
    <x v="0"/>
    <x v="19"/>
    <x v="19"/>
    <x v="2"/>
    <x v="2"/>
    <x v="2"/>
    <x v="2"/>
    <x v="165"/>
    <x v="254"/>
    <x v="107"/>
    <x v="259"/>
    <x v="69"/>
    <x v="222"/>
    <x v="3"/>
  </r>
  <r>
    <x v="0"/>
    <x v="19"/>
    <x v="19"/>
    <x v="4"/>
    <x v="4"/>
    <x v="4"/>
    <x v="3"/>
    <x v="150"/>
    <x v="199"/>
    <x v="35"/>
    <x v="118"/>
    <x v="106"/>
    <x v="223"/>
    <x v="3"/>
  </r>
  <r>
    <x v="0"/>
    <x v="19"/>
    <x v="19"/>
    <x v="1"/>
    <x v="1"/>
    <x v="1"/>
    <x v="4"/>
    <x v="125"/>
    <x v="255"/>
    <x v="66"/>
    <x v="260"/>
    <x v="103"/>
    <x v="124"/>
    <x v="3"/>
  </r>
  <r>
    <x v="0"/>
    <x v="19"/>
    <x v="19"/>
    <x v="7"/>
    <x v="7"/>
    <x v="7"/>
    <x v="5"/>
    <x v="87"/>
    <x v="256"/>
    <x v="102"/>
    <x v="261"/>
    <x v="68"/>
    <x v="211"/>
    <x v="3"/>
  </r>
  <r>
    <x v="0"/>
    <x v="19"/>
    <x v="19"/>
    <x v="8"/>
    <x v="8"/>
    <x v="8"/>
    <x v="6"/>
    <x v="89"/>
    <x v="257"/>
    <x v="83"/>
    <x v="262"/>
    <x v="77"/>
    <x v="224"/>
    <x v="3"/>
  </r>
  <r>
    <x v="0"/>
    <x v="19"/>
    <x v="19"/>
    <x v="9"/>
    <x v="9"/>
    <x v="9"/>
    <x v="7"/>
    <x v="92"/>
    <x v="258"/>
    <x v="83"/>
    <x v="262"/>
    <x v="79"/>
    <x v="214"/>
    <x v="3"/>
  </r>
  <r>
    <x v="0"/>
    <x v="19"/>
    <x v="19"/>
    <x v="10"/>
    <x v="10"/>
    <x v="10"/>
    <x v="7"/>
    <x v="92"/>
    <x v="258"/>
    <x v="102"/>
    <x v="261"/>
    <x v="103"/>
    <x v="124"/>
    <x v="3"/>
  </r>
  <r>
    <x v="0"/>
    <x v="19"/>
    <x v="19"/>
    <x v="6"/>
    <x v="6"/>
    <x v="6"/>
    <x v="9"/>
    <x v="153"/>
    <x v="259"/>
    <x v="93"/>
    <x v="263"/>
    <x v="103"/>
    <x v="124"/>
    <x v="3"/>
  </r>
  <r>
    <x v="0"/>
    <x v="19"/>
    <x v="19"/>
    <x v="24"/>
    <x v="24"/>
    <x v="24"/>
    <x v="10"/>
    <x v="154"/>
    <x v="260"/>
    <x v="93"/>
    <x v="263"/>
    <x v="75"/>
    <x v="0"/>
    <x v="3"/>
  </r>
  <r>
    <x v="0"/>
    <x v="19"/>
    <x v="19"/>
    <x v="15"/>
    <x v="15"/>
    <x v="15"/>
    <x v="10"/>
    <x v="154"/>
    <x v="260"/>
    <x v="110"/>
    <x v="264"/>
    <x v="116"/>
    <x v="217"/>
    <x v="3"/>
  </r>
  <r>
    <x v="0"/>
    <x v="19"/>
    <x v="19"/>
    <x v="12"/>
    <x v="12"/>
    <x v="12"/>
    <x v="12"/>
    <x v="155"/>
    <x v="261"/>
    <x v="38"/>
    <x v="265"/>
    <x v="116"/>
    <x v="217"/>
    <x v="3"/>
  </r>
  <r>
    <x v="0"/>
    <x v="19"/>
    <x v="19"/>
    <x v="3"/>
    <x v="3"/>
    <x v="3"/>
    <x v="13"/>
    <x v="157"/>
    <x v="35"/>
    <x v="70"/>
    <x v="266"/>
    <x v="78"/>
    <x v="215"/>
    <x v="3"/>
  </r>
  <r>
    <x v="0"/>
    <x v="19"/>
    <x v="19"/>
    <x v="14"/>
    <x v="14"/>
    <x v="14"/>
    <x v="13"/>
    <x v="157"/>
    <x v="35"/>
    <x v="55"/>
    <x v="56"/>
    <x v="75"/>
    <x v="0"/>
    <x v="3"/>
  </r>
  <r>
    <x v="0"/>
    <x v="19"/>
    <x v="19"/>
    <x v="37"/>
    <x v="37"/>
    <x v="37"/>
    <x v="15"/>
    <x v="158"/>
    <x v="87"/>
    <x v="55"/>
    <x v="56"/>
    <x v="75"/>
    <x v="0"/>
    <x v="3"/>
  </r>
  <r>
    <x v="0"/>
    <x v="19"/>
    <x v="19"/>
    <x v="42"/>
    <x v="42"/>
    <x v="42"/>
    <x v="15"/>
    <x v="158"/>
    <x v="87"/>
    <x v="70"/>
    <x v="266"/>
    <x v="116"/>
    <x v="217"/>
    <x v="3"/>
  </r>
  <r>
    <x v="0"/>
    <x v="19"/>
    <x v="19"/>
    <x v="18"/>
    <x v="18"/>
    <x v="18"/>
    <x v="15"/>
    <x v="158"/>
    <x v="87"/>
    <x v="82"/>
    <x v="106"/>
    <x v="78"/>
    <x v="215"/>
    <x v="3"/>
  </r>
  <r>
    <x v="0"/>
    <x v="19"/>
    <x v="19"/>
    <x v="16"/>
    <x v="16"/>
    <x v="16"/>
    <x v="15"/>
    <x v="158"/>
    <x v="87"/>
    <x v="119"/>
    <x v="267"/>
    <x v="103"/>
    <x v="124"/>
    <x v="3"/>
  </r>
  <r>
    <x v="0"/>
    <x v="19"/>
    <x v="19"/>
    <x v="11"/>
    <x v="11"/>
    <x v="11"/>
    <x v="15"/>
    <x v="158"/>
    <x v="87"/>
    <x v="70"/>
    <x v="266"/>
    <x v="116"/>
    <x v="217"/>
    <x v="3"/>
  </r>
  <r>
    <x v="0"/>
    <x v="19"/>
    <x v="19"/>
    <x v="13"/>
    <x v="13"/>
    <x v="13"/>
    <x v="15"/>
    <x v="158"/>
    <x v="87"/>
    <x v="70"/>
    <x v="266"/>
    <x v="116"/>
    <x v="217"/>
    <x v="3"/>
  </r>
  <r>
    <x v="0"/>
    <x v="19"/>
    <x v="19"/>
    <x v="33"/>
    <x v="33"/>
    <x v="33"/>
    <x v="15"/>
    <x v="158"/>
    <x v="87"/>
    <x v="119"/>
    <x v="267"/>
    <x v="103"/>
    <x v="124"/>
    <x v="3"/>
  </r>
  <r>
    <x v="0"/>
    <x v="20"/>
    <x v="20"/>
    <x v="1"/>
    <x v="1"/>
    <x v="1"/>
    <x v="0"/>
    <x v="78"/>
    <x v="262"/>
    <x v="32"/>
    <x v="268"/>
    <x v="65"/>
    <x v="20"/>
    <x v="0"/>
  </r>
  <r>
    <x v="0"/>
    <x v="20"/>
    <x v="20"/>
    <x v="0"/>
    <x v="0"/>
    <x v="0"/>
    <x v="1"/>
    <x v="166"/>
    <x v="263"/>
    <x v="128"/>
    <x v="269"/>
    <x v="78"/>
    <x v="225"/>
    <x v="3"/>
  </r>
  <r>
    <x v="0"/>
    <x v="20"/>
    <x v="20"/>
    <x v="5"/>
    <x v="5"/>
    <x v="5"/>
    <x v="2"/>
    <x v="129"/>
    <x v="22"/>
    <x v="112"/>
    <x v="270"/>
    <x v="69"/>
    <x v="226"/>
    <x v="3"/>
  </r>
  <r>
    <x v="0"/>
    <x v="20"/>
    <x v="20"/>
    <x v="2"/>
    <x v="2"/>
    <x v="2"/>
    <x v="3"/>
    <x v="105"/>
    <x v="264"/>
    <x v="68"/>
    <x v="99"/>
    <x v="93"/>
    <x v="227"/>
    <x v="3"/>
  </r>
  <r>
    <x v="0"/>
    <x v="20"/>
    <x v="20"/>
    <x v="3"/>
    <x v="3"/>
    <x v="3"/>
    <x v="4"/>
    <x v="162"/>
    <x v="265"/>
    <x v="51"/>
    <x v="271"/>
    <x v="65"/>
    <x v="20"/>
    <x v="3"/>
  </r>
  <r>
    <x v="0"/>
    <x v="20"/>
    <x v="20"/>
    <x v="6"/>
    <x v="6"/>
    <x v="6"/>
    <x v="5"/>
    <x v="70"/>
    <x v="266"/>
    <x v="108"/>
    <x v="272"/>
    <x v="103"/>
    <x v="124"/>
    <x v="3"/>
  </r>
  <r>
    <x v="0"/>
    <x v="20"/>
    <x v="20"/>
    <x v="4"/>
    <x v="4"/>
    <x v="4"/>
    <x v="6"/>
    <x v="118"/>
    <x v="257"/>
    <x v="39"/>
    <x v="273"/>
    <x v="90"/>
    <x v="228"/>
    <x v="3"/>
  </r>
  <r>
    <x v="0"/>
    <x v="20"/>
    <x v="20"/>
    <x v="9"/>
    <x v="9"/>
    <x v="9"/>
    <x v="7"/>
    <x v="167"/>
    <x v="267"/>
    <x v="107"/>
    <x v="274"/>
    <x v="61"/>
    <x v="176"/>
    <x v="3"/>
  </r>
  <r>
    <x v="0"/>
    <x v="20"/>
    <x v="20"/>
    <x v="27"/>
    <x v="27"/>
    <x v="27"/>
    <x v="8"/>
    <x v="124"/>
    <x v="268"/>
    <x v="108"/>
    <x v="272"/>
    <x v="78"/>
    <x v="225"/>
    <x v="0"/>
  </r>
  <r>
    <x v="0"/>
    <x v="20"/>
    <x v="20"/>
    <x v="7"/>
    <x v="7"/>
    <x v="7"/>
    <x v="9"/>
    <x v="159"/>
    <x v="62"/>
    <x v="78"/>
    <x v="48"/>
    <x v="75"/>
    <x v="177"/>
    <x v="3"/>
  </r>
  <r>
    <x v="0"/>
    <x v="20"/>
    <x v="20"/>
    <x v="19"/>
    <x v="19"/>
    <x v="19"/>
    <x v="10"/>
    <x v="127"/>
    <x v="269"/>
    <x v="39"/>
    <x v="273"/>
    <x v="65"/>
    <x v="20"/>
    <x v="0"/>
  </r>
  <r>
    <x v="0"/>
    <x v="20"/>
    <x v="20"/>
    <x v="10"/>
    <x v="10"/>
    <x v="10"/>
    <x v="11"/>
    <x v="87"/>
    <x v="158"/>
    <x v="72"/>
    <x v="275"/>
    <x v="78"/>
    <x v="225"/>
    <x v="3"/>
  </r>
  <r>
    <x v="0"/>
    <x v="20"/>
    <x v="20"/>
    <x v="24"/>
    <x v="24"/>
    <x v="24"/>
    <x v="12"/>
    <x v="128"/>
    <x v="270"/>
    <x v="102"/>
    <x v="276"/>
    <x v="65"/>
    <x v="20"/>
    <x v="3"/>
  </r>
  <r>
    <x v="0"/>
    <x v="20"/>
    <x v="20"/>
    <x v="12"/>
    <x v="12"/>
    <x v="12"/>
    <x v="12"/>
    <x v="128"/>
    <x v="270"/>
    <x v="39"/>
    <x v="273"/>
    <x v="60"/>
    <x v="229"/>
    <x v="3"/>
  </r>
  <r>
    <x v="0"/>
    <x v="20"/>
    <x v="20"/>
    <x v="13"/>
    <x v="13"/>
    <x v="13"/>
    <x v="14"/>
    <x v="91"/>
    <x v="52"/>
    <x v="35"/>
    <x v="277"/>
    <x v="78"/>
    <x v="225"/>
    <x v="3"/>
  </r>
  <r>
    <x v="0"/>
    <x v="20"/>
    <x v="20"/>
    <x v="33"/>
    <x v="33"/>
    <x v="33"/>
    <x v="14"/>
    <x v="91"/>
    <x v="52"/>
    <x v="39"/>
    <x v="273"/>
    <x v="103"/>
    <x v="124"/>
    <x v="3"/>
  </r>
  <r>
    <x v="0"/>
    <x v="20"/>
    <x v="20"/>
    <x v="15"/>
    <x v="15"/>
    <x v="15"/>
    <x v="16"/>
    <x v="92"/>
    <x v="14"/>
    <x v="102"/>
    <x v="276"/>
    <x v="103"/>
    <x v="124"/>
    <x v="3"/>
  </r>
  <r>
    <x v="0"/>
    <x v="20"/>
    <x v="20"/>
    <x v="11"/>
    <x v="11"/>
    <x v="11"/>
    <x v="17"/>
    <x v="152"/>
    <x v="271"/>
    <x v="14"/>
    <x v="167"/>
    <x v="103"/>
    <x v="124"/>
    <x v="3"/>
  </r>
  <r>
    <x v="0"/>
    <x v="20"/>
    <x v="20"/>
    <x v="8"/>
    <x v="8"/>
    <x v="8"/>
    <x v="18"/>
    <x v="153"/>
    <x v="175"/>
    <x v="93"/>
    <x v="278"/>
    <x v="79"/>
    <x v="230"/>
    <x v="3"/>
  </r>
  <r>
    <x v="0"/>
    <x v="20"/>
    <x v="20"/>
    <x v="18"/>
    <x v="18"/>
    <x v="18"/>
    <x v="19"/>
    <x v="154"/>
    <x v="272"/>
    <x v="70"/>
    <x v="18"/>
    <x v="60"/>
    <x v="229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7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3"/>
    <x v="3"/>
    <x v="4"/>
    <x v="4"/>
    <x v="0"/>
  </r>
  <r>
    <x v="0"/>
    <x v="0"/>
    <x v="0"/>
    <x v="5"/>
    <x v="5"/>
    <x v="5"/>
    <x v="5"/>
    <x v="5"/>
    <x v="5"/>
    <x v="4"/>
    <x v="4"/>
    <x v="5"/>
    <x v="5"/>
    <x v="1"/>
  </r>
  <r>
    <x v="0"/>
    <x v="0"/>
    <x v="0"/>
    <x v="6"/>
    <x v="6"/>
    <x v="6"/>
    <x v="6"/>
    <x v="6"/>
    <x v="6"/>
    <x v="5"/>
    <x v="5"/>
    <x v="6"/>
    <x v="6"/>
    <x v="1"/>
  </r>
  <r>
    <x v="0"/>
    <x v="0"/>
    <x v="0"/>
    <x v="7"/>
    <x v="7"/>
    <x v="7"/>
    <x v="7"/>
    <x v="7"/>
    <x v="7"/>
    <x v="6"/>
    <x v="6"/>
    <x v="7"/>
    <x v="7"/>
    <x v="1"/>
  </r>
  <r>
    <x v="0"/>
    <x v="0"/>
    <x v="0"/>
    <x v="8"/>
    <x v="8"/>
    <x v="8"/>
    <x v="8"/>
    <x v="8"/>
    <x v="8"/>
    <x v="7"/>
    <x v="7"/>
    <x v="8"/>
    <x v="8"/>
    <x v="0"/>
  </r>
  <r>
    <x v="0"/>
    <x v="0"/>
    <x v="0"/>
    <x v="9"/>
    <x v="9"/>
    <x v="9"/>
    <x v="9"/>
    <x v="9"/>
    <x v="9"/>
    <x v="8"/>
    <x v="8"/>
    <x v="9"/>
    <x v="9"/>
    <x v="1"/>
  </r>
  <r>
    <x v="0"/>
    <x v="0"/>
    <x v="0"/>
    <x v="10"/>
    <x v="10"/>
    <x v="10"/>
    <x v="10"/>
    <x v="10"/>
    <x v="10"/>
    <x v="9"/>
    <x v="9"/>
    <x v="10"/>
    <x v="10"/>
    <x v="0"/>
  </r>
  <r>
    <x v="0"/>
    <x v="0"/>
    <x v="0"/>
    <x v="11"/>
    <x v="11"/>
    <x v="11"/>
    <x v="11"/>
    <x v="11"/>
    <x v="11"/>
    <x v="10"/>
    <x v="10"/>
    <x v="11"/>
    <x v="11"/>
    <x v="2"/>
  </r>
  <r>
    <x v="0"/>
    <x v="0"/>
    <x v="0"/>
    <x v="12"/>
    <x v="12"/>
    <x v="12"/>
    <x v="12"/>
    <x v="12"/>
    <x v="12"/>
    <x v="11"/>
    <x v="11"/>
    <x v="12"/>
    <x v="12"/>
    <x v="0"/>
  </r>
  <r>
    <x v="0"/>
    <x v="0"/>
    <x v="0"/>
    <x v="13"/>
    <x v="13"/>
    <x v="13"/>
    <x v="13"/>
    <x v="13"/>
    <x v="13"/>
    <x v="12"/>
    <x v="12"/>
    <x v="13"/>
    <x v="13"/>
    <x v="1"/>
  </r>
  <r>
    <x v="0"/>
    <x v="0"/>
    <x v="0"/>
    <x v="14"/>
    <x v="14"/>
    <x v="14"/>
    <x v="14"/>
    <x v="14"/>
    <x v="14"/>
    <x v="13"/>
    <x v="13"/>
    <x v="14"/>
    <x v="14"/>
    <x v="0"/>
  </r>
  <r>
    <x v="0"/>
    <x v="0"/>
    <x v="0"/>
    <x v="15"/>
    <x v="15"/>
    <x v="15"/>
    <x v="15"/>
    <x v="15"/>
    <x v="15"/>
    <x v="9"/>
    <x v="9"/>
    <x v="15"/>
    <x v="15"/>
    <x v="0"/>
  </r>
  <r>
    <x v="0"/>
    <x v="0"/>
    <x v="0"/>
    <x v="16"/>
    <x v="16"/>
    <x v="16"/>
    <x v="16"/>
    <x v="16"/>
    <x v="16"/>
    <x v="14"/>
    <x v="14"/>
    <x v="16"/>
    <x v="16"/>
    <x v="0"/>
  </r>
  <r>
    <x v="0"/>
    <x v="0"/>
    <x v="0"/>
    <x v="17"/>
    <x v="17"/>
    <x v="17"/>
    <x v="17"/>
    <x v="17"/>
    <x v="17"/>
    <x v="15"/>
    <x v="15"/>
    <x v="17"/>
    <x v="17"/>
    <x v="0"/>
  </r>
  <r>
    <x v="0"/>
    <x v="0"/>
    <x v="0"/>
    <x v="18"/>
    <x v="18"/>
    <x v="18"/>
    <x v="18"/>
    <x v="18"/>
    <x v="18"/>
    <x v="16"/>
    <x v="16"/>
    <x v="18"/>
    <x v="18"/>
    <x v="0"/>
  </r>
  <r>
    <x v="0"/>
    <x v="0"/>
    <x v="0"/>
    <x v="19"/>
    <x v="19"/>
    <x v="19"/>
    <x v="19"/>
    <x v="19"/>
    <x v="19"/>
    <x v="17"/>
    <x v="17"/>
    <x v="19"/>
    <x v="19"/>
    <x v="0"/>
  </r>
  <r>
    <x v="0"/>
    <x v="1"/>
    <x v="1"/>
    <x v="0"/>
    <x v="0"/>
    <x v="0"/>
    <x v="0"/>
    <x v="20"/>
    <x v="20"/>
    <x v="18"/>
    <x v="18"/>
    <x v="20"/>
    <x v="20"/>
    <x v="0"/>
  </r>
  <r>
    <x v="0"/>
    <x v="1"/>
    <x v="1"/>
    <x v="1"/>
    <x v="1"/>
    <x v="1"/>
    <x v="1"/>
    <x v="21"/>
    <x v="21"/>
    <x v="19"/>
    <x v="19"/>
    <x v="21"/>
    <x v="21"/>
    <x v="0"/>
  </r>
  <r>
    <x v="0"/>
    <x v="1"/>
    <x v="1"/>
    <x v="2"/>
    <x v="2"/>
    <x v="2"/>
    <x v="2"/>
    <x v="22"/>
    <x v="22"/>
    <x v="20"/>
    <x v="20"/>
    <x v="22"/>
    <x v="22"/>
    <x v="0"/>
  </r>
  <r>
    <x v="0"/>
    <x v="1"/>
    <x v="1"/>
    <x v="3"/>
    <x v="3"/>
    <x v="3"/>
    <x v="3"/>
    <x v="23"/>
    <x v="23"/>
    <x v="21"/>
    <x v="21"/>
    <x v="23"/>
    <x v="23"/>
    <x v="0"/>
  </r>
  <r>
    <x v="0"/>
    <x v="1"/>
    <x v="1"/>
    <x v="5"/>
    <x v="5"/>
    <x v="5"/>
    <x v="4"/>
    <x v="24"/>
    <x v="24"/>
    <x v="22"/>
    <x v="22"/>
    <x v="24"/>
    <x v="4"/>
    <x v="1"/>
  </r>
  <r>
    <x v="0"/>
    <x v="1"/>
    <x v="1"/>
    <x v="4"/>
    <x v="4"/>
    <x v="4"/>
    <x v="5"/>
    <x v="25"/>
    <x v="25"/>
    <x v="23"/>
    <x v="23"/>
    <x v="23"/>
    <x v="23"/>
    <x v="0"/>
  </r>
  <r>
    <x v="0"/>
    <x v="1"/>
    <x v="1"/>
    <x v="7"/>
    <x v="7"/>
    <x v="7"/>
    <x v="6"/>
    <x v="26"/>
    <x v="26"/>
    <x v="24"/>
    <x v="24"/>
    <x v="25"/>
    <x v="24"/>
    <x v="0"/>
  </r>
  <r>
    <x v="0"/>
    <x v="1"/>
    <x v="1"/>
    <x v="9"/>
    <x v="9"/>
    <x v="9"/>
    <x v="7"/>
    <x v="27"/>
    <x v="27"/>
    <x v="25"/>
    <x v="25"/>
    <x v="26"/>
    <x v="25"/>
    <x v="1"/>
  </r>
  <r>
    <x v="0"/>
    <x v="1"/>
    <x v="1"/>
    <x v="20"/>
    <x v="20"/>
    <x v="20"/>
    <x v="8"/>
    <x v="28"/>
    <x v="28"/>
    <x v="26"/>
    <x v="26"/>
    <x v="27"/>
    <x v="26"/>
    <x v="0"/>
  </r>
  <r>
    <x v="0"/>
    <x v="1"/>
    <x v="1"/>
    <x v="6"/>
    <x v="6"/>
    <x v="6"/>
    <x v="9"/>
    <x v="29"/>
    <x v="29"/>
    <x v="27"/>
    <x v="27"/>
    <x v="28"/>
    <x v="27"/>
    <x v="0"/>
  </r>
  <r>
    <x v="0"/>
    <x v="1"/>
    <x v="1"/>
    <x v="16"/>
    <x v="16"/>
    <x v="16"/>
    <x v="10"/>
    <x v="30"/>
    <x v="30"/>
    <x v="28"/>
    <x v="28"/>
    <x v="29"/>
    <x v="28"/>
    <x v="0"/>
  </r>
  <r>
    <x v="0"/>
    <x v="1"/>
    <x v="1"/>
    <x v="13"/>
    <x v="13"/>
    <x v="13"/>
    <x v="11"/>
    <x v="31"/>
    <x v="31"/>
    <x v="29"/>
    <x v="29"/>
    <x v="30"/>
    <x v="29"/>
    <x v="0"/>
  </r>
  <r>
    <x v="0"/>
    <x v="1"/>
    <x v="1"/>
    <x v="12"/>
    <x v="12"/>
    <x v="12"/>
    <x v="12"/>
    <x v="32"/>
    <x v="32"/>
    <x v="30"/>
    <x v="30"/>
    <x v="31"/>
    <x v="30"/>
    <x v="0"/>
  </r>
  <r>
    <x v="0"/>
    <x v="1"/>
    <x v="1"/>
    <x v="21"/>
    <x v="21"/>
    <x v="21"/>
    <x v="13"/>
    <x v="33"/>
    <x v="12"/>
    <x v="31"/>
    <x v="16"/>
    <x v="32"/>
    <x v="31"/>
    <x v="1"/>
  </r>
  <r>
    <x v="0"/>
    <x v="1"/>
    <x v="1"/>
    <x v="10"/>
    <x v="10"/>
    <x v="10"/>
    <x v="14"/>
    <x v="34"/>
    <x v="33"/>
    <x v="32"/>
    <x v="31"/>
    <x v="33"/>
    <x v="32"/>
    <x v="0"/>
  </r>
  <r>
    <x v="0"/>
    <x v="1"/>
    <x v="1"/>
    <x v="8"/>
    <x v="8"/>
    <x v="8"/>
    <x v="15"/>
    <x v="35"/>
    <x v="34"/>
    <x v="33"/>
    <x v="32"/>
    <x v="34"/>
    <x v="33"/>
    <x v="0"/>
  </r>
  <r>
    <x v="0"/>
    <x v="1"/>
    <x v="1"/>
    <x v="17"/>
    <x v="17"/>
    <x v="17"/>
    <x v="16"/>
    <x v="36"/>
    <x v="35"/>
    <x v="26"/>
    <x v="26"/>
    <x v="35"/>
    <x v="34"/>
    <x v="0"/>
  </r>
  <r>
    <x v="0"/>
    <x v="1"/>
    <x v="1"/>
    <x v="22"/>
    <x v="22"/>
    <x v="22"/>
    <x v="16"/>
    <x v="36"/>
    <x v="35"/>
    <x v="34"/>
    <x v="33"/>
    <x v="36"/>
    <x v="35"/>
    <x v="0"/>
  </r>
  <r>
    <x v="0"/>
    <x v="1"/>
    <x v="1"/>
    <x v="23"/>
    <x v="23"/>
    <x v="23"/>
    <x v="18"/>
    <x v="37"/>
    <x v="36"/>
    <x v="35"/>
    <x v="34"/>
    <x v="20"/>
    <x v="20"/>
    <x v="0"/>
  </r>
  <r>
    <x v="0"/>
    <x v="1"/>
    <x v="1"/>
    <x v="19"/>
    <x v="19"/>
    <x v="19"/>
    <x v="19"/>
    <x v="38"/>
    <x v="37"/>
    <x v="36"/>
    <x v="35"/>
    <x v="26"/>
    <x v="25"/>
    <x v="0"/>
  </r>
  <r>
    <x v="0"/>
    <x v="2"/>
    <x v="2"/>
    <x v="0"/>
    <x v="0"/>
    <x v="0"/>
    <x v="0"/>
    <x v="39"/>
    <x v="38"/>
    <x v="37"/>
    <x v="36"/>
    <x v="37"/>
    <x v="36"/>
    <x v="0"/>
  </r>
  <r>
    <x v="0"/>
    <x v="2"/>
    <x v="2"/>
    <x v="2"/>
    <x v="2"/>
    <x v="2"/>
    <x v="1"/>
    <x v="40"/>
    <x v="39"/>
    <x v="38"/>
    <x v="37"/>
    <x v="38"/>
    <x v="37"/>
    <x v="0"/>
  </r>
  <r>
    <x v="0"/>
    <x v="2"/>
    <x v="2"/>
    <x v="6"/>
    <x v="6"/>
    <x v="6"/>
    <x v="2"/>
    <x v="41"/>
    <x v="40"/>
    <x v="39"/>
    <x v="38"/>
    <x v="39"/>
    <x v="38"/>
    <x v="0"/>
  </r>
  <r>
    <x v="0"/>
    <x v="2"/>
    <x v="2"/>
    <x v="8"/>
    <x v="8"/>
    <x v="8"/>
    <x v="3"/>
    <x v="42"/>
    <x v="41"/>
    <x v="40"/>
    <x v="39"/>
    <x v="40"/>
    <x v="39"/>
    <x v="0"/>
  </r>
  <r>
    <x v="0"/>
    <x v="2"/>
    <x v="2"/>
    <x v="5"/>
    <x v="5"/>
    <x v="5"/>
    <x v="3"/>
    <x v="42"/>
    <x v="41"/>
    <x v="41"/>
    <x v="40"/>
    <x v="41"/>
    <x v="40"/>
    <x v="0"/>
  </r>
  <r>
    <x v="0"/>
    <x v="2"/>
    <x v="2"/>
    <x v="24"/>
    <x v="24"/>
    <x v="24"/>
    <x v="5"/>
    <x v="43"/>
    <x v="42"/>
    <x v="42"/>
    <x v="41"/>
    <x v="42"/>
    <x v="41"/>
    <x v="0"/>
  </r>
  <r>
    <x v="0"/>
    <x v="2"/>
    <x v="2"/>
    <x v="4"/>
    <x v="4"/>
    <x v="4"/>
    <x v="6"/>
    <x v="44"/>
    <x v="43"/>
    <x v="43"/>
    <x v="42"/>
    <x v="28"/>
    <x v="42"/>
    <x v="0"/>
  </r>
  <r>
    <x v="0"/>
    <x v="2"/>
    <x v="2"/>
    <x v="9"/>
    <x v="9"/>
    <x v="9"/>
    <x v="7"/>
    <x v="45"/>
    <x v="44"/>
    <x v="44"/>
    <x v="43"/>
    <x v="28"/>
    <x v="42"/>
    <x v="0"/>
  </r>
  <r>
    <x v="0"/>
    <x v="2"/>
    <x v="2"/>
    <x v="7"/>
    <x v="7"/>
    <x v="7"/>
    <x v="8"/>
    <x v="46"/>
    <x v="45"/>
    <x v="35"/>
    <x v="44"/>
    <x v="43"/>
    <x v="43"/>
    <x v="1"/>
  </r>
  <r>
    <x v="0"/>
    <x v="2"/>
    <x v="2"/>
    <x v="25"/>
    <x v="25"/>
    <x v="25"/>
    <x v="9"/>
    <x v="47"/>
    <x v="46"/>
    <x v="26"/>
    <x v="45"/>
    <x v="44"/>
    <x v="44"/>
    <x v="0"/>
  </r>
  <r>
    <x v="0"/>
    <x v="2"/>
    <x v="2"/>
    <x v="3"/>
    <x v="3"/>
    <x v="3"/>
    <x v="10"/>
    <x v="48"/>
    <x v="47"/>
    <x v="45"/>
    <x v="46"/>
    <x v="22"/>
    <x v="29"/>
    <x v="0"/>
  </r>
  <r>
    <x v="0"/>
    <x v="2"/>
    <x v="2"/>
    <x v="1"/>
    <x v="1"/>
    <x v="1"/>
    <x v="11"/>
    <x v="49"/>
    <x v="48"/>
    <x v="46"/>
    <x v="47"/>
    <x v="45"/>
    <x v="28"/>
    <x v="0"/>
  </r>
  <r>
    <x v="0"/>
    <x v="2"/>
    <x v="2"/>
    <x v="10"/>
    <x v="10"/>
    <x v="10"/>
    <x v="12"/>
    <x v="50"/>
    <x v="49"/>
    <x v="47"/>
    <x v="48"/>
    <x v="46"/>
    <x v="45"/>
    <x v="0"/>
  </r>
  <r>
    <x v="0"/>
    <x v="2"/>
    <x v="2"/>
    <x v="15"/>
    <x v="15"/>
    <x v="15"/>
    <x v="12"/>
    <x v="50"/>
    <x v="49"/>
    <x v="48"/>
    <x v="49"/>
    <x v="47"/>
    <x v="15"/>
    <x v="0"/>
  </r>
  <r>
    <x v="0"/>
    <x v="2"/>
    <x v="2"/>
    <x v="26"/>
    <x v="26"/>
    <x v="26"/>
    <x v="14"/>
    <x v="51"/>
    <x v="50"/>
    <x v="26"/>
    <x v="45"/>
    <x v="48"/>
    <x v="34"/>
    <x v="0"/>
  </r>
  <r>
    <x v="0"/>
    <x v="2"/>
    <x v="2"/>
    <x v="27"/>
    <x v="27"/>
    <x v="27"/>
    <x v="15"/>
    <x v="52"/>
    <x v="51"/>
    <x v="49"/>
    <x v="50"/>
    <x v="49"/>
    <x v="46"/>
    <x v="0"/>
  </r>
  <r>
    <x v="0"/>
    <x v="2"/>
    <x v="2"/>
    <x v="11"/>
    <x v="11"/>
    <x v="11"/>
    <x v="16"/>
    <x v="53"/>
    <x v="15"/>
    <x v="50"/>
    <x v="51"/>
    <x v="28"/>
    <x v="42"/>
    <x v="0"/>
  </r>
  <r>
    <x v="0"/>
    <x v="2"/>
    <x v="2"/>
    <x v="12"/>
    <x v="12"/>
    <x v="12"/>
    <x v="17"/>
    <x v="54"/>
    <x v="52"/>
    <x v="34"/>
    <x v="52"/>
    <x v="2"/>
    <x v="47"/>
    <x v="0"/>
  </r>
  <r>
    <x v="0"/>
    <x v="2"/>
    <x v="2"/>
    <x v="13"/>
    <x v="13"/>
    <x v="13"/>
    <x v="18"/>
    <x v="55"/>
    <x v="53"/>
    <x v="51"/>
    <x v="53"/>
    <x v="50"/>
    <x v="48"/>
    <x v="0"/>
  </r>
  <r>
    <x v="0"/>
    <x v="2"/>
    <x v="2"/>
    <x v="28"/>
    <x v="28"/>
    <x v="28"/>
    <x v="19"/>
    <x v="56"/>
    <x v="36"/>
    <x v="52"/>
    <x v="54"/>
    <x v="22"/>
    <x v="29"/>
    <x v="0"/>
  </r>
  <r>
    <x v="0"/>
    <x v="3"/>
    <x v="3"/>
    <x v="0"/>
    <x v="0"/>
    <x v="0"/>
    <x v="0"/>
    <x v="57"/>
    <x v="54"/>
    <x v="53"/>
    <x v="55"/>
    <x v="51"/>
    <x v="49"/>
    <x v="0"/>
  </r>
  <r>
    <x v="0"/>
    <x v="3"/>
    <x v="3"/>
    <x v="1"/>
    <x v="1"/>
    <x v="1"/>
    <x v="1"/>
    <x v="58"/>
    <x v="55"/>
    <x v="36"/>
    <x v="56"/>
    <x v="49"/>
    <x v="50"/>
    <x v="0"/>
  </r>
  <r>
    <x v="0"/>
    <x v="3"/>
    <x v="3"/>
    <x v="11"/>
    <x v="11"/>
    <x v="11"/>
    <x v="2"/>
    <x v="59"/>
    <x v="56"/>
    <x v="54"/>
    <x v="57"/>
    <x v="52"/>
    <x v="51"/>
    <x v="3"/>
  </r>
  <r>
    <x v="0"/>
    <x v="3"/>
    <x v="3"/>
    <x v="2"/>
    <x v="2"/>
    <x v="2"/>
    <x v="3"/>
    <x v="60"/>
    <x v="57"/>
    <x v="55"/>
    <x v="58"/>
    <x v="53"/>
    <x v="52"/>
    <x v="0"/>
  </r>
  <r>
    <x v="0"/>
    <x v="3"/>
    <x v="3"/>
    <x v="3"/>
    <x v="3"/>
    <x v="3"/>
    <x v="4"/>
    <x v="61"/>
    <x v="58"/>
    <x v="56"/>
    <x v="59"/>
    <x v="54"/>
    <x v="53"/>
    <x v="0"/>
  </r>
  <r>
    <x v="0"/>
    <x v="3"/>
    <x v="3"/>
    <x v="5"/>
    <x v="5"/>
    <x v="5"/>
    <x v="5"/>
    <x v="50"/>
    <x v="59"/>
    <x v="57"/>
    <x v="60"/>
    <x v="55"/>
    <x v="54"/>
    <x v="0"/>
  </r>
  <r>
    <x v="0"/>
    <x v="3"/>
    <x v="3"/>
    <x v="4"/>
    <x v="4"/>
    <x v="4"/>
    <x v="6"/>
    <x v="62"/>
    <x v="60"/>
    <x v="58"/>
    <x v="61"/>
    <x v="54"/>
    <x v="53"/>
    <x v="0"/>
  </r>
  <r>
    <x v="0"/>
    <x v="3"/>
    <x v="3"/>
    <x v="7"/>
    <x v="7"/>
    <x v="7"/>
    <x v="7"/>
    <x v="63"/>
    <x v="61"/>
    <x v="59"/>
    <x v="62"/>
    <x v="47"/>
    <x v="55"/>
    <x v="0"/>
  </r>
  <r>
    <x v="0"/>
    <x v="3"/>
    <x v="3"/>
    <x v="14"/>
    <x v="14"/>
    <x v="14"/>
    <x v="8"/>
    <x v="64"/>
    <x v="6"/>
    <x v="30"/>
    <x v="63"/>
    <x v="56"/>
    <x v="47"/>
    <x v="0"/>
  </r>
  <r>
    <x v="0"/>
    <x v="3"/>
    <x v="3"/>
    <x v="9"/>
    <x v="9"/>
    <x v="9"/>
    <x v="9"/>
    <x v="65"/>
    <x v="62"/>
    <x v="52"/>
    <x v="64"/>
    <x v="57"/>
    <x v="29"/>
    <x v="0"/>
  </r>
  <r>
    <x v="0"/>
    <x v="3"/>
    <x v="3"/>
    <x v="6"/>
    <x v="6"/>
    <x v="6"/>
    <x v="10"/>
    <x v="66"/>
    <x v="10"/>
    <x v="47"/>
    <x v="65"/>
    <x v="38"/>
    <x v="56"/>
    <x v="0"/>
  </r>
  <r>
    <x v="0"/>
    <x v="3"/>
    <x v="3"/>
    <x v="13"/>
    <x v="13"/>
    <x v="13"/>
    <x v="11"/>
    <x v="67"/>
    <x v="28"/>
    <x v="60"/>
    <x v="66"/>
    <x v="38"/>
    <x v="56"/>
    <x v="0"/>
  </r>
  <r>
    <x v="0"/>
    <x v="3"/>
    <x v="3"/>
    <x v="29"/>
    <x v="29"/>
    <x v="29"/>
    <x v="12"/>
    <x v="68"/>
    <x v="14"/>
    <x v="61"/>
    <x v="67"/>
    <x v="28"/>
    <x v="57"/>
    <x v="0"/>
  </r>
  <r>
    <x v="0"/>
    <x v="3"/>
    <x v="3"/>
    <x v="15"/>
    <x v="15"/>
    <x v="15"/>
    <x v="13"/>
    <x v="69"/>
    <x v="63"/>
    <x v="49"/>
    <x v="68"/>
    <x v="58"/>
    <x v="9"/>
    <x v="0"/>
  </r>
  <r>
    <x v="0"/>
    <x v="3"/>
    <x v="3"/>
    <x v="30"/>
    <x v="30"/>
    <x v="30"/>
    <x v="14"/>
    <x v="70"/>
    <x v="35"/>
    <x v="62"/>
    <x v="69"/>
    <x v="59"/>
    <x v="58"/>
    <x v="0"/>
  </r>
  <r>
    <x v="0"/>
    <x v="3"/>
    <x v="3"/>
    <x v="21"/>
    <x v="21"/>
    <x v="21"/>
    <x v="14"/>
    <x v="70"/>
    <x v="35"/>
    <x v="63"/>
    <x v="39"/>
    <x v="60"/>
    <x v="59"/>
    <x v="0"/>
  </r>
  <r>
    <x v="0"/>
    <x v="3"/>
    <x v="3"/>
    <x v="23"/>
    <x v="23"/>
    <x v="23"/>
    <x v="14"/>
    <x v="70"/>
    <x v="35"/>
    <x v="64"/>
    <x v="13"/>
    <x v="50"/>
    <x v="60"/>
    <x v="0"/>
  </r>
  <r>
    <x v="0"/>
    <x v="3"/>
    <x v="3"/>
    <x v="31"/>
    <x v="31"/>
    <x v="31"/>
    <x v="14"/>
    <x v="70"/>
    <x v="35"/>
    <x v="65"/>
    <x v="70"/>
    <x v="53"/>
    <x v="52"/>
    <x v="0"/>
  </r>
  <r>
    <x v="0"/>
    <x v="3"/>
    <x v="3"/>
    <x v="12"/>
    <x v="12"/>
    <x v="12"/>
    <x v="18"/>
    <x v="71"/>
    <x v="64"/>
    <x v="66"/>
    <x v="71"/>
    <x v="37"/>
    <x v="61"/>
    <x v="0"/>
  </r>
  <r>
    <x v="0"/>
    <x v="3"/>
    <x v="3"/>
    <x v="28"/>
    <x v="28"/>
    <x v="28"/>
    <x v="18"/>
    <x v="71"/>
    <x v="64"/>
    <x v="67"/>
    <x v="72"/>
    <x v="54"/>
    <x v="53"/>
    <x v="0"/>
  </r>
  <r>
    <x v="0"/>
    <x v="3"/>
    <x v="3"/>
    <x v="19"/>
    <x v="19"/>
    <x v="19"/>
    <x v="18"/>
    <x v="71"/>
    <x v="64"/>
    <x v="49"/>
    <x v="68"/>
    <x v="55"/>
    <x v="54"/>
    <x v="0"/>
  </r>
  <r>
    <x v="0"/>
    <x v="4"/>
    <x v="4"/>
    <x v="1"/>
    <x v="1"/>
    <x v="1"/>
    <x v="0"/>
    <x v="72"/>
    <x v="65"/>
    <x v="68"/>
    <x v="73"/>
    <x v="61"/>
    <x v="62"/>
    <x v="0"/>
  </r>
  <r>
    <x v="0"/>
    <x v="4"/>
    <x v="4"/>
    <x v="32"/>
    <x v="32"/>
    <x v="32"/>
    <x v="1"/>
    <x v="50"/>
    <x v="66"/>
    <x v="14"/>
    <x v="74"/>
    <x v="54"/>
    <x v="63"/>
    <x v="0"/>
  </r>
  <r>
    <x v="0"/>
    <x v="4"/>
    <x v="4"/>
    <x v="0"/>
    <x v="0"/>
    <x v="0"/>
    <x v="2"/>
    <x v="73"/>
    <x v="67"/>
    <x v="14"/>
    <x v="74"/>
    <x v="55"/>
    <x v="2"/>
    <x v="0"/>
  </r>
  <r>
    <x v="0"/>
    <x v="4"/>
    <x v="4"/>
    <x v="2"/>
    <x v="2"/>
    <x v="2"/>
    <x v="3"/>
    <x v="68"/>
    <x v="68"/>
    <x v="69"/>
    <x v="75"/>
    <x v="53"/>
    <x v="52"/>
    <x v="0"/>
  </r>
  <r>
    <x v="0"/>
    <x v="4"/>
    <x v="4"/>
    <x v="11"/>
    <x v="11"/>
    <x v="11"/>
    <x v="4"/>
    <x v="74"/>
    <x v="69"/>
    <x v="66"/>
    <x v="76"/>
    <x v="62"/>
    <x v="39"/>
    <x v="1"/>
  </r>
  <r>
    <x v="0"/>
    <x v="4"/>
    <x v="4"/>
    <x v="4"/>
    <x v="4"/>
    <x v="4"/>
    <x v="5"/>
    <x v="75"/>
    <x v="70"/>
    <x v="70"/>
    <x v="77"/>
    <x v="55"/>
    <x v="2"/>
    <x v="0"/>
  </r>
  <r>
    <x v="0"/>
    <x v="4"/>
    <x v="4"/>
    <x v="3"/>
    <x v="3"/>
    <x v="3"/>
    <x v="5"/>
    <x v="75"/>
    <x v="70"/>
    <x v="70"/>
    <x v="77"/>
    <x v="55"/>
    <x v="2"/>
    <x v="0"/>
  </r>
  <r>
    <x v="0"/>
    <x v="4"/>
    <x v="4"/>
    <x v="30"/>
    <x v="30"/>
    <x v="30"/>
    <x v="7"/>
    <x v="76"/>
    <x v="71"/>
    <x v="66"/>
    <x v="76"/>
    <x v="50"/>
    <x v="64"/>
    <x v="0"/>
  </r>
  <r>
    <x v="0"/>
    <x v="4"/>
    <x v="4"/>
    <x v="5"/>
    <x v="5"/>
    <x v="5"/>
    <x v="8"/>
    <x v="77"/>
    <x v="72"/>
    <x v="71"/>
    <x v="78"/>
    <x v="55"/>
    <x v="2"/>
    <x v="0"/>
  </r>
  <r>
    <x v="0"/>
    <x v="4"/>
    <x v="4"/>
    <x v="7"/>
    <x v="7"/>
    <x v="7"/>
    <x v="9"/>
    <x v="78"/>
    <x v="73"/>
    <x v="66"/>
    <x v="76"/>
    <x v="57"/>
    <x v="46"/>
    <x v="0"/>
  </r>
  <r>
    <x v="0"/>
    <x v="4"/>
    <x v="4"/>
    <x v="20"/>
    <x v="20"/>
    <x v="20"/>
    <x v="9"/>
    <x v="78"/>
    <x v="73"/>
    <x v="72"/>
    <x v="79"/>
    <x v="28"/>
    <x v="65"/>
    <x v="0"/>
  </r>
  <r>
    <x v="0"/>
    <x v="4"/>
    <x v="4"/>
    <x v="9"/>
    <x v="9"/>
    <x v="9"/>
    <x v="11"/>
    <x v="79"/>
    <x v="74"/>
    <x v="40"/>
    <x v="80"/>
    <x v="54"/>
    <x v="63"/>
    <x v="0"/>
  </r>
  <r>
    <x v="0"/>
    <x v="4"/>
    <x v="4"/>
    <x v="31"/>
    <x v="31"/>
    <x v="31"/>
    <x v="12"/>
    <x v="80"/>
    <x v="75"/>
    <x v="65"/>
    <x v="70"/>
    <x v="53"/>
    <x v="52"/>
    <x v="0"/>
  </r>
  <r>
    <x v="0"/>
    <x v="4"/>
    <x v="4"/>
    <x v="27"/>
    <x v="27"/>
    <x v="27"/>
    <x v="13"/>
    <x v="81"/>
    <x v="76"/>
    <x v="73"/>
    <x v="81"/>
    <x v="39"/>
    <x v="66"/>
    <x v="0"/>
  </r>
  <r>
    <x v="0"/>
    <x v="4"/>
    <x v="4"/>
    <x v="18"/>
    <x v="18"/>
    <x v="18"/>
    <x v="13"/>
    <x v="81"/>
    <x v="76"/>
    <x v="72"/>
    <x v="79"/>
    <x v="63"/>
    <x v="67"/>
    <x v="0"/>
  </r>
  <r>
    <x v="0"/>
    <x v="4"/>
    <x v="4"/>
    <x v="12"/>
    <x v="12"/>
    <x v="12"/>
    <x v="15"/>
    <x v="82"/>
    <x v="33"/>
    <x v="73"/>
    <x v="81"/>
    <x v="64"/>
    <x v="68"/>
    <x v="0"/>
  </r>
  <r>
    <x v="0"/>
    <x v="4"/>
    <x v="4"/>
    <x v="13"/>
    <x v="13"/>
    <x v="13"/>
    <x v="15"/>
    <x v="82"/>
    <x v="33"/>
    <x v="62"/>
    <x v="63"/>
    <x v="38"/>
    <x v="69"/>
    <x v="0"/>
  </r>
  <r>
    <x v="0"/>
    <x v="4"/>
    <x v="4"/>
    <x v="8"/>
    <x v="8"/>
    <x v="8"/>
    <x v="17"/>
    <x v="83"/>
    <x v="77"/>
    <x v="74"/>
    <x v="82"/>
    <x v="65"/>
    <x v="70"/>
    <x v="0"/>
  </r>
  <r>
    <x v="0"/>
    <x v="4"/>
    <x v="4"/>
    <x v="29"/>
    <x v="29"/>
    <x v="29"/>
    <x v="18"/>
    <x v="84"/>
    <x v="78"/>
    <x v="75"/>
    <x v="83"/>
    <x v="58"/>
    <x v="71"/>
    <x v="0"/>
  </r>
  <r>
    <x v="0"/>
    <x v="4"/>
    <x v="4"/>
    <x v="26"/>
    <x v="26"/>
    <x v="26"/>
    <x v="18"/>
    <x v="84"/>
    <x v="78"/>
    <x v="76"/>
    <x v="84"/>
    <x v="50"/>
    <x v="64"/>
    <x v="0"/>
  </r>
  <r>
    <x v="0"/>
    <x v="5"/>
    <x v="5"/>
    <x v="0"/>
    <x v="0"/>
    <x v="0"/>
    <x v="0"/>
    <x v="85"/>
    <x v="79"/>
    <x v="77"/>
    <x v="85"/>
    <x v="59"/>
    <x v="72"/>
    <x v="0"/>
  </r>
  <r>
    <x v="0"/>
    <x v="5"/>
    <x v="5"/>
    <x v="2"/>
    <x v="2"/>
    <x v="2"/>
    <x v="1"/>
    <x v="86"/>
    <x v="56"/>
    <x v="78"/>
    <x v="86"/>
    <x v="66"/>
    <x v="73"/>
    <x v="0"/>
  </r>
  <r>
    <x v="0"/>
    <x v="5"/>
    <x v="5"/>
    <x v="6"/>
    <x v="6"/>
    <x v="6"/>
    <x v="2"/>
    <x v="49"/>
    <x v="80"/>
    <x v="79"/>
    <x v="87"/>
    <x v="41"/>
    <x v="74"/>
    <x v="0"/>
  </r>
  <r>
    <x v="0"/>
    <x v="5"/>
    <x v="5"/>
    <x v="4"/>
    <x v="4"/>
    <x v="4"/>
    <x v="3"/>
    <x v="87"/>
    <x v="81"/>
    <x v="45"/>
    <x v="88"/>
    <x v="55"/>
    <x v="75"/>
    <x v="0"/>
  </r>
  <r>
    <x v="0"/>
    <x v="5"/>
    <x v="5"/>
    <x v="5"/>
    <x v="5"/>
    <x v="5"/>
    <x v="4"/>
    <x v="51"/>
    <x v="82"/>
    <x v="80"/>
    <x v="89"/>
    <x v="55"/>
    <x v="75"/>
    <x v="0"/>
  </r>
  <r>
    <x v="0"/>
    <x v="5"/>
    <x v="5"/>
    <x v="9"/>
    <x v="9"/>
    <x v="9"/>
    <x v="5"/>
    <x v="88"/>
    <x v="71"/>
    <x v="81"/>
    <x v="77"/>
    <x v="39"/>
    <x v="76"/>
    <x v="0"/>
  </r>
  <r>
    <x v="0"/>
    <x v="5"/>
    <x v="5"/>
    <x v="17"/>
    <x v="17"/>
    <x v="17"/>
    <x v="6"/>
    <x v="56"/>
    <x v="5"/>
    <x v="75"/>
    <x v="90"/>
    <x v="67"/>
    <x v="77"/>
    <x v="0"/>
  </r>
  <r>
    <x v="0"/>
    <x v="5"/>
    <x v="5"/>
    <x v="12"/>
    <x v="12"/>
    <x v="12"/>
    <x v="7"/>
    <x v="89"/>
    <x v="83"/>
    <x v="66"/>
    <x v="91"/>
    <x v="48"/>
    <x v="65"/>
    <x v="0"/>
  </r>
  <r>
    <x v="0"/>
    <x v="5"/>
    <x v="5"/>
    <x v="10"/>
    <x v="10"/>
    <x v="10"/>
    <x v="7"/>
    <x v="89"/>
    <x v="83"/>
    <x v="82"/>
    <x v="12"/>
    <x v="61"/>
    <x v="78"/>
    <x v="0"/>
  </r>
  <r>
    <x v="0"/>
    <x v="5"/>
    <x v="5"/>
    <x v="3"/>
    <x v="3"/>
    <x v="3"/>
    <x v="7"/>
    <x v="89"/>
    <x v="83"/>
    <x v="59"/>
    <x v="27"/>
    <x v="64"/>
    <x v="79"/>
    <x v="0"/>
  </r>
  <r>
    <x v="0"/>
    <x v="5"/>
    <x v="5"/>
    <x v="1"/>
    <x v="1"/>
    <x v="1"/>
    <x v="10"/>
    <x v="90"/>
    <x v="84"/>
    <x v="71"/>
    <x v="92"/>
    <x v="68"/>
    <x v="80"/>
    <x v="0"/>
  </r>
  <r>
    <x v="0"/>
    <x v="5"/>
    <x v="5"/>
    <x v="19"/>
    <x v="19"/>
    <x v="19"/>
    <x v="10"/>
    <x v="90"/>
    <x v="84"/>
    <x v="59"/>
    <x v="27"/>
    <x v="57"/>
    <x v="81"/>
    <x v="0"/>
  </r>
  <r>
    <x v="0"/>
    <x v="5"/>
    <x v="5"/>
    <x v="8"/>
    <x v="8"/>
    <x v="8"/>
    <x v="12"/>
    <x v="91"/>
    <x v="28"/>
    <x v="76"/>
    <x v="93"/>
    <x v="26"/>
    <x v="82"/>
    <x v="0"/>
  </r>
  <r>
    <x v="0"/>
    <x v="5"/>
    <x v="5"/>
    <x v="18"/>
    <x v="18"/>
    <x v="18"/>
    <x v="13"/>
    <x v="92"/>
    <x v="85"/>
    <x v="83"/>
    <x v="67"/>
    <x v="61"/>
    <x v="78"/>
    <x v="0"/>
  </r>
  <r>
    <x v="0"/>
    <x v="5"/>
    <x v="5"/>
    <x v="7"/>
    <x v="7"/>
    <x v="7"/>
    <x v="13"/>
    <x v="92"/>
    <x v="85"/>
    <x v="34"/>
    <x v="94"/>
    <x v="59"/>
    <x v="72"/>
    <x v="0"/>
  </r>
  <r>
    <x v="0"/>
    <x v="5"/>
    <x v="5"/>
    <x v="27"/>
    <x v="27"/>
    <x v="27"/>
    <x v="15"/>
    <x v="93"/>
    <x v="86"/>
    <x v="83"/>
    <x v="67"/>
    <x v="60"/>
    <x v="83"/>
    <x v="0"/>
  </r>
  <r>
    <x v="0"/>
    <x v="5"/>
    <x v="5"/>
    <x v="26"/>
    <x v="26"/>
    <x v="26"/>
    <x v="16"/>
    <x v="94"/>
    <x v="87"/>
    <x v="28"/>
    <x v="95"/>
    <x v="23"/>
    <x v="84"/>
    <x v="0"/>
  </r>
  <r>
    <x v="0"/>
    <x v="5"/>
    <x v="5"/>
    <x v="13"/>
    <x v="13"/>
    <x v="13"/>
    <x v="16"/>
    <x v="94"/>
    <x v="87"/>
    <x v="70"/>
    <x v="96"/>
    <x v="63"/>
    <x v="85"/>
    <x v="0"/>
  </r>
  <r>
    <x v="0"/>
    <x v="5"/>
    <x v="5"/>
    <x v="23"/>
    <x v="23"/>
    <x v="23"/>
    <x v="18"/>
    <x v="68"/>
    <x v="88"/>
    <x v="84"/>
    <x v="47"/>
    <x v="69"/>
    <x v="86"/>
    <x v="0"/>
  </r>
  <r>
    <x v="0"/>
    <x v="5"/>
    <x v="5"/>
    <x v="21"/>
    <x v="21"/>
    <x v="21"/>
    <x v="19"/>
    <x v="74"/>
    <x v="64"/>
    <x v="40"/>
    <x v="97"/>
    <x v="59"/>
    <x v="72"/>
    <x v="0"/>
  </r>
  <r>
    <x v="0"/>
    <x v="5"/>
    <x v="5"/>
    <x v="15"/>
    <x v="15"/>
    <x v="15"/>
    <x v="19"/>
    <x v="74"/>
    <x v="64"/>
    <x v="34"/>
    <x v="94"/>
    <x v="39"/>
    <x v="76"/>
    <x v="0"/>
  </r>
  <r>
    <x v="0"/>
    <x v="6"/>
    <x v="6"/>
    <x v="0"/>
    <x v="0"/>
    <x v="0"/>
    <x v="0"/>
    <x v="95"/>
    <x v="89"/>
    <x v="85"/>
    <x v="98"/>
    <x v="66"/>
    <x v="87"/>
    <x v="0"/>
  </r>
  <r>
    <x v="0"/>
    <x v="6"/>
    <x v="6"/>
    <x v="8"/>
    <x v="8"/>
    <x v="8"/>
    <x v="1"/>
    <x v="45"/>
    <x v="90"/>
    <x v="75"/>
    <x v="99"/>
    <x v="19"/>
    <x v="88"/>
    <x v="0"/>
  </r>
  <r>
    <x v="0"/>
    <x v="6"/>
    <x v="6"/>
    <x v="2"/>
    <x v="2"/>
    <x v="2"/>
    <x v="1"/>
    <x v="45"/>
    <x v="90"/>
    <x v="86"/>
    <x v="100"/>
    <x v="55"/>
    <x v="89"/>
    <x v="0"/>
  </r>
  <r>
    <x v="0"/>
    <x v="6"/>
    <x v="6"/>
    <x v="1"/>
    <x v="1"/>
    <x v="1"/>
    <x v="3"/>
    <x v="50"/>
    <x v="59"/>
    <x v="87"/>
    <x v="101"/>
    <x v="48"/>
    <x v="90"/>
    <x v="0"/>
  </r>
  <r>
    <x v="0"/>
    <x v="6"/>
    <x v="6"/>
    <x v="6"/>
    <x v="6"/>
    <x v="6"/>
    <x v="4"/>
    <x v="96"/>
    <x v="91"/>
    <x v="88"/>
    <x v="102"/>
    <x v="54"/>
    <x v="91"/>
    <x v="0"/>
  </r>
  <r>
    <x v="0"/>
    <x v="6"/>
    <x v="6"/>
    <x v="10"/>
    <x v="10"/>
    <x v="10"/>
    <x v="5"/>
    <x v="54"/>
    <x v="92"/>
    <x v="89"/>
    <x v="103"/>
    <x v="24"/>
    <x v="92"/>
    <x v="0"/>
  </r>
  <r>
    <x v="0"/>
    <x v="6"/>
    <x v="6"/>
    <x v="12"/>
    <x v="12"/>
    <x v="12"/>
    <x v="6"/>
    <x v="89"/>
    <x v="93"/>
    <x v="40"/>
    <x v="104"/>
    <x v="5"/>
    <x v="93"/>
    <x v="0"/>
  </r>
  <r>
    <x v="0"/>
    <x v="6"/>
    <x v="6"/>
    <x v="4"/>
    <x v="4"/>
    <x v="4"/>
    <x v="7"/>
    <x v="97"/>
    <x v="94"/>
    <x v="59"/>
    <x v="105"/>
    <x v="58"/>
    <x v="69"/>
    <x v="0"/>
  </r>
  <r>
    <x v="0"/>
    <x v="6"/>
    <x v="6"/>
    <x v="9"/>
    <x v="9"/>
    <x v="9"/>
    <x v="8"/>
    <x v="98"/>
    <x v="95"/>
    <x v="90"/>
    <x v="106"/>
    <x v="64"/>
    <x v="94"/>
    <x v="0"/>
  </r>
  <r>
    <x v="0"/>
    <x v="6"/>
    <x v="6"/>
    <x v="14"/>
    <x v="14"/>
    <x v="14"/>
    <x v="9"/>
    <x v="99"/>
    <x v="27"/>
    <x v="34"/>
    <x v="51"/>
    <x v="61"/>
    <x v="95"/>
    <x v="0"/>
  </r>
  <r>
    <x v="0"/>
    <x v="6"/>
    <x v="6"/>
    <x v="3"/>
    <x v="3"/>
    <x v="3"/>
    <x v="10"/>
    <x v="65"/>
    <x v="48"/>
    <x v="60"/>
    <x v="107"/>
    <x v="54"/>
    <x v="91"/>
    <x v="0"/>
  </r>
  <r>
    <x v="0"/>
    <x v="6"/>
    <x v="6"/>
    <x v="7"/>
    <x v="7"/>
    <x v="7"/>
    <x v="11"/>
    <x v="66"/>
    <x v="96"/>
    <x v="61"/>
    <x v="53"/>
    <x v="60"/>
    <x v="96"/>
    <x v="0"/>
  </r>
  <r>
    <x v="0"/>
    <x v="6"/>
    <x v="6"/>
    <x v="15"/>
    <x v="15"/>
    <x v="15"/>
    <x v="11"/>
    <x v="66"/>
    <x v="96"/>
    <x v="91"/>
    <x v="108"/>
    <x v="65"/>
    <x v="97"/>
    <x v="0"/>
  </r>
  <r>
    <x v="0"/>
    <x v="6"/>
    <x v="6"/>
    <x v="5"/>
    <x v="5"/>
    <x v="5"/>
    <x v="13"/>
    <x v="92"/>
    <x v="97"/>
    <x v="92"/>
    <x v="109"/>
    <x v="51"/>
    <x v="56"/>
    <x v="0"/>
  </r>
  <r>
    <x v="0"/>
    <x v="6"/>
    <x v="6"/>
    <x v="17"/>
    <x v="17"/>
    <x v="17"/>
    <x v="14"/>
    <x v="93"/>
    <x v="98"/>
    <x v="28"/>
    <x v="15"/>
    <x v="70"/>
    <x v="98"/>
    <x v="0"/>
  </r>
  <r>
    <x v="0"/>
    <x v="6"/>
    <x v="6"/>
    <x v="26"/>
    <x v="26"/>
    <x v="26"/>
    <x v="15"/>
    <x v="94"/>
    <x v="33"/>
    <x v="93"/>
    <x v="33"/>
    <x v="68"/>
    <x v="16"/>
    <x v="0"/>
  </r>
  <r>
    <x v="0"/>
    <x v="6"/>
    <x v="6"/>
    <x v="21"/>
    <x v="21"/>
    <x v="21"/>
    <x v="15"/>
    <x v="94"/>
    <x v="33"/>
    <x v="40"/>
    <x v="104"/>
    <x v="60"/>
    <x v="96"/>
    <x v="0"/>
  </r>
  <r>
    <x v="0"/>
    <x v="6"/>
    <x v="6"/>
    <x v="19"/>
    <x v="19"/>
    <x v="19"/>
    <x v="17"/>
    <x v="100"/>
    <x v="99"/>
    <x v="70"/>
    <x v="110"/>
    <x v="58"/>
    <x v="69"/>
    <x v="0"/>
  </r>
  <r>
    <x v="0"/>
    <x v="6"/>
    <x v="6"/>
    <x v="31"/>
    <x v="31"/>
    <x v="31"/>
    <x v="18"/>
    <x v="71"/>
    <x v="64"/>
    <x v="65"/>
    <x v="70"/>
    <x v="53"/>
    <x v="52"/>
    <x v="0"/>
  </r>
  <r>
    <x v="0"/>
    <x v="6"/>
    <x v="6"/>
    <x v="27"/>
    <x v="27"/>
    <x v="27"/>
    <x v="19"/>
    <x v="101"/>
    <x v="100"/>
    <x v="33"/>
    <x v="111"/>
    <x v="28"/>
    <x v="99"/>
    <x v="0"/>
  </r>
  <r>
    <x v="0"/>
    <x v="7"/>
    <x v="7"/>
    <x v="0"/>
    <x v="0"/>
    <x v="0"/>
    <x v="0"/>
    <x v="50"/>
    <x v="101"/>
    <x v="35"/>
    <x v="112"/>
    <x v="41"/>
    <x v="100"/>
    <x v="0"/>
  </r>
  <r>
    <x v="0"/>
    <x v="7"/>
    <x v="7"/>
    <x v="31"/>
    <x v="31"/>
    <x v="31"/>
    <x v="1"/>
    <x v="65"/>
    <x v="102"/>
    <x v="65"/>
    <x v="70"/>
    <x v="55"/>
    <x v="101"/>
    <x v="0"/>
  </r>
  <r>
    <x v="0"/>
    <x v="7"/>
    <x v="7"/>
    <x v="2"/>
    <x v="2"/>
    <x v="2"/>
    <x v="2"/>
    <x v="66"/>
    <x v="103"/>
    <x v="94"/>
    <x v="113"/>
    <x v="53"/>
    <x v="52"/>
    <x v="0"/>
  </r>
  <r>
    <x v="0"/>
    <x v="7"/>
    <x v="7"/>
    <x v="11"/>
    <x v="11"/>
    <x v="11"/>
    <x v="3"/>
    <x v="102"/>
    <x v="104"/>
    <x v="95"/>
    <x v="114"/>
    <x v="63"/>
    <x v="102"/>
    <x v="0"/>
  </r>
  <r>
    <x v="0"/>
    <x v="7"/>
    <x v="7"/>
    <x v="1"/>
    <x v="1"/>
    <x v="1"/>
    <x v="4"/>
    <x v="94"/>
    <x v="105"/>
    <x v="34"/>
    <x v="115"/>
    <x v="63"/>
    <x v="102"/>
    <x v="0"/>
  </r>
  <r>
    <x v="0"/>
    <x v="7"/>
    <x v="7"/>
    <x v="7"/>
    <x v="7"/>
    <x v="7"/>
    <x v="5"/>
    <x v="71"/>
    <x v="106"/>
    <x v="83"/>
    <x v="116"/>
    <x v="63"/>
    <x v="102"/>
    <x v="0"/>
  </r>
  <r>
    <x v="0"/>
    <x v="7"/>
    <x v="7"/>
    <x v="9"/>
    <x v="9"/>
    <x v="9"/>
    <x v="5"/>
    <x v="71"/>
    <x v="106"/>
    <x v="64"/>
    <x v="117"/>
    <x v="39"/>
    <x v="103"/>
    <x v="0"/>
  </r>
  <r>
    <x v="0"/>
    <x v="7"/>
    <x v="7"/>
    <x v="3"/>
    <x v="3"/>
    <x v="3"/>
    <x v="7"/>
    <x v="103"/>
    <x v="107"/>
    <x v="49"/>
    <x v="118"/>
    <x v="53"/>
    <x v="52"/>
    <x v="0"/>
  </r>
  <r>
    <x v="0"/>
    <x v="7"/>
    <x v="7"/>
    <x v="5"/>
    <x v="5"/>
    <x v="5"/>
    <x v="8"/>
    <x v="104"/>
    <x v="45"/>
    <x v="34"/>
    <x v="115"/>
    <x v="55"/>
    <x v="101"/>
    <x v="0"/>
  </r>
  <r>
    <x v="0"/>
    <x v="7"/>
    <x v="7"/>
    <x v="6"/>
    <x v="6"/>
    <x v="6"/>
    <x v="8"/>
    <x v="104"/>
    <x v="45"/>
    <x v="34"/>
    <x v="115"/>
    <x v="55"/>
    <x v="101"/>
    <x v="0"/>
  </r>
  <r>
    <x v="0"/>
    <x v="7"/>
    <x v="7"/>
    <x v="8"/>
    <x v="8"/>
    <x v="8"/>
    <x v="10"/>
    <x v="76"/>
    <x v="108"/>
    <x v="74"/>
    <x v="82"/>
    <x v="71"/>
    <x v="104"/>
    <x v="0"/>
  </r>
  <r>
    <x v="0"/>
    <x v="7"/>
    <x v="7"/>
    <x v="28"/>
    <x v="28"/>
    <x v="28"/>
    <x v="10"/>
    <x v="76"/>
    <x v="108"/>
    <x v="71"/>
    <x v="119"/>
    <x v="54"/>
    <x v="105"/>
    <x v="0"/>
  </r>
  <r>
    <x v="0"/>
    <x v="7"/>
    <x v="7"/>
    <x v="14"/>
    <x v="14"/>
    <x v="14"/>
    <x v="12"/>
    <x v="78"/>
    <x v="29"/>
    <x v="84"/>
    <x v="120"/>
    <x v="39"/>
    <x v="103"/>
    <x v="0"/>
  </r>
  <r>
    <x v="0"/>
    <x v="7"/>
    <x v="7"/>
    <x v="10"/>
    <x v="10"/>
    <x v="10"/>
    <x v="12"/>
    <x v="78"/>
    <x v="29"/>
    <x v="75"/>
    <x v="121"/>
    <x v="28"/>
    <x v="106"/>
    <x v="0"/>
  </r>
  <r>
    <x v="0"/>
    <x v="7"/>
    <x v="7"/>
    <x v="4"/>
    <x v="4"/>
    <x v="4"/>
    <x v="12"/>
    <x v="78"/>
    <x v="29"/>
    <x v="96"/>
    <x v="29"/>
    <x v="38"/>
    <x v="107"/>
    <x v="0"/>
  </r>
  <r>
    <x v="0"/>
    <x v="7"/>
    <x v="7"/>
    <x v="33"/>
    <x v="33"/>
    <x v="33"/>
    <x v="15"/>
    <x v="81"/>
    <x v="50"/>
    <x v="62"/>
    <x v="122"/>
    <x v="51"/>
    <x v="42"/>
    <x v="0"/>
  </r>
  <r>
    <x v="0"/>
    <x v="7"/>
    <x v="7"/>
    <x v="18"/>
    <x v="18"/>
    <x v="18"/>
    <x v="16"/>
    <x v="82"/>
    <x v="109"/>
    <x v="28"/>
    <x v="123"/>
    <x v="66"/>
    <x v="17"/>
    <x v="0"/>
  </r>
  <r>
    <x v="0"/>
    <x v="7"/>
    <x v="7"/>
    <x v="32"/>
    <x v="32"/>
    <x v="32"/>
    <x v="16"/>
    <x v="82"/>
    <x v="109"/>
    <x v="33"/>
    <x v="64"/>
    <x v="53"/>
    <x v="52"/>
    <x v="0"/>
  </r>
  <r>
    <x v="0"/>
    <x v="7"/>
    <x v="7"/>
    <x v="13"/>
    <x v="13"/>
    <x v="13"/>
    <x v="16"/>
    <x v="82"/>
    <x v="109"/>
    <x v="84"/>
    <x v="120"/>
    <x v="41"/>
    <x v="100"/>
    <x v="0"/>
  </r>
  <r>
    <x v="0"/>
    <x v="7"/>
    <x v="7"/>
    <x v="23"/>
    <x v="23"/>
    <x v="23"/>
    <x v="19"/>
    <x v="105"/>
    <x v="110"/>
    <x v="72"/>
    <x v="124"/>
    <x v="66"/>
    <x v="17"/>
    <x v="0"/>
  </r>
  <r>
    <x v="0"/>
    <x v="8"/>
    <x v="8"/>
    <x v="0"/>
    <x v="0"/>
    <x v="0"/>
    <x v="0"/>
    <x v="66"/>
    <x v="21"/>
    <x v="97"/>
    <x v="125"/>
    <x v="54"/>
    <x v="108"/>
    <x v="0"/>
  </r>
  <r>
    <x v="0"/>
    <x v="8"/>
    <x v="8"/>
    <x v="1"/>
    <x v="1"/>
    <x v="1"/>
    <x v="1"/>
    <x v="70"/>
    <x v="111"/>
    <x v="83"/>
    <x v="126"/>
    <x v="65"/>
    <x v="109"/>
    <x v="0"/>
  </r>
  <r>
    <x v="0"/>
    <x v="8"/>
    <x v="8"/>
    <x v="14"/>
    <x v="14"/>
    <x v="14"/>
    <x v="2"/>
    <x v="106"/>
    <x v="112"/>
    <x v="98"/>
    <x v="127"/>
    <x v="50"/>
    <x v="110"/>
    <x v="0"/>
  </r>
  <r>
    <x v="0"/>
    <x v="8"/>
    <x v="8"/>
    <x v="11"/>
    <x v="11"/>
    <x v="11"/>
    <x v="2"/>
    <x v="106"/>
    <x v="112"/>
    <x v="83"/>
    <x v="126"/>
    <x v="51"/>
    <x v="111"/>
    <x v="1"/>
  </r>
  <r>
    <x v="0"/>
    <x v="8"/>
    <x v="8"/>
    <x v="7"/>
    <x v="7"/>
    <x v="7"/>
    <x v="2"/>
    <x v="106"/>
    <x v="112"/>
    <x v="83"/>
    <x v="126"/>
    <x v="54"/>
    <x v="108"/>
    <x v="0"/>
  </r>
  <r>
    <x v="0"/>
    <x v="8"/>
    <x v="8"/>
    <x v="2"/>
    <x v="2"/>
    <x v="2"/>
    <x v="5"/>
    <x v="80"/>
    <x v="113"/>
    <x v="96"/>
    <x v="128"/>
    <x v="53"/>
    <x v="52"/>
    <x v="0"/>
  </r>
  <r>
    <x v="0"/>
    <x v="8"/>
    <x v="8"/>
    <x v="10"/>
    <x v="10"/>
    <x v="10"/>
    <x v="6"/>
    <x v="81"/>
    <x v="25"/>
    <x v="99"/>
    <x v="129"/>
    <x v="64"/>
    <x v="112"/>
    <x v="0"/>
  </r>
  <r>
    <x v="0"/>
    <x v="8"/>
    <x v="8"/>
    <x v="13"/>
    <x v="13"/>
    <x v="13"/>
    <x v="6"/>
    <x v="81"/>
    <x v="25"/>
    <x v="33"/>
    <x v="115"/>
    <x v="55"/>
    <x v="6"/>
    <x v="0"/>
  </r>
  <r>
    <x v="0"/>
    <x v="8"/>
    <x v="8"/>
    <x v="16"/>
    <x v="16"/>
    <x v="16"/>
    <x v="8"/>
    <x v="82"/>
    <x v="46"/>
    <x v="100"/>
    <x v="130"/>
    <x v="37"/>
    <x v="113"/>
    <x v="0"/>
  </r>
  <r>
    <x v="0"/>
    <x v="8"/>
    <x v="8"/>
    <x v="8"/>
    <x v="8"/>
    <x v="8"/>
    <x v="9"/>
    <x v="83"/>
    <x v="114"/>
    <x v="74"/>
    <x v="131"/>
    <x v="65"/>
    <x v="109"/>
    <x v="0"/>
  </r>
  <r>
    <x v="0"/>
    <x v="8"/>
    <x v="8"/>
    <x v="12"/>
    <x v="12"/>
    <x v="12"/>
    <x v="10"/>
    <x v="84"/>
    <x v="115"/>
    <x v="73"/>
    <x v="76"/>
    <x v="41"/>
    <x v="114"/>
    <x v="0"/>
  </r>
  <r>
    <x v="0"/>
    <x v="8"/>
    <x v="8"/>
    <x v="15"/>
    <x v="15"/>
    <x v="15"/>
    <x v="10"/>
    <x v="84"/>
    <x v="115"/>
    <x v="99"/>
    <x v="129"/>
    <x v="54"/>
    <x v="108"/>
    <x v="0"/>
  </r>
  <r>
    <x v="0"/>
    <x v="8"/>
    <x v="8"/>
    <x v="3"/>
    <x v="3"/>
    <x v="3"/>
    <x v="12"/>
    <x v="107"/>
    <x v="31"/>
    <x v="84"/>
    <x v="132"/>
    <x v="55"/>
    <x v="6"/>
    <x v="0"/>
  </r>
  <r>
    <x v="0"/>
    <x v="8"/>
    <x v="8"/>
    <x v="17"/>
    <x v="17"/>
    <x v="17"/>
    <x v="13"/>
    <x v="108"/>
    <x v="116"/>
    <x v="76"/>
    <x v="133"/>
    <x v="39"/>
    <x v="115"/>
    <x v="0"/>
  </r>
  <r>
    <x v="0"/>
    <x v="8"/>
    <x v="8"/>
    <x v="21"/>
    <x v="21"/>
    <x v="21"/>
    <x v="13"/>
    <x v="108"/>
    <x v="116"/>
    <x v="93"/>
    <x v="134"/>
    <x v="57"/>
    <x v="31"/>
    <x v="0"/>
  </r>
  <r>
    <x v="0"/>
    <x v="8"/>
    <x v="8"/>
    <x v="6"/>
    <x v="6"/>
    <x v="6"/>
    <x v="13"/>
    <x v="108"/>
    <x v="116"/>
    <x v="84"/>
    <x v="132"/>
    <x v="53"/>
    <x v="52"/>
    <x v="0"/>
  </r>
  <r>
    <x v="0"/>
    <x v="8"/>
    <x v="8"/>
    <x v="34"/>
    <x v="34"/>
    <x v="34"/>
    <x v="16"/>
    <x v="109"/>
    <x v="51"/>
    <x v="101"/>
    <x v="135"/>
    <x v="57"/>
    <x v="31"/>
    <x v="0"/>
  </r>
  <r>
    <x v="0"/>
    <x v="8"/>
    <x v="8"/>
    <x v="9"/>
    <x v="9"/>
    <x v="9"/>
    <x v="16"/>
    <x v="109"/>
    <x v="51"/>
    <x v="99"/>
    <x v="129"/>
    <x v="55"/>
    <x v="6"/>
    <x v="0"/>
  </r>
  <r>
    <x v="0"/>
    <x v="8"/>
    <x v="8"/>
    <x v="19"/>
    <x v="19"/>
    <x v="19"/>
    <x v="16"/>
    <x v="109"/>
    <x v="51"/>
    <x v="73"/>
    <x v="76"/>
    <x v="38"/>
    <x v="19"/>
    <x v="0"/>
  </r>
  <r>
    <x v="0"/>
    <x v="8"/>
    <x v="8"/>
    <x v="35"/>
    <x v="35"/>
    <x v="35"/>
    <x v="19"/>
    <x v="110"/>
    <x v="117"/>
    <x v="72"/>
    <x v="136"/>
    <x v="51"/>
    <x v="111"/>
    <x v="0"/>
  </r>
  <r>
    <x v="0"/>
    <x v="8"/>
    <x v="8"/>
    <x v="30"/>
    <x v="30"/>
    <x v="30"/>
    <x v="19"/>
    <x v="110"/>
    <x v="117"/>
    <x v="102"/>
    <x v="137"/>
    <x v="57"/>
    <x v="31"/>
    <x v="0"/>
  </r>
  <r>
    <x v="0"/>
    <x v="8"/>
    <x v="8"/>
    <x v="33"/>
    <x v="33"/>
    <x v="33"/>
    <x v="19"/>
    <x v="110"/>
    <x v="117"/>
    <x v="73"/>
    <x v="76"/>
    <x v="53"/>
    <x v="52"/>
    <x v="0"/>
  </r>
  <r>
    <x v="0"/>
    <x v="8"/>
    <x v="8"/>
    <x v="23"/>
    <x v="23"/>
    <x v="23"/>
    <x v="19"/>
    <x v="110"/>
    <x v="117"/>
    <x v="76"/>
    <x v="133"/>
    <x v="58"/>
    <x v="10"/>
    <x v="0"/>
  </r>
  <r>
    <x v="0"/>
    <x v="9"/>
    <x v="9"/>
    <x v="1"/>
    <x v="1"/>
    <x v="1"/>
    <x v="0"/>
    <x v="111"/>
    <x v="118"/>
    <x v="86"/>
    <x v="138"/>
    <x v="26"/>
    <x v="116"/>
    <x v="0"/>
  </r>
  <r>
    <x v="0"/>
    <x v="9"/>
    <x v="9"/>
    <x v="0"/>
    <x v="0"/>
    <x v="0"/>
    <x v="1"/>
    <x v="38"/>
    <x v="119"/>
    <x v="103"/>
    <x v="139"/>
    <x v="58"/>
    <x v="117"/>
    <x v="0"/>
  </r>
  <r>
    <x v="0"/>
    <x v="9"/>
    <x v="9"/>
    <x v="2"/>
    <x v="2"/>
    <x v="2"/>
    <x v="2"/>
    <x v="112"/>
    <x v="120"/>
    <x v="56"/>
    <x v="140"/>
    <x v="51"/>
    <x v="22"/>
    <x v="0"/>
  </r>
  <r>
    <x v="0"/>
    <x v="9"/>
    <x v="9"/>
    <x v="10"/>
    <x v="10"/>
    <x v="10"/>
    <x v="3"/>
    <x v="99"/>
    <x v="121"/>
    <x v="87"/>
    <x v="24"/>
    <x v="72"/>
    <x v="118"/>
    <x v="0"/>
  </r>
  <r>
    <x v="0"/>
    <x v="9"/>
    <x v="9"/>
    <x v="4"/>
    <x v="4"/>
    <x v="4"/>
    <x v="4"/>
    <x v="65"/>
    <x v="46"/>
    <x v="97"/>
    <x v="141"/>
    <x v="41"/>
    <x v="69"/>
    <x v="0"/>
  </r>
  <r>
    <x v="0"/>
    <x v="9"/>
    <x v="9"/>
    <x v="7"/>
    <x v="7"/>
    <x v="7"/>
    <x v="5"/>
    <x v="113"/>
    <x v="122"/>
    <x v="70"/>
    <x v="101"/>
    <x v="22"/>
    <x v="119"/>
    <x v="0"/>
  </r>
  <r>
    <x v="0"/>
    <x v="9"/>
    <x v="9"/>
    <x v="15"/>
    <x v="15"/>
    <x v="15"/>
    <x v="6"/>
    <x v="102"/>
    <x v="96"/>
    <x v="87"/>
    <x v="24"/>
    <x v="50"/>
    <x v="0"/>
    <x v="0"/>
  </r>
  <r>
    <x v="0"/>
    <x v="9"/>
    <x v="9"/>
    <x v="12"/>
    <x v="12"/>
    <x v="12"/>
    <x v="7"/>
    <x v="68"/>
    <x v="123"/>
    <x v="63"/>
    <x v="142"/>
    <x v="24"/>
    <x v="120"/>
    <x v="0"/>
  </r>
  <r>
    <x v="0"/>
    <x v="9"/>
    <x v="9"/>
    <x v="9"/>
    <x v="9"/>
    <x v="9"/>
    <x v="7"/>
    <x v="68"/>
    <x v="123"/>
    <x v="49"/>
    <x v="143"/>
    <x v="57"/>
    <x v="42"/>
    <x v="0"/>
  </r>
  <r>
    <x v="0"/>
    <x v="9"/>
    <x v="9"/>
    <x v="5"/>
    <x v="5"/>
    <x v="5"/>
    <x v="9"/>
    <x v="69"/>
    <x v="124"/>
    <x v="89"/>
    <x v="144"/>
    <x v="38"/>
    <x v="121"/>
    <x v="0"/>
  </r>
  <r>
    <x v="0"/>
    <x v="9"/>
    <x v="9"/>
    <x v="11"/>
    <x v="11"/>
    <x v="11"/>
    <x v="10"/>
    <x v="114"/>
    <x v="85"/>
    <x v="104"/>
    <x v="145"/>
    <x v="37"/>
    <x v="14"/>
    <x v="0"/>
  </r>
  <r>
    <x v="0"/>
    <x v="9"/>
    <x v="9"/>
    <x v="18"/>
    <x v="18"/>
    <x v="18"/>
    <x v="11"/>
    <x v="74"/>
    <x v="13"/>
    <x v="66"/>
    <x v="34"/>
    <x v="72"/>
    <x v="118"/>
    <x v="0"/>
  </r>
  <r>
    <x v="0"/>
    <x v="9"/>
    <x v="9"/>
    <x v="36"/>
    <x v="36"/>
    <x v="36"/>
    <x v="12"/>
    <x v="70"/>
    <x v="33"/>
    <x v="76"/>
    <x v="146"/>
    <x v="73"/>
    <x v="122"/>
    <x v="0"/>
  </r>
  <r>
    <x v="0"/>
    <x v="9"/>
    <x v="9"/>
    <x v="20"/>
    <x v="20"/>
    <x v="20"/>
    <x v="12"/>
    <x v="70"/>
    <x v="33"/>
    <x v="101"/>
    <x v="147"/>
    <x v="52"/>
    <x v="67"/>
    <x v="0"/>
  </r>
  <r>
    <x v="0"/>
    <x v="9"/>
    <x v="9"/>
    <x v="13"/>
    <x v="13"/>
    <x v="13"/>
    <x v="12"/>
    <x v="70"/>
    <x v="33"/>
    <x v="34"/>
    <x v="148"/>
    <x v="64"/>
    <x v="123"/>
    <x v="0"/>
  </r>
  <r>
    <x v="0"/>
    <x v="9"/>
    <x v="9"/>
    <x v="19"/>
    <x v="19"/>
    <x v="19"/>
    <x v="15"/>
    <x v="71"/>
    <x v="109"/>
    <x v="67"/>
    <x v="149"/>
    <x v="54"/>
    <x v="124"/>
    <x v="0"/>
  </r>
  <r>
    <x v="0"/>
    <x v="9"/>
    <x v="9"/>
    <x v="8"/>
    <x v="8"/>
    <x v="8"/>
    <x v="16"/>
    <x v="103"/>
    <x v="52"/>
    <x v="101"/>
    <x v="147"/>
    <x v="24"/>
    <x v="120"/>
    <x v="0"/>
  </r>
  <r>
    <x v="0"/>
    <x v="9"/>
    <x v="9"/>
    <x v="16"/>
    <x v="16"/>
    <x v="16"/>
    <x v="16"/>
    <x v="103"/>
    <x v="52"/>
    <x v="93"/>
    <x v="150"/>
    <x v="69"/>
    <x v="125"/>
    <x v="0"/>
  </r>
  <r>
    <x v="0"/>
    <x v="9"/>
    <x v="9"/>
    <x v="37"/>
    <x v="37"/>
    <x v="37"/>
    <x v="16"/>
    <x v="103"/>
    <x v="52"/>
    <x v="73"/>
    <x v="151"/>
    <x v="60"/>
    <x v="126"/>
    <x v="0"/>
  </r>
  <r>
    <x v="0"/>
    <x v="9"/>
    <x v="9"/>
    <x v="29"/>
    <x v="29"/>
    <x v="29"/>
    <x v="16"/>
    <x v="103"/>
    <x v="52"/>
    <x v="33"/>
    <x v="152"/>
    <x v="65"/>
    <x v="60"/>
    <x v="0"/>
  </r>
  <r>
    <x v="0"/>
    <x v="10"/>
    <x v="10"/>
    <x v="0"/>
    <x v="0"/>
    <x v="0"/>
    <x v="0"/>
    <x v="115"/>
    <x v="125"/>
    <x v="54"/>
    <x v="153"/>
    <x v="55"/>
    <x v="6"/>
    <x v="0"/>
  </r>
  <r>
    <x v="0"/>
    <x v="10"/>
    <x v="10"/>
    <x v="2"/>
    <x v="2"/>
    <x v="2"/>
    <x v="1"/>
    <x v="113"/>
    <x v="126"/>
    <x v="60"/>
    <x v="154"/>
    <x v="53"/>
    <x v="52"/>
    <x v="0"/>
  </r>
  <r>
    <x v="0"/>
    <x v="10"/>
    <x v="10"/>
    <x v="11"/>
    <x v="11"/>
    <x v="11"/>
    <x v="2"/>
    <x v="116"/>
    <x v="103"/>
    <x v="89"/>
    <x v="155"/>
    <x v="57"/>
    <x v="127"/>
    <x v="1"/>
  </r>
  <r>
    <x v="0"/>
    <x v="10"/>
    <x v="10"/>
    <x v="3"/>
    <x v="3"/>
    <x v="3"/>
    <x v="3"/>
    <x v="100"/>
    <x v="127"/>
    <x v="82"/>
    <x v="156"/>
    <x v="55"/>
    <x v="6"/>
    <x v="0"/>
  </r>
  <r>
    <x v="0"/>
    <x v="10"/>
    <x v="10"/>
    <x v="14"/>
    <x v="14"/>
    <x v="14"/>
    <x v="4"/>
    <x v="103"/>
    <x v="128"/>
    <x v="70"/>
    <x v="157"/>
    <x v="54"/>
    <x v="11"/>
    <x v="0"/>
  </r>
  <r>
    <x v="0"/>
    <x v="10"/>
    <x v="10"/>
    <x v="32"/>
    <x v="32"/>
    <x v="32"/>
    <x v="5"/>
    <x v="101"/>
    <x v="91"/>
    <x v="95"/>
    <x v="141"/>
    <x v="55"/>
    <x v="6"/>
    <x v="0"/>
  </r>
  <r>
    <x v="0"/>
    <x v="10"/>
    <x v="10"/>
    <x v="8"/>
    <x v="8"/>
    <x v="8"/>
    <x v="6"/>
    <x v="117"/>
    <x v="129"/>
    <x v="76"/>
    <x v="158"/>
    <x v="69"/>
    <x v="128"/>
    <x v="0"/>
  </r>
  <r>
    <x v="0"/>
    <x v="10"/>
    <x v="10"/>
    <x v="10"/>
    <x v="10"/>
    <x v="10"/>
    <x v="7"/>
    <x v="106"/>
    <x v="130"/>
    <x v="84"/>
    <x v="159"/>
    <x v="63"/>
    <x v="129"/>
    <x v="0"/>
  </r>
  <r>
    <x v="0"/>
    <x v="10"/>
    <x v="10"/>
    <x v="1"/>
    <x v="1"/>
    <x v="1"/>
    <x v="8"/>
    <x v="118"/>
    <x v="5"/>
    <x v="98"/>
    <x v="160"/>
    <x v="66"/>
    <x v="130"/>
    <x v="0"/>
  </r>
  <r>
    <x v="0"/>
    <x v="10"/>
    <x v="10"/>
    <x v="26"/>
    <x v="26"/>
    <x v="26"/>
    <x v="9"/>
    <x v="78"/>
    <x v="114"/>
    <x v="28"/>
    <x v="142"/>
    <x v="28"/>
    <x v="131"/>
    <x v="1"/>
  </r>
  <r>
    <x v="0"/>
    <x v="10"/>
    <x v="10"/>
    <x v="5"/>
    <x v="5"/>
    <x v="5"/>
    <x v="9"/>
    <x v="78"/>
    <x v="114"/>
    <x v="71"/>
    <x v="161"/>
    <x v="53"/>
    <x v="52"/>
    <x v="0"/>
  </r>
  <r>
    <x v="0"/>
    <x v="10"/>
    <x v="10"/>
    <x v="13"/>
    <x v="13"/>
    <x v="13"/>
    <x v="9"/>
    <x v="78"/>
    <x v="114"/>
    <x v="96"/>
    <x v="162"/>
    <x v="38"/>
    <x v="79"/>
    <x v="0"/>
  </r>
  <r>
    <x v="0"/>
    <x v="10"/>
    <x v="10"/>
    <x v="33"/>
    <x v="33"/>
    <x v="33"/>
    <x v="12"/>
    <x v="79"/>
    <x v="11"/>
    <x v="40"/>
    <x v="122"/>
    <x v="54"/>
    <x v="11"/>
    <x v="0"/>
  </r>
  <r>
    <x v="0"/>
    <x v="10"/>
    <x v="10"/>
    <x v="7"/>
    <x v="7"/>
    <x v="7"/>
    <x v="12"/>
    <x v="79"/>
    <x v="11"/>
    <x v="62"/>
    <x v="163"/>
    <x v="41"/>
    <x v="43"/>
    <x v="0"/>
  </r>
  <r>
    <x v="0"/>
    <x v="10"/>
    <x v="10"/>
    <x v="28"/>
    <x v="28"/>
    <x v="28"/>
    <x v="14"/>
    <x v="81"/>
    <x v="49"/>
    <x v="40"/>
    <x v="122"/>
    <x v="38"/>
    <x v="79"/>
    <x v="0"/>
  </r>
  <r>
    <x v="0"/>
    <x v="10"/>
    <x v="10"/>
    <x v="9"/>
    <x v="9"/>
    <x v="9"/>
    <x v="14"/>
    <x v="81"/>
    <x v="49"/>
    <x v="40"/>
    <x v="122"/>
    <x v="38"/>
    <x v="79"/>
    <x v="0"/>
  </r>
  <r>
    <x v="0"/>
    <x v="10"/>
    <x v="10"/>
    <x v="29"/>
    <x v="29"/>
    <x v="29"/>
    <x v="16"/>
    <x v="82"/>
    <x v="13"/>
    <x v="63"/>
    <x v="164"/>
    <x v="58"/>
    <x v="132"/>
    <x v="0"/>
  </r>
  <r>
    <x v="0"/>
    <x v="10"/>
    <x v="10"/>
    <x v="4"/>
    <x v="4"/>
    <x v="4"/>
    <x v="16"/>
    <x v="82"/>
    <x v="13"/>
    <x v="40"/>
    <x v="122"/>
    <x v="55"/>
    <x v="6"/>
    <x v="0"/>
  </r>
  <r>
    <x v="0"/>
    <x v="10"/>
    <x v="10"/>
    <x v="12"/>
    <x v="12"/>
    <x v="12"/>
    <x v="18"/>
    <x v="105"/>
    <x v="131"/>
    <x v="73"/>
    <x v="134"/>
    <x v="57"/>
    <x v="127"/>
    <x v="0"/>
  </r>
  <r>
    <x v="0"/>
    <x v="10"/>
    <x v="10"/>
    <x v="38"/>
    <x v="38"/>
    <x v="38"/>
    <x v="18"/>
    <x v="105"/>
    <x v="131"/>
    <x v="66"/>
    <x v="165"/>
    <x v="38"/>
    <x v="79"/>
    <x v="0"/>
  </r>
  <r>
    <x v="0"/>
    <x v="10"/>
    <x v="10"/>
    <x v="6"/>
    <x v="6"/>
    <x v="6"/>
    <x v="18"/>
    <x v="105"/>
    <x v="131"/>
    <x v="98"/>
    <x v="160"/>
    <x v="51"/>
    <x v="105"/>
    <x v="0"/>
  </r>
  <r>
    <x v="0"/>
    <x v="11"/>
    <x v="11"/>
    <x v="0"/>
    <x v="0"/>
    <x v="0"/>
    <x v="0"/>
    <x v="100"/>
    <x v="132"/>
    <x v="95"/>
    <x v="166"/>
    <x v="54"/>
    <x v="133"/>
    <x v="0"/>
  </r>
  <r>
    <x v="0"/>
    <x v="11"/>
    <x v="11"/>
    <x v="2"/>
    <x v="2"/>
    <x v="2"/>
    <x v="1"/>
    <x v="119"/>
    <x v="133"/>
    <x v="61"/>
    <x v="167"/>
    <x v="55"/>
    <x v="91"/>
    <x v="0"/>
  </r>
  <r>
    <x v="0"/>
    <x v="11"/>
    <x v="11"/>
    <x v="10"/>
    <x v="10"/>
    <x v="10"/>
    <x v="2"/>
    <x v="106"/>
    <x v="134"/>
    <x v="98"/>
    <x v="75"/>
    <x v="50"/>
    <x v="134"/>
    <x v="0"/>
  </r>
  <r>
    <x v="0"/>
    <x v="11"/>
    <x v="11"/>
    <x v="8"/>
    <x v="8"/>
    <x v="8"/>
    <x v="3"/>
    <x v="81"/>
    <x v="135"/>
    <x v="74"/>
    <x v="79"/>
    <x v="22"/>
    <x v="135"/>
    <x v="0"/>
  </r>
  <r>
    <x v="0"/>
    <x v="11"/>
    <x v="11"/>
    <x v="1"/>
    <x v="1"/>
    <x v="1"/>
    <x v="4"/>
    <x v="84"/>
    <x v="129"/>
    <x v="99"/>
    <x v="168"/>
    <x v="51"/>
    <x v="63"/>
    <x v="0"/>
  </r>
  <r>
    <x v="0"/>
    <x v="11"/>
    <x v="11"/>
    <x v="9"/>
    <x v="9"/>
    <x v="9"/>
    <x v="5"/>
    <x v="109"/>
    <x v="26"/>
    <x v="73"/>
    <x v="169"/>
    <x v="38"/>
    <x v="136"/>
    <x v="0"/>
  </r>
  <r>
    <x v="0"/>
    <x v="11"/>
    <x v="11"/>
    <x v="6"/>
    <x v="6"/>
    <x v="6"/>
    <x v="5"/>
    <x v="109"/>
    <x v="26"/>
    <x v="99"/>
    <x v="168"/>
    <x v="55"/>
    <x v="91"/>
    <x v="0"/>
  </r>
  <r>
    <x v="0"/>
    <x v="11"/>
    <x v="11"/>
    <x v="16"/>
    <x v="16"/>
    <x v="16"/>
    <x v="7"/>
    <x v="120"/>
    <x v="9"/>
    <x v="100"/>
    <x v="93"/>
    <x v="50"/>
    <x v="134"/>
    <x v="0"/>
  </r>
  <r>
    <x v="0"/>
    <x v="11"/>
    <x v="11"/>
    <x v="7"/>
    <x v="7"/>
    <x v="7"/>
    <x v="7"/>
    <x v="120"/>
    <x v="9"/>
    <x v="93"/>
    <x v="64"/>
    <x v="41"/>
    <x v="57"/>
    <x v="0"/>
  </r>
  <r>
    <x v="0"/>
    <x v="11"/>
    <x v="11"/>
    <x v="19"/>
    <x v="19"/>
    <x v="19"/>
    <x v="7"/>
    <x v="120"/>
    <x v="9"/>
    <x v="73"/>
    <x v="169"/>
    <x v="55"/>
    <x v="91"/>
    <x v="0"/>
  </r>
  <r>
    <x v="0"/>
    <x v="11"/>
    <x v="11"/>
    <x v="3"/>
    <x v="3"/>
    <x v="3"/>
    <x v="7"/>
    <x v="120"/>
    <x v="9"/>
    <x v="28"/>
    <x v="170"/>
    <x v="51"/>
    <x v="63"/>
    <x v="0"/>
  </r>
  <r>
    <x v="0"/>
    <x v="11"/>
    <x v="11"/>
    <x v="13"/>
    <x v="13"/>
    <x v="13"/>
    <x v="11"/>
    <x v="110"/>
    <x v="97"/>
    <x v="93"/>
    <x v="64"/>
    <x v="54"/>
    <x v="133"/>
    <x v="0"/>
  </r>
  <r>
    <x v="0"/>
    <x v="11"/>
    <x v="11"/>
    <x v="29"/>
    <x v="29"/>
    <x v="29"/>
    <x v="12"/>
    <x v="121"/>
    <x v="32"/>
    <x v="102"/>
    <x v="171"/>
    <x v="58"/>
    <x v="137"/>
    <x v="0"/>
  </r>
  <r>
    <x v="0"/>
    <x v="11"/>
    <x v="11"/>
    <x v="18"/>
    <x v="18"/>
    <x v="18"/>
    <x v="12"/>
    <x v="121"/>
    <x v="32"/>
    <x v="105"/>
    <x v="172"/>
    <x v="64"/>
    <x v="138"/>
    <x v="0"/>
  </r>
  <r>
    <x v="0"/>
    <x v="11"/>
    <x v="11"/>
    <x v="14"/>
    <x v="14"/>
    <x v="14"/>
    <x v="14"/>
    <x v="122"/>
    <x v="109"/>
    <x v="76"/>
    <x v="173"/>
    <x v="54"/>
    <x v="133"/>
    <x v="0"/>
  </r>
  <r>
    <x v="0"/>
    <x v="11"/>
    <x v="11"/>
    <x v="39"/>
    <x v="39"/>
    <x v="39"/>
    <x v="14"/>
    <x v="122"/>
    <x v="109"/>
    <x v="105"/>
    <x v="172"/>
    <x v="57"/>
    <x v="139"/>
    <x v="0"/>
  </r>
  <r>
    <x v="0"/>
    <x v="11"/>
    <x v="11"/>
    <x v="4"/>
    <x v="4"/>
    <x v="4"/>
    <x v="14"/>
    <x v="122"/>
    <x v="109"/>
    <x v="72"/>
    <x v="161"/>
    <x v="55"/>
    <x v="91"/>
    <x v="0"/>
  </r>
  <r>
    <x v="0"/>
    <x v="11"/>
    <x v="11"/>
    <x v="15"/>
    <x v="15"/>
    <x v="15"/>
    <x v="14"/>
    <x v="122"/>
    <x v="109"/>
    <x v="101"/>
    <x v="174"/>
    <x v="51"/>
    <x v="63"/>
    <x v="0"/>
  </r>
  <r>
    <x v="0"/>
    <x v="11"/>
    <x v="11"/>
    <x v="12"/>
    <x v="12"/>
    <x v="12"/>
    <x v="18"/>
    <x v="123"/>
    <x v="64"/>
    <x v="76"/>
    <x v="173"/>
    <x v="51"/>
    <x v="63"/>
    <x v="0"/>
  </r>
  <r>
    <x v="0"/>
    <x v="11"/>
    <x v="11"/>
    <x v="17"/>
    <x v="17"/>
    <x v="17"/>
    <x v="18"/>
    <x v="123"/>
    <x v="64"/>
    <x v="105"/>
    <x v="172"/>
    <x v="58"/>
    <x v="137"/>
    <x v="0"/>
  </r>
  <r>
    <x v="0"/>
    <x v="11"/>
    <x v="11"/>
    <x v="40"/>
    <x v="40"/>
    <x v="40"/>
    <x v="18"/>
    <x v="123"/>
    <x v="64"/>
    <x v="101"/>
    <x v="174"/>
    <x v="38"/>
    <x v="136"/>
    <x v="0"/>
  </r>
  <r>
    <x v="0"/>
    <x v="12"/>
    <x v="12"/>
    <x v="25"/>
    <x v="25"/>
    <x v="25"/>
    <x v="0"/>
    <x v="83"/>
    <x v="136"/>
    <x v="93"/>
    <x v="175"/>
    <x v="66"/>
    <x v="140"/>
    <x v="0"/>
  </r>
  <r>
    <x v="0"/>
    <x v="12"/>
    <x v="12"/>
    <x v="8"/>
    <x v="8"/>
    <x v="8"/>
    <x v="1"/>
    <x v="110"/>
    <x v="137"/>
    <x v="100"/>
    <x v="176"/>
    <x v="66"/>
    <x v="140"/>
    <x v="0"/>
  </r>
  <r>
    <x v="0"/>
    <x v="12"/>
    <x v="12"/>
    <x v="0"/>
    <x v="0"/>
    <x v="0"/>
    <x v="1"/>
    <x v="110"/>
    <x v="137"/>
    <x v="73"/>
    <x v="177"/>
    <x v="53"/>
    <x v="52"/>
    <x v="0"/>
  </r>
  <r>
    <x v="0"/>
    <x v="12"/>
    <x v="12"/>
    <x v="13"/>
    <x v="13"/>
    <x v="13"/>
    <x v="3"/>
    <x v="123"/>
    <x v="138"/>
    <x v="93"/>
    <x v="175"/>
    <x v="55"/>
    <x v="141"/>
    <x v="0"/>
  </r>
  <r>
    <x v="0"/>
    <x v="12"/>
    <x v="12"/>
    <x v="17"/>
    <x v="17"/>
    <x v="17"/>
    <x v="4"/>
    <x v="124"/>
    <x v="112"/>
    <x v="74"/>
    <x v="178"/>
    <x v="51"/>
    <x v="142"/>
    <x v="0"/>
  </r>
  <r>
    <x v="0"/>
    <x v="12"/>
    <x v="12"/>
    <x v="26"/>
    <x v="26"/>
    <x v="26"/>
    <x v="4"/>
    <x v="124"/>
    <x v="112"/>
    <x v="74"/>
    <x v="178"/>
    <x v="51"/>
    <x v="142"/>
    <x v="0"/>
  </r>
  <r>
    <x v="0"/>
    <x v="12"/>
    <x v="12"/>
    <x v="41"/>
    <x v="41"/>
    <x v="41"/>
    <x v="4"/>
    <x v="124"/>
    <x v="112"/>
    <x v="76"/>
    <x v="179"/>
    <x v="55"/>
    <x v="141"/>
    <x v="0"/>
  </r>
  <r>
    <x v="0"/>
    <x v="12"/>
    <x v="12"/>
    <x v="42"/>
    <x v="42"/>
    <x v="42"/>
    <x v="7"/>
    <x v="125"/>
    <x v="70"/>
    <x v="102"/>
    <x v="29"/>
    <x v="55"/>
    <x v="141"/>
    <x v="0"/>
  </r>
  <r>
    <x v="0"/>
    <x v="12"/>
    <x v="12"/>
    <x v="29"/>
    <x v="29"/>
    <x v="29"/>
    <x v="7"/>
    <x v="125"/>
    <x v="70"/>
    <x v="76"/>
    <x v="179"/>
    <x v="53"/>
    <x v="52"/>
    <x v="0"/>
  </r>
  <r>
    <x v="0"/>
    <x v="12"/>
    <x v="12"/>
    <x v="43"/>
    <x v="43"/>
    <x v="43"/>
    <x v="9"/>
    <x v="126"/>
    <x v="72"/>
    <x v="74"/>
    <x v="178"/>
    <x v="55"/>
    <x v="141"/>
    <x v="0"/>
  </r>
  <r>
    <x v="0"/>
    <x v="12"/>
    <x v="12"/>
    <x v="27"/>
    <x v="27"/>
    <x v="27"/>
    <x v="9"/>
    <x v="126"/>
    <x v="72"/>
    <x v="102"/>
    <x v="29"/>
    <x v="53"/>
    <x v="52"/>
    <x v="0"/>
  </r>
  <r>
    <x v="0"/>
    <x v="12"/>
    <x v="12"/>
    <x v="44"/>
    <x v="44"/>
    <x v="44"/>
    <x v="9"/>
    <x v="126"/>
    <x v="72"/>
    <x v="74"/>
    <x v="178"/>
    <x v="55"/>
    <x v="141"/>
    <x v="0"/>
  </r>
  <r>
    <x v="0"/>
    <x v="12"/>
    <x v="12"/>
    <x v="11"/>
    <x v="11"/>
    <x v="11"/>
    <x v="9"/>
    <x v="126"/>
    <x v="72"/>
    <x v="102"/>
    <x v="29"/>
    <x v="53"/>
    <x v="52"/>
    <x v="0"/>
  </r>
  <r>
    <x v="0"/>
    <x v="12"/>
    <x v="12"/>
    <x v="10"/>
    <x v="10"/>
    <x v="10"/>
    <x v="9"/>
    <x v="126"/>
    <x v="72"/>
    <x v="102"/>
    <x v="29"/>
    <x v="53"/>
    <x v="52"/>
    <x v="0"/>
  </r>
  <r>
    <x v="0"/>
    <x v="12"/>
    <x v="12"/>
    <x v="45"/>
    <x v="45"/>
    <x v="45"/>
    <x v="9"/>
    <x v="126"/>
    <x v="72"/>
    <x v="102"/>
    <x v="29"/>
    <x v="53"/>
    <x v="52"/>
    <x v="0"/>
  </r>
  <r>
    <x v="0"/>
    <x v="12"/>
    <x v="12"/>
    <x v="46"/>
    <x v="46"/>
    <x v="46"/>
    <x v="9"/>
    <x v="126"/>
    <x v="72"/>
    <x v="102"/>
    <x v="29"/>
    <x v="53"/>
    <x v="52"/>
    <x v="0"/>
  </r>
  <r>
    <x v="0"/>
    <x v="12"/>
    <x v="12"/>
    <x v="2"/>
    <x v="2"/>
    <x v="2"/>
    <x v="9"/>
    <x v="126"/>
    <x v="72"/>
    <x v="102"/>
    <x v="29"/>
    <x v="53"/>
    <x v="52"/>
    <x v="0"/>
  </r>
  <r>
    <x v="0"/>
    <x v="12"/>
    <x v="12"/>
    <x v="3"/>
    <x v="3"/>
    <x v="3"/>
    <x v="9"/>
    <x v="126"/>
    <x v="72"/>
    <x v="102"/>
    <x v="29"/>
    <x v="53"/>
    <x v="52"/>
    <x v="0"/>
  </r>
  <r>
    <x v="0"/>
    <x v="12"/>
    <x v="12"/>
    <x v="35"/>
    <x v="35"/>
    <x v="35"/>
    <x v="18"/>
    <x v="127"/>
    <x v="51"/>
    <x v="100"/>
    <x v="176"/>
    <x v="38"/>
    <x v="143"/>
    <x v="0"/>
  </r>
  <r>
    <x v="0"/>
    <x v="12"/>
    <x v="12"/>
    <x v="47"/>
    <x v="47"/>
    <x v="47"/>
    <x v="18"/>
    <x v="127"/>
    <x v="51"/>
    <x v="65"/>
    <x v="70"/>
    <x v="51"/>
    <x v="142"/>
    <x v="0"/>
  </r>
  <r>
    <x v="0"/>
    <x v="12"/>
    <x v="12"/>
    <x v="48"/>
    <x v="48"/>
    <x v="48"/>
    <x v="18"/>
    <x v="127"/>
    <x v="51"/>
    <x v="74"/>
    <x v="178"/>
    <x v="53"/>
    <x v="52"/>
    <x v="0"/>
  </r>
  <r>
    <x v="0"/>
    <x v="12"/>
    <x v="12"/>
    <x v="49"/>
    <x v="49"/>
    <x v="49"/>
    <x v="18"/>
    <x v="127"/>
    <x v="51"/>
    <x v="105"/>
    <x v="50"/>
    <x v="53"/>
    <x v="52"/>
    <x v="1"/>
  </r>
  <r>
    <x v="0"/>
    <x v="12"/>
    <x v="12"/>
    <x v="18"/>
    <x v="18"/>
    <x v="18"/>
    <x v="18"/>
    <x v="127"/>
    <x v="51"/>
    <x v="74"/>
    <x v="178"/>
    <x v="53"/>
    <x v="52"/>
    <x v="0"/>
  </r>
  <r>
    <x v="0"/>
    <x v="12"/>
    <x v="12"/>
    <x v="1"/>
    <x v="1"/>
    <x v="1"/>
    <x v="18"/>
    <x v="127"/>
    <x v="51"/>
    <x v="105"/>
    <x v="50"/>
    <x v="55"/>
    <x v="141"/>
    <x v="0"/>
  </r>
  <r>
    <x v="0"/>
    <x v="12"/>
    <x v="12"/>
    <x v="50"/>
    <x v="50"/>
    <x v="50"/>
    <x v="18"/>
    <x v="127"/>
    <x v="51"/>
    <x v="74"/>
    <x v="178"/>
    <x v="53"/>
    <x v="52"/>
    <x v="0"/>
  </r>
  <r>
    <x v="0"/>
    <x v="13"/>
    <x v="13"/>
    <x v="2"/>
    <x v="2"/>
    <x v="2"/>
    <x v="0"/>
    <x v="120"/>
    <x v="139"/>
    <x v="99"/>
    <x v="180"/>
    <x v="53"/>
    <x v="52"/>
    <x v="0"/>
  </r>
  <r>
    <x v="0"/>
    <x v="13"/>
    <x v="13"/>
    <x v="11"/>
    <x v="11"/>
    <x v="11"/>
    <x v="1"/>
    <x v="121"/>
    <x v="126"/>
    <x v="28"/>
    <x v="181"/>
    <x v="55"/>
    <x v="144"/>
    <x v="0"/>
  </r>
  <r>
    <x v="0"/>
    <x v="13"/>
    <x v="13"/>
    <x v="0"/>
    <x v="0"/>
    <x v="0"/>
    <x v="1"/>
    <x v="121"/>
    <x v="126"/>
    <x v="75"/>
    <x v="182"/>
    <x v="53"/>
    <x v="52"/>
    <x v="0"/>
  </r>
  <r>
    <x v="0"/>
    <x v="13"/>
    <x v="13"/>
    <x v="51"/>
    <x v="51"/>
    <x v="51"/>
    <x v="3"/>
    <x v="122"/>
    <x v="140"/>
    <x v="101"/>
    <x v="183"/>
    <x v="51"/>
    <x v="145"/>
    <x v="0"/>
  </r>
  <r>
    <x v="0"/>
    <x v="13"/>
    <x v="13"/>
    <x v="10"/>
    <x v="10"/>
    <x v="10"/>
    <x v="4"/>
    <x v="123"/>
    <x v="141"/>
    <x v="93"/>
    <x v="118"/>
    <x v="55"/>
    <x v="144"/>
    <x v="0"/>
  </r>
  <r>
    <x v="0"/>
    <x v="13"/>
    <x v="13"/>
    <x v="15"/>
    <x v="15"/>
    <x v="15"/>
    <x v="4"/>
    <x v="123"/>
    <x v="141"/>
    <x v="76"/>
    <x v="184"/>
    <x v="51"/>
    <x v="145"/>
    <x v="0"/>
  </r>
  <r>
    <x v="0"/>
    <x v="13"/>
    <x v="13"/>
    <x v="14"/>
    <x v="14"/>
    <x v="14"/>
    <x v="6"/>
    <x v="128"/>
    <x v="142"/>
    <x v="76"/>
    <x v="184"/>
    <x v="38"/>
    <x v="146"/>
    <x v="0"/>
  </r>
  <r>
    <x v="0"/>
    <x v="13"/>
    <x v="13"/>
    <x v="28"/>
    <x v="28"/>
    <x v="28"/>
    <x v="6"/>
    <x v="128"/>
    <x v="142"/>
    <x v="76"/>
    <x v="184"/>
    <x v="38"/>
    <x v="146"/>
    <x v="0"/>
  </r>
  <r>
    <x v="0"/>
    <x v="13"/>
    <x v="13"/>
    <x v="12"/>
    <x v="12"/>
    <x v="12"/>
    <x v="8"/>
    <x v="124"/>
    <x v="143"/>
    <x v="102"/>
    <x v="49"/>
    <x v="38"/>
    <x v="146"/>
    <x v="0"/>
  </r>
  <r>
    <x v="0"/>
    <x v="13"/>
    <x v="13"/>
    <x v="52"/>
    <x v="52"/>
    <x v="52"/>
    <x v="8"/>
    <x v="124"/>
    <x v="143"/>
    <x v="65"/>
    <x v="70"/>
    <x v="58"/>
    <x v="147"/>
    <x v="0"/>
  </r>
  <r>
    <x v="0"/>
    <x v="13"/>
    <x v="13"/>
    <x v="7"/>
    <x v="7"/>
    <x v="7"/>
    <x v="8"/>
    <x v="124"/>
    <x v="143"/>
    <x v="102"/>
    <x v="49"/>
    <x v="55"/>
    <x v="144"/>
    <x v="0"/>
  </r>
  <r>
    <x v="0"/>
    <x v="13"/>
    <x v="13"/>
    <x v="53"/>
    <x v="53"/>
    <x v="53"/>
    <x v="11"/>
    <x v="125"/>
    <x v="114"/>
    <x v="74"/>
    <x v="160"/>
    <x v="38"/>
    <x v="146"/>
    <x v="0"/>
  </r>
  <r>
    <x v="0"/>
    <x v="13"/>
    <x v="13"/>
    <x v="26"/>
    <x v="26"/>
    <x v="26"/>
    <x v="11"/>
    <x v="125"/>
    <x v="114"/>
    <x v="105"/>
    <x v="185"/>
    <x v="51"/>
    <x v="145"/>
    <x v="0"/>
  </r>
  <r>
    <x v="0"/>
    <x v="13"/>
    <x v="13"/>
    <x v="45"/>
    <x v="45"/>
    <x v="45"/>
    <x v="11"/>
    <x v="125"/>
    <x v="114"/>
    <x v="76"/>
    <x v="184"/>
    <x v="53"/>
    <x v="52"/>
    <x v="0"/>
  </r>
  <r>
    <x v="0"/>
    <x v="13"/>
    <x v="13"/>
    <x v="40"/>
    <x v="40"/>
    <x v="40"/>
    <x v="11"/>
    <x v="125"/>
    <x v="114"/>
    <x v="76"/>
    <x v="184"/>
    <x v="53"/>
    <x v="52"/>
    <x v="0"/>
  </r>
  <r>
    <x v="0"/>
    <x v="13"/>
    <x v="13"/>
    <x v="8"/>
    <x v="8"/>
    <x v="8"/>
    <x v="15"/>
    <x v="126"/>
    <x v="86"/>
    <x v="65"/>
    <x v="70"/>
    <x v="54"/>
    <x v="148"/>
    <x v="0"/>
  </r>
  <r>
    <x v="0"/>
    <x v="13"/>
    <x v="13"/>
    <x v="17"/>
    <x v="17"/>
    <x v="17"/>
    <x v="15"/>
    <x v="126"/>
    <x v="86"/>
    <x v="102"/>
    <x v="49"/>
    <x v="53"/>
    <x v="52"/>
    <x v="0"/>
  </r>
  <r>
    <x v="0"/>
    <x v="13"/>
    <x v="13"/>
    <x v="54"/>
    <x v="54"/>
    <x v="54"/>
    <x v="15"/>
    <x v="126"/>
    <x v="86"/>
    <x v="100"/>
    <x v="158"/>
    <x v="51"/>
    <x v="145"/>
    <x v="0"/>
  </r>
  <r>
    <x v="0"/>
    <x v="13"/>
    <x v="13"/>
    <x v="44"/>
    <x v="44"/>
    <x v="44"/>
    <x v="15"/>
    <x v="126"/>
    <x v="86"/>
    <x v="100"/>
    <x v="158"/>
    <x v="51"/>
    <x v="145"/>
    <x v="0"/>
  </r>
  <r>
    <x v="0"/>
    <x v="13"/>
    <x v="13"/>
    <x v="55"/>
    <x v="55"/>
    <x v="55"/>
    <x v="15"/>
    <x v="126"/>
    <x v="86"/>
    <x v="102"/>
    <x v="49"/>
    <x v="53"/>
    <x v="52"/>
    <x v="0"/>
  </r>
  <r>
    <x v="0"/>
    <x v="13"/>
    <x v="13"/>
    <x v="33"/>
    <x v="33"/>
    <x v="33"/>
    <x v="15"/>
    <x v="126"/>
    <x v="86"/>
    <x v="102"/>
    <x v="49"/>
    <x v="53"/>
    <x v="52"/>
    <x v="0"/>
  </r>
  <r>
    <x v="0"/>
    <x v="13"/>
    <x v="13"/>
    <x v="9"/>
    <x v="9"/>
    <x v="9"/>
    <x v="15"/>
    <x v="126"/>
    <x v="86"/>
    <x v="102"/>
    <x v="49"/>
    <x v="53"/>
    <x v="52"/>
    <x v="0"/>
  </r>
  <r>
    <x v="0"/>
    <x v="13"/>
    <x v="13"/>
    <x v="56"/>
    <x v="56"/>
    <x v="56"/>
    <x v="15"/>
    <x v="126"/>
    <x v="86"/>
    <x v="74"/>
    <x v="160"/>
    <x v="55"/>
    <x v="144"/>
    <x v="0"/>
  </r>
  <r>
    <x v="0"/>
    <x v="13"/>
    <x v="13"/>
    <x v="6"/>
    <x v="6"/>
    <x v="6"/>
    <x v="15"/>
    <x v="126"/>
    <x v="86"/>
    <x v="74"/>
    <x v="160"/>
    <x v="55"/>
    <x v="144"/>
    <x v="0"/>
  </r>
  <r>
    <x v="0"/>
    <x v="14"/>
    <x v="14"/>
    <x v="0"/>
    <x v="0"/>
    <x v="0"/>
    <x v="0"/>
    <x v="92"/>
    <x v="144"/>
    <x v="42"/>
    <x v="186"/>
    <x v="41"/>
    <x v="149"/>
    <x v="0"/>
  </r>
  <r>
    <x v="0"/>
    <x v="14"/>
    <x v="14"/>
    <x v="2"/>
    <x v="2"/>
    <x v="2"/>
    <x v="1"/>
    <x v="79"/>
    <x v="145"/>
    <x v="96"/>
    <x v="187"/>
    <x v="55"/>
    <x v="150"/>
    <x v="0"/>
  </r>
  <r>
    <x v="0"/>
    <x v="14"/>
    <x v="14"/>
    <x v="8"/>
    <x v="8"/>
    <x v="8"/>
    <x v="2"/>
    <x v="81"/>
    <x v="146"/>
    <x v="100"/>
    <x v="14"/>
    <x v="59"/>
    <x v="151"/>
    <x v="0"/>
  </r>
  <r>
    <x v="0"/>
    <x v="14"/>
    <x v="14"/>
    <x v="10"/>
    <x v="10"/>
    <x v="10"/>
    <x v="2"/>
    <x v="81"/>
    <x v="146"/>
    <x v="73"/>
    <x v="126"/>
    <x v="39"/>
    <x v="152"/>
    <x v="0"/>
  </r>
  <r>
    <x v="0"/>
    <x v="14"/>
    <x v="14"/>
    <x v="1"/>
    <x v="1"/>
    <x v="1"/>
    <x v="4"/>
    <x v="105"/>
    <x v="147"/>
    <x v="28"/>
    <x v="188"/>
    <x v="39"/>
    <x v="152"/>
    <x v="0"/>
  </r>
  <r>
    <x v="0"/>
    <x v="14"/>
    <x v="14"/>
    <x v="13"/>
    <x v="13"/>
    <x v="13"/>
    <x v="5"/>
    <x v="83"/>
    <x v="59"/>
    <x v="84"/>
    <x v="189"/>
    <x v="51"/>
    <x v="153"/>
    <x v="0"/>
  </r>
  <r>
    <x v="0"/>
    <x v="14"/>
    <x v="14"/>
    <x v="14"/>
    <x v="14"/>
    <x v="14"/>
    <x v="6"/>
    <x v="107"/>
    <x v="148"/>
    <x v="102"/>
    <x v="136"/>
    <x v="50"/>
    <x v="154"/>
    <x v="0"/>
  </r>
  <r>
    <x v="0"/>
    <x v="14"/>
    <x v="14"/>
    <x v="15"/>
    <x v="15"/>
    <x v="15"/>
    <x v="6"/>
    <x v="107"/>
    <x v="148"/>
    <x v="84"/>
    <x v="189"/>
    <x v="55"/>
    <x v="150"/>
    <x v="0"/>
  </r>
  <r>
    <x v="0"/>
    <x v="14"/>
    <x v="14"/>
    <x v="16"/>
    <x v="16"/>
    <x v="16"/>
    <x v="8"/>
    <x v="108"/>
    <x v="24"/>
    <x v="100"/>
    <x v="14"/>
    <x v="28"/>
    <x v="155"/>
    <x v="0"/>
  </r>
  <r>
    <x v="0"/>
    <x v="14"/>
    <x v="14"/>
    <x v="12"/>
    <x v="12"/>
    <x v="12"/>
    <x v="8"/>
    <x v="108"/>
    <x v="24"/>
    <x v="65"/>
    <x v="70"/>
    <x v="65"/>
    <x v="156"/>
    <x v="0"/>
  </r>
  <r>
    <x v="0"/>
    <x v="14"/>
    <x v="14"/>
    <x v="17"/>
    <x v="17"/>
    <x v="17"/>
    <x v="8"/>
    <x v="108"/>
    <x v="24"/>
    <x v="76"/>
    <x v="190"/>
    <x v="39"/>
    <x v="152"/>
    <x v="0"/>
  </r>
  <r>
    <x v="0"/>
    <x v="14"/>
    <x v="14"/>
    <x v="57"/>
    <x v="57"/>
    <x v="57"/>
    <x v="11"/>
    <x v="110"/>
    <x v="11"/>
    <x v="102"/>
    <x v="136"/>
    <x v="57"/>
    <x v="66"/>
    <x v="0"/>
  </r>
  <r>
    <x v="0"/>
    <x v="14"/>
    <x v="14"/>
    <x v="27"/>
    <x v="27"/>
    <x v="27"/>
    <x v="11"/>
    <x v="110"/>
    <x v="11"/>
    <x v="105"/>
    <x v="137"/>
    <x v="39"/>
    <x v="152"/>
    <x v="0"/>
  </r>
  <r>
    <x v="0"/>
    <x v="14"/>
    <x v="14"/>
    <x v="18"/>
    <x v="18"/>
    <x v="18"/>
    <x v="13"/>
    <x v="122"/>
    <x v="149"/>
    <x v="76"/>
    <x v="190"/>
    <x v="54"/>
    <x v="157"/>
    <x v="0"/>
  </r>
  <r>
    <x v="0"/>
    <x v="14"/>
    <x v="14"/>
    <x v="7"/>
    <x v="7"/>
    <x v="7"/>
    <x v="13"/>
    <x v="122"/>
    <x v="149"/>
    <x v="105"/>
    <x v="137"/>
    <x v="57"/>
    <x v="66"/>
    <x v="0"/>
  </r>
  <r>
    <x v="0"/>
    <x v="14"/>
    <x v="14"/>
    <x v="19"/>
    <x v="19"/>
    <x v="19"/>
    <x v="13"/>
    <x v="122"/>
    <x v="149"/>
    <x v="72"/>
    <x v="184"/>
    <x v="55"/>
    <x v="150"/>
    <x v="0"/>
  </r>
  <r>
    <x v="0"/>
    <x v="14"/>
    <x v="14"/>
    <x v="3"/>
    <x v="3"/>
    <x v="3"/>
    <x v="13"/>
    <x v="122"/>
    <x v="149"/>
    <x v="72"/>
    <x v="184"/>
    <x v="55"/>
    <x v="150"/>
    <x v="0"/>
  </r>
  <r>
    <x v="0"/>
    <x v="14"/>
    <x v="14"/>
    <x v="26"/>
    <x v="26"/>
    <x v="26"/>
    <x v="17"/>
    <x v="123"/>
    <x v="17"/>
    <x v="105"/>
    <x v="137"/>
    <x v="58"/>
    <x v="158"/>
    <x v="0"/>
  </r>
  <r>
    <x v="0"/>
    <x v="14"/>
    <x v="14"/>
    <x v="58"/>
    <x v="58"/>
    <x v="58"/>
    <x v="18"/>
    <x v="128"/>
    <x v="150"/>
    <x v="65"/>
    <x v="70"/>
    <x v="57"/>
    <x v="66"/>
    <x v="0"/>
  </r>
  <r>
    <x v="0"/>
    <x v="14"/>
    <x v="14"/>
    <x v="28"/>
    <x v="28"/>
    <x v="28"/>
    <x v="18"/>
    <x v="128"/>
    <x v="150"/>
    <x v="76"/>
    <x v="190"/>
    <x v="38"/>
    <x v="159"/>
    <x v="0"/>
  </r>
  <r>
    <x v="0"/>
    <x v="14"/>
    <x v="14"/>
    <x v="21"/>
    <x v="21"/>
    <x v="21"/>
    <x v="18"/>
    <x v="128"/>
    <x v="150"/>
    <x v="105"/>
    <x v="137"/>
    <x v="41"/>
    <x v="149"/>
    <x v="0"/>
  </r>
  <r>
    <x v="0"/>
    <x v="14"/>
    <x v="14"/>
    <x v="9"/>
    <x v="9"/>
    <x v="9"/>
    <x v="18"/>
    <x v="128"/>
    <x v="150"/>
    <x v="101"/>
    <x v="129"/>
    <x v="55"/>
    <x v="150"/>
    <x v="0"/>
  </r>
  <r>
    <x v="0"/>
    <x v="14"/>
    <x v="14"/>
    <x v="6"/>
    <x v="6"/>
    <x v="6"/>
    <x v="18"/>
    <x v="128"/>
    <x v="150"/>
    <x v="101"/>
    <x v="129"/>
    <x v="55"/>
    <x v="150"/>
    <x v="0"/>
  </r>
  <r>
    <x v="0"/>
    <x v="15"/>
    <x v="15"/>
    <x v="59"/>
    <x v="59"/>
    <x v="59"/>
    <x v="0"/>
    <x v="90"/>
    <x v="151"/>
    <x v="47"/>
    <x v="191"/>
    <x v="50"/>
    <x v="160"/>
    <x v="0"/>
  </r>
  <r>
    <x v="0"/>
    <x v="15"/>
    <x v="15"/>
    <x v="0"/>
    <x v="0"/>
    <x v="0"/>
    <x v="1"/>
    <x v="118"/>
    <x v="152"/>
    <x v="83"/>
    <x v="192"/>
    <x v="51"/>
    <x v="161"/>
    <x v="0"/>
  </r>
  <r>
    <x v="0"/>
    <x v="15"/>
    <x v="15"/>
    <x v="15"/>
    <x v="15"/>
    <x v="15"/>
    <x v="2"/>
    <x v="82"/>
    <x v="126"/>
    <x v="98"/>
    <x v="193"/>
    <x v="54"/>
    <x v="162"/>
    <x v="0"/>
  </r>
  <r>
    <x v="0"/>
    <x v="15"/>
    <x v="15"/>
    <x v="14"/>
    <x v="14"/>
    <x v="14"/>
    <x v="3"/>
    <x v="84"/>
    <x v="135"/>
    <x v="102"/>
    <x v="13"/>
    <x v="63"/>
    <x v="163"/>
    <x v="0"/>
  </r>
  <r>
    <x v="0"/>
    <x v="15"/>
    <x v="15"/>
    <x v="10"/>
    <x v="10"/>
    <x v="10"/>
    <x v="4"/>
    <x v="108"/>
    <x v="153"/>
    <x v="28"/>
    <x v="194"/>
    <x v="41"/>
    <x v="146"/>
    <x v="0"/>
  </r>
  <r>
    <x v="0"/>
    <x v="15"/>
    <x v="15"/>
    <x v="60"/>
    <x v="60"/>
    <x v="60"/>
    <x v="4"/>
    <x v="108"/>
    <x v="153"/>
    <x v="99"/>
    <x v="59"/>
    <x v="38"/>
    <x v="164"/>
    <x v="0"/>
  </r>
  <r>
    <x v="0"/>
    <x v="15"/>
    <x v="15"/>
    <x v="2"/>
    <x v="2"/>
    <x v="2"/>
    <x v="6"/>
    <x v="109"/>
    <x v="154"/>
    <x v="99"/>
    <x v="59"/>
    <x v="55"/>
    <x v="3"/>
    <x v="0"/>
  </r>
  <r>
    <x v="0"/>
    <x v="15"/>
    <x v="15"/>
    <x v="1"/>
    <x v="1"/>
    <x v="1"/>
    <x v="7"/>
    <x v="120"/>
    <x v="155"/>
    <x v="72"/>
    <x v="127"/>
    <x v="54"/>
    <x v="162"/>
    <x v="0"/>
  </r>
  <r>
    <x v="0"/>
    <x v="15"/>
    <x v="15"/>
    <x v="8"/>
    <x v="8"/>
    <x v="8"/>
    <x v="8"/>
    <x v="110"/>
    <x v="93"/>
    <x v="65"/>
    <x v="70"/>
    <x v="50"/>
    <x v="160"/>
    <x v="0"/>
  </r>
  <r>
    <x v="0"/>
    <x v="15"/>
    <x v="15"/>
    <x v="3"/>
    <x v="3"/>
    <x v="3"/>
    <x v="8"/>
    <x v="110"/>
    <x v="93"/>
    <x v="73"/>
    <x v="195"/>
    <x v="53"/>
    <x v="52"/>
    <x v="0"/>
  </r>
  <r>
    <x v="0"/>
    <x v="15"/>
    <x v="15"/>
    <x v="17"/>
    <x v="17"/>
    <x v="17"/>
    <x v="10"/>
    <x v="122"/>
    <x v="28"/>
    <x v="100"/>
    <x v="196"/>
    <x v="64"/>
    <x v="155"/>
    <x v="0"/>
  </r>
  <r>
    <x v="0"/>
    <x v="15"/>
    <x v="15"/>
    <x v="26"/>
    <x v="26"/>
    <x v="26"/>
    <x v="10"/>
    <x v="122"/>
    <x v="28"/>
    <x v="65"/>
    <x v="70"/>
    <x v="39"/>
    <x v="116"/>
    <x v="0"/>
  </r>
  <r>
    <x v="0"/>
    <x v="15"/>
    <x v="15"/>
    <x v="11"/>
    <x v="11"/>
    <x v="11"/>
    <x v="12"/>
    <x v="128"/>
    <x v="52"/>
    <x v="101"/>
    <x v="197"/>
    <x v="55"/>
    <x v="3"/>
    <x v="0"/>
  </r>
  <r>
    <x v="0"/>
    <x v="15"/>
    <x v="15"/>
    <x v="45"/>
    <x v="45"/>
    <x v="45"/>
    <x v="13"/>
    <x v="124"/>
    <x v="100"/>
    <x v="102"/>
    <x v="13"/>
    <x v="38"/>
    <x v="164"/>
    <x v="0"/>
  </r>
  <r>
    <x v="0"/>
    <x v="15"/>
    <x v="15"/>
    <x v="7"/>
    <x v="7"/>
    <x v="7"/>
    <x v="13"/>
    <x v="124"/>
    <x v="100"/>
    <x v="74"/>
    <x v="45"/>
    <x v="38"/>
    <x v="164"/>
    <x v="0"/>
  </r>
  <r>
    <x v="0"/>
    <x v="15"/>
    <x v="15"/>
    <x v="21"/>
    <x v="21"/>
    <x v="21"/>
    <x v="13"/>
    <x v="124"/>
    <x v="100"/>
    <x v="74"/>
    <x v="45"/>
    <x v="51"/>
    <x v="161"/>
    <x v="0"/>
  </r>
  <r>
    <x v="0"/>
    <x v="15"/>
    <x v="15"/>
    <x v="19"/>
    <x v="19"/>
    <x v="19"/>
    <x v="13"/>
    <x v="124"/>
    <x v="100"/>
    <x v="102"/>
    <x v="13"/>
    <x v="38"/>
    <x v="164"/>
    <x v="0"/>
  </r>
  <r>
    <x v="0"/>
    <x v="15"/>
    <x v="15"/>
    <x v="13"/>
    <x v="13"/>
    <x v="13"/>
    <x v="13"/>
    <x v="124"/>
    <x v="100"/>
    <x v="76"/>
    <x v="31"/>
    <x v="55"/>
    <x v="3"/>
    <x v="0"/>
  </r>
  <r>
    <x v="0"/>
    <x v="15"/>
    <x v="15"/>
    <x v="61"/>
    <x v="61"/>
    <x v="61"/>
    <x v="18"/>
    <x v="125"/>
    <x v="156"/>
    <x v="105"/>
    <x v="90"/>
    <x v="51"/>
    <x v="161"/>
    <x v="0"/>
  </r>
  <r>
    <x v="0"/>
    <x v="15"/>
    <x v="15"/>
    <x v="12"/>
    <x v="12"/>
    <x v="12"/>
    <x v="18"/>
    <x v="125"/>
    <x v="156"/>
    <x v="100"/>
    <x v="196"/>
    <x v="54"/>
    <x v="162"/>
    <x v="0"/>
  </r>
  <r>
    <x v="0"/>
    <x v="15"/>
    <x v="15"/>
    <x v="33"/>
    <x v="33"/>
    <x v="33"/>
    <x v="18"/>
    <x v="125"/>
    <x v="156"/>
    <x v="102"/>
    <x v="13"/>
    <x v="55"/>
    <x v="3"/>
    <x v="0"/>
  </r>
  <r>
    <x v="0"/>
    <x v="15"/>
    <x v="15"/>
    <x v="28"/>
    <x v="28"/>
    <x v="28"/>
    <x v="18"/>
    <x v="125"/>
    <x v="156"/>
    <x v="74"/>
    <x v="45"/>
    <x v="38"/>
    <x v="164"/>
    <x v="0"/>
  </r>
  <r>
    <x v="0"/>
    <x v="15"/>
    <x v="15"/>
    <x v="29"/>
    <x v="29"/>
    <x v="29"/>
    <x v="18"/>
    <x v="125"/>
    <x v="156"/>
    <x v="102"/>
    <x v="13"/>
    <x v="55"/>
    <x v="3"/>
    <x v="0"/>
  </r>
  <r>
    <x v="0"/>
    <x v="15"/>
    <x v="15"/>
    <x v="62"/>
    <x v="62"/>
    <x v="62"/>
    <x v="18"/>
    <x v="125"/>
    <x v="156"/>
    <x v="105"/>
    <x v="90"/>
    <x v="51"/>
    <x v="161"/>
    <x v="0"/>
  </r>
  <r>
    <x v="0"/>
    <x v="15"/>
    <x v="15"/>
    <x v="4"/>
    <x v="4"/>
    <x v="4"/>
    <x v="18"/>
    <x v="125"/>
    <x v="156"/>
    <x v="102"/>
    <x v="13"/>
    <x v="55"/>
    <x v="3"/>
    <x v="0"/>
  </r>
  <r>
    <x v="0"/>
    <x v="16"/>
    <x v="16"/>
    <x v="0"/>
    <x v="0"/>
    <x v="0"/>
    <x v="0"/>
    <x v="101"/>
    <x v="66"/>
    <x v="67"/>
    <x v="198"/>
    <x v="38"/>
    <x v="133"/>
    <x v="0"/>
  </r>
  <r>
    <x v="0"/>
    <x v="16"/>
    <x v="16"/>
    <x v="2"/>
    <x v="2"/>
    <x v="2"/>
    <x v="1"/>
    <x v="79"/>
    <x v="134"/>
    <x v="83"/>
    <x v="199"/>
    <x v="53"/>
    <x v="52"/>
    <x v="0"/>
  </r>
  <r>
    <x v="0"/>
    <x v="16"/>
    <x v="16"/>
    <x v="33"/>
    <x v="33"/>
    <x v="33"/>
    <x v="2"/>
    <x v="82"/>
    <x v="157"/>
    <x v="66"/>
    <x v="58"/>
    <x v="51"/>
    <x v="137"/>
    <x v="0"/>
  </r>
  <r>
    <x v="0"/>
    <x v="16"/>
    <x v="16"/>
    <x v="11"/>
    <x v="11"/>
    <x v="11"/>
    <x v="3"/>
    <x v="105"/>
    <x v="158"/>
    <x v="62"/>
    <x v="200"/>
    <x v="55"/>
    <x v="136"/>
    <x v="0"/>
  </r>
  <r>
    <x v="0"/>
    <x v="16"/>
    <x v="16"/>
    <x v="10"/>
    <x v="10"/>
    <x v="10"/>
    <x v="4"/>
    <x v="107"/>
    <x v="40"/>
    <x v="28"/>
    <x v="201"/>
    <x v="58"/>
    <x v="165"/>
    <x v="0"/>
  </r>
  <r>
    <x v="0"/>
    <x v="16"/>
    <x v="16"/>
    <x v="4"/>
    <x v="4"/>
    <x v="4"/>
    <x v="4"/>
    <x v="107"/>
    <x v="40"/>
    <x v="98"/>
    <x v="202"/>
    <x v="53"/>
    <x v="52"/>
    <x v="0"/>
  </r>
  <r>
    <x v="0"/>
    <x v="16"/>
    <x v="16"/>
    <x v="14"/>
    <x v="14"/>
    <x v="14"/>
    <x v="6"/>
    <x v="109"/>
    <x v="41"/>
    <x v="28"/>
    <x v="201"/>
    <x v="54"/>
    <x v="138"/>
    <x v="0"/>
  </r>
  <r>
    <x v="0"/>
    <x v="16"/>
    <x v="16"/>
    <x v="18"/>
    <x v="18"/>
    <x v="18"/>
    <x v="6"/>
    <x v="109"/>
    <x v="41"/>
    <x v="75"/>
    <x v="203"/>
    <x v="51"/>
    <x v="137"/>
    <x v="0"/>
  </r>
  <r>
    <x v="0"/>
    <x v="16"/>
    <x v="16"/>
    <x v="9"/>
    <x v="9"/>
    <x v="9"/>
    <x v="6"/>
    <x v="109"/>
    <x v="41"/>
    <x v="73"/>
    <x v="204"/>
    <x v="38"/>
    <x v="133"/>
    <x v="0"/>
  </r>
  <r>
    <x v="0"/>
    <x v="16"/>
    <x v="16"/>
    <x v="28"/>
    <x v="28"/>
    <x v="28"/>
    <x v="9"/>
    <x v="120"/>
    <x v="159"/>
    <x v="73"/>
    <x v="204"/>
    <x v="55"/>
    <x v="136"/>
    <x v="0"/>
  </r>
  <r>
    <x v="0"/>
    <x v="16"/>
    <x v="16"/>
    <x v="26"/>
    <x v="26"/>
    <x v="26"/>
    <x v="9"/>
    <x v="120"/>
    <x v="159"/>
    <x v="65"/>
    <x v="70"/>
    <x v="63"/>
    <x v="166"/>
    <x v="0"/>
  </r>
  <r>
    <x v="0"/>
    <x v="16"/>
    <x v="16"/>
    <x v="7"/>
    <x v="7"/>
    <x v="7"/>
    <x v="9"/>
    <x v="120"/>
    <x v="159"/>
    <x v="99"/>
    <x v="205"/>
    <x v="53"/>
    <x v="52"/>
    <x v="0"/>
  </r>
  <r>
    <x v="0"/>
    <x v="16"/>
    <x v="16"/>
    <x v="1"/>
    <x v="1"/>
    <x v="1"/>
    <x v="12"/>
    <x v="110"/>
    <x v="26"/>
    <x v="101"/>
    <x v="41"/>
    <x v="41"/>
    <x v="167"/>
    <x v="0"/>
  </r>
  <r>
    <x v="0"/>
    <x v="16"/>
    <x v="16"/>
    <x v="31"/>
    <x v="31"/>
    <x v="31"/>
    <x v="12"/>
    <x v="110"/>
    <x v="26"/>
    <x v="65"/>
    <x v="70"/>
    <x v="55"/>
    <x v="136"/>
    <x v="0"/>
  </r>
  <r>
    <x v="0"/>
    <x v="16"/>
    <x v="16"/>
    <x v="3"/>
    <x v="3"/>
    <x v="3"/>
    <x v="12"/>
    <x v="110"/>
    <x v="26"/>
    <x v="72"/>
    <x v="206"/>
    <x v="51"/>
    <x v="137"/>
    <x v="0"/>
  </r>
  <r>
    <x v="0"/>
    <x v="16"/>
    <x v="16"/>
    <x v="8"/>
    <x v="8"/>
    <x v="8"/>
    <x v="15"/>
    <x v="121"/>
    <x v="160"/>
    <x v="105"/>
    <x v="207"/>
    <x v="64"/>
    <x v="168"/>
    <x v="0"/>
  </r>
  <r>
    <x v="0"/>
    <x v="16"/>
    <x v="16"/>
    <x v="16"/>
    <x v="16"/>
    <x v="16"/>
    <x v="15"/>
    <x v="121"/>
    <x v="160"/>
    <x v="102"/>
    <x v="52"/>
    <x v="58"/>
    <x v="165"/>
    <x v="0"/>
  </r>
  <r>
    <x v="0"/>
    <x v="16"/>
    <x v="16"/>
    <x v="29"/>
    <x v="29"/>
    <x v="29"/>
    <x v="17"/>
    <x v="122"/>
    <x v="123"/>
    <x v="72"/>
    <x v="206"/>
    <x v="55"/>
    <x v="136"/>
    <x v="0"/>
  </r>
  <r>
    <x v="0"/>
    <x v="16"/>
    <x v="16"/>
    <x v="6"/>
    <x v="6"/>
    <x v="6"/>
    <x v="17"/>
    <x v="122"/>
    <x v="123"/>
    <x v="28"/>
    <x v="201"/>
    <x v="53"/>
    <x v="52"/>
    <x v="0"/>
  </r>
  <r>
    <x v="0"/>
    <x v="16"/>
    <x v="16"/>
    <x v="53"/>
    <x v="53"/>
    <x v="53"/>
    <x v="19"/>
    <x v="123"/>
    <x v="50"/>
    <x v="76"/>
    <x v="81"/>
    <x v="51"/>
    <x v="137"/>
    <x v="0"/>
  </r>
  <r>
    <x v="0"/>
    <x v="16"/>
    <x v="16"/>
    <x v="5"/>
    <x v="5"/>
    <x v="5"/>
    <x v="19"/>
    <x v="123"/>
    <x v="50"/>
    <x v="72"/>
    <x v="206"/>
    <x v="53"/>
    <x v="52"/>
    <x v="0"/>
  </r>
  <r>
    <x v="0"/>
    <x v="17"/>
    <x v="17"/>
    <x v="11"/>
    <x v="11"/>
    <x v="11"/>
    <x v="0"/>
    <x v="83"/>
    <x v="161"/>
    <x v="63"/>
    <x v="208"/>
    <x v="54"/>
    <x v="169"/>
    <x v="0"/>
  </r>
  <r>
    <x v="0"/>
    <x v="17"/>
    <x v="17"/>
    <x v="51"/>
    <x v="51"/>
    <x v="51"/>
    <x v="1"/>
    <x v="108"/>
    <x v="162"/>
    <x v="63"/>
    <x v="208"/>
    <x v="55"/>
    <x v="170"/>
    <x v="0"/>
  </r>
  <r>
    <x v="0"/>
    <x v="17"/>
    <x v="17"/>
    <x v="44"/>
    <x v="44"/>
    <x v="44"/>
    <x v="2"/>
    <x v="121"/>
    <x v="163"/>
    <x v="93"/>
    <x v="175"/>
    <x v="51"/>
    <x v="171"/>
    <x v="0"/>
  </r>
  <r>
    <x v="0"/>
    <x v="17"/>
    <x v="17"/>
    <x v="0"/>
    <x v="0"/>
    <x v="0"/>
    <x v="2"/>
    <x v="121"/>
    <x v="163"/>
    <x v="75"/>
    <x v="209"/>
    <x v="53"/>
    <x v="52"/>
    <x v="0"/>
  </r>
  <r>
    <x v="0"/>
    <x v="17"/>
    <x v="17"/>
    <x v="26"/>
    <x v="26"/>
    <x v="26"/>
    <x v="4"/>
    <x v="122"/>
    <x v="2"/>
    <x v="105"/>
    <x v="50"/>
    <x v="57"/>
    <x v="172"/>
    <x v="0"/>
  </r>
  <r>
    <x v="0"/>
    <x v="17"/>
    <x v="17"/>
    <x v="16"/>
    <x v="16"/>
    <x v="16"/>
    <x v="5"/>
    <x v="123"/>
    <x v="164"/>
    <x v="100"/>
    <x v="176"/>
    <x v="57"/>
    <x v="172"/>
    <x v="0"/>
  </r>
  <r>
    <x v="0"/>
    <x v="17"/>
    <x v="17"/>
    <x v="2"/>
    <x v="2"/>
    <x v="2"/>
    <x v="6"/>
    <x v="128"/>
    <x v="165"/>
    <x v="93"/>
    <x v="175"/>
    <x v="53"/>
    <x v="52"/>
    <x v="0"/>
  </r>
  <r>
    <x v="0"/>
    <x v="17"/>
    <x v="17"/>
    <x v="8"/>
    <x v="8"/>
    <x v="8"/>
    <x v="7"/>
    <x v="124"/>
    <x v="166"/>
    <x v="100"/>
    <x v="176"/>
    <x v="41"/>
    <x v="173"/>
    <x v="0"/>
  </r>
  <r>
    <x v="0"/>
    <x v="17"/>
    <x v="17"/>
    <x v="14"/>
    <x v="14"/>
    <x v="14"/>
    <x v="7"/>
    <x v="124"/>
    <x v="166"/>
    <x v="76"/>
    <x v="179"/>
    <x v="55"/>
    <x v="170"/>
    <x v="0"/>
  </r>
  <r>
    <x v="0"/>
    <x v="17"/>
    <x v="17"/>
    <x v="17"/>
    <x v="17"/>
    <x v="17"/>
    <x v="7"/>
    <x v="124"/>
    <x v="166"/>
    <x v="74"/>
    <x v="178"/>
    <x v="51"/>
    <x v="171"/>
    <x v="0"/>
  </r>
  <r>
    <x v="0"/>
    <x v="17"/>
    <x v="17"/>
    <x v="33"/>
    <x v="33"/>
    <x v="33"/>
    <x v="7"/>
    <x v="124"/>
    <x v="166"/>
    <x v="101"/>
    <x v="210"/>
    <x v="53"/>
    <x v="52"/>
    <x v="0"/>
  </r>
  <r>
    <x v="0"/>
    <x v="17"/>
    <x v="17"/>
    <x v="31"/>
    <x v="31"/>
    <x v="31"/>
    <x v="7"/>
    <x v="124"/>
    <x v="166"/>
    <x v="65"/>
    <x v="70"/>
    <x v="53"/>
    <x v="52"/>
    <x v="0"/>
  </r>
  <r>
    <x v="0"/>
    <x v="17"/>
    <x v="17"/>
    <x v="63"/>
    <x v="63"/>
    <x v="63"/>
    <x v="12"/>
    <x v="125"/>
    <x v="167"/>
    <x v="65"/>
    <x v="70"/>
    <x v="53"/>
    <x v="52"/>
    <x v="0"/>
  </r>
  <r>
    <x v="0"/>
    <x v="17"/>
    <x v="17"/>
    <x v="64"/>
    <x v="64"/>
    <x v="64"/>
    <x v="13"/>
    <x v="126"/>
    <x v="168"/>
    <x v="65"/>
    <x v="70"/>
    <x v="54"/>
    <x v="169"/>
    <x v="0"/>
  </r>
  <r>
    <x v="0"/>
    <x v="17"/>
    <x v="17"/>
    <x v="28"/>
    <x v="28"/>
    <x v="28"/>
    <x v="13"/>
    <x v="126"/>
    <x v="168"/>
    <x v="102"/>
    <x v="29"/>
    <x v="53"/>
    <x v="52"/>
    <x v="0"/>
  </r>
  <r>
    <x v="0"/>
    <x v="17"/>
    <x v="17"/>
    <x v="10"/>
    <x v="10"/>
    <x v="10"/>
    <x v="13"/>
    <x v="126"/>
    <x v="168"/>
    <x v="105"/>
    <x v="50"/>
    <x v="38"/>
    <x v="35"/>
    <x v="0"/>
  </r>
  <r>
    <x v="0"/>
    <x v="17"/>
    <x v="17"/>
    <x v="29"/>
    <x v="29"/>
    <x v="29"/>
    <x v="13"/>
    <x v="126"/>
    <x v="168"/>
    <x v="74"/>
    <x v="178"/>
    <x v="55"/>
    <x v="170"/>
    <x v="0"/>
  </r>
  <r>
    <x v="0"/>
    <x v="17"/>
    <x v="17"/>
    <x v="65"/>
    <x v="65"/>
    <x v="65"/>
    <x v="13"/>
    <x v="126"/>
    <x v="168"/>
    <x v="100"/>
    <x v="176"/>
    <x v="51"/>
    <x v="171"/>
    <x v="0"/>
  </r>
  <r>
    <x v="0"/>
    <x v="17"/>
    <x v="17"/>
    <x v="7"/>
    <x v="7"/>
    <x v="7"/>
    <x v="13"/>
    <x v="126"/>
    <x v="168"/>
    <x v="102"/>
    <x v="29"/>
    <x v="53"/>
    <x v="52"/>
    <x v="0"/>
  </r>
  <r>
    <x v="0"/>
    <x v="17"/>
    <x v="17"/>
    <x v="1"/>
    <x v="1"/>
    <x v="1"/>
    <x v="13"/>
    <x v="126"/>
    <x v="168"/>
    <x v="74"/>
    <x v="178"/>
    <x v="55"/>
    <x v="170"/>
    <x v="0"/>
  </r>
  <r>
    <x v="0"/>
    <x v="17"/>
    <x v="17"/>
    <x v="66"/>
    <x v="66"/>
    <x v="66"/>
    <x v="13"/>
    <x v="126"/>
    <x v="168"/>
    <x v="65"/>
    <x v="70"/>
    <x v="51"/>
    <x v="171"/>
    <x v="0"/>
  </r>
  <r>
    <x v="0"/>
    <x v="17"/>
    <x v="17"/>
    <x v="4"/>
    <x v="4"/>
    <x v="4"/>
    <x v="13"/>
    <x v="126"/>
    <x v="168"/>
    <x v="102"/>
    <x v="29"/>
    <x v="53"/>
    <x v="52"/>
    <x v="0"/>
  </r>
  <r>
    <x v="0"/>
    <x v="18"/>
    <x v="18"/>
    <x v="8"/>
    <x v="8"/>
    <x v="8"/>
    <x v="0"/>
    <x v="125"/>
    <x v="169"/>
    <x v="100"/>
    <x v="145"/>
    <x v="54"/>
    <x v="174"/>
    <x v="0"/>
  </r>
  <r>
    <x v="0"/>
    <x v="18"/>
    <x v="18"/>
    <x v="14"/>
    <x v="14"/>
    <x v="14"/>
    <x v="0"/>
    <x v="125"/>
    <x v="169"/>
    <x v="102"/>
    <x v="211"/>
    <x v="55"/>
    <x v="175"/>
    <x v="0"/>
  </r>
  <r>
    <x v="0"/>
    <x v="18"/>
    <x v="18"/>
    <x v="33"/>
    <x v="33"/>
    <x v="33"/>
    <x v="0"/>
    <x v="125"/>
    <x v="169"/>
    <x v="76"/>
    <x v="212"/>
    <x v="53"/>
    <x v="52"/>
    <x v="0"/>
  </r>
  <r>
    <x v="0"/>
    <x v="18"/>
    <x v="18"/>
    <x v="11"/>
    <x v="11"/>
    <x v="11"/>
    <x v="0"/>
    <x v="125"/>
    <x v="169"/>
    <x v="76"/>
    <x v="212"/>
    <x v="53"/>
    <x v="52"/>
    <x v="0"/>
  </r>
  <r>
    <x v="0"/>
    <x v="18"/>
    <x v="18"/>
    <x v="2"/>
    <x v="2"/>
    <x v="2"/>
    <x v="0"/>
    <x v="125"/>
    <x v="169"/>
    <x v="76"/>
    <x v="212"/>
    <x v="53"/>
    <x v="52"/>
    <x v="0"/>
  </r>
  <r>
    <x v="0"/>
    <x v="18"/>
    <x v="18"/>
    <x v="0"/>
    <x v="0"/>
    <x v="0"/>
    <x v="5"/>
    <x v="126"/>
    <x v="170"/>
    <x v="102"/>
    <x v="211"/>
    <x v="53"/>
    <x v="52"/>
    <x v="0"/>
  </r>
  <r>
    <x v="0"/>
    <x v="18"/>
    <x v="18"/>
    <x v="67"/>
    <x v="67"/>
    <x v="67"/>
    <x v="6"/>
    <x v="127"/>
    <x v="171"/>
    <x v="74"/>
    <x v="213"/>
    <x v="53"/>
    <x v="52"/>
    <x v="0"/>
  </r>
  <r>
    <x v="0"/>
    <x v="18"/>
    <x v="18"/>
    <x v="12"/>
    <x v="12"/>
    <x v="12"/>
    <x v="6"/>
    <x v="127"/>
    <x v="171"/>
    <x v="105"/>
    <x v="214"/>
    <x v="55"/>
    <x v="175"/>
    <x v="0"/>
  </r>
  <r>
    <x v="0"/>
    <x v="18"/>
    <x v="18"/>
    <x v="26"/>
    <x v="26"/>
    <x v="26"/>
    <x v="6"/>
    <x v="127"/>
    <x v="171"/>
    <x v="65"/>
    <x v="70"/>
    <x v="51"/>
    <x v="176"/>
    <x v="0"/>
  </r>
  <r>
    <x v="0"/>
    <x v="18"/>
    <x v="18"/>
    <x v="16"/>
    <x v="16"/>
    <x v="16"/>
    <x v="9"/>
    <x v="129"/>
    <x v="172"/>
    <x v="100"/>
    <x v="145"/>
    <x v="55"/>
    <x v="175"/>
    <x v="0"/>
  </r>
  <r>
    <x v="0"/>
    <x v="18"/>
    <x v="18"/>
    <x v="18"/>
    <x v="18"/>
    <x v="18"/>
    <x v="9"/>
    <x v="129"/>
    <x v="172"/>
    <x v="100"/>
    <x v="145"/>
    <x v="55"/>
    <x v="175"/>
    <x v="0"/>
  </r>
  <r>
    <x v="0"/>
    <x v="18"/>
    <x v="18"/>
    <x v="65"/>
    <x v="65"/>
    <x v="65"/>
    <x v="9"/>
    <x v="129"/>
    <x v="172"/>
    <x v="100"/>
    <x v="145"/>
    <x v="55"/>
    <x v="175"/>
    <x v="0"/>
  </r>
  <r>
    <x v="0"/>
    <x v="18"/>
    <x v="18"/>
    <x v="45"/>
    <x v="45"/>
    <x v="45"/>
    <x v="9"/>
    <x v="129"/>
    <x v="172"/>
    <x v="100"/>
    <x v="145"/>
    <x v="55"/>
    <x v="175"/>
    <x v="0"/>
  </r>
  <r>
    <x v="0"/>
    <x v="18"/>
    <x v="18"/>
    <x v="21"/>
    <x v="21"/>
    <x v="21"/>
    <x v="9"/>
    <x v="129"/>
    <x v="172"/>
    <x v="100"/>
    <x v="145"/>
    <x v="55"/>
    <x v="175"/>
    <x v="0"/>
  </r>
  <r>
    <x v="0"/>
    <x v="18"/>
    <x v="18"/>
    <x v="51"/>
    <x v="51"/>
    <x v="51"/>
    <x v="9"/>
    <x v="129"/>
    <x v="172"/>
    <x v="100"/>
    <x v="145"/>
    <x v="55"/>
    <x v="175"/>
    <x v="0"/>
  </r>
  <r>
    <x v="0"/>
    <x v="18"/>
    <x v="18"/>
    <x v="4"/>
    <x v="4"/>
    <x v="4"/>
    <x v="9"/>
    <x v="129"/>
    <x v="172"/>
    <x v="105"/>
    <x v="214"/>
    <x v="53"/>
    <x v="52"/>
    <x v="0"/>
  </r>
  <r>
    <x v="0"/>
    <x v="18"/>
    <x v="18"/>
    <x v="68"/>
    <x v="68"/>
    <x v="68"/>
    <x v="9"/>
    <x v="129"/>
    <x v="172"/>
    <x v="105"/>
    <x v="214"/>
    <x v="53"/>
    <x v="52"/>
    <x v="0"/>
  </r>
  <r>
    <x v="0"/>
    <x v="18"/>
    <x v="18"/>
    <x v="69"/>
    <x v="69"/>
    <x v="69"/>
    <x v="9"/>
    <x v="129"/>
    <x v="172"/>
    <x v="65"/>
    <x v="70"/>
    <x v="53"/>
    <x v="52"/>
    <x v="0"/>
  </r>
  <r>
    <x v="0"/>
    <x v="18"/>
    <x v="18"/>
    <x v="15"/>
    <x v="15"/>
    <x v="15"/>
    <x v="9"/>
    <x v="129"/>
    <x v="172"/>
    <x v="105"/>
    <x v="214"/>
    <x v="53"/>
    <x v="52"/>
    <x v="0"/>
  </r>
  <r>
    <x v="0"/>
    <x v="18"/>
    <x v="18"/>
    <x v="34"/>
    <x v="34"/>
    <x v="34"/>
    <x v="19"/>
    <x v="130"/>
    <x v="173"/>
    <x v="100"/>
    <x v="145"/>
    <x v="53"/>
    <x v="52"/>
    <x v="0"/>
  </r>
  <r>
    <x v="0"/>
    <x v="18"/>
    <x v="18"/>
    <x v="70"/>
    <x v="70"/>
    <x v="70"/>
    <x v="19"/>
    <x v="130"/>
    <x v="173"/>
    <x v="100"/>
    <x v="145"/>
    <x v="53"/>
    <x v="52"/>
    <x v="0"/>
  </r>
  <r>
    <x v="0"/>
    <x v="18"/>
    <x v="18"/>
    <x v="71"/>
    <x v="71"/>
    <x v="71"/>
    <x v="19"/>
    <x v="130"/>
    <x v="173"/>
    <x v="100"/>
    <x v="145"/>
    <x v="53"/>
    <x v="52"/>
    <x v="0"/>
  </r>
  <r>
    <x v="0"/>
    <x v="18"/>
    <x v="18"/>
    <x v="39"/>
    <x v="39"/>
    <x v="39"/>
    <x v="19"/>
    <x v="130"/>
    <x v="173"/>
    <x v="100"/>
    <x v="145"/>
    <x v="53"/>
    <x v="52"/>
    <x v="0"/>
  </r>
  <r>
    <x v="0"/>
    <x v="18"/>
    <x v="18"/>
    <x v="17"/>
    <x v="17"/>
    <x v="17"/>
    <x v="19"/>
    <x v="130"/>
    <x v="173"/>
    <x v="100"/>
    <x v="145"/>
    <x v="53"/>
    <x v="52"/>
    <x v="0"/>
  </r>
  <r>
    <x v="0"/>
    <x v="18"/>
    <x v="18"/>
    <x v="72"/>
    <x v="72"/>
    <x v="72"/>
    <x v="19"/>
    <x v="130"/>
    <x v="173"/>
    <x v="65"/>
    <x v="70"/>
    <x v="55"/>
    <x v="175"/>
    <x v="0"/>
  </r>
  <r>
    <x v="0"/>
    <x v="18"/>
    <x v="18"/>
    <x v="73"/>
    <x v="73"/>
    <x v="73"/>
    <x v="19"/>
    <x v="130"/>
    <x v="173"/>
    <x v="65"/>
    <x v="70"/>
    <x v="55"/>
    <x v="175"/>
    <x v="0"/>
  </r>
  <r>
    <x v="0"/>
    <x v="18"/>
    <x v="18"/>
    <x v="74"/>
    <x v="74"/>
    <x v="74"/>
    <x v="19"/>
    <x v="130"/>
    <x v="173"/>
    <x v="65"/>
    <x v="70"/>
    <x v="55"/>
    <x v="175"/>
    <x v="0"/>
  </r>
  <r>
    <x v="0"/>
    <x v="18"/>
    <x v="18"/>
    <x v="52"/>
    <x v="52"/>
    <x v="52"/>
    <x v="19"/>
    <x v="130"/>
    <x v="173"/>
    <x v="65"/>
    <x v="70"/>
    <x v="53"/>
    <x v="52"/>
    <x v="1"/>
  </r>
  <r>
    <x v="0"/>
    <x v="18"/>
    <x v="18"/>
    <x v="75"/>
    <x v="75"/>
    <x v="75"/>
    <x v="19"/>
    <x v="130"/>
    <x v="173"/>
    <x v="100"/>
    <x v="145"/>
    <x v="53"/>
    <x v="52"/>
    <x v="0"/>
  </r>
  <r>
    <x v="0"/>
    <x v="18"/>
    <x v="18"/>
    <x v="54"/>
    <x v="54"/>
    <x v="54"/>
    <x v="19"/>
    <x v="130"/>
    <x v="173"/>
    <x v="65"/>
    <x v="70"/>
    <x v="55"/>
    <x v="175"/>
    <x v="0"/>
  </r>
  <r>
    <x v="0"/>
    <x v="18"/>
    <x v="18"/>
    <x v="76"/>
    <x v="76"/>
    <x v="76"/>
    <x v="19"/>
    <x v="130"/>
    <x v="173"/>
    <x v="65"/>
    <x v="70"/>
    <x v="55"/>
    <x v="175"/>
    <x v="0"/>
  </r>
  <r>
    <x v="0"/>
    <x v="18"/>
    <x v="18"/>
    <x v="77"/>
    <x v="77"/>
    <x v="77"/>
    <x v="19"/>
    <x v="130"/>
    <x v="173"/>
    <x v="65"/>
    <x v="70"/>
    <x v="55"/>
    <x v="175"/>
    <x v="0"/>
  </r>
  <r>
    <x v="0"/>
    <x v="18"/>
    <x v="18"/>
    <x v="78"/>
    <x v="78"/>
    <x v="78"/>
    <x v="19"/>
    <x v="130"/>
    <x v="173"/>
    <x v="100"/>
    <x v="145"/>
    <x v="53"/>
    <x v="52"/>
    <x v="0"/>
  </r>
  <r>
    <x v="0"/>
    <x v="18"/>
    <x v="18"/>
    <x v="30"/>
    <x v="30"/>
    <x v="30"/>
    <x v="19"/>
    <x v="130"/>
    <x v="173"/>
    <x v="100"/>
    <x v="145"/>
    <x v="53"/>
    <x v="52"/>
    <x v="0"/>
  </r>
  <r>
    <x v="0"/>
    <x v="18"/>
    <x v="18"/>
    <x v="79"/>
    <x v="79"/>
    <x v="79"/>
    <x v="19"/>
    <x v="130"/>
    <x v="173"/>
    <x v="100"/>
    <x v="145"/>
    <x v="53"/>
    <x v="52"/>
    <x v="0"/>
  </r>
  <r>
    <x v="0"/>
    <x v="18"/>
    <x v="18"/>
    <x v="28"/>
    <x v="28"/>
    <x v="28"/>
    <x v="19"/>
    <x v="130"/>
    <x v="173"/>
    <x v="100"/>
    <x v="145"/>
    <x v="53"/>
    <x v="52"/>
    <x v="0"/>
  </r>
  <r>
    <x v="0"/>
    <x v="18"/>
    <x v="18"/>
    <x v="80"/>
    <x v="80"/>
    <x v="80"/>
    <x v="19"/>
    <x v="130"/>
    <x v="173"/>
    <x v="100"/>
    <x v="145"/>
    <x v="53"/>
    <x v="52"/>
    <x v="0"/>
  </r>
  <r>
    <x v="0"/>
    <x v="18"/>
    <x v="18"/>
    <x v="81"/>
    <x v="81"/>
    <x v="81"/>
    <x v="19"/>
    <x v="130"/>
    <x v="173"/>
    <x v="100"/>
    <x v="145"/>
    <x v="53"/>
    <x v="52"/>
    <x v="0"/>
  </r>
  <r>
    <x v="0"/>
    <x v="18"/>
    <x v="18"/>
    <x v="9"/>
    <x v="9"/>
    <x v="9"/>
    <x v="19"/>
    <x v="130"/>
    <x v="173"/>
    <x v="100"/>
    <x v="145"/>
    <x v="53"/>
    <x v="52"/>
    <x v="0"/>
  </r>
  <r>
    <x v="0"/>
    <x v="18"/>
    <x v="18"/>
    <x v="5"/>
    <x v="5"/>
    <x v="5"/>
    <x v="19"/>
    <x v="130"/>
    <x v="173"/>
    <x v="100"/>
    <x v="145"/>
    <x v="53"/>
    <x v="52"/>
    <x v="0"/>
  </r>
  <r>
    <x v="0"/>
    <x v="18"/>
    <x v="18"/>
    <x v="82"/>
    <x v="82"/>
    <x v="82"/>
    <x v="19"/>
    <x v="130"/>
    <x v="173"/>
    <x v="65"/>
    <x v="70"/>
    <x v="55"/>
    <x v="175"/>
    <x v="0"/>
  </r>
  <r>
    <x v="0"/>
    <x v="18"/>
    <x v="18"/>
    <x v="23"/>
    <x v="23"/>
    <x v="23"/>
    <x v="19"/>
    <x v="130"/>
    <x v="173"/>
    <x v="100"/>
    <x v="145"/>
    <x v="53"/>
    <x v="52"/>
    <x v="0"/>
  </r>
  <r>
    <x v="0"/>
    <x v="18"/>
    <x v="18"/>
    <x v="83"/>
    <x v="83"/>
    <x v="83"/>
    <x v="19"/>
    <x v="130"/>
    <x v="173"/>
    <x v="65"/>
    <x v="70"/>
    <x v="55"/>
    <x v="175"/>
    <x v="0"/>
  </r>
  <r>
    <x v="0"/>
    <x v="18"/>
    <x v="18"/>
    <x v="19"/>
    <x v="19"/>
    <x v="19"/>
    <x v="19"/>
    <x v="130"/>
    <x v="173"/>
    <x v="100"/>
    <x v="145"/>
    <x v="53"/>
    <x v="52"/>
    <x v="0"/>
  </r>
  <r>
    <x v="0"/>
    <x v="18"/>
    <x v="18"/>
    <x v="13"/>
    <x v="13"/>
    <x v="13"/>
    <x v="19"/>
    <x v="130"/>
    <x v="173"/>
    <x v="100"/>
    <x v="145"/>
    <x v="53"/>
    <x v="52"/>
    <x v="0"/>
  </r>
  <r>
    <x v="0"/>
    <x v="18"/>
    <x v="18"/>
    <x v="84"/>
    <x v="84"/>
    <x v="84"/>
    <x v="19"/>
    <x v="130"/>
    <x v="173"/>
    <x v="65"/>
    <x v="70"/>
    <x v="55"/>
    <x v="175"/>
    <x v="0"/>
  </r>
  <r>
    <x v="0"/>
    <x v="18"/>
    <x v="18"/>
    <x v="3"/>
    <x v="3"/>
    <x v="3"/>
    <x v="19"/>
    <x v="130"/>
    <x v="173"/>
    <x v="100"/>
    <x v="145"/>
    <x v="53"/>
    <x v="52"/>
    <x v="0"/>
  </r>
  <r>
    <x v="0"/>
    <x v="18"/>
    <x v="18"/>
    <x v="85"/>
    <x v="85"/>
    <x v="85"/>
    <x v="19"/>
    <x v="130"/>
    <x v="173"/>
    <x v="65"/>
    <x v="70"/>
    <x v="55"/>
    <x v="175"/>
    <x v="0"/>
  </r>
  <r>
    <x v="0"/>
    <x v="18"/>
    <x v="18"/>
    <x v="86"/>
    <x v="86"/>
    <x v="86"/>
    <x v="19"/>
    <x v="130"/>
    <x v="173"/>
    <x v="65"/>
    <x v="70"/>
    <x v="55"/>
    <x v="175"/>
    <x v="0"/>
  </r>
  <r>
    <x v="0"/>
    <x v="19"/>
    <x v="19"/>
    <x v="0"/>
    <x v="0"/>
    <x v="0"/>
    <x v="0"/>
    <x v="76"/>
    <x v="174"/>
    <x v="26"/>
    <x v="215"/>
    <x v="55"/>
    <x v="170"/>
    <x v="0"/>
  </r>
  <r>
    <x v="0"/>
    <x v="19"/>
    <x v="19"/>
    <x v="2"/>
    <x v="2"/>
    <x v="2"/>
    <x v="1"/>
    <x v="108"/>
    <x v="175"/>
    <x v="84"/>
    <x v="216"/>
    <x v="53"/>
    <x v="52"/>
    <x v="0"/>
  </r>
  <r>
    <x v="0"/>
    <x v="19"/>
    <x v="19"/>
    <x v="11"/>
    <x v="11"/>
    <x v="11"/>
    <x v="2"/>
    <x v="120"/>
    <x v="176"/>
    <x v="28"/>
    <x v="217"/>
    <x v="51"/>
    <x v="171"/>
    <x v="0"/>
  </r>
  <r>
    <x v="0"/>
    <x v="19"/>
    <x v="19"/>
    <x v="14"/>
    <x v="14"/>
    <x v="14"/>
    <x v="3"/>
    <x v="121"/>
    <x v="177"/>
    <x v="101"/>
    <x v="218"/>
    <x v="54"/>
    <x v="169"/>
    <x v="0"/>
  </r>
  <r>
    <x v="0"/>
    <x v="19"/>
    <x v="19"/>
    <x v="28"/>
    <x v="28"/>
    <x v="28"/>
    <x v="3"/>
    <x v="121"/>
    <x v="177"/>
    <x v="101"/>
    <x v="218"/>
    <x v="54"/>
    <x v="169"/>
    <x v="0"/>
  </r>
  <r>
    <x v="0"/>
    <x v="19"/>
    <x v="19"/>
    <x v="6"/>
    <x v="6"/>
    <x v="6"/>
    <x v="3"/>
    <x v="121"/>
    <x v="177"/>
    <x v="75"/>
    <x v="219"/>
    <x v="53"/>
    <x v="52"/>
    <x v="0"/>
  </r>
  <r>
    <x v="0"/>
    <x v="19"/>
    <x v="19"/>
    <x v="8"/>
    <x v="8"/>
    <x v="8"/>
    <x v="6"/>
    <x v="123"/>
    <x v="178"/>
    <x v="100"/>
    <x v="220"/>
    <x v="57"/>
    <x v="172"/>
    <x v="0"/>
  </r>
  <r>
    <x v="0"/>
    <x v="19"/>
    <x v="19"/>
    <x v="3"/>
    <x v="3"/>
    <x v="3"/>
    <x v="6"/>
    <x v="123"/>
    <x v="178"/>
    <x v="72"/>
    <x v="221"/>
    <x v="53"/>
    <x v="52"/>
    <x v="0"/>
  </r>
  <r>
    <x v="0"/>
    <x v="19"/>
    <x v="19"/>
    <x v="12"/>
    <x v="12"/>
    <x v="12"/>
    <x v="8"/>
    <x v="128"/>
    <x v="179"/>
    <x v="74"/>
    <x v="222"/>
    <x v="54"/>
    <x v="169"/>
    <x v="0"/>
  </r>
  <r>
    <x v="0"/>
    <x v="19"/>
    <x v="19"/>
    <x v="17"/>
    <x v="17"/>
    <x v="17"/>
    <x v="8"/>
    <x v="128"/>
    <x v="179"/>
    <x v="102"/>
    <x v="165"/>
    <x v="51"/>
    <x v="171"/>
    <x v="0"/>
  </r>
  <r>
    <x v="0"/>
    <x v="19"/>
    <x v="19"/>
    <x v="15"/>
    <x v="15"/>
    <x v="15"/>
    <x v="8"/>
    <x v="128"/>
    <x v="179"/>
    <x v="101"/>
    <x v="218"/>
    <x v="55"/>
    <x v="170"/>
    <x v="0"/>
  </r>
  <r>
    <x v="0"/>
    <x v="19"/>
    <x v="19"/>
    <x v="10"/>
    <x v="10"/>
    <x v="10"/>
    <x v="11"/>
    <x v="124"/>
    <x v="180"/>
    <x v="102"/>
    <x v="165"/>
    <x v="38"/>
    <x v="35"/>
    <x v="0"/>
  </r>
  <r>
    <x v="0"/>
    <x v="19"/>
    <x v="19"/>
    <x v="26"/>
    <x v="26"/>
    <x v="26"/>
    <x v="11"/>
    <x v="124"/>
    <x v="180"/>
    <x v="74"/>
    <x v="222"/>
    <x v="51"/>
    <x v="171"/>
    <x v="0"/>
  </r>
  <r>
    <x v="0"/>
    <x v="19"/>
    <x v="19"/>
    <x v="42"/>
    <x v="42"/>
    <x v="42"/>
    <x v="13"/>
    <x v="125"/>
    <x v="85"/>
    <x v="74"/>
    <x v="222"/>
    <x v="38"/>
    <x v="35"/>
    <x v="0"/>
  </r>
  <r>
    <x v="0"/>
    <x v="19"/>
    <x v="19"/>
    <x v="27"/>
    <x v="27"/>
    <x v="27"/>
    <x v="13"/>
    <x v="125"/>
    <x v="85"/>
    <x v="102"/>
    <x v="165"/>
    <x v="55"/>
    <x v="170"/>
    <x v="0"/>
  </r>
  <r>
    <x v="0"/>
    <x v="19"/>
    <x v="19"/>
    <x v="38"/>
    <x v="38"/>
    <x v="38"/>
    <x v="13"/>
    <x v="125"/>
    <x v="85"/>
    <x v="76"/>
    <x v="101"/>
    <x v="53"/>
    <x v="52"/>
    <x v="0"/>
  </r>
  <r>
    <x v="0"/>
    <x v="19"/>
    <x v="19"/>
    <x v="33"/>
    <x v="33"/>
    <x v="33"/>
    <x v="13"/>
    <x v="125"/>
    <x v="85"/>
    <x v="74"/>
    <x v="222"/>
    <x v="38"/>
    <x v="35"/>
    <x v="0"/>
  </r>
  <r>
    <x v="0"/>
    <x v="19"/>
    <x v="19"/>
    <x v="29"/>
    <x v="29"/>
    <x v="29"/>
    <x v="13"/>
    <x v="125"/>
    <x v="85"/>
    <x v="74"/>
    <x v="222"/>
    <x v="38"/>
    <x v="35"/>
    <x v="0"/>
  </r>
  <r>
    <x v="0"/>
    <x v="19"/>
    <x v="19"/>
    <x v="80"/>
    <x v="80"/>
    <x v="80"/>
    <x v="13"/>
    <x v="125"/>
    <x v="85"/>
    <x v="76"/>
    <x v="101"/>
    <x v="53"/>
    <x v="52"/>
    <x v="0"/>
  </r>
  <r>
    <x v="0"/>
    <x v="19"/>
    <x v="19"/>
    <x v="23"/>
    <x v="23"/>
    <x v="23"/>
    <x v="13"/>
    <x v="125"/>
    <x v="85"/>
    <x v="105"/>
    <x v="223"/>
    <x v="51"/>
    <x v="171"/>
    <x v="0"/>
  </r>
  <r>
    <x v="0"/>
    <x v="20"/>
    <x v="20"/>
    <x v="0"/>
    <x v="0"/>
    <x v="0"/>
    <x v="0"/>
    <x v="99"/>
    <x v="181"/>
    <x v="106"/>
    <x v="224"/>
    <x v="53"/>
    <x v="52"/>
    <x v="0"/>
  </r>
  <r>
    <x v="0"/>
    <x v="20"/>
    <x v="20"/>
    <x v="1"/>
    <x v="1"/>
    <x v="1"/>
    <x v="1"/>
    <x v="116"/>
    <x v="182"/>
    <x v="69"/>
    <x v="225"/>
    <x v="41"/>
    <x v="28"/>
    <x v="0"/>
  </r>
  <r>
    <x v="0"/>
    <x v="20"/>
    <x v="20"/>
    <x v="6"/>
    <x v="6"/>
    <x v="6"/>
    <x v="2"/>
    <x v="104"/>
    <x v="183"/>
    <x v="61"/>
    <x v="213"/>
    <x v="55"/>
    <x v="177"/>
    <x v="1"/>
  </r>
  <r>
    <x v="0"/>
    <x v="20"/>
    <x v="20"/>
    <x v="2"/>
    <x v="2"/>
    <x v="2"/>
    <x v="2"/>
    <x v="104"/>
    <x v="183"/>
    <x v="70"/>
    <x v="226"/>
    <x v="53"/>
    <x v="52"/>
    <x v="0"/>
  </r>
  <r>
    <x v="0"/>
    <x v="20"/>
    <x v="20"/>
    <x v="5"/>
    <x v="5"/>
    <x v="5"/>
    <x v="4"/>
    <x v="77"/>
    <x v="177"/>
    <x v="46"/>
    <x v="227"/>
    <x v="53"/>
    <x v="52"/>
    <x v="0"/>
  </r>
  <r>
    <x v="0"/>
    <x v="20"/>
    <x v="20"/>
    <x v="4"/>
    <x v="4"/>
    <x v="4"/>
    <x v="5"/>
    <x v="79"/>
    <x v="147"/>
    <x v="104"/>
    <x v="228"/>
    <x v="38"/>
    <x v="178"/>
    <x v="0"/>
  </r>
  <r>
    <x v="0"/>
    <x v="20"/>
    <x v="20"/>
    <x v="50"/>
    <x v="50"/>
    <x v="50"/>
    <x v="5"/>
    <x v="79"/>
    <x v="147"/>
    <x v="104"/>
    <x v="228"/>
    <x v="55"/>
    <x v="177"/>
    <x v="1"/>
  </r>
  <r>
    <x v="0"/>
    <x v="20"/>
    <x v="20"/>
    <x v="31"/>
    <x v="31"/>
    <x v="31"/>
    <x v="7"/>
    <x v="80"/>
    <x v="40"/>
    <x v="65"/>
    <x v="70"/>
    <x v="53"/>
    <x v="52"/>
    <x v="0"/>
  </r>
  <r>
    <x v="0"/>
    <x v="20"/>
    <x v="20"/>
    <x v="11"/>
    <x v="11"/>
    <x v="11"/>
    <x v="8"/>
    <x v="82"/>
    <x v="184"/>
    <x v="66"/>
    <x v="229"/>
    <x v="51"/>
    <x v="141"/>
    <x v="0"/>
  </r>
  <r>
    <x v="0"/>
    <x v="20"/>
    <x v="20"/>
    <x v="26"/>
    <x v="26"/>
    <x v="26"/>
    <x v="9"/>
    <x v="83"/>
    <x v="166"/>
    <x v="102"/>
    <x v="30"/>
    <x v="28"/>
    <x v="179"/>
    <x v="0"/>
  </r>
  <r>
    <x v="0"/>
    <x v="20"/>
    <x v="20"/>
    <x v="13"/>
    <x v="13"/>
    <x v="13"/>
    <x v="10"/>
    <x v="84"/>
    <x v="185"/>
    <x v="66"/>
    <x v="229"/>
    <x v="53"/>
    <x v="52"/>
    <x v="0"/>
  </r>
  <r>
    <x v="0"/>
    <x v="20"/>
    <x v="20"/>
    <x v="10"/>
    <x v="10"/>
    <x v="10"/>
    <x v="11"/>
    <x v="108"/>
    <x v="114"/>
    <x v="28"/>
    <x v="145"/>
    <x v="41"/>
    <x v="28"/>
    <x v="0"/>
  </r>
  <r>
    <x v="0"/>
    <x v="20"/>
    <x v="20"/>
    <x v="3"/>
    <x v="3"/>
    <x v="3"/>
    <x v="11"/>
    <x v="108"/>
    <x v="114"/>
    <x v="84"/>
    <x v="66"/>
    <x v="53"/>
    <x v="52"/>
    <x v="0"/>
  </r>
  <r>
    <x v="0"/>
    <x v="20"/>
    <x v="20"/>
    <x v="8"/>
    <x v="8"/>
    <x v="8"/>
    <x v="13"/>
    <x v="109"/>
    <x v="97"/>
    <x v="65"/>
    <x v="70"/>
    <x v="28"/>
    <x v="179"/>
    <x v="0"/>
  </r>
  <r>
    <x v="0"/>
    <x v="20"/>
    <x v="20"/>
    <x v="30"/>
    <x v="30"/>
    <x v="30"/>
    <x v="13"/>
    <x v="109"/>
    <x v="97"/>
    <x v="72"/>
    <x v="230"/>
    <x v="54"/>
    <x v="180"/>
    <x v="1"/>
  </r>
  <r>
    <x v="0"/>
    <x v="20"/>
    <x v="20"/>
    <x v="14"/>
    <x v="14"/>
    <x v="14"/>
    <x v="15"/>
    <x v="120"/>
    <x v="85"/>
    <x v="28"/>
    <x v="145"/>
    <x v="51"/>
    <x v="141"/>
    <x v="0"/>
  </r>
  <r>
    <x v="0"/>
    <x v="20"/>
    <x v="20"/>
    <x v="28"/>
    <x v="28"/>
    <x v="28"/>
    <x v="15"/>
    <x v="120"/>
    <x v="85"/>
    <x v="73"/>
    <x v="53"/>
    <x v="55"/>
    <x v="177"/>
    <x v="0"/>
  </r>
  <r>
    <x v="0"/>
    <x v="20"/>
    <x v="20"/>
    <x v="33"/>
    <x v="33"/>
    <x v="33"/>
    <x v="17"/>
    <x v="110"/>
    <x v="149"/>
    <x v="28"/>
    <x v="145"/>
    <x v="38"/>
    <x v="178"/>
    <x v="0"/>
  </r>
  <r>
    <x v="0"/>
    <x v="20"/>
    <x v="20"/>
    <x v="29"/>
    <x v="29"/>
    <x v="29"/>
    <x v="17"/>
    <x v="110"/>
    <x v="149"/>
    <x v="93"/>
    <x v="231"/>
    <x v="54"/>
    <x v="180"/>
    <x v="0"/>
  </r>
  <r>
    <x v="0"/>
    <x v="20"/>
    <x v="20"/>
    <x v="18"/>
    <x v="18"/>
    <x v="18"/>
    <x v="17"/>
    <x v="110"/>
    <x v="149"/>
    <x v="101"/>
    <x v="91"/>
    <x v="41"/>
    <x v="28"/>
    <x v="0"/>
  </r>
  <r>
    <x v="0"/>
    <x v="20"/>
    <x v="20"/>
    <x v="15"/>
    <x v="15"/>
    <x v="15"/>
    <x v="17"/>
    <x v="110"/>
    <x v="149"/>
    <x v="73"/>
    <x v="53"/>
    <x v="53"/>
    <x v="5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324697-1223-441E-B900-62F113641651}" name="pvt_L" cacheId="2239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337" firstHeaderRow="0" firstDataRow="1" firstDataCol="1"/>
  <pivotFields count="11">
    <pivotField showAll="0"/>
    <pivotField showAll="0"/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33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343">
      <pivotArea field="2" type="button" dataOnly="0" labelOnly="1" outline="0" axis="axisRow" fieldPosition="0"/>
    </format>
    <format dxfId="342">
      <pivotArea outline="0" fieldPosition="0">
        <references count="1">
          <reference field="4294967294" count="1">
            <x v="0"/>
          </reference>
        </references>
      </pivotArea>
    </format>
    <format dxfId="341">
      <pivotArea outline="0" fieldPosition="0">
        <references count="1">
          <reference field="4294967294" count="1">
            <x v="1"/>
          </reference>
        </references>
      </pivotArea>
    </format>
    <format dxfId="340">
      <pivotArea outline="0" fieldPosition="0">
        <references count="1">
          <reference field="4294967294" count="1">
            <x v="2"/>
          </reference>
        </references>
      </pivotArea>
    </format>
    <format dxfId="339">
      <pivotArea outline="0" fieldPosition="0">
        <references count="1">
          <reference field="4294967294" count="1">
            <x v="3"/>
          </reference>
        </references>
      </pivotArea>
    </format>
    <format dxfId="338">
      <pivotArea outline="0" fieldPosition="0">
        <references count="1">
          <reference field="4294967294" count="1">
            <x v="4"/>
          </reference>
        </references>
      </pivotArea>
    </format>
    <format dxfId="337">
      <pivotArea outline="0" fieldPosition="0">
        <references count="1">
          <reference field="4294967294" count="1">
            <x v="5"/>
          </reference>
        </references>
      </pivotArea>
    </format>
    <format dxfId="336">
      <pivotArea outline="0" fieldPosition="0">
        <references count="1">
          <reference field="4294967294" count="1">
            <x v="6"/>
          </reference>
        </references>
      </pivotArea>
    </format>
    <format dxfId="335">
      <pivotArea field="2" type="button" dataOnly="0" labelOnly="1" outline="0" axis="axisRow" fieldPosition="0"/>
    </format>
    <format dxfId="3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33">
      <pivotArea field="2" type="button" dataOnly="0" labelOnly="1" outline="0" axis="axisRow" fieldPosition="0"/>
    </format>
    <format dxfId="3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31">
      <pivotArea field="2" type="button" dataOnly="0" labelOnly="1" outline="0" axis="axisRow" fieldPosition="0"/>
    </format>
    <format dxfId="33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10D733-209C-469B-8588-4EBCAC026D83}" name="pvt_M" cacheId="2240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78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1">
        <item x="0"/>
        <item x="14"/>
        <item x="15"/>
        <item x="8"/>
        <item x="3"/>
        <item x="12"/>
        <item x="16"/>
        <item x="2"/>
        <item x="9"/>
        <item x="1"/>
        <item x="13"/>
        <item x="5"/>
        <item x="17"/>
        <item x="6"/>
        <item x="10"/>
        <item x="7"/>
        <item x="11"/>
        <item x="20"/>
        <item x="4"/>
        <item x="19"/>
        <item x="18"/>
      </items>
    </pivotField>
    <pivotField axis="axisRow" showAll="0" insertBlankRow="1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>
      <items count="44">
        <item x="4"/>
        <item x="7"/>
        <item x="8"/>
        <item x="24"/>
        <item x="38"/>
        <item x="22"/>
        <item x="37"/>
        <item x="39"/>
        <item x="28"/>
        <item x="35"/>
        <item x="40"/>
        <item x="31"/>
        <item x="23"/>
        <item x="42"/>
        <item x="41"/>
        <item x="43"/>
        <item x="36"/>
        <item x="34"/>
        <item x="19"/>
        <item x="18"/>
        <item x="17"/>
        <item x="16"/>
        <item x="12"/>
        <item x="5"/>
        <item x="9"/>
        <item x="2"/>
        <item x="30"/>
        <item x="21"/>
        <item x="20"/>
        <item x="3"/>
        <item x="11"/>
        <item x="13"/>
        <item x="33"/>
        <item x="1"/>
        <item x="26"/>
        <item x="0"/>
        <item x="25"/>
        <item x="27"/>
        <item x="6"/>
        <item x="10"/>
        <item x="14"/>
        <item x="29"/>
        <item x="15"/>
        <item x="32"/>
      </items>
    </pivotField>
    <pivotField showAll="0" defaultSubtotal="0">
      <items count="44">
        <item x="16"/>
        <item x="6"/>
        <item x="2"/>
        <item x="25"/>
        <item x="42"/>
        <item x="28"/>
        <item x="10"/>
        <item x="1"/>
        <item x="19"/>
        <item x="5"/>
        <item x="38"/>
        <item x="34"/>
        <item x="39"/>
        <item x="17"/>
        <item x="9"/>
        <item x="32"/>
        <item x="13"/>
        <item x="40"/>
        <item x="18"/>
        <item x="27"/>
        <item x="26"/>
        <item x="15"/>
        <item x="14"/>
        <item x="33"/>
        <item x="12"/>
        <item x="7"/>
        <item x="24"/>
        <item x="31"/>
        <item x="8"/>
        <item x="11"/>
        <item x="0"/>
        <item x="22"/>
        <item x="4"/>
        <item x="41"/>
        <item x="36"/>
        <item x="43"/>
        <item x="29"/>
        <item x="20"/>
        <item x="3"/>
        <item x="21"/>
        <item x="30"/>
        <item x="37"/>
        <item x="23"/>
        <item x="35"/>
      </items>
    </pivotField>
    <pivotField axis="axisRow" showAll="0" defaultSubtotal="0">
      <items count="44">
        <item x="4"/>
        <item x="7"/>
        <item x="8"/>
        <item x="24"/>
        <item x="38"/>
        <item x="22"/>
        <item x="37"/>
        <item x="39"/>
        <item x="28"/>
        <item x="35"/>
        <item x="40"/>
        <item x="31"/>
        <item x="23"/>
        <item x="42"/>
        <item x="41"/>
        <item x="43"/>
        <item x="36"/>
        <item x="34"/>
        <item x="19"/>
        <item x="18"/>
        <item x="17"/>
        <item x="16"/>
        <item x="12"/>
        <item x="5"/>
        <item x="9"/>
        <item x="2"/>
        <item x="30"/>
        <item x="21"/>
        <item x="20"/>
        <item x="3"/>
        <item x="11"/>
        <item x="13"/>
        <item x="33"/>
        <item x="1"/>
        <item x="26"/>
        <item x="0"/>
        <item x="25"/>
        <item x="27"/>
        <item x="6"/>
        <item x="10"/>
        <item x="14"/>
        <item x="29"/>
        <item x="15"/>
        <item x="3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68">
        <item x="164"/>
        <item x="163"/>
        <item x="158"/>
        <item x="157"/>
        <item x="156"/>
        <item x="155"/>
        <item x="154"/>
        <item x="153"/>
        <item x="152"/>
        <item x="151"/>
        <item x="92"/>
        <item x="91"/>
        <item x="146"/>
        <item x="90"/>
        <item x="89"/>
        <item x="88"/>
        <item x="128"/>
        <item x="87"/>
        <item x="127"/>
        <item x="134"/>
        <item x="126"/>
        <item x="133"/>
        <item x="159"/>
        <item x="86"/>
        <item x="125"/>
        <item x="124"/>
        <item x="150"/>
        <item x="167"/>
        <item x="160"/>
        <item x="165"/>
        <item x="73"/>
        <item x="145"/>
        <item x="123"/>
        <item x="85"/>
        <item x="84"/>
        <item x="118"/>
        <item x="83"/>
        <item x="132"/>
        <item x="72"/>
        <item x="82"/>
        <item x="81"/>
        <item x="71"/>
        <item x="70"/>
        <item x="106"/>
        <item x="80"/>
        <item x="149"/>
        <item x="144"/>
        <item x="69"/>
        <item x="68"/>
        <item x="148"/>
        <item x="162"/>
        <item x="79"/>
        <item x="141"/>
        <item x="67"/>
        <item x="105"/>
        <item x="66"/>
        <item x="65"/>
        <item x="161"/>
        <item x="131"/>
        <item x="130"/>
        <item x="122"/>
        <item x="129"/>
        <item x="117"/>
        <item x="64"/>
        <item x="55"/>
        <item x="116"/>
        <item x="147"/>
        <item x="54"/>
        <item x="53"/>
        <item x="52"/>
        <item x="63"/>
        <item x="104"/>
        <item x="115"/>
        <item x="140"/>
        <item x="121"/>
        <item x="62"/>
        <item x="103"/>
        <item x="102"/>
        <item x="139"/>
        <item x="166"/>
        <item x="78"/>
        <item x="138"/>
        <item x="101"/>
        <item x="61"/>
        <item x="143"/>
        <item x="77"/>
        <item x="114"/>
        <item x="51"/>
        <item x="137"/>
        <item x="113"/>
        <item x="50"/>
        <item x="100"/>
        <item x="112"/>
        <item x="76"/>
        <item x="111"/>
        <item x="120"/>
        <item x="60"/>
        <item x="99"/>
        <item x="110"/>
        <item x="75"/>
        <item x="49"/>
        <item x="48"/>
        <item x="98"/>
        <item x="59"/>
        <item x="142"/>
        <item x="39"/>
        <item x="38"/>
        <item x="37"/>
        <item x="97"/>
        <item x="47"/>
        <item x="119"/>
        <item x="46"/>
        <item x="96"/>
        <item x="45"/>
        <item x="36"/>
        <item x="58"/>
        <item x="136"/>
        <item x="95"/>
        <item x="74"/>
        <item x="109"/>
        <item x="35"/>
        <item x="34"/>
        <item x="44"/>
        <item x="43"/>
        <item x="33"/>
        <item x="135"/>
        <item x="32"/>
        <item x="108"/>
        <item x="107"/>
        <item x="57"/>
        <item x="56"/>
        <item x="31"/>
        <item x="42"/>
        <item x="94"/>
        <item x="93"/>
        <item x="30"/>
        <item x="29"/>
        <item x="28"/>
        <item x="27"/>
        <item x="41"/>
        <item x="26"/>
        <item x="25"/>
        <item x="19"/>
        <item x="18"/>
        <item x="17"/>
        <item x="16"/>
        <item x="15"/>
        <item x="14"/>
        <item x="40"/>
        <item x="24"/>
        <item x="23"/>
        <item x="13"/>
        <item x="12"/>
        <item x="11"/>
        <item x="22"/>
        <item x="10"/>
        <item x="9"/>
        <item x="21"/>
        <item x="8"/>
        <item x="20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73">
        <item x="88"/>
        <item x="272"/>
        <item x="87"/>
        <item x="175"/>
        <item x="86"/>
        <item x="133"/>
        <item x="174"/>
        <item x="72"/>
        <item x="85"/>
        <item x="271"/>
        <item x="37"/>
        <item x="36"/>
        <item x="35"/>
        <item x="119"/>
        <item x="173"/>
        <item x="118"/>
        <item x="19"/>
        <item x="18"/>
        <item x="17"/>
        <item x="226"/>
        <item x="16"/>
        <item x="15"/>
        <item x="132"/>
        <item x="84"/>
        <item x="71"/>
        <item x="14"/>
        <item x="54"/>
        <item x="205"/>
        <item x="245"/>
        <item x="104"/>
        <item x="149"/>
        <item x="172"/>
        <item x="53"/>
        <item x="131"/>
        <item x="187"/>
        <item x="70"/>
        <item x="52"/>
        <item x="34"/>
        <item x="51"/>
        <item x="160"/>
        <item x="171"/>
        <item x="148"/>
        <item x="117"/>
        <item x="69"/>
        <item x="68"/>
        <item x="130"/>
        <item x="33"/>
        <item x="32"/>
        <item x="83"/>
        <item x="261"/>
        <item x="159"/>
        <item x="103"/>
        <item x="225"/>
        <item x="102"/>
        <item x="170"/>
        <item x="13"/>
        <item x="67"/>
        <item x="147"/>
        <item x="216"/>
        <item x="66"/>
        <item x="31"/>
        <item x="65"/>
        <item x="146"/>
        <item x="251"/>
        <item x="234"/>
        <item x="260"/>
        <item x="50"/>
        <item x="270"/>
        <item x="145"/>
        <item x="12"/>
        <item x="49"/>
        <item x="196"/>
        <item x="158"/>
        <item x="144"/>
        <item x="215"/>
        <item x="116"/>
        <item x="64"/>
        <item x="186"/>
        <item x="269"/>
        <item x="11"/>
        <item x="259"/>
        <item x="101"/>
        <item x="129"/>
        <item x="100"/>
        <item x="244"/>
        <item x="185"/>
        <item x="82"/>
        <item x="30"/>
        <item x="224"/>
        <item x="81"/>
        <item x="63"/>
        <item x="48"/>
        <item x="184"/>
        <item x="47"/>
        <item x="195"/>
        <item x="115"/>
        <item x="99"/>
        <item x="80"/>
        <item x="10"/>
        <item x="233"/>
        <item x="128"/>
        <item x="204"/>
        <item x="243"/>
        <item x="62"/>
        <item x="183"/>
        <item x="98"/>
        <item x="29"/>
        <item x="46"/>
        <item x="9"/>
        <item x="97"/>
        <item x="182"/>
        <item x="250"/>
        <item x="194"/>
        <item x="45"/>
        <item x="127"/>
        <item x="203"/>
        <item x="157"/>
        <item x="242"/>
        <item x="28"/>
        <item x="44"/>
        <item x="268"/>
        <item x="258"/>
        <item x="27"/>
        <item x="214"/>
        <item x="79"/>
        <item x="8"/>
        <item x="114"/>
        <item x="61"/>
        <item x="232"/>
        <item x="267"/>
        <item x="143"/>
        <item x="202"/>
        <item x="96"/>
        <item x="113"/>
        <item x="7"/>
        <item x="156"/>
        <item x="6"/>
        <item x="169"/>
        <item x="26"/>
        <item x="155"/>
        <item x="112"/>
        <item x="43"/>
        <item x="25"/>
        <item x="168"/>
        <item x="181"/>
        <item x="111"/>
        <item x="223"/>
        <item x="95"/>
        <item x="241"/>
        <item x="142"/>
        <item x="213"/>
        <item x="180"/>
        <item x="78"/>
        <item x="193"/>
        <item x="110"/>
        <item x="212"/>
        <item x="60"/>
        <item x="154"/>
        <item x="231"/>
        <item x="201"/>
        <item x="141"/>
        <item x="109"/>
        <item x="222"/>
        <item x="94"/>
        <item x="211"/>
        <item x="221"/>
        <item x="192"/>
        <item x="257"/>
        <item x="167"/>
        <item x="126"/>
        <item x="42"/>
        <item x="240"/>
        <item x="166"/>
        <item x="59"/>
        <item x="210"/>
        <item x="93"/>
        <item x="24"/>
        <item x="153"/>
        <item x="191"/>
        <item x="5"/>
        <item x="41"/>
        <item x="125"/>
        <item x="249"/>
        <item x="92"/>
        <item x="4"/>
        <item x="190"/>
        <item x="256"/>
        <item x="179"/>
        <item x="266"/>
        <item x="140"/>
        <item x="209"/>
        <item x="124"/>
        <item x="139"/>
        <item x="208"/>
        <item x="23"/>
        <item x="239"/>
        <item x="3"/>
        <item x="220"/>
        <item x="91"/>
        <item x="230"/>
        <item x="138"/>
        <item x="238"/>
        <item x="137"/>
        <item x="108"/>
        <item x="178"/>
        <item x="58"/>
        <item x="265"/>
        <item x="2"/>
        <item x="136"/>
        <item x="77"/>
        <item x="165"/>
        <item x="40"/>
        <item x="264"/>
        <item x="107"/>
        <item x="248"/>
        <item x="255"/>
        <item x="177"/>
        <item x="152"/>
        <item x="219"/>
        <item x="76"/>
        <item x="189"/>
        <item x="57"/>
        <item x="164"/>
        <item x="200"/>
        <item x="123"/>
        <item x="237"/>
        <item x="151"/>
        <item x="199"/>
        <item x="163"/>
        <item x="22"/>
        <item x="122"/>
        <item x="75"/>
        <item x="236"/>
        <item x="207"/>
        <item x="135"/>
        <item x="134"/>
        <item x="218"/>
        <item x="188"/>
        <item x="254"/>
        <item x="39"/>
        <item x="74"/>
        <item x="229"/>
        <item x="1"/>
        <item x="162"/>
        <item x="198"/>
        <item x="21"/>
        <item x="106"/>
        <item x="105"/>
        <item x="150"/>
        <item x="0"/>
        <item x="121"/>
        <item x="228"/>
        <item x="56"/>
        <item x="247"/>
        <item x="55"/>
        <item x="227"/>
        <item x="176"/>
        <item x="20"/>
        <item x="253"/>
        <item x="161"/>
        <item x="120"/>
        <item x="38"/>
        <item x="197"/>
        <item x="217"/>
        <item x="90"/>
        <item x="263"/>
        <item x="89"/>
        <item x="262"/>
        <item x="206"/>
        <item x="246"/>
        <item x="252"/>
        <item x="235"/>
        <item x="73"/>
      </items>
    </pivotField>
    <pivotField dataField="1" showAll="0" defaultSubtotal="0">
      <items count="129">
        <item x="55"/>
        <item x="82"/>
        <item x="70"/>
        <item x="119"/>
        <item x="93"/>
        <item x="38"/>
        <item x="110"/>
        <item x="83"/>
        <item x="94"/>
        <item x="14"/>
        <item x="35"/>
        <item x="102"/>
        <item x="39"/>
        <item x="37"/>
        <item x="80"/>
        <item x="109"/>
        <item x="72"/>
        <item x="125"/>
        <item x="117"/>
        <item x="107"/>
        <item x="78"/>
        <item x="81"/>
        <item x="36"/>
        <item x="108"/>
        <item x="105"/>
        <item x="66"/>
        <item x="53"/>
        <item x="123"/>
        <item x="77"/>
        <item x="56"/>
        <item x="68"/>
        <item x="91"/>
        <item x="67"/>
        <item x="71"/>
        <item x="46"/>
        <item x="34"/>
        <item x="118"/>
        <item x="79"/>
        <item x="98"/>
        <item x="126"/>
        <item x="69"/>
        <item x="127"/>
        <item x="122"/>
        <item x="87"/>
        <item x="51"/>
        <item x="121"/>
        <item x="106"/>
        <item x="101"/>
        <item x="65"/>
        <item x="17"/>
        <item x="76"/>
        <item x="112"/>
        <item x="90"/>
        <item x="64"/>
        <item x="113"/>
        <item x="54"/>
        <item x="124"/>
        <item x="49"/>
        <item x="99"/>
        <item x="62"/>
        <item x="92"/>
        <item x="25"/>
        <item x="100"/>
        <item x="18"/>
        <item x="111"/>
        <item x="89"/>
        <item x="43"/>
        <item x="116"/>
        <item x="24"/>
        <item x="63"/>
        <item x="88"/>
        <item x="52"/>
        <item x="97"/>
        <item x="32"/>
        <item x="45"/>
        <item x="86"/>
        <item x="128"/>
        <item x="47"/>
        <item x="33"/>
        <item x="48"/>
        <item x="16"/>
        <item x="75"/>
        <item x="120"/>
        <item x="50"/>
        <item x="26"/>
        <item x="60"/>
        <item x="115"/>
        <item x="74"/>
        <item x="104"/>
        <item x="61"/>
        <item x="103"/>
        <item x="73"/>
        <item x="59"/>
        <item x="19"/>
        <item x="44"/>
        <item x="31"/>
        <item x="42"/>
        <item x="114"/>
        <item x="28"/>
        <item x="95"/>
        <item x="96"/>
        <item x="29"/>
        <item x="27"/>
        <item x="58"/>
        <item x="57"/>
        <item x="13"/>
        <item x="84"/>
        <item x="23"/>
        <item x="30"/>
        <item x="85"/>
        <item x="8"/>
        <item x="15"/>
        <item x="41"/>
        <item x="12"/>
        <item x="22"/>
        <item x="40"/>
        <item x="4"/>
        <item x="7"/>
        <item x="11"/>
        <item x="9"/>
        <item x="6"/>
        <item x="10"/>
        <item x="21"/>
        <item x="20"/>
        <item x="3"/>
        <item x="2"/>
        <item x="5"/>
        <item x="1"/>
        <item x="0"/>
      </items>
    </pivotField>
    <pivotField dataField="1" showAll="0" defaultSubtotal="0">
      <items count="279">
        <item x="56"/>
        <item x="14"/>
        <item x="38"/>
        <item x="74"/>
        <item x="184"/>
        <item x="93"/>
        <item x="35"/>
        <item x="39"/>
        <item x="37"/>
        <item x="141"/>
        <item x="107"/>
        <item x="17"/>
        <item x="124"/>
        <item x="200"/>
        <item x="236"/>
        <item x="188"/>
        <item x="18"/>
        <item x="36"/>
        <item x="106"/>
        <item x="57"/>
        <item x="75"/>
        <item x="16"/>
        <item x="109"/>
        <item x="246"/>
        <item x="173"/>
        <item x="186"/>
        <item x="110"/>
        <item x="91"/>
        <item x="34"/>
        <item x="210"/>
        <item x="201"/>
        <item x="233"/>
        <item x="278"/>
        <item x="158"/>
        <item x="142"/>
        <item x="126"/>
        <item x="187"/>
        <item x="19"/>
        <item x="77"/>
        <item x="266"/>
        <item x="125"/>
        <item x="196"/>
        <item x="54"/>
        <item x="168"/>
        <item x="156"/>
        <item x="242"/>
        <item x="139"/>
        <item x="58"/>
        <item x="189"/>
        <item x="25"/>
        <item x="92"/>
        <item x="154"/>
        <item x="212"/>
        <item x="198"/>
        <item x="47"/>
        <item x="138"/>
        <item x="70"/>
        <item x="245"/>
        <item x="24"/>
        <item x="267"/>
        <item x="166"/>
        <item x="225"/>
        <item x="90"/>
        <item x="185"/>
        <item x="13"/>
        <item x="32"/>
        <item x="167"/>
        <item x="72"/>
        <item x="195"/>
        <item x="230"/>
        <item x="8"/>
        <item x="140"/>
        <item x="71"/>
        <item x="88"/>
        <item x="33"/>
        <item x="277"/>
        <item x="76"/>
        <item x="52"/>
        <item x="157"/>
        <item x="120"/>
        <item x="137"/>
        <item x="263"/>
        <item x="108"/>
        <item x="69"/>
        <item x="15"/>
        <item x="211"/>
        <item x="97"/>
        <item x="276"/>
        <item x="84"/>
        <item x="171"/>
        <item x="26"/>
        <item x="115"/>
        <item x="102"/>
        <item x="183"/>
        <item x="12"/>
        <item x="273"/>
        <item x="155"/>
        <item x="244"/>
        <item x="103"/>
        <item x="73"/>
        <item x="163"/>
        <item x="55"/>
        <item x="265"/>
        <item x="135"/>
        <item x="235"/>
        <item x="169"/>
        <item x="50"/>
        <item x="122"/>
        <item x="85"/>
        <item x="222"/>
        <item x="123"/>
        <item x="172"/>
        <item x="132"/>
        <item x="89"/>
        <item x="4"/>
        <item x="68"/>
        <item x="243"/>
        <item x="117"/>
        <item x="264"/>
        <item x="136"/>
        <item x="275"/>
        <item x="170"/>
        <item x="151"/>
        <item x="43"/>
        <item x="131"/>
        <item x="7"/>
        <item x="45"/>
        <item x="98"/>
        <item x="234"/>
        <item x="11"/>
        <item x="67"/>
        <item x="182"/>
        <item x="53"/>
        <item x="256"/>
        <item x="208"/>
        <item x="87"/>
        <item x="262"/>
        <item x="31"/>
        <item x="192"/>
        <item x="274"/>
        <item x="46"/>
        <item x="153"/>
        <item x="181"/>
        <item x="83"/>
        <item x="64"/>
        <item x="104"/>
        <item x="121"/>
        <item x="48"/>
        <item x="145"/>
        <item x="119"/>
        <item x="199"/>
        <item x="9"/>
        <item x="101"/>
        <item x="49"/>
        <item x="241"/>
        <item x="209"/>
        <item x="113"/>
        <item x="226"/>
        <item x="197"/>
        <item x="217"/>
        <item x="272"/>
        <item x="6"/>
        <item x="51"/>
        <item x="65"/>
        <item x="152"/>
        <item x="165"/>
        <item x="105"/>
        <item x="28"/>
        <item x="203"/>
        <item x="29"/>
        <item x="86"/>
        <item x="219"/>
        <item x="27"/>
        <item x="118"/>
        <item x="240"/>
        <item x="10"/>
        <item x="255"/>
        <item x="100"/>
        <item x="66"/>
        <item x="193"/>
        <item x="148"/>
        <item x="232"/>
        <item x="180"/>
        <item x="261"/>
        <item x="202"/>
        <item x="218"/>
        <item x="164"/>
        <item x="178"/>
        <item x="99"/>
        <item x="150"/>
        <item x="179"/>
        <item x="134"/>
        <item x="116"/>
        <item x="23"/>
        <item x="30"/>
        <item x="149"/>
        <item x="207"/>
        <item x="3"/>
        <item x="96"/>
        <item x="133"/>
        <item x="162"/>
        <item x="62"/>
        <item x="223"/>
        <item x="114"/>
        <item x="177"/>
        <item x="252"/>
        <item x="205"/>
        <item x="224"/>
        <item x="2"/>
        <item x="194"/>
        <item x="81"/>
        <item x="44"/>
        <item x="5"/>
        <item x="206"/>
        <item x="82"/>
        <item x="231"/>
        <item x="63"/>
        <item x="22"/>
        <item x="221"/>
        <item x="42"/>
        <item x="271"/>
        <item x="129"/>
        <item x="228"/>
        <item x="259"/>
        <item x="61"/>
        <item x="248"/>
        <item x="160"/>
        <item x="146"/>
        <item x="250"/>
        <item x="270"/>
        <item x="214"/>
        <item x="144"/>
        <item x="204"/>
        <item x="147"/>
        <item x="130"/>
        <item x="249"/>
        <item x="216"/>
        <item x="254"/>
        <item x="176"/>
        <item x="260"/>
        <item x="229"/>
        <item x="175"/>
        <item x="258"/>
        <item x="80"/>
        <item x="215"/>
        <item x="143"/>
        <item x="239"/>
        <item x="161"/>
        <item x="237"/>
        <item x="79"/>
        <item x="191"/>
        <item x="213"/>
        <item x="60"/>
        <item x="268"/>
        <item x="59"/>
        <item x="41"/>
        <item x="174"/>
        <item x="238"/>
        <item x="269"/>
        <item x="253"/>
        <item x="227"/>
        <item x="128"/>
        <item x="1"/>
        <item x="127"/>
        <item x="0"/>
        <item x="111"/>
        <item x="112"/>
        <item x="159"/>
        <item x="21"/>
        <item x="40"/>
        <item x="251"/>
        <item x="78"/>
        <item x="94"/>
        <item x="257"/>
        <item x="20"/>
        <item x="190"/>
        <item x="247"/>
        <item x="95"/>
        <item x="220"/>
      </items>
    </pivotField>
    <pivotField dataField="1" showAll="0" defaultSubtotal="0">
      <items count="117">
        <item x="103"/>
        <item x="116"/>
        <item x="78"/>
        <item x="75"/>
        <item x="79"/>
        <item x="60"/>
        <item x="65"/>
        <item x="68"/>
        <item x="77"/>
        <item x="61"/>
        <item x="91"/>
        <item x="69"/>
        <item x="66"/>
        <item x="76"/>
        <item x="101"/>
        <item x="99"/>
        <item x="53"/>
        <item x="106"/>
        <item x="58"/>
        <item x="102"/>
        <item x="74"/>
        <item x="73"/>
        <item x="85"/>
        <item x="50"/>
        <item x="90"/>
        <item x="100"/>
        <item x="62"/>
        <item x="93"/>
        <item x="104"/>
        <item x="47"/>
        <item x="72"/>
        <item x="114"/>
        <item x="63"/>
        <item x="64"/>
        <item x="71"/>
        <item x="81"/>
        <item x="88"/>
        <item x="86"/>
        <item x="98"/>
        <item x="110"/>
        <item x="92"/>
        <item x="113"/>
        <item x="56"/>
        <item x="67"/>
        <item x="115"/>
        <item x="105"/>
        <item x="70"/>
        <item x="48"/>
        <item x="89"/>
        <item x="41"/>
        <item x="30"/>
        <item x="44"/>
        <item x="57"/>
        <item x="40"/>
        <item x="54"/>
        <item x="55"/>
        <item x="112"/>
        <item x="111"/>
        <item x="80"/>
        <item x="87"/>
        <item x="49"/>
        <item x="59"/>
        <item x="46"/>
        <item x="97"/>
        <item x="52"/>
        <item x="51"/>
        <item x="108"/>
        <item x="107"/>
        <item x="84"/>
        <item x="96"/>
        <item x="109"/>
        <item x="95"/>
        <item x="82"/>
        <item x="45"/>
        <item x="83"/>
        <item x="38"/>
        <item x="28"/>
        <item x="15"/>
        <item x="39"/>
        <item x="37"/>
        <item x="31"/>
        <item x="10"/>
        <item x="42"/>
        <item x="29"/>
        <item x="94"/>
        <item x="33"/>
        <item x="36"/>
        <item x="21"/>
        <item x="43"/>
        <item x="32"/>
        <item x="34"/>
        <item x="27"/>
        <item x="35"/>
        <item x="20"/>
        <item x="6"/>
        <item x="11"/>
        <item x="19"/>
        <item x="26"/>
        <item x="1"/>
        <item x="14"/>
        <item x="16"/>
        <item x="25"/>
        <item x="23"/>
        <item x="18"/>
        <item x="13"/>
        <item x="12"/>
        <item x="17"/>
        <item x="9"/>
        <item x="0"/>
        <item x="5"/>
        <item x="24"/>
        <item x="22"/>
        <item x="7"/>
        <item x="8"/>
        <item x="3"/>
        <item x="2"/>
        <item x="4"/>
      </items>
    </pivotField>
    <pivotField dataField="1" showAll="0" defaultSubtotal="0">
      <items count="231">
        <item x="124"/>
        <item x="197"/>
        <item x="81"/>
        <item x="203"/>
        <item x="143"/>
        <item x="62"/>
        <item x="210"/>
        <item x="100"/>
        <item x="130"/>
        <item x="78"/>
        <item x="96"/>
        <item x="68"/>
        <item x="112"/>
        <item x="15"/>
        <item x="163"/>
        <item x="30"/>
        <item x="10"/>
        <item x="198"/>
        <item x="82"/>
        <item x="154"/>
        <item x="217"/>
        <item x="63"/>
        <item x="133"/>
        <item x="115"/>
        <item x="51"/>
        <item x="139"/>
        <item x="74"/>
        <item x="111"/>
        <item x="225"/>
        <item x="186"/>
        <item x="172"/>
        <item x="131"/>
        <item x="148"/>
        <item x="113"/>
        <item x="69"/>
        <item x="48"/>
        <item x="206"/>
        <item x="153"/>
        <item x="194"/>
        <item x="173"/>
        <item x="89"/>
        <item x="6"/>
        <item x="71"/>
        <item x="95"/>
        <item x="158"/>
        <item x="122"/>
        <item x="142"/>
        <item x="190"/>
        <item x="116"/>
        <item x="177"/>
        <item x="102"/>
        <item x="165"/>
        <item x="80"/>
        <item x="117"/>
        <item x="101"/>
        <item x="11"/>
        <item x="19"/>
        <item x="114"/>
        <item x="156"/>
        <item x="144"/>
        <item x="38"/>
        <item x="28"/>
        <item x="196"/>
        <item x="215"/>
        <item x="56"/>
        <item x="58"/>
        <item x="129"/>
        <item x="171"/>
        <item x="39"/>
        <item x="37"/>
        <item x="31"/>
        <item x="137"/>
        <item x="103"/>
        <item x="230"/>
        <item x="184"/>
        <item x="1"/>
        <item x="29"/>
        <item x="209"/>
        <item x="49"/>
        <item x="14"/>
        <item x="145"/>
        <item x="16"/>
        <item x="84"/>
        <item x="33"/>
        <item x="41"/>
        <item x="126"/>
        <item x="108"/>
        <item x="18"/>
        <item x="92"/>
        <item x="44"/>
        <item x="90"/>
        <item x="13"/>
        <item x="36"/>
        <item x="67"/>
        <item x="12"/>
        <item x="17"/>
        <item x="57"/>
        <item x="21"/>
        <item x="132"/>
        <item x="40"/>
        <item x="9"/>
        <item x="155"/>
        <item x="99"/>
        <item x="54"/>
        <item x="55"/>
        <item x="187"/>
        <item x="32"/>
        <item x="119"/>
        <item x="229"/>
        <item x="79"/>
        <item x="34"/>
        <item x="110"/>
        <item x="27"/>
        <item x="64"/>
        <item x="164"/>
        <item x="0"/>
        <item x="140"/>
        <item x="128"/>
        <item x="5"/>
        <item x="149"/>
        <item x="202"/>
        <item x="35"/>
        <item x="50"/>
        <item x="98"/>
        <item x="151"/>
        <item x="94"/>
        <item x="46"/>
        <item x="20"/>
        <item x="181"/>
        <item x="97"/>
        <item x="147"/>
        <item x="161"/>
        <item x="134"/>
        <item x="93"/>
        <item x="220"/>
        <item x="53"/>
        <item x="127"/>
        <item x="152"/>
        <item x="65"/>
        <item x="66"/>
        <item x="118"/>
        <item x="52"/>
        <item x="193"/>
        <item x="214"/>
        <item x="170"/>
        <item x="204"/>
        <item x="192"/>
        <item x="125"/>
        <item x="83"/>
        <item x="77"/>
        <item x="91"/>
        <item x="183"/>
        <item x="162"/>
        <item x="76"/>
        <item x="141"/>
        <item x="121"/>
        <item x="7"/>
        <item x="157"/>
        <item x="216"/>
        <item x="168"/>
        <item x="195"/>
        <item x="176"/>
        <item x="45"/>
        <item x="109"/>
        <item x="150"/>
        <item x="26"/>
        <item x="107"/>
        <item x="185"/>
        <item x="8"/>
        <item x="47"/>
        <item x="88"/>
        <item x="199"/>
        <item x="138"/>
        <item x="169"/>
        <item x="191"/>
        <item x="25"/>
        <item x="226"/>
        <item x="60"/>
        <item x="23"/>
        <item x="205"/>
        <item x="42"/>
        <item x="75"/>
        <item x="178"/>
        <item x="179"/>
        <item x="211"/>
        <item x="3"/>
        <item x="106"/>
        <item x="85"/>
        <item x="219"/>
        <item x="2"/>
        <item x="105"/>
        <item x="208"/>
        <item x="135"/>
        <item x="73"/>
        <item x="189"/>
        <item x="224"/>
        <item x="61"/>
        <item x="182"/>
        <item x="87"/>
        <item x="24"/>
        <item x="43"/>
        <item x="146"/>
        <item x="167"/>
        <item x="59"/>
        <item x="221"/>
        <item x="86"/>
        <item x="4"/>
        <item x="200"/>
        <item x="22"/>
        <item x="70"/>
        <item x="212"/>
        <item x="120"/>
        <item x="180"/>
        <item x="72"/>
        <item x="123"/>
        <item x="166"/>
        <item x="222"/>
        <item x="207"/>
        <item x="104"/>
        <item x="160"/>
        <item x="159"/>
        <item x="136"/>
        <item x="201"/>
        <item x="213"/>
        <item x="228"/>
        <item x="188"/>
        <item x="227"/>
        <item x="223"/>
        <item x="175"/>
        <item x="174"/>
        <item x="218"/>
      </items>
    </pivotField>
    <pivotField dataField="1" showAll="0" defaultSubtotal="0">
      <items count="8">
        <item x="3"/>
        <item x="0"/>
        <item x="2"/>
        <item x="5"/>
        <item x="1"/>
        <item x="7"/>
        <item x="4"/>
        <item x="6"/>
      </items>
    </pivotField>
  </pivotFields>
  <rowFields count="3">
    <field x="2"/>
    <field x="6"/>
    <field x="5"/>
  </rowFields>
  <rowItems count="477">
    <i>
      <x/>
    </i>
    <i r="1">
      <x/>
      <x v="35"/>
    </i>
    <i r="1">
      <x v="1"/>
      <x v="33"/>
    </i>
    <i r="1">
      <x v="2"/>
      <x v="25"/>
    </i>
    <i r="1">
      <x v="3"/>
      <x v="29"/>
    </i>
    <i r="1">
      <x v="4"/>
      <x/>
    </i>
    <i r="1">
      <x v="5"/>
      <x v="23"/>
    </i>
    <i r="1">
      <x v="6"/>
      <x v="38"/>
    </i>
    <i r="1">
      <x v="7"/>
      <x v="1"/>
    </i>
    <i r="1">
      <x v="8"/>
      <x v="2"/>
    </i>
    <i r="1">
      <x v="9"/>
      <x v="24"/>
    </i>
    <i r="1">
      <x v="10"/>
      <x v="39"/>
    </i>
    <i r="1">
      <x v="11"/>
      <x v="30"/>
    </i>
    <i r="1">
      <x v="12"/>
      <x v="22"/>
    </i>
    <i r="1">
      <x v="13"/>
      <x v="31"/>
    </i>
    <i r="1">
      <x v="14"/>
      <x v="40"/>
    </i>
    <i r="1">
      <x v="15"/>
      <x v="42"/>
    </i>
    <i r="1">
      <x v="16"/>
      <x v="21"/>
    </i>
    <i r="1">
      <x v="17"/>
      <x v="20"/>
    </i>
    <i r="1">
      <x v="18"/>
      <x v="19"/>
    </i>
    <i r="1">
      <x v="19"/>
      <x v="18"/>
    </i>
    <i t="blank">
      <x/>
    </i>
    <i>
      <x v="1"/>
    </i>
    <i r="1">
      <x/>
      <x v="35"/>
    </i>
    <i r="1">
      <x v="1"/>
      <x v="33"/>
    </i>
    <i r="1">
      <x v="2"/>
      <x v="29"/>
    </i>
    <i r="1">
      <x v="3"/>
      <x v="25"/>
    </i>
    <i r="1">
      <x v="4"/>
      <x/>
    </i>
    <i r="1">
      <x v="5"/>
      <x v="2"/>
    </i>
    <i r="1">
      <x v="6"/>
      <x v="1"/>
    </i>
    <i r="1">
      <x v="7"/>
      <x v="30"/>
    </i>
    <i r="1">
      <x v="8"/>
      <x v="38"/>
    </i>
    <i r="1">
      <x v="9"/>
      <x v="23"/>
    </i>
    <i r="1">
      <x v="10"/>
      <x v="39"/>
    </i>
    <i r="1">
      <x v="11"/>
      <x v="24"/>
    </i>
    <i r="1">
      <x v="12"/>
      <x v="31"/>
    </i>
    <i r="1">
      <x v="13"/>
      <x v="22"/>
    </i>
    <i r="1">
      <x v="14"/>
      <x v="28"/>
    </i>
    <i r="1">
      <x v="15"/>
      <x v="20"/>
    </i>
    <i r="1">
      <x v="16"/>
      <x v="21"/>
    </i>
    <i r="1">
      <x v="17"/>
      <x v="27"/>
    </i>
    <i r="1">
      <x v="18"/>
      <x v="40"/>
    </i>
    <i r="1">
      <x v="19"/>
      <x v="19"/>
    </i>
    <i t="blank">
      <x v="1"/>
    </i>
    <i>
      <x v="2"/>
    </i>
    <i r="1">
      <x/>
      <x v="33"/>
    </i>
    <i r="1">
      <x v="1"/>
      <x v="35"/>
    </i>
    <i r="1">
      <x v="2"/>
      <x v="25"/>
    </i>
    <i r="1">
      <x v="3"/>
      <x/>
    </i>
    <i r="1">
      <x v="4"/>
      <x v="23"/>
    </i>
    <i r="1">
      <x v="5"/>
      <x v="5"/>
    </i>
    <i r="1">
      <x v="6"/>
      <x v="1"/>
    </i>
    <i r="2">
      <x v="29"/>
    </i>
    <i r="1">
      <x v="8"/>
      <x v="38"/>
    </i>
    <i r="1">
      <x v="9"/>
      <x v="24"/>
    </i>
    <i r="1">
      <x v="10"/>
      <x v="22"/>
    </i>
    <i r="2">
      <x v="39"/>
    </i>
    <i r="1">
      <x v="12"/>
      <x v="2"/>
    </i>
    <i r="1">
      <x v="13"/>
      <x v="30"/>
    </i>
    <i r="1">
      <x v="14"/>
      <x v="12"/>
    </i>
    <i r="1">
      <x v="15"/>
      <x v="42"/>
    </i>
    <i r="1">
      <x v="16"/>
      <x v="40"/>
    </i>
    <i r="1">
      <x v="17"/>
      <x v="19"/>
    </i>
    <i r="2">
      <x v="31"/>
    </i>
    <i r="1">
      <x v="19"/>
      <x v="21"/>
    </i>
    <i t="blank">
      <x v="2"/>
    </i>
    <i>
      <x v="3"/>
    </i>
    <i r="1">
      <x/>
      <x v="33"/>
    </i>
    <i r="1">
      <x v="1"/>
      <x v="35"/>
    </i>
    <i r="1">
      <x v="2"/>
      <x v="23"/>
    </i>
    <i r="1">
      <x v="3"/>
      <x v="25"/>
    </i>
    <i r="2">
      <x v="29"/>
    </i>
    <i r="1">
      <x v="5"/>
      <x/>
    </i>
    <i r="1">
      <x v="6"/>
      <x v="38"/>
    </i>
    <i r="1">
      <x v="7"/>
      <x v="39"/>
    </i>
    <i r="1">
      <x v="8"/>
      <x v="24"/>
    </i>
    <i r="1">
      <x v="9"/>
      <x v="1"/>
    </i>
    <i r="1">
      <x v="10"/>
      <x v="2"/>
    </i>
    <i r="1">
      <x v="11"/>
      <x v="18"/>
    </i>
    <i r="1">
      <x v="12"/>
      <x v="3"/>
    </i>
    <i r="1">
      <x v="13"/>
      <x v="22"/>
    </i>
    <i r="1">
      <x v="14"/>
      <x v="30"/>
    </i>
    <i r="1">
      <x v="15"/>
      <x v="31"/>
    </i>
    <i r="1">
      <x v="16"/>
      <x v="40"/>
    </i>
    <i r="1">
      <x v="17"/>
      <x v="21"/>
    </i>
    <i r="1">
      <x v="18"/>
      <x v="42"/>
    </i>
    <i r="1">
      <x v="19"/>
      <x v="36"/>
    </i>
    <i t="blank">
      <x v="3"/>
    </i>
    <i>
      <x v="4"/>
    </i>
    <i r="1">
      <x/>
      <x v="29"/>
    </i>
    <i r="1">
      <x v="1"/>
      <x v="35"/>
    </i>
    <i r="1">
      <x v="2"/>
      <x v="33"/>
    </i>
    <i r="1">
      <x v="3"/>
      <x v="25"/>
    </i>
    <i r="1">
      <x v="4"/>
      <x v="23"/>
    </i>
    <i r="1">
      <x v="5"/>
      <x v="38"/>
    </i>
    <i r="1">
      <x v="6"/>
      <x/>
    </i>
    <i r="1">
      <x v="7"/>
      <x v="18"/>
    </i>
    <i r="1">
      <x v="8"/>
      <x v="22"/>
    </i>
    <i r="2">
      <x v="39"/>
    </i>
    <i r="1">
      <x v="10"/>
      <x v="1"/>
    </i>
    <i r="1">
      <x v="11"/>
      <x v="2"/>
    </i>
    <i r="1">
      <x v="12"/>
      <x v="24"/>
    </i>
    <i r="1">
      <x v="13"/>
      <x v="3"/>
    </i>
    <i r="1">
      <x v="14"/>
      <x v="40"/>
    </i>
    <i r="1">
      <x v="15"/>
      <x v="20"/>
    </i>
    <i r="1">
      <x v="16"/>
      <x v="31"/>
    </i>
    <i r="1">
      <x v="17"/>
      <x v="19"/>
    </i>
    <i r="1">
      <x v="18"/>
      <x v="30"/>
    </i>
    <i r="1">
      <x v="19"/>
      <x v="34"/>
    </i>
    <i t="blank">
      <x v="4"/>
    </i>
    <i>
      <x v="5"/>
    </i>
    <i r="1">
      <x/>
      <x v="35"/>
    </i>
    <i r="1">
      <x v="1"/>
      <x v="33"/>
    </i>
    <i r="1">
      <x v="2"/>
      <x v="25"/>
    </i>
    <i r="1">
      <x v="3"/>
      <x v="2"/>
    </i>
    <i r="1">
      <x v="4"/>
      <x/>
    </i>
    <i r="1">
      <x v="5"/>
      <x v="1"/>
    </i>
    <i r="1">
      <x v="6"/>
      <x v="38"/>
    </i>
    <i r="1">
      <x v="7"/>
      <x v="23"/>
    </i>
    <i r="1">
      <x v="8"/>
      <x v="29"/>
    </i>
    <i r="1">
      <x v="9"/>
      <x v="24"/>
    </i>
    <i r="1">
      <x v="10"/>
      <x v="31"/>
    </i>
    <i r="1">
      <x v="11"/>
      <x v="22"/>
    </i>
    <i r="1">
      <x v="12"/>
      <x v="30"/>
    </i>
    <i r="1">
      <x v="13"/>
      <x v="39"/>
    </i>
    <i r="1">
      <x v="14"/>
      <x v="40"/>
    </i>
    <i r="1">
      <x v="15"/>
      <x v="19"/>
    </i>
    <i r="1">
      <x v="16"/>
      <x v="20"/>
    </i>
    <i r="1">
      <x v="17"/>
      <x v="42"/>
    </i>
    <i r="1">
      <x v="18"/>
      <x v="21"/>
    </i>
    <i r="2">
      <x v="27"/>
    </i>
    <i t="blank">
      <x v="5"/>
    </i>
    <i>
      <x v="6"/>
    </i>
    <i r="1">
      <x/>
      <x v="35"/>
    </i>
    <i r="1">
      <x v="1"/>
      <x v="33"/>
    </i>
    <i r="1">
      <x v="2"/>
      <x/>
    </i>
    <i r="1">
      <x v="3"/>
      <x v="25"/>
    </i>
    <i r="1">
      <x v="4"/>
      <x v="2"/>
    </i>
    <i r="1">
      <x v="5"/>
      <x v="1"/>
    </i>
    <i r="1">
      <x v="6"/>
      <x v="23"/>
    </i>
    <i r="1">
      <x v="7"/>
      <x v="29"/>
    </i>
    <i r="1">
      <x v="8"/>
      <x v="24"/>
    </i>
    <i r="1">
      <x v="9"/>
      <x v="38"/>
    </i>
    <i r="1">
      <x v="10"/>
      <x v="39"/>
    </i>
    <i r="1">
      <x v="11"/>
      <x v="31"/>
    </i>
    <i r="1">
      <x v="12"/>
      <x v="30"/>
    </i>
    <i r="1">
      <x v="13"/>
      <x v="22"/>
    </i>
    <i r="1">
      <x v="14"/>
      <x v="42"/>
    </i>
    <i r="1">
      <x v="15"/>
      <x v="19"/>
    </i>
    <i r="1">
      <x v="16"/>
      <x v="20"/>
    </i>
    <i r="1">
      <x v="17"/>
      <x v="5"/>
    </i>
    <i r="1">
      <x v="18"/>
      <x v="40"/>
    </i>
    <i r="1">
      <x v="19"/>
      <x v="3"/>
    </i>
    <i t="blank">
      <x v="6"/>
    </i>
    <i>
      <x v="7"/>
    </i>
    <i r="1">
      <x/>
      <x v="35"/>
    </i>
    <i r="1">
      <x v="1"/>
      <x v="33"/>
    </i>
    <i r="1">
      <x v="2"/>
      <x v="25"/>
    </i>
    <i r="1">
      <x v="3"/>
      <x v="23"/>
    </i>
    <i r="1">
      <x v="4"/>
      <x v="38"/>
    </i>
    <i r="1">
      <x v="5"/>
      <x/>
    </i>
    <i r="1">
      <x v="6"/>
      <x v="29"/>
    </i>
    <i r="1">
      <x v="7"/>
      <x v="1"/>
    </i>
    <i r="2">
      <x v="39"/>
    </i>
    <i r="1">
      <x v="9"/>
      <x v="24"/>
    </i>
    <i r="1">
      <x v="10"/>
      <x v="22"/>
    </i>
    <i r="1">
      <x v="11"/>
      <x v="2"/>
    </i>
    <i r="1">
      <x v="12"/>
      <x v="18"/>
    </i>
    <i r="1">
      <x v="13"/>
      <x v="3"/>
    </i>
    <i r="1">
      <x v="14"/>
      <x v="40"/>
    </i>
    <i r="1">
      <x v="15"/>
      <x v="31"/>
    </i>
    <i r="1">
      <x v="16"/>
      <x v="30"/>
    </i>
    <i r="2">
      <x v="36"/>
    </i>
    <i r="1">
      <x v="18"/>
      <x v="21"/>
    </i>
    <i r="2">
      <x v="37"/>
    </i>
    <i t="blank">
      <x v="7"/>
    </i>
    <i>
      <x v="8"/>
    </i>
    <i r="1">
      <x/>
      <x v="35"/>
    </i>
    <i r="1">
      <x v="1"/>
      <x v="25"/>
    </i>
    <i r="1">
      <x v="2"/>
      <x/>
    </i>
    <i r="1">
      <x v="3"/>
      <x v="23"/>
    </i>
    <i r="1">
      <x v="4"/>
      <x v="33"/>
    </i>
    <i r="1">
      <x v="5"/>
      <x v="1"/>
    </i>
    <i r="1">
      <x v="6"/>
      <x v="29"/>
    </i>
    <i r="1">
      <x v="7"/>
      <x v="38"/>
    </i>
    <i r="1">
      <x v="8"/>
      <x v="2"/>
    </i>
    <i r="1">
      <x v="9"/>
      <x v="24"/>
    </i>
    <i r="1">
      <x v="10"/>
      <x v="31"/>
    </i>
    <i r="2">
      <x v="39"/>
    </i>
    <i r="1">
      <x v="12"/>
      <x v="3"/>
    </i>
    <i r="1">
      <x v="13"/>
      <x v="40"/>
    </i>
    <i r="1">
      <x v="14"/>
      <x v="18"/>
    </i>
    <i r="1">
      <x v="15"/>
      <x v="19"/>
    </i>
    <i r="2">
      <x v="42"/>
    </i>
    <i r="1">
      <x v="17"/>
      <x v="22"/>
    </i>
    <i r="1">
      <x v="18"/>
      <x v="21"/>
    </i>
    <i r="2">
      <x v="30"/>
    </i>
    <i r="2">
      <x v="36"/>
    </i>
    <i t="blank">
      <x v="8"/>
    </i>
    <i>
      <x v="9"/>
    </i>
    <i r="1">
      <x/>
      <x v="35"/>
    </i>
    <i r="1">
      <x v="1"/>
      <x v="29"/>
    </i>
    <i r="1">
      <x v="2"/>
      <x v="33"/>
    </i>
    <i r="1">
      <x v="3"/>
      <x v="25"/>
    </i>
    <i r="1">
      <x v="4"/>
      <x/>
    </i>
    <i r="1">
      <x v="5"/>
      <x v="23"/>
    </i>
    <i r="1">
      <x v="6"/>
      <x v="38"/>
    </i>
    <i r="1">
      <x v="7"/>
      <x v="24"/>
    </i>
    <i r="1">
      <x v="8"/>
      <x v="8"/>
    </i>
    <i r="1">
      <x v="9"/>
      <x v="2"/>
    </i>
    <i r="1">
      <x v="10"/>
      <x v="1"/>
    </i>
    <i r="1">
      <x v="11"/>
      <x v="22"/>
    </i>
    <i r="1">
      <x v="12"/>
      <x v="21"/>
    </i>
    <i r="1">
      <x v="13"/>
      <x v="30"/>
    </i>
    <i r="2">
      <x v="39"/>
    </i>
    <i r="1">
      <x v="15"/>
      <x v="31"/>
    </i>
    <i r="1">
      <x v="16"/>
      <x v="42"/>
    </i>
    <i r="1">
      <x v="17"/>
      <x v="19"/>
    </i>
    <i r="2">
      <x v="40"/>
    </i>
    <i r="1">
      <x v="19"/>
      <x v="20"/>
    </i>
    <i t="blank">
      <x v="9"/>
    </i>
    <i>
      <x v="10"/>
    </i>
    <i r="1">
      <x/>
      <x v="35"/>
    </i>
    <i r="1">
      <x v="1"/>
      <x v="23"/>
    </i>
    <i r="1">
      <x v="2"/>
      <x v="33"/>
    </i>
    <i r="1">
      <x v="3"/>
      <x v="25"/>
    </i>
    <i r="1">
      <x v="4"/>
      <x/>
    </i>
    <i r="1">
      <x v="5"/>
      <x v="29"/>
    </i>
    <i r="1">
      <x v="6"/>
      <x v="1"/>
    </i>
    <i r="1">
      <x v="7"/>
      <x v="39"/>
    </i>
    <i r="1">
      <x v="8"/>
      <x v="24"/>
    </i>
    <i r="2">
      <x v="38"/>
    </i>
    <i r="1">
      <x v="10"/>
      <x v="2"/>
    </i>
    <i r="1">
      <x v="11"/>
      <x v="22"/>
    </i>
    <i r="1">
      <x v="12"/>
      <x v="3"/>
    </i>
    <i r="1">
      <x v="13"/>
      <x v="40"/>
    </i>
    <i r="1">
      <x v="14"/>
      <x v="31"/>
    </i>
    <i r="1">
      <x v="15"/>
      <x v="19"/>
    </i>
    <i r="2">
      <x v="30"/>
    </i>
    <i r="1">
      <x v="17"/>
      <x v="18"/>
    </i>
    <i r="2">
      <x v="41"/>
    </i>
    <i r="1">
      <x v="19"/>
      <x v="26"/>
    </i>
    <i t="blank">
      <x v="10"/>
    </i>
    <i>
      <x v="11"/>
    </i>
    <i r="1">
      <x/>
      <x v="35"/>
    </i>
    <i r="1">
      <x v="1"/>
      <x v="33"/>
    </i>
    <i r="1">
      <x v="2"/>
      <x/>
    </i>
    <i r="1">
      <x v="3"/>
      <x v="25"/>
    </i>
    <i r="1">
      <x v="4"/>
      <x v="24"/>
    </i>
    <i r="1">
      <x v="5"/>
      <x v="38"/>
    </i>
    <i r="1">
      <x v="6"/>
      <x v="1"/>
    </i>
    <i r="1">
      <x v="7"/>
      <x v="23"/>
    </i>
    <i r="1">
      <x v="8"/>
      <x v="2"/>
    </i>
    <i r="1">
      <x v="9"/>
      <x v="11"/>
    </i>
    <i r="2">
      <x v="29"/>
    </i>
    <i r="1">
      <x v="11"/>
      <x v="22"/>
    </i>
    <i r="1">
      <x v="12"/>
      <x v="30"/>
    </i>
    <i r="1">
      <x v="13"/>
      <x v="39"/>
    </i>
    <i r="1">
      <x v="14"/>
      <x v="36"/>
    </i>
    <i r="1">
      <x v="15"/>
      <x v="18"/>
    </i>
    <i r="1">
      <x v="16"/>
      <x v="21"/>
    </i>
    <i r="2">
      <x v="31"/>
    </i>
    <i r="2">
      <x v="42"/>
    </i>
    <i r="1">
      <x v="19"/>
      <x v="34"/>
    </i>
    <i r="2">
      <x v="40"/>
    </i>
    <i r="2">
      <x v="43"/>
    </i>
    <i t="blank">
      <x v="11"/>
    </i>
    <i>
      <x v="12"/>
    </i>
    <i r="1">
      <x/>
      <x/>
    </i>
    <i r="1">
      <x v="1"/>
      <x v="12"/>
    </i>
    <i r="2">
      <x v="35"/>
    </i>
    <i r="1">
      <x v="3"/>
      <x v="25"/>
    </i>
    <i r="1">
      <x v="4"/>
      <x v="23"/>
    </i>
    <i r="1">
      <x v="5"/>
      <x v="33"/>
    </i>
    <i r="1">
      <x v="6"/>
      <x v="38"/>
    </i>
    <i r="1">
      <x v="7"/>
      <x v="24"/>
    </i>
    <i r="1">
      <x v="8"/>
      <x v="1"/>
    </i>
    <i r="2">
      <x v="32"/>
    </i>
    <i r="1">
      <x v="10"/>
      <x v="2"/>
    </i>
    <i r="1">
      <x v="11"/>
      <x v="17"/>
    </i>
    <i r="2">
      <x v="39"/>
    </i>
    <i r="1">
      <x v="13"/>
      <x v="3"/>
    </i>
    <i r="2">
      <x v="9"/>
    </i>
    <i r="2">
      <x v="22"/>
    </i>
    <i r="1">
      <x v="16"/>
      <x v="16"/>
    </i>
    <i r="2">
      <x v="26"/>
    </i>
    <i r="2">
      <x v="37"/>
    </i>
    <i r="1">
      <x v="19"/>
      <x v="21"/>
    </i>
    <i r="2">
      <x v="29"/>
    </i>
    <i r="2">
      <x v="31"/>
    </i>
    <i t="blank">
      <x v="12"/>
    </i>
    <i>
      <x v="13"/>
    </i>
    <i r="1">
      <x/>
      <x v="23"/>
    </i>
    <i r="1">
      <x v="1"/>
      <x v="25"/>
    </i>
    <i r="1">
      <x v="2"/>
      <x v="35"/>
    </i>
    <i r="1">
      <x v="3"/>
      <x v="33"/>
    </i>
    <i r="1">
      <x v="4"/>
      <x/>
    </i>
    <i r="2">
      <x v="32"/>
    </i>
    <i r="1">
      <x v="6"/>
      <x v="24"/>
    </i>
    <i r="1">
      <x v="7"/>
      <x v="2"/>
    </i>
    <i r="1">
      <x v="8"/>
      <x v="3"/>
    </i>
    <i r="1">
      <x v="9"/>
      <x v="1"/>
    </i>
    <i r="2">
      <x v="38"/>
    </i>
    <i r="2">
      <x v="42"/>
    </i>
    <i r="1">
      <x v="12"/>
      <x v="9"/>
    </i>
    <i r="1">
      <x v="13"/>
      <x v="6"/>
    </i>
    <i r="2">
      <x v="36"/>
    </i>
    <i r="2">
      <x v="40"/>
    </i>
    <i r="1">
      <x v="16"/>
      <x v="29"/>
    </i>
    <i r="1">
      <x v="17"/>
      <x v="4"/>
    </i>
    <i r="1">
      <x v="18"/>
      <x v="7"/>
    </i>
    <i r="2">
      <x v="18"/>
    </i>
    <i r="2">
      <x v="30"/>
    </i>
    <i r="2">
      <x v="39"/>
    </i>
    <i t="blank">
      <x v="13"/>
    </i>
    <i>
      <x v="14"/>
    </i>
    <i r="1">
      <x/>
      <x v="35"/>
    </i>
    <i r="1">
      <x v="1"/>
      <x/>
    </i>
    <i r="1">
      <x v="2"/>
      <x v="25"/>
    </i>
    <i r="1">
      <x v="3"/>
      <x v="2"/>
    </i>
    <i r="1">
      <x v="4"/>
      <x v="38"/>
    </i>
    <i r="1">
      <x v="5"/>
      <x v="1"/>
    </i>
    <i r="1">
      <x v="6"/>
      <x v="24"/>
    </i>
    <i r="1">
      <x v="7"/>
      <x v="29"/>
    </i>
    <i r="1">
      <x v="8"/>
      <x v="23"/>
    </i>
    <i r="1">
      <x v="9"/>
      <x v="22"/>
    </i>
    <i r="2">
      <x v="33"/>
    </i>
    <i r="1">
      <x v="11"/>
      <x v="31"/>
    </i>
    <i r="2">
      <x v="42"/>
    </i>
    <i r="1">
      <x v="13"/>
      <x v="10"/>
    </i>
    <i r="2">
      <x v="30"/>
    </i>
    <i r="2">
      <x v="39"/>
    </i>
    <i r="1">
      <x v="16"/>
      <x v="18"/>
    </i>
    <i r="2">
      <x v="21"/>
    </i>
    <i r="1">
      <x v="18"/>
      <x v="3"/>
    </i>
    <i r="2">
      <x v="34"/>
    </i>
    <i t="blank">
      <x v="14"/>
    </i>
    <i>
      <x v="15"/>
    </i>
    <i r="1">
      <x/>
      <x v="9"/>
    </i>
    <i r="1">
      <x v="1"/>
      <x v="25"/>
    </i>
    <i r="1">
      <x v="2"/>
      <x v="35"/>
    </i>
    <i r="1">
      <x v="3"/>
      <x/>
    </i>
    <i r="1">
      <x v="4"/>
      <x v="23"/>
    </i>
    <i r="1">
      <x v="5"/>
      <x v="33"/>
    </i>
    <i r="1">
      <x v="6"/>
      <x v="24"/>
    </i>
    <i r="1">
      <x v="7"/>
      <x v="42"/>
    </i>
    <i r="1">
      <x v="8"/>
      <x v="29"/>
    </i>
    <i r="1">
      <x v="9"/>
      <x v="2"/>
    </i>
    <i r="1">
      <x v="10"/>
      <x v="38"/>
    </i>
    <i r="1">
      <x v="11"/>
      <x v="1"/>
    </i>
    <i r="2">
      <x v="39"/>
    </i>
    <i r="1">
      <x v="13"/>
      <x v="30"/>
    </i>
    <i r="1">
      <x v="14"/>
      <x v="31"/>
    </i>
    <i r="1">
      <x v="15"/>
      <x v="3"/>
    </i>
    <i r="1">
      <x v="16"/>
      <x v="11"/>
    </i>
    <i r="2">
      <x v="20"/>
    </i>
    <i r="2">
      <x v="21"/>
    </i>
    <i r="2">
      <x v="28"/>
    </i>
    <i t="blank">
      <x v="15"/>
    </i>
    <i>
      <x v="16"/>
    </i>
    <i r="1">
      <x/>
      <x v="23"/>
    </i>
    <i r="2">
      <x v="35"/>
    </i>
    <i r="1">
      <x v="2"/>
      <x v="25"/>
    </i>
    <i r="1">
      <x v="3"/>
      <x v="33"/>
    </i>
    <i r="1">
      <x v="4"/>
      <x/>
    </i>
    <i r="1">
      <x v="5"/>
      <x v="24"/>
    </i>
    <i r="1">
      <x v="6"/>
      <x v="3"/>
    </i>
    <i r="1">
      <x v="7"/>
      <x v="39"/>
    </i>
    <i r="1">
      <x v="8"/>
      <x v="29"/>
    </i>
    <i r="2">
      <x v="38"/>
    </i>
    <i r="1">
      <x v="10"/>
      <x v="22"/>
    </i>
    <i r="1">
      <x v="11"/>
      <x v="1"/>
    </i>
    <i r="1">
      <x v="12"/>
      <x v="2"/>
    </i>
    <i r="1">
      <x v="13"/>
      <x v="32"/>
    </i>
    <i r="1">
      <x v="14"/>
      <x v="18"/>
    </i>
    <i r="1">
      <x v="15"/>
      <x v="10"/>
    </i>
    <i r="2">
      <x v="19"/>
    </i>
    <i r="2">
      <x v="34"/>
    </i>
    <i r="2">
      <x v="41"/>
    </i>
    <i r="1">
      <x v="19"/>
      <x v="6"/>
    </i>
    <i t="blank">
      <x v="16"/>
    </i>
    <i>
      <x v="17"/>
    </i>
    <i r="1">
      <x/>
      <x v="23"/>
    </i>
    <i r="1">
      <x v="1"/>
      <x v="25"/>
    </i>
    <i r="1">
      <x v="2"/>
      <x/>
    </i>
    <i r="1">
      <x v="3"/>
      <x v="32"/>
    </i>
    <i r="1">
      <x v="4"/>
      <x v="35"/>
    </i>
    <i r="1">
      <x v="5"/>
      <x v="33"/>
    </i>
    <i r="1">
      <x v="6"/>
      <x v="2"/>
    </i>
    <i r="2">
      <x v="40"/>
    </i>
    <i r="1">
      <x v="8"/>
      <x v="1"/>
    </i>
    <i r="2">
      <x v="38"/>
    </i>
    <i r="1">
      <x v="10"/>
      <x v="24"/>
    </i>
    <i r="2">
      <x v="29"/>
    </i>
    <i r="1">
      <x v="12"/>
      <x v="3"/>
    </i>
    <i r="1">
      <x v="13"/>
      <x v="21"/>
    </i>
    <i r="2">
      <x v="31"/>
    </i>
    <i r="2">
      <x v="39"/>
    </i>
    <i r="1">
      <x v="16"/>
      <x v="14"/>
    </i>
    <i r="2">
      <x v="20"/>
    </i>
    <i r="2">
      <x v="22"/>
    </i>
    <i r="1">
      <x v="19"/>
      <x v="5"/>
    </i>
    <i r="2">
      <x v="34"/>
    </i>
    <i r="2">
      <x v="42"/>
    </i>
    <i t="blank">
      <x v="17"/>
    </i>
    <i>
      <x v="18"/>
    </i>
    <i r="1">
      <x/>
      <x/>
    </i>
    <i r="2">
      <x v="23"/>
    </i>
    <i r="1">
      <x v="2"/>
      <x v="25"/>
    </i>
    <i r="2">
      <x v="35"/>
    </i>
    <i r="1">
      <x v="4"/>
      <x v="1"/>
    </i>
    <i r="1">
      <x v="5"/>
      <x v="2"/>
    </i>
    <i r="1">
      <x v="6"/>
      <x v="33"/>
    </i>
    <i r="1">
      <x v="7"/>
      <x v="31"/>
    </i>
    <i r="2">
      <x v="38"/>
    </i>
    <i r="2">
      <x v="39"/>
    </i>
    <i r="2">
      <x v="40"/>
    </i>
    <i r="1">
      <x v="11"/>
      <x v="6"/>
    </i>
    <i r="2">
      <x v="32"/>
    </i>
    <i r="2">
      <x v="42"/>
    </i>
    <i r="1">
      <x v="14"/>
      <x v="3"/>
    </i>
    <i r="2">
      <x v="4"/>
    </i>
    <i r="2">
      <x v="9"/>
    </i>
    <i r="2">
      <x v="13"/>
    </i>
    <i r="2">
      <x v="15"/>
    </i>
    <i r="2">
      <x v="16"/>
    </i>
    <i r="2">
      <x v="18"/>
    </i>
    <i r="2">
      <x v="34"/>
    </i>
    <i r="2">
      <x v="37"/>
    </i>
    <i r="2">
      <x v="41"/>
    </i>
    <i t="blank">
      <x v="18"/>
    </i>
    <i>
      <x v="19"/>
    </i>
    <i r="1">
      <x/>
      <x v="35"/>
    </i>
    <i r="1">
      <x v="1"/>
      <x v="23"/>
    </i>
    <i r="1">
      <x v="2"/>
      <x v="25"/>
    </i>
    <i r="1">
      <x v="3"/>
      <x/>
    </i>
    <i r="1">
      <x v="4"/>
      <x v="33"/>
    </i>
    <i r="1">
      <x v="5"/>
      <x v="1"/>
    </i>
    <i r="1">
      <x v="6"/>
      <x v="2"/>
    </i>
    <i r="1">
      <x v="7"/>
      <x v="24"/>
    </i>
    <i r="2">
      <x v="39"/>
    </i>
    <i r="1">
      <x v="9"/>
      <x v="38"/>
    </i>
    <i r="1">
      <x v="10"/>
      <x v="3"/>
    </i>
    <i r="2">
      <x v="42"/>
    </i>
    <i r="1">
      <x v="12"/>
      <x v="22"/>
    </i>
    <i r="1">
      <x v="13"/>
      <x v="29"/>
    </i>
    <i r="2">
      <x v="40"/>
    </i>
    <i r="1">
      <x v="15"/>
      <x v="6"/>
    </i>
    <i r="2">
      <x v="13"/>
    </i>
    <i r="2">
      <x v="19"/>
    </i>
    <i r="2">
      <x v="21"/>
    </i>
    <i r="2">
      <x v="30"/>
    </i>
    <i r="2">
      <x v="31"/>
    </i>
    <i r="2">
      <x v="32"/>
    </i>
    <i t="blank">
      <x v="19"/>
    </i>
    <i>
      <x v="20"/>
    </i>
    <i r="1">
      <x/>
      <x v="33"/>
    </i>
    <i r="1">
      <x v="1"/>
      <x v="35"/>
    </i>
    <i r="1">
      <x v="2"/>
      <x v="23"/>
    </i>
    <i r="1">
      <x v="3"/>
      <x v="25"/>
    </i>
    <i r="1">
      <x v="4"/>
      <x v="29"/>
    </i>
    <i r="1">
      <x v="5"/>
      <x v="38"/>
    </i>
    <i r="1">
      <x v="6"/>
      <x/>
    </i>
    <i r="1">
      <x v="7"/>
      <x v="24"/>
    </i>
    <i r="1">
      <x v="8"/>
      <x v="37"/>
    </i>
    <i r="1">
      <x v="9"/>
      <x v="1"/>
    </i>
    <i r="1">
      <x v="10"/>
      <x v="18"/>
    </i>
    <i r="1">
      <x v="11"/>
      <x v="39"/>
    </i>
    <i r="1">
      <x v="12"/>
      <x v="3"/>
    </i>
    <i r="2">
      <x v="22"/>
    </i>
    <i r="1">
      <x v="14"/>
      <x v="31"/>
    </i>
    <i r="2">
      <x v="32"/>
    </i>
    <i r="1">
      <x v="16"/>
      <x v="42"/>
    </i>
    <i r="1">
      <x v="17"/>
      <x v="30"/>
    </i>
    <i r="1">
      <x v="18"/>
      <x v="2"/>
    </i>
    <i r="1">
      <x v="19"/>
      <x v="19"/>
    </i>
    <i t="blank">
      <x v="2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327">
      <pivotArea field="2" type="button" dataOnly="0" labelOnly="1" outline="0" axis="axisRow" fieldPosition="0"/>
    </format>
    <format dxfId="326">
      <pivotArea outline="0" fieldPosition="0">
        <references count="1">
          <reference field="4294967294" count="1">
            <x v="0"/>
          </reference>
        </references>
      </pivotArea>
    </format>
    <format dxfId="325">
      <pivotArea outline="0" fieldPosition="0">
        <references count="1">
          <reference field="4294967294" count="1">
            <x v="1"/>
          </reference>
        </references>
      </pivotArea>
    </format>
    <format dxfId="324">
      <pivotArea outline="0" fieldPosition="0">
        <references count="1">
          <reference field="4294967294" count="1">
            <x v="2"/>
          </reference>
        </references>
      </pivotArea>
    </format>
    <format dxfId="323">
      <pivotArea outline="0" fieldPosition="0">
        <references count="1">
          <reference field="4294967294" count="1">
            <x v="3"/>
          </reference>
        </references>
      </pivotArea>
    </format>
    <format dxfId="322">
      <pivotArea outline="0" fieldPosition="0">
        <references count="1">
          <reference field="4294967294" count="1">
            <x v="4"/>
          </reference>
        </references>
      </pivotArea>
    </format>
    <format dxfId="321">
      <pivotArea outline="0" fieldPosition="0">
        <references count="1">
          <reference field="4294967294" count="1">
            <x v="5"/>
          </reference>
        </references>
      </pivotArea>
    </format>
    <format dxfId="320">
      <pivotArea outline="0" fieldPosition="0">
        <references count="1">
          <reference field="4294967294" count="1">
            <x v="6"/>
          </reference>
        </references>
      </pivotArea>
    </format>
    <format dxfId="319">
      <pivotArea field="2" type="button" dataOnly="0" labelOnly="1" outline="0" axis="axisRow" fieldPosition="0"/>
    </format>
    <format dxfId="3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7">
      <pivotArea field="2" type="button" dataOnly="0" labelOnly="1" outline="0" axis="axisRow" fieldPosition="0"/>
    </format>
    <format dxfId="3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5">
      <pivotArea field="2" type="button" dataOnly="0" labelOnly="1" outline="0" axis="axisRow" fieldPosition="0"/>
    </format>
    <format dxfId="3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1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B85288-7A29-4F49-B75E-33B310F67441}" name="pvt_S" cacheId="2241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20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1">
        <item x="0"/>
        <item x="14"/>
        <item x="15"/>
        <item x="8"/>
        <item x="3"/>
        <item x="12"/>
        <item x="16"/>
        <item x="2"/>
        <item x="9"/>
        <item x="1"/>
        <item x="13"/>
        <item x="5"/>
        <item x="17"/>
        <item x="6"/>
        <item x="10"/>
        <item x="7"/>
        <item x="11"/>
        <item x="20"/>
        <item x="4"/>
        <item x="19"/>
        <item x="18"/>
      </items>
    </pivotField>
    <pivotField axis="axisRow" showAll="0" insertBlankRow="1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>
      <items count="87">
        <item x="8"/>
        <item x="16"/>
        <item x="14"/>
        <item x="42"/>
        <item x="34"/>
        <item x="70"/>
        <item x="67"/>
        <item x="71"/>
        <item x="35"/>
        <item x="39"/>
        <item x="61"/>
        <item x="12"/>
        <item x="17"/>
        <item x="72"/>
        <item x="73"/>
        <item x="43"/>
        <item x="53"/>
        <item x="74"/>
        <item x="24"/>
        <item x="52"/>
        <item x="75"/>
        <item x="37"/>
        <item x="36"/>
        <item x="47"/>
        <item x="59"/>
        <item x="54"/>
        <item x="57"/>
        <item x="25"/>
        <item x="76"/>
        <item x="77"/>
        <item x="78"/>
        <item x="48"/>
        <item x="49"/>
        <item x="30"/>
        <item x="64"/>
        <item x="27"/>
        <item x="58"/>
        <item x="44"/>
        <item x="55"/>
        <item x="79"/>
        <item x="38"/>
        <item x="33"/>
        <item x="28"/>
        <item x="11"/>
        <item x="10"/>
        <item x="29"/>
        <item x="80"/>
        <item x="60"/>
        <item x="18"/>
        <item x="65"/>
        <item x="26"/>
        <item x="45"/>
        <item x="62"/>
        <item x="7"/>
        <item x="22"/>
        <item x="20"/>
        <item x="1"/>
        <item x="32"/>
        <item x="21"/>
        <item x="81"/>
        <item x="66"/>
        <item x="51"/>
        <item x="41"/>
        <item x="40"/>
        <item x="9"/>
        <item x="56"/>
        <item x="4"/>
        <item x="5"/>
        <item x="6"/>
        <item x="46"/>
        <item x="82"/>
        <item x="23"/>
        <item x="2"/>
        <item x="0"/>
        <item x="83"/>
        <item x="50"/>
        <item x="31"/>
        <item x="19"/>
        <item x="13"/>
        <item x="84"/>
        <item x="68"/>
        <item x="3"/>
        <item x="63"/>
        <item x="85"/>
        <item x="69"/>
        <item x="86"/>
        <item x="15"/>
      </items>
    </pivotField>
    <pivotField showAll="0" defaultSubtotal="0">
      <items count="87">
        <item x="76"/>
        <item x="60"/>
        <item x="62"/>
        <item x="47"/>
        <item x="36"/>
        <item x="46"/>
        <item x="11"/>
        <item x="49"/>
        <item x="66"/>
        <item x="50"/>
        <item x="69"/>
        <item x="58"/>
        <item x="61"/>
        <item x="53"/>
        <item x="24"/>
        <item x="75"/>
        <item x="56"/>
        <item x="70"/>
        <item x="5"/>
        <item x="18"/>
        <item x="78"/>
        <item x="77"/>
        <item x="80"/>
        <item x="28"/>
        <item x="48"/>
        <item x="44"/>
        <item x="19"/>
        <item x="17"/>
        <item x="41"/>
        <item x="29"/>
        <item x="72"/>
        <item x="6"/>
        <item x="13"/>
        <item x="57"/>
        <item x="42"/>
        <item x="16"/>
        <item x="54"/>
        <item x="67"/>
        <item x="86"/>
        <item x="37"/>
        <item x="68"/>
        <item x="63"/>
        <item x="10"/>
        <item x="15"/>
        <item x="81"/>
        <item x="31"/>
        <item x="33"/>
        <item x="4"/>
        <item x="74"/>
        <item x="45"/>
        <item x="39"/>
        <item x="85"/>
        <item x="40"/>
        <item x="79"/>
        <item x="43"/>
        <item x="52"/>
        <item x="9"/>
        <item x="23"/>
        <item x="25"/>
        <item x="38"/>
        <item x="64"/>
        <item x="84"/>
        <item x="7"/>
        <item x="1"/>
        <item x="34"/>
        <item x="73"/>
        <item x="32"/>
        <item x="12"/>
        <item x="35"/>
        <item x="21"/>
        <item x="8"/>
        <item x="59"/>
        <item x="26"/>
        <item x="65"/>
        <item x="30"/>
        <item x="82"/>
        <item x="71"/>
        <item x="0"/>
        <item x="22"/>
        <item x="20"/>
        <item x="27"/>
        <item x="14"/>
        <item x="55"/>
        <item x="83"/>
        <item x="2"/>
        <item x="51"/>
        <item x="3"/>
      </items>
    </pivotField>
    <pivotField axis="axisRow" showAll="0" defaultSubtotal="0">
      <items count="87">
        <item x="8"/>
        <item x="16"/>
        <item x="14"/>
        <item x="42"/>
        <item x="34"/>
        <item x="70"/>
        <item x="67"/>
        <item x="71"/>
        <item x="35"/>
        <item x="39"/>
        <item x="61"/>
        <item x="12"/>
        <item x="17"/>
        <item x="72"/>
        <item x="73"/>
        <item x="43"/>
        <item x="53"/>
        <item x="74"/>
        <item x="24"/>
        <item x="52"/>
        <item x="75"/>
        <item x="37"/>
        <item x="36"/>
        <item x="47"/>
        <item x="59"/>
        <item x="54"/>
        <item x="57"/>
        <item x="25"/>
        <item x="76"/>
        <item x="77"/>
        <item x="78"/>
        <item x="48"/>
        <item x="49"/>
        <item x="30"/>
        <item x="64"/>
        <item x="27"/>
        <item x="58"/>
        <item x="44"/>
        <item x="55"/>
        <item x="79"/>
        <item x="38"/>
        <item x="33"/>
        <item x="28"/>
        <item x="11"/>
        <item x="10"/>
        <item x="29"/>
        <item x="80"/>
        <item x="60"/>
        <item x="18"/>
        <item x="65"/>
        <item x="26"/>
        <item x="45"/>
        <item x="62"/>
        <item x="7"/>
        <item x="22"/>
        <item x="20"/>
        <item x="1"/>
        <item x="32"/>
        <item x="21"/>
        <item x="81"/>
        <item x="66"/>
        <item x="51"/>
        <item x="41"/>
        <item x="40"/>
        <item x="9"/>
        <item x="56"/>
        <item x="4"/>
        <item x="5"/>
        <item x="6"/>
        <item x="46"/>
        <item x="82"/>
        <item x="23"/>
        <item x="2"/>
        <item x="0"/>
        <item x="83"/>
        <item x="50"/>
        <item x="31"/>
        <item x="19"/>
        <item x="13"/>
        <item x="84"/>
        <item x="68"/>
        <item x="3"/>
        <item x="63"/>
        <item x="85"/>
        <item x="69"/>
        <item x="86"/>
        <item x="15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31">
        <item x="130"/>
        <item x="129"/>
        <item x="127"/>
        <item x="126"/>
        <item x="125"/>
        <item x="124"/>
        <item x="128"/>
        <item x="123"/>
        <item x="122"/>
        <item x="121"/>
        <item x="110"/>
        <item x="120"/>
        <item x="109"/>
        <item x="108"/>
        <item x="107"/>
        <item x="84"/>
        <item x="83"/>
        <item x="105"/>
        <item x="82"/>
        <item x="81"/>
        <item x="80"/>
        <item x="79"/>
        <item x="78"/>
        <item x="77"/>
        <item x="118"/>
        <item x="106"/>
        <item x="76"/>
        <item x="119"/>
        <item x="104"/>
        <item x="75"/>
        <item x="117"/>
        <item x="101"/>
        <item x="103"/>
        <item x="71"/>
        <item x="100"/>
        <item x="70"/>
        <item x="74"/>
        <item x="114"/>
        <item x="69"/>
        <item x="68"/>
        <item x="94"/>
        <item x="102"/>
        <item x="93"/>
        <item x="116"/>
        <item x="113"/>
        <item x="92"/>
        <item x="67"/>
        <item x="66"/>
        <item x="65"/>
        <item x="91"/>
        <item x="99"/>
        <item x="64"/>
        <item x="98"/>
        <item x="97"/>
        <item x="90"/>
        <item x="89"/>
        <item x="56"/>
        <item x="55"/>
        <item x="88"/>
        <item x="54"/>
        <item x="53"/>
        <item x="52"/>
        <item x="63"/>
        <item x="51"/>
        <item x="62"/>
        <item x="96"/>
        <item x="73"/>
        <item x="115"/>
        <item x="50"/>
        <item x="112"/>
        <item x="61"/>
        <item x="87"/>
        <item x="60"/>
        <item x="49"/>
        <item x="48"/>
        <item x="47"/>
        <item x="46"/>
        <item x="45"/>
        <item x="72"/>
        <item x="59"/>
        <item x="44"/>
        <item x="43"/>
        <item x="42"/>
        <item x="86"/>
        <item x="41"/>
        <item x="58"/>
        <item x="95"/>
        <item x="38"/>
        <item x="111"/>
        <item x="37"/>
        <item x="40"/>
        <item x="36"/>
        <item x="57"/>
        <item x="35"/>
        <item x="85"/>
        <item x="34"/>
        <item x="33"/>
        <item x="32"/>
        <item x="31"/>
        <item x="30"/>
        <item x="29"/>
        <item x="28"/>
        <item x="27"/>
        <item x="39"/>
        <item x="26"/>
        <item x="25"/>
        <item x="24"/>
        <item x="23"/>
        <item x="22"/>
        <item x="19"/>
        <item x="18"/>
        <item x="17"/>
        <item x="16"/>
        <item x="15"/>
        <item x="14"/>
        <item x="13"/>
        <item x="12"/>
        <item x="21"/>
        <item x="11"/>
        <item x="10"/>
        <item x="2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186">
        <item x="156"/>
        <item x="173"/>
        <item x="150"/>
        <item x="100"/>
        <item x="117"/>
        <item x="37"/>
        <item x="19"/>
        <item x="64"/>
        <item x="18"/>
        <item x="78"/>
        <item x="99"/>
        <item x="36"/>
        <item x="17"/>
        <item x="53"/>
        <item x="35"/>
        <item x="110"/>
        <item x="77"/>
        <item x="88"/>
        <item x="16"/>
        <item x="52"/>
        <item x="87"/>
        <item x="15"/>
        <item x="109"/>
        <item x="51"/>
        <item x="63"/>
        <item x="34"/>
        <item x="149"/>
        <item x="131"/>
        <item x="14"/>
        <item x="50"/>
        <item x="86"/>
        <item x="33"/>
        <item x="168"/>
        <item x="116"/>
        <item x="13"/>
        <item x="12"/>
        <item x="32"/>
        <item x="76"/>
        <item x="85"/>
        <item x="98"/>
        <item x="49"/>
        <item x="124"/>
        <item x="31"/>
        <item x="30"/>
        <item x="75"/>
        <item x="123"/>
        <item x="29"/>
        <item x="97"/>
        <item x="74"/>
        <item x="115"/>
        <item x="28"/>
        <item x="11"/>
        <item x="96"/>
        <item x="10"/>
        <item x="73"/>
        <item x="48"/>
        <item x="62"/>
        <item x="160"/>
        <item x="114"/>
        <item x="9"/>
        <item x="167"/>
        <item x="72"/>
        <item x="180"/>
        <item x="122"/>
        <item x="8"/>
        <item x="27"/>
        <item x="84"/>
        <item x="7"/>
        <item x="6"/>
        <item x="83"/>
        <item x="108"/>
        <item x="5"/>
        <item x="26"/>
        <item x="95"/>
        <item x="47"/>
        <item x="46"/>
        <item x="94"/>
        <item x="130"/>
        <item x="4"/>
        <item x="185"/>
        <item x="71"/>
        <item x="3"/>
        <item x="45"/>
        <item x="93"/>
        <item x="44"/>
        <item x="25"/>
        <item x="172"/>
        <item x="121"/>
        <item x="159"/>
        <item x="179"/>
        <item x="143"/>
        <item x="166"/>
        <item x="24"/>
        <item x="113"/>
        <item x="43"/>
        <item x="23"/>
        <item x="82"/>
        <item x="92"/>
        <item x="155"/>
        <item x="42"/>
        <item x="70"/>
        <item x="41"/>
        <item x="148"/>
        <item x="107"/>
        <item x="61"/>
        <item x="129"/>
        <item x="184"/>
        <item x="106"/>
        <item x="178"/>
        <item x="154"/>
        <item x="60"/>
        <item x="91"/>
        <item x="142"/>
        <item x="165"/>
        <item x="128"/>
        <item x="81"/>
        <item x="153"/>
        <item x="59"/>
        <item x="40"/>
        <item x="127"/>
        <item x="112"/>
        <item x="80"/>
        <item x="58"/>
        <item x="147"/>
        <item x="69"/>
        <item x="57"/>
        <item x="141"/>
        <item x="164"/>
        <item x="105"/>
        <item x="135"/>
        <item x="68"/>
        <item x="177"/>
        <item x="104"/>
        <item x="146"/>
        <item x="120"/>
        <item x="39"/>
        <item x="171"/>
        <item x="22"/>
        <item x="158"/>
        <item x="140"/>
        <item x="2"/>
        <item x="157"/>
        <item x="145"/>
        <item x="103"/>
        <item x="90"/>
        <item x="102"/>
        <item x="126"/>
        <item x="163"/>
        <item x="138"/>
        <item x="176"/>
        <item x="183"/>
        <item x="56"/>
        <item x="111"/>
        <item x="1"/>
        <item x="134"/>
        <item x="133"/>
        <item x="170"/>
        <item x="175"/>
        <item x="139"/>
        <item x="55"/>
        <item x="89"/>
        <item x="152"/>
        <item x="38"/>
        <item x="137"/>
        <item x="162"/>
        <item x="21"/>
        <item x="132"/>
        <item x="169"/>
        <item x="101"/>
        <item x="0"/>
        <item x="67"/>
        <item x="20"/>
        <item x="79"/>
        <item x="66"/>
        <item x="182"/>
        <item x="125"/>
        <item x="119"/>
        <item x="118"/>
        <item x="54"/>
        <item x="161"/>
        <item x="181"/>
        <item x="144"/>
        <item x="136"/>
        <item x="65"/>
        <item x="174"/>
        <item x="151"/>
      </items>
    </pivotField>
    <pivotField dataField="1" showAll="0" defaultSubtotal="0">
      <items count="107">
        <item x="65"/>
        <item x="100"/>
        <item x="105"/>
        <item x="74"/>
        <item x="102"/>
        <item x="76"/>
        <item x="101"/>
        <item x="93"/>
        <item x="72"/>
        <item x="28"/>
        <item x="75"/>
        <item x="73"/>
        <item x="99"/>
        <item x="63"/>
        <item x="84"/>
        <item x="98"/>
        <item x="66"/>
        <item x="62"/>
        <item x="40"/>
        <item x="33"/>
        <item x="104"/>
        <item x="96"/>
        <item x="83"/>
        <item x="71"/>
        <item x="46"/>
        <item x="64"/>
        <item x="26"/>
        <item x="61"/>
        <item x="34"/>
        <item x="70"/>
        <item x="67"/>
        <item x="95"/>
        <item x="87"/>
        <item x="49"/>
        <item x="82"/>
        <item x="91"/>
        <item x="89"/>
        <item x="30"/>
        <item x="69"/>
        <item x="42"/>
        <item x="52"/>
        <item x="92"/>
        <item x="97"/>
        <item x="60"/>
        <item x="47"/>
        <item x="90"/>
        <item x="94"/>
        <item x="51"/>
        <item x="59"/>
        <item x="50"/>
        <item x="106"/>
        <item x="81"/>
        <item x="31"/>
        <item x="48"/>
        <item x="58"/>
        <item x="88"/>
        <item x="80"/>
        <item x="35"/>
        <item x="14"/>
        <item x="54"/>
        <item x="57"/>
        <item x="56"/>
        <item x="68"/>
        <item x="45"/>
        <item x="79"/>
        <item x="55"/>
        <item x="7"/>
        <item x="44"/>
        <item x="32"/>
        <item x="43"/>
        <item x="36"/>
        <item x="86"/>
        <item x="78"/>
        <item x="41"/>
        <item x="39"/>
        <item x="85"/>
        <item x="15"/>
        <item x="103"/>
        <item x="24"/>
        <item x="29"/>
        <item x="38"/>
        <item x="77"/>
        <item x="53"/>
        <item x="25"/>
        <item x="27"/>
        <item x="11"/>
        <item x="16"/>
        <item x="37"/>
        <item x="23"/>
        <item x="22"/>
        <item x="21"/>
        <item x="13"/>
        <item x="19"/>
        <item x="17"/>
        <item x="20"/>
        <item x="9"/>
        <item x="12"/>
        <item x="10"/>
        <item x="6"/>
        <item x="8"/>
        <item x="18"/>
        <item x="5"/>
        <item x="4"/>
        <item x="3"/>
        <item x="1"/>
        <item x="2"/>
        <item x="0"/>
      </items>
    </pivotField>
    <pivotField dataField="1" showAll="0" defaultSubtotal="0">
      <items count="232">
        <item x="70"/>
        <item x="28"/>
        <item x="130"/>
        <item x="93"/>
        <item x="196"/>
        <item x="32"/>
        <item x="14"/>
        <item x="82"/>
        <item x="146"/>
        <item x="7"/>
        <item x="220"/>
        <item x="26"/>
        <item x="147"/>
        <item x="33"/>
        <item x="131"/>
        <item x="207"/>
        <item x="150"/>
        <item x="158"/>
        <item x="95"/>
        <item x="84"/>
        <item x="176"/>
        <item x="15"/>
        <item x="172"/>
        <item x="90"/>
        <item x="39"/>
        <item x="30"/>
        <item x="137"/>
        <item x="99"/>
        <item x="71"/>
        <item x="151"/>
        <item x="133"/>
        <item x="69"/>
        <item x="223"/>
        <item x="47"/>
        <item x="11"/>
        <item x="124"/>
        <item x="79"/>
        <item x="45"/>
        <item x="16"/>
        <item x="142"/>
        <item x="91"/>
        <item x="135"/>
        <item x="52"/>
        <item x="123"/>
        <item x="185"/>
        <item x="97"/>
        <item x="121"/>
        <item x="83"/>
        <item x="231"/>
        <item x="134"/>
        <item x="34"/>
        <item x="50"/>
        <item x="104"/>
        <item x="171"/>
        <item x="13"/>
        <item x="81"/>
        <item x="111"/>
        <item x="222"/>
        <item x="230"/>
        <item x="136"/>
        <item x="67"/>
        <item x="164"/>
        <item x="152"/>
        <item x="92"/>
        <item x="145"/>
        <item x="159"/>
        <item x="72"/>
        <item x="41"/>
        <item x="173"/>
        <item x="54"/>
        <item x="31"/>
        <item x="120"/>
        <item x="160"/>
        <item x="35"/>
        <item x="68"/>
        <item x="190"/>
        <item x="17"/>
        <item x="48"/>
        <item x="165"/>
        <item x="94"/>
        <item x="9"/>
        <item x="178"/>
        <item x="96"/>
        <item x="53"/>
        <item x="163"/>
        <item x="76"/>
        <item x="174"/>
        <item x="197"/>
        <item x="51"/>
        <item x="122"/>
        <item x="110"/>
        <item x="63"/>
        <item x="129"/>
        <item x="206"/>
        <item x="148"/>
        <item x="80"/>
        <item x="12"/>
        <item x="49"/>
        <item x="101"/>
        <item x="64"/>
        <item x="10"/>
        <item x="6"/>
        <item x="149"/>
        <item x="162"/>
        <item x="201"/>
        <item x="66"/>
        <item x="132"/>
        <item x="108"/>
        <item x="65"/>
        <item x="24"/>
        <item x="29"/>
        <item x="143"/>
        <item x="161"/>
        <item x="103"/>
        <item x="116"/>
        <item x="127"/>
        <item x="44"/>
        <item x="203"/>
        <item x="62"/>
        <item x="218"/>
        <item x="119"/>
        <item x="229"/>
        <item x="78"/>
        <item x="8"/>
        <item x="184"/>
        <item x="144"/>
        <item x="170"/>
        <item x="204"/>
        <item x="194"/>
        <item x="117"/>
        <item x="46"/>
        <item x="109"/>
        <item x="214"/>
        <item x="179"/>
        <item x="188"/>
        <item x="25"/>
        <item x="205"/>
        <item x="107"/>
        <item x="157"/>
        <item x="27"/>
        <item x="5"/>
        <item x="115"/>
        <item x="43"/>
        <item x="183"/>
        <item x="106"/>
        <item x="4"/>
        <item x="3"/>
        <item x="228"/>
        <item x="61"/>
        <item x="141"/>
        <item x="77"/>
        <item x="169"/>
        <item x="42"/>
        <item x="105"/>
        <item x="221"/>
        <item x="195"/>
        <item x="128"/>
        <item x="114"/>
        <item x="210"/>
        <item x="156"/>
        <item x="57"/>
        <item x="126"/>
        <item x="168"/>
        <item x="60"/>
        <item x="118"/>
        <item x="59"/>
        <item x="23"/>
        <item x="202"/>
        <item x="217"/>
        <item x="40"/>
        <item x="1"/>
        <item x="227"/>
        <item x="155"/>
        <item x="22"/>
        <item x="21"/>
        <item x="58"/>
        <item x="175"/>
        <item x="89"/>
        <item x="219"/>
        <item x="200"/>
        <item x="38"/>
        <item x="213"/>
        <item x="102"/>
        <item x="75"/>
        <item x="189"/>
        <item x="193"/>
        <item x="226"/>
        <item x="181"/>
        <item x="56"/>
        <item x="88"/>
        <item x="154"/>
        <item x="87"/>
        <item x="182"/>
        <item x="37"/>
        <item x="140"/>
        <item x="113"/>
        <item x="199"/>
        <item x="19"/>
        <item x="2"/>
        <item x="211"/>
        <item x="209"/>
        <item x="216"/>
        <item x="20"/>
        <item x="180"/>
        <item x="86"/>
        <item x="177"/>
        <item x="225"/>
        <item x="100"/>
        <item x="192"/>
        <item x="187"/>
        <item x="138"/>
        <item x="212"/>
        <item x="125"/>
        <item x="198"/>
        <item x="36"/>
        <item x="208"/>
        <item x="153"/>
        <item x="112"/>
        <item x="74"/>
        <item x="98"/>
        <item x="55"/>
        <item x="167"/>
        <item x="224"/>
        <item x="0"/>
        <item x="73"/>
        <item x="85"/>
        <item x="166"/>
        <item x="18"/>
        <item x="139"/>
        <item x="215"/>
        <item x="186"/>
        <item x="191"/>
      </items>
    </pivotField>
    <pivotField dataField="1" showAll="0" defaultSubtotal="0">
      <items count="74">
        <item x="53"/>
        <item x="55"/>
        <item x="38"/>
        <item x="51"/>
        <item x="54"/>
        <item x="41"/>
        <item x="58"/>
        <item x="57"/>
        <item x="64"/>
        <item x="39"/>
        <item x="66"/>
        <item x="50"/>
        <item x="63"/>
        <item x="28"/>
        <item x="65"/>
        <item x="56"/>
        <item x="47"/>
        <item x="22"/>
        <item x="37"/>
        <item x="59"/>
        <item x="62"/>
        <item x="72"/>
        <item x="60"/>
        <item x="71"/>
        <item x="61"/>
        <item x="69"/>
        <item x="24"/>
        <item x="46"/>
        <item x="43"/>
        <item x="52"/>
        <item x="73"/>
        <item x="23"/>
        <item x="49"/>
        <item x="68"/>
        <item x="70"/>
        <item x="2"/>
        <item x="5"/>
        <item x="48"/>
        <item x="6"/>
        <item x="26"/>
        <item x="67"/>
        <item x="30"/>
        <item x="45"/>
        <item x="42"/>
        <item x="4"/>
        <item x="44"/>
        <item x="3"/>
        <item x="20"/>
        <item x="33"/>
        <item x="19"/>
        <item x="40"/>
        <item x="25"/>
        <item x="13"/>
        <item x="9"/>
        <item x="32"/>
        <item x="15"/>
        <item x="36"/>
        <item x="35"/>
        <item x="31"/>
        <item x="34"/>
        <item x="0"/>
        <item x="27"/>
        <item x="11"/>
        <item x="29"/>
        <item x="7"/>
        <item x="18"/>
        <item x="14"/>
        <item x="10"/>
        <item x="21"/>
        <item x="17"/>
        <item x="12"/>
        <item x="16"/>
        <item x="1"/>
        <item x="8"/>
      </items>
    </pivotField>
    <pivotField dataField="1" showAll="0" defaultSubtotal="0">
      <items count="181">
        <item x="52"/>
        <item x="75"/>
        <item x="89"/>
        <item x="37"/>
        <item x="54"/>
        <item x="121"/>
        <item x="27"/>
        <item x="101"/>
        <item x="2"/>
        <item x="56"/>
        <item x="40"/>
        <item x="5"/>
        <item x="22"/>
        <item x="6"/>
        <item x="150"/>
        <item x="91"/>
        <item x="74"/>
        <item x="49"/>
        <item x="124"/>
        <item x="107"/>
        <item x="4"/>
        <item x="38"/>
        <item x="69"/>
        <item x="53"/>
        <item x="3"/>
        <item x="81"/>
        <item x="23"/>
        <item x="48"/>
        <item x="117"/>
        <item x="79"/>
        <item x="19"/>
        <item x="159"/>
        <item x="177"/>
        <item x="136"/>
        <item x="94"/>
        <item x="76"/>
        <item x="42"/>
        <item x="13"/>
        <item x="73"/>
        <item x="9"/>
        <item x="123"/>
        <item x="25"/>
        <item x="87"/>
        <item x="15"/>
        <item x="29"/>
        <item x="85"/>
        <item x="105"/>
        <item x="111"/>
        <item x="36"/>
        <item x="153"/>
        <item x="63"/>
        <item x="164"/>
        <item x="99"/>
        <item x="0"/>
        <item x="170"/>
        <item x="100"/>
        <item x="97"/>
        <item x="11"/>
        <item x="108"/>
        <item x="157"/>
        <item x="178"/>
        <item x="144"/>
        <item x="133"/>
        <item x="60"/>
        <item x="20"/>
        <item x="72"/>
        <item x="32"/>
        <item x="45"/>
        <item x="71"/>
        <item x="43"/>
        <item x="114"/>
        <item x="161"/>
        <item x="149"/>
        <item x="57"/>
        <item x="83"/>
        <item x="7"/>
        <item x="119"/>
        <item x="18"/>
        <item x="24"/>
        <item x="46"/>
        <item x="14"/>
        <item x="132"/>
        <item x="96"/>
        <item x="10"/>
        <item x="78"/>
        <item x="47"/>
        <item x="158"/>
        <item x="141"/>
        <item x="86"/>
        <item x="137"/>
        <item x="68"/>
        <item x="55"/>
        <item x="103"/>
        <item x="162"/>
        <item x="118"/>
        <item x="95"/>
        <item x="127"/>
        <item x="31"/>
        <item x="126"/>
        <item x="66"/>
        <item x="35"/>
        <item x="92"/>
        <item x="34"/>
        <item x="61"/>
        <item x="17"/>
        <item x="139"/>
        <item x="84"/>
        <item x="58"/>
        <item x="112"/>
        <item x="12"/>
        <item x="30"/>
        <item x="80"/>
        <item x="180"/>
        <item x="125"/>
        <item x="146"/>
        <item x="33"/>
        <item x="138"/>
        <item x="120"/>
        <item x="64"/>
        <item x="102"/>
        <item x="115"/>
        <item x="59"/>
        <item x="16"/>
        <item x="152"/>
        <item x="98"/>
        <item x="67"/>
        <item x="106"/>
        <item x="130"/>
        <item x="122"/>
        <item x="26"/>
        <item x="28"/>
        <item x="65"/>
        <item x="167"/>
        <item x="171"/>
        <item x="110"/>
        <item x="93"/>
        <item x="70"/>
        <item x="154"/>
        <item x="82"/>
        <item x="41"/>
        <item x="90"/>
        <item x="134"/>
        <item x="129"/>
        <item x="44"/>
        <item x="77"/>
        <item x="51"/>
        <item x="143"/>
        <item x="145"/>
        <item x="165"/>
        <item x="131"/>
        <item x="1"/>
        <item x="175"/>
        <item x="8"/>
        <item x="155"/>
        <item x="50"/>
        <item x="109"/>
        <item x="156"/>
        <item x="169"/>
        <item x="116"/>
        <item x="39"/>
        <item x="148"/>
        <item x="21"/>
        <item x="168"/>
        <item x="104"/>
        <item x="113"/>
        <item x="173"/>
        <item x="135"/>
        <item x="160"/>
        <item x="142"/>
        <item x="151"/>
        <item x="62"/>
        <item x="163"/>
        <item x="88"/>
        <item x="147"/>
        <item x="172"/>
        <item x="166"/>
        <item x="128"/>
        <item x="179"/>
        <item x="176"/>
        <item x="174"/>
        <item x="140"/>
      </items>
    </pivotField>
    <pivotField dataField="1" showAll="0" defaultSubtotal="0">
      <items count="4">
        <item x="0"/>
        <item x="1"/>
        <item x="3"/>
        <item x="2"/>
      </items>
    </pivotField>
  </pivotFields>
  <rowFields count="3">
    <field x="2"/>
    <field x="6"/>
    <field x="5"/>
  </rowFields>
  <rowItems count="519">
    <i>
      <x/>
    </i>
    <i r="1">
      <x/>
      <x v="73"/>
    </i>
    <i r="1">
      <x v="1"/>
      <x v="56"/>
    </i>
    <i r="1">
      <x v="2"/>
      <x v="72"/>
    </i>
    <i r="1">
      <x v="3"/>
      <x v="81"/>
    </i>
    <i r="1">
      <x v="4"/>
      <x v="66"/>
    </i>
    <i r="1">
      <x v="5"/>
      <x v="67"/>
    </i>
    <i r="1">
      <x v="6"/>
      <x v="68"/>
    </i>
    <i r="1">
      <x v="7"/>
      <x v="53"/>
    </i>
    <i r="1">
      <x v="8"/>
      <x/>
    </i>
    <i r="1">
      <x v="9"/>
      <x v="64"/>
    </i>
    <i r="1">
      <x v="10"/>
      <x v="44"/>
    </i>
    <i r="1">
      <x v="11"/>
      <x v="43"/>
    </i>
    <i r="1">
      <x v="12"/>
      <x v="11"/>
    </i>
    <i r="1">
      <x v="13"/>
      <x v="78"/>
    </i>
    <i r="1">
      <x v="14"/>
      <x v="2"/>
    </i>
    <i r="1">
      <x v="15"/>
      <x v="86"/>
    </i>
    <i r="1">
      <x v="16"/>
      <x v="1"/>
    </i>
    <i r="1">
      <x v="17"/>
      <x v="12"/>
    </i>
    <i r="1">
      <x v="18"/>
      <x v="48"/>
    </i>
    <i r="1">
      <x v="19"/>
      <x v="77"/>
    </i>
    <i t="blank">
      <x/>
    </i>
    <i>
      <x v="1"/>
    </i>
    <i r="1">
      <x/>
      <x v="73"/>
    </i>
    <i r="1">
      <x v="1"/>
      <x v="56"/>
    </i>
    <i r="1">
      <x v="2"/>
      <x v="72"/>
    </i>
    <i r="1">
      <x v="3"/>
      <x v="81"/>
    </i>
    <i r="1">
      <x v="4"/>
      <x v="67"/>
    </i>
    <i r="1">
      <x v="5"/>
      <x v="66"/>
    </i>
    <i r="1">
      <x v="6"/>
      <x v="53"/>
    </i>
    <i r="1">
      <x v="7"/>
      <x v="64"/>
    </i>
    <i r="1">
      <x v="8"/>
      <x v="55"/>
    </i>
    <i r="1">
      <x v="9"/>
      <x v="68"/>
    </i>
    <i r="1">
      <x v="10"/>
      <x v="1"/>
    </i>
    <i r="1">
      <x v="11"/>
      <x v="78"/>
    </i>
    <i r="1">
      <x v="12"/>
      <x v="11"/>
    </i>
    <i r="1">
      <x v="13"/>
      <x v="58"/>
    </i>
    <i r="1">
      <x v="14"/>
      <x v="44"/>
    </i>
    <i r="1">
      <x v="15"/>
      <x/>
    </i>
    <i r="1">
      <x v="16"/>
      <x v="12"/>
    </i>
    <i r="2">
      <x v="54"/>
    </i>
    <i r="1">
      <x v="18"/>
      <x v="71"/>
    </i>
    <i r="1">
      <x v="19"/>
      <x v="77"/>
    </i>
    <i t="blank">
      <x v="1"/>
    </i>
    <i>
      <x v="2"/>
    </i>
    <i r="1">
      <x/>
      <x v="73"/>
    </i>
    <i r="1">
      <x v="1"/>
      <x v="72"/>
    </i>
    <i r="1">
      <x v="2"/>
      <x v="68"/>
    </i>
    <i r="1">
      <x v="3"/>
      <x/>
    </i>
    <i r="2">
      <x v="67"/>
    </i>
    <i r="1">
      <x v="5"/>
      <x v="18"/>
    </i>
    <i r="1">
      <x v="6"/>
      <x v="66"/>
    </i>
    <i r="1">
      <x v="7"/>
      <x v="64"/>
    </i>
    <i r="1">
      <x v="8"/>
      <x v="53"/>
    </i>
    <i r="1">
      <x v="9"/>
      <x v="27"/>
    </i>
    <i r="1">
      <x v="10"/>
      <x v="81"/>
    </i>
    <i r="1">
      <x v="11"/>
      <x v="56"/>
    </i>
    <i r="1">
      <x v="12"/>
      <x v="44"/>
    </i>
    <i r="2">
      <x v="86"/>
    </i>
    <i r="1">
      <x v="14"/>
      <x v="50"/>
    </i>
    <i r="1">
      <x v="15"/>
      <x v="35"/>
    </i>
    <i r="1">
      <x v="16"/>
      <x v="43"/>
    </i>
    <i r="1">
      <x v="17"/>
      <x v="11"/>
    </i>
    <i r="1">
      <x v="18"/>
      <x v="78"/>
    </i>
    <i r="1">
      <x v="19"/>
      <x v="42"/>
    </i>
    <i t="blank">
      <x v="2"/>
    </i>
    <i>
      <x v="3"/>
    </i>
    <i r="1">
      <x/>
      <x v="73"/>
    </i>
    <i r="1">
      <x v="1"/>
      <x v="56"/>
    </i>
    <i r="1">
      <x v="2"/>
      <x v="43"/>
    </i>
    <i r="1">
      <x v="3"/>
      <x v="72"/>
    </i>
    <i r="1">
      <x v="4"/>
      <x v="81"/>
    </i>
    <i r="1">
      <x v="5"/>
      <x v="67"/>
    </i>
    <i r="1">
      <x v="6"/>
      <x v="66"/>
    </i>
    <i r="1">
      <x v="7"/>
      <x v="53"/>
    </i>
    <i r="1">
      <x v="8"/>
      <x v="2"/>
    </i>
    <i r="1">
      <x v="9"/>
      <x v="64"/>
    </i>
    <i r="1">
      <x v="10"/>
      <x v="68"/>
    </i>
    <i r="1">
      <x v="11"/>
      <x v="78"/>
    </i>
    <i r="1">
      <x v="12"/>
      <x v="45"/>
    </i>
    <i r="1">
      <x v="13"/>
      <x v="86"/>
    </i>
    <i r="1">
      <x v="14"/>
      <x v="33"/>
    </i>
    <i r="2">
      <x v="58"/>
    </i>
    <i r="2">
      <x v="71"/>
    </i>
    <i r="2">
      <x v="76"/>
    </i>
    <i r="1">
      <x v="18"/>
      <x v="11"/>
    </i>
    <i r="2">
      <x v="42"/>
    </i>
    <i r="2">
      <x v="77"/>
    </i>
    <i t="blank">
      <x v="3"/>
    </i>
    <i>
      <x v="4"/>
    </i>
    <i r="1">
      <x/>
      <x v="56"/>
    </i>
    <i r="1">
      <x v="1"/>
      <x v="57"/>
    </i>
    <i r="1">
      <x v="2"/>
      <x v="73"/>
    </i>
    <i r="1">
      <x v="3"/>
      <x v="72"/>
    </i>
    <i r="1">
      <x v="4"/>
      <x v="43"/>
    </i>
    <i r="1">
      <x v="5"/>
      <x v="66"/>
    </i>
    <i r="2">
      <x v="81"/>
    </i>
    <i r="1">
      <x v="7"/>
      <x v="33"/>
    </i>
    <i r="1">
      <x v="8"/>
      <x v="67"/>
    </i>
    <i r="1">
      <x v="9"/>
      <x v="53"/>
    </i>
    <i r="2">
      <x v="55"/>
    </i>
    <i r="1">
      <x v="11"/>
      <x v="64"/>
    </i>
    <i r="1">
      <x v="12"/>
      <x v="76"/>
    </i>
    <i r="1">
      <x v="13"/>
      <x v="35"/>
    </i>
    <i r="2">
      <x v="48"/>
    </i>
    <i r="1">
      <x v="15"/>
      <x v="11"/>
    </i>
    <i r="2">
      <x v="78"/>
    </i>
    <i r="1">
      <x v="17"/>
      <x/>
    </i>
    <i r="1">
      <x v="18"/>
      <x v="45"/>
    </i>
    <i r="2">
      <x v="50"/>
    </i>
    <i t="blank">
      <x v="4"/>
    </i>
    <i>
      <x v="5"/>
    </i>
    <i r="1">
      <x/>
      <x v="73"/>
    </i>
    <i r="1">
      <x v="1"/>
      <x v="72"/>
    </i>
    <i r="1">
      <x v="2"/>
      <x v="68"/>
    </i>
    <i r="1">
      <x v="3"/>
      <x v="66"/>
    </i>
    <i r="1">
      <x v="4"/>
      <x v="67"/>
    </i>
    <i r="1">
      <x v="5"/>
      <x v="64"/>
    </i>
    <i r="1">
      <x v="6"/>
      <x v="12"/>
    </i>
    <i r="1">
      <x v="7"/>
      <x v="11"/>
    </i>
    <i r="2">
      <x v="44"/>
    </i>
    <i r="2">
      <x v="81"/>
    </i>
    <i r="1">
      <x v="10"/>
      <x v="56"/>
    </i>
    <i r="2">
      <x v="77"/>
    </i>
    <i r="1">
      <x v="12"/>
      <x/>
    </i>
    <i r="1">
      <x v="13"/>
      <x v="48"/>
    </i>
    <i r="2">
      <x v="53"/>
    </i>
    <i r="1">
      <x v="15"/>
      <x v="35"/>
    </i>
    <i r="1">
      <x v="16"/>
      <x v="50"/>
    </i>
    <i r="2">
      <x v="78"/>
    </i>
    <i r="1">
      <x v="18"/>
      <x v="71"/>
    </i>
    <i r="1">
      <x v="19"/>
      <x v="58"/>
    </i>
    <i r="2">
      <x v="86"/>
    </i>
    <i t="blank">
      <x v="5"/>
    </i>
    <i>
      <x v="6"/>
    </i>
    <i r="1">
      <x/>
      <x v="73"/>
    </i>
    <i r="1">
      <x v="1"/>
      <x/>
    </i>
    <i r="2">
      <x v="72"/>
    </i>
    <i r="1">
      <x v="3"/>
      <x v="56"/>
    </i>
    <i r="1">
      <x v="4"/>
      <x v="68"/>
    </i>
    <i r="1">
      <x v="5"/>
      <x v="44"/>
    </i>
    <i r="1">
      <x v="6"/>
      <x v="11"/>
    </i>
    <i r="1">
      <x v="7"/>
      <x v="66"/>
    </i>
    <i r="1">
      <x v="8"/>
      <x v="64"/>
    </i>
    <i r="1">
      <x v="9"/>
      <x v="2"/>
    </i>
    <i r="1">
      <x v="10"/>
      <x v="81"/>
    </i>
    <i r="1">
      <x v="11"/>
      <x v="53"/>
    </i>
    <i r="2">
      <x v="86"/>
    </i>
    <i r="1">
      <x v="13"/>
      <x v="67"/>
    </i>
    <i r="1">
      <x v="14"/>
      <x v="12"/>
    </i>
    <i r="1">
      <x v="15"/>
      <x v="50"/>
    </i>
    <i r="2">
      <x v="58"/>
    </i>
    <i r="1">
      <x v="17"/>
      <x v="77"/>
    </i>
    <i r="1">
      <x v="18"/>
      <x v="76"/>
    </i>
    <i r="1">
      <x v="19"/>
      <x v="35"/>
    </i>
    <i t="blank">
      <x v="6"/>
    </i>
    <i>
      <x v="7"/>
    </i>
    <i r="1">
      <x/>
      <x v="73"/>
    </i>
    <i r="1">
      <x v="1"/>
      <x v="76"/>
    </i>
    <i r="1">
      <x v="2"/>
      <x v="72"/>
    </i>
    <i r="1">
      <x v="3"/>
      <x v="43"/>
    </i>
    <i r="1">
      <x v="4"/>
      <x v="56"/>
    </i>
    <i r="1">
      <x v="5"/>
      <x v="53"/>
    </i>
    <i r="2">
      <x v="64"/>
    </i>
    <i r="1">
      <x v="7"/>
      <x v="81"/>
    </i>
    <i r="1">
      <x v="8"/>
      <x v="67"/>
    </i>
    <i r="2">
      <x v="68"/>
    </i>
    <i r="1">
      <x v="10"/>
      <x/>
    </i>
    <i r="2">
      <x v="42"/>
    </i>
    <i r="1">
      <x v="12"/>
      <x v="2"/>
    </i>
    <i r="2">
      <x v="44"/>
    </i>
    <i r="2">
      <x v="66"/>
    </i>
    <i r="1">
      <x v="15"/>
      <x v="41"/>
    </i>
    <i r="1">
      <x v="16"/>
      <x v="48"/>
    </i>
    <i r="2">
      <x v="57"/>
    </i>
    <i r="2">
      <x v="78"/>
    </i>
    <i r="1">
      <x v="19"/>
      <x v="71"/>
    </i>
    <i t="blank">
      <x v="7"/>
    </i>
    <i>
      <x v="8"/>
    </i>
    <i r="1">
      <x/>
      <x v="73"/>
    </i>
    <i r="1">
      <x v="1"/>
      <x v="56"/>
    </i>
    <i r="1">
      <x v="2"/>
      <x v="2"/>
    </i>
    <i r="2">
      <x v="43"/>
    </i>
    <i r="2">
      <x v="53"/>
    </i>
    <i r="1">
      <x v="5"/>
      <x v="72"/>
    </i>
    <i r="1">
      <x v="6"/>
      <x v="44"/>
    </i>
    <i r="2">
      <x v="78"/>
    </i>
    <i r="1">
      <x v="8"/>
      <x v="1"/>
    </i>
    <i r="1">
      <x v="9"/>
      <x/>
    </i>
    <i r="1">
      <x v="10"/>
      <x v="11"/>
    </i>
    <i r="2">
      <x v="86"/>
    </i>
    <i r="1">
      <x v="12"/>
      <x v="81"/>
    </i>
    <i r="1">
      <x v="13"/>
      <x v="12"/>
    </i>
    <i r="2">
      <x v="58"/>
    </i>
    <i r="2">
      <x v="68"/>
    </i>
    <i r="1">
      <x v="16"/>
      <x v="4"/>
    </i>
    <i r="2">
      <x v="64"/>
    </i>
    <i r="2">
      <x v="77"/>
    </i>
    <i r="1">
      <x v="19"/>
      <x v="8"/>
    </i>
    <i r="2">
      <x v="33"/>
    </i>
    <i r="2">
      <x v="41"/>
    </i>
    <i r="2">
      <x v="71"/>
    </i>
    <i t="blank">
      <x v="8"/>
    </i>
    <i>
      <x v="9"/>
    </i>
    <i r="1">
      <x/>
      <x v="56"/>
    </i>
    <i r="1">
      <x v="1"/>
      <x v="73"/>
    </i>
    <i r="1">
      <x v="2"/>
      <x v="72"/>
    </i>
    <i r="1">
      <x v="3"/>
      <x v="44"/>
    </i>
    <i r="1">
      <x v="4"/>
      <x v="66"/>
    </i>
    <i r="1">
      <x v="5"/>
      <x v="53"/>
    </i>
    <i r="1">
      <x v="6"/>
      <x v="86"/>
    </i>
    <i r="1">
      <x v="7"/>
      <x v="11"/>
    </i>
    <i r="2">
      <x v="64"/>
    </i>
    <i r="1">
      <x v="9"/>
      <x v="67"/>
    </i>
    <i r="1">
      <x v="10"/>
      <x v="43"/>
    </i>
    <i r="1">
      <x v="11"/>
      <x v="48"/>
    </i>
    <i r="1">
      <x v="12"/>
      <x v="22"/>
    </i>
    <i r="2">
      <x v="55"/>
    </i>
    <i r="2">
      <x v="78"/>
    </i>
    <i r="1">
      <x v="15"/>
      <x v="77"/>
    </i>
    <i r="1">
      <x v="16"/>
      <x/>
    </i>
    <i r="2">
      <x v="1"/>
    </i>
    <i r="2">
      <x v="21"/>
    </i>
    <i r="2">
      <x v="45"/>
    </i>
    <i t="blank">
      <x v="9"/>
    </i>
    <i>
      <x v="10"/>
    </i>
    <i r="1">
      <x/>
      <x v="73"/>
    </i>
    <i r="1">
      <x v="1"/>
      <x v="72"/>
    </i>
    <i r="1">
      <x v="2"/>
      <x v="43"/>
    </i>
    <i r="1">
      <x v="3"/>
      <x v="81"/>
    </i>
    <i r="1">
      <x v="4"/>
      <x v="2"/>
    </i>
    <i r="1">
      <x v="5"/>
      <x v="57"/>
    </i>
    <i r="1">
      <x v="6"/>
      <x/>
    </i>
    <i r="1">
      <x v="7"/>
      <x v="44"/>
    </i>
    <i r="1">
      <x v="8"/>
      <x v="56"/>
    </i>
    <i r="1">
      <x v="9"/>
      <x v="50"/>
    </i>
    <i r="2">
      <x v="67"/>
    </i>
    <i r="2">
      <x v="78"/>
    </i>
    <i r="1">
      <x v="12"/>
      <x v="41"/>
    </i>
    <i r="2">
      <x v="53"/>
    </i>
    <i r="1">
      <x v="14"/>
      <x v="42"/>
    </i>
    <i r="2">
      <x v="64"/>
    </i>
    <i r="1">
      <x v="16"/>
      <x v="45"/>
    </i>
    <i r="2">
      <x v="66"/>
    </i>
    <i r="1">
      <x v="18"/>
      <x v="11"/>
    </i>
    <i r="2">
      <x v="40"/>
    </i>
    <i r="2">
      <x v="68"/>
    </i>
    <i t="blank">
      <x v="10"/>
    </i>
    <i>
      <x v="11"/>
    </i>
    <i r="1">
      <x/>
      <x v="73"/>
    </i>
    <i r="1">
      <x v="1"/>
      <x v="72"/>
    </i>
    <i r="1">
      <x v="2"/>
      <x v="44"/>
    </i>
    <i r="1">
      <x v="3"/>
      <x/>
    </i>
    <i r="1">
      <x v="4"/>
      <x v="56"/>
    </i>
    <i r="1">
      <x v="5"/>
      <x v="64"/>
    </i>
    <i r="2">
      <x v="68"/>
    </i>
    <i r="1">
      <x v="7"/>
      <x v="1"/>
    </i>
    <i r="2">
      <x v="53"/>
    </i>
    <i r="2">
      <x v="77"/>
    </i>
    <i r="2">
      <x v="81"/>
    </i>
    <i r="1">
      <x v="11"/>
      <x v="78"/>
    </i>
    <i r="1">
      <x v="12"/>
      <x v="45"/>
    </i>
    <i r="2">
      <x v="48"/>
    </i>
    <i r="1">
      <x v="14"/>
      <x v="2"/>
    </i>
    <i r="2">
      <x v="9"/>
    </i>
    <i r="2">
      <x v="66"/>
    </i>
    <i r="2">
      <x v="86"/>
    </i>
    <i r="1">
      <x v="18"/>
      <x v="11"/>
    </i>
    <i r="2">
      <x v="12"/>
    </i>
    <i r="2">
      <x v="63"/>
    </i>
    <i t="blank">
      <x v="11"/>
    </i>
    <i>
      <x v="12"/>
    </i>
    <i r="1">
      <x/>
      <x v="27"/>
    </i>
    <i r="1">
      <x v="1"/>
      <x/>
    </i>
    <i r="2">
      <x v="73"/>
    </i>
    <i r="1">
      <x v="3"/>
      <x v="78"/>
    </i>
    <i r="1">
      <x v="4"/>
      <x v="12"/>
    </i>
    <i r="2">
      <x v="50"/>
    </i>
    <i r="2">
      <x v="62"/>
    </i>
    <i r="1">
      <x v="7"/>
      <x v="3"/>
    </i>
    <i r="2">
      <x v="45"/>
    </i>
    <i r="1">
      <x v="9"/>
      <x v="15"/>
    </i>
    <i r="2">
      <x v="35"/>
    </i>
    <i r="2">
      <x v="37"/>
    </i>
    <i r="2">
      <x v="43"/>
    </i>
    <i r="2">
      <x v="44"/>
    </i>
    <i r="2">
      <x v="51"/>
    </i>
    <i r="2">
      <x v="69"/>
    </i>
    <i r="2">
      <x v="72"/>
    </i>
    <i r="2">
      <x v="81"/>
    </i>
    <i r="1">
      <x v="18"/>
      <x v="8"/>
    </i>
    <i r="2">
      <x v="23"/>
    </i>
    <i r="2">
      <x v="31"/>
    </i>
    <i r="2">
      <x v="32"/>
    </i>
    <i r="2">
      <x v="48"/>
    </i>
    <i r="2">
      <x v="56"/>
    </i>
    <i r="2">
      <x v="75"/>
    </i>
    <i t="blank">
      <x v="12"/>
    </i>
    <i>
      <x v="13"/>
    </i>
    <i r="1">
      <x/>
      <x v="72"/>
    </i>
    <i r="1">
      <x v="1"/>
      <x v="43"/>
    </i>
    <i r="2">
      <x v="73"/>
    </i>
    <i r="1">
      <x v="3"/>
      <x v="61"/>
    </i>
    <i r="1">
      <x v="4"/>
      <x v="44"/>
    </i>
    <i r="2">
      <x v="86"/>
    </i>
    <i r="1">
      <x v="6"/>
      <x v="2"/>
    </i>
    <i r="2">
      <x v="42"/>
    </i>
    <i r="1">
      <x v="8"/>
      <x v="11"/>
    </i>
    <i r="2">
      <x v="19"/>
    </i>
    <i r="2">
      <x v="53"/>
    </i>
    <i r="1">
      <x v="11"/>
      <x v="16"/>
    </i>
    <i r="2">
      <x v="50"/>
    </i>
    <i r="2">
      <x v="51"/>
    </i>
    <i r="2">
      <x v="63"/>
    </i>
    <i r="1">
      <x v="15"/>
      <x/>
    </i>
    <i r="2">
      <x v="12"/>
    </i>
    <i r="2">
      <x v="25"/>
    </i>
    <i r="2">
      <x v="37"/>
    </i>
    <i r="2">
      <x v="38"/>
    </i>
    <i r="2">
      <x v="41"/>
    </i>
    <i r="2">
      <x v="64"/>
    </i>
    <i r="2">
      <x v="65"/>
    </i>
    <i r="2">
      <x v="68"/>
    </i>
    <i t="blank">
      <x v="13"/>
    </i>
    <i>
      <x v="14"/>
    </i>
    <i r="1">
      <x/>
      <x v="73"/>
    </i>
    <i r="1">
      <x v="1"/>
      <x v="72"/>
    </i>
    <i r="1">
      <x v="2"/>
      <x/>
    </i>
    <i r="2">
      <x v="44"/>
    </i>
    <i r="1">
      <x v="4"/>
      <x v="56"/>
    </i>
    <i r="1">
      <x v="5"/>
      <x v="78"/>
    </i>
    <i r="1">
      <x v="6"/>
      <x v="2"/>
    </i>
    <i r="2">
      <x v="86"/>
    </i>
    <i r="1">
      <x v="8"/>
      <x v="1"/>
    </i>
    <i r="2">
      <x v="11"/>
    </i>
    <i r="2">
      <x v="12"/>
    </i>
    <i r="1">
      <x v="11"/>
      <x v="26"/>
    </i>
    <i r="2">
      <x v="35"/>
    </i>
    <i r="1">
      <x v="13"/>
      <x v="48"/>
    </i>
    <i r="2">
      <x v="53"/>
    </i>
    <i r="2">
      <x v="77"/>
    </i>
    <i r="2">
      <x v="81"/>
    </i>
    <i r="1">
      <x v="17"/>
      <x v="50"/>
    </i>
    <i r="1">
      <x v="18"/>
      <x v="36"/>
    </i>
    <i r="2">
      <x v="42"/>
    </i>
    <i r="2">
      <x v="58"/>
    </i>
    <i r="2">
      <x v="64"/>
    </i>
    <i r="2">
      <x v="68"/>
    </i>
    <i t="blank">
      <x v="14"/>
    </i>
    <i>
      <x v="15"/>
    </i>
    <i r="1">
      <x/>
      <x v="24"/>
    </i>
    <i r="1">
      <x v="1"/>
      <x v="73"/>
    </i>
    <i r="1">
      <x v="2"/>
      <x v="86"/>
    </i>
    <i r="1">
      <x v="3"/>
      <x v="2"/>
    </i>
    <i r="1">
      <x v="4"/>
      <x v="44"/>
    </i>
    <i r="2">
      <x v="47"/>
    </i>
    <i r="1">
      <x v="6"/>
      <x v="72"/>
    </i>
    <i r="1">
      <x v="7"/>
      <x v="56"/>
    </i>
    <i r="1">
      <x v="8"/>
      <x/>
    </i>
    <i r="2">
      <x v="81"/>
    </i>
    <i r="1">
      <x v="10"/>
      <x v="12"/>
    </i>
    <i r="2">
      <x v="50"/>
    </i>
    <i r="1">
      <x v="12"/>
      <x v="43"/>
    </i>
    <i r="1">
      <x v="13"/>
      <x v="51"/>
    </i>
    <i r="2">
      <x v="53"/>
    </i>
    <i r="2">
      <x v="58"/>
    </i>
    <i r="2">
      <x v="77"/>
    </i>
    <i r="2">
      <x v="78"/>
    </i>
    <i r="1">
      <x v="18"/>
      <x v="10"/>
    </i>
    <i r="2">
      <x v="11"/>
    </i>
    <i r="2">
      <x v="41"/>
    </i>
    <i r="2">
      <x v="42"/>
    </i>
    <i r="2">
      <x v="45"/>
    </i>
    <i r="2">
      <x v="52"/>
    </i>
    <i r="2">
      <x v="66"/>
    </i>
    <i t="blank">
      <x v="15"/>
    </i>
    <i>
      <x v="16"/>
    </i>
    <i r="1">
      <x/>
      <x v="73"/>
    </i>
    <i r="1">
      <x v="1"/>
      <x v="72"/>
    </i>
    <i r="1">
      <x v="2"/>
      <x v="41"/>
    </i>
    <i r="1">
      <x v="3"/>
      <x v="43"/>
    </i>
    <i r="1">
      <x v="4"/>
      <x v="44"/>
    </i>
    <i r="2">
      <x v="66"/>
    </i>
    <i r="1">
      <x v="6"/>
      <x v="2"/>
    </i>
    <i r="2">
      <x v="48"/>
    </i>
    <i r="2">
      <x v="64"/>
    </i>
    <i r="1">
      <x v="9"/>
      <x v="42"/>
    </i>
    <i r="2">
      <x v="50"/>
    </i>
    <i r="2">
      <x v="53"/>
    </i>
    <i r="1">
      <x v="12"/>
      <x v="56"/>
    </i>
    <i r="2">
      <x v="76"/>
    </i>
    <i r="2">
      <x v="81"/>
    </i>
    <i r="1">
      <x v="15"/>
      <x/>
    </i>
    <i r="2">
      <x v="1"/>
    </i>
    <i r="1">
      <x v="17"/>
      <x v="45"/>
    </i>
    <i r="2">
      <x v="68"/>
    </i>
    <i r="1">
      <x v="19"/>
      <x v="16"/>
    </i>
    <i r="2">
      <x v="67"/>
    </i>
    <i t="blank">
      <x v="16"/>
    </i>
    <i>
      <x v="17"/>
    </i>
    <i r="1">
      <x/>
      <x v="43"/>
    </i>
    <i r="1">
      <x v="1"/>
      <x v="61"/>
    </i>
    <i r="1">
      <x v="2"/>
      <x v="37"/>
    </i>
    <i r="2">
      <x v="73"/>
    </i>
    <i r="1">
      <x v="4"/>
      <x v="50"/>
    </i>
    <i r="1">
      <x v="5"/>
      <x v="1"/>
    </i>
    <i r="1">
      <x v="6"/>
      <x v="72"/>
    </i>
    <i r="1">
      <x v="7"/>
      <x/>
    </i>
    <i r="2">
      <x v="2"/>
    </i>
    <i r="2">
      <x v="12"/>
    </i>
    <i r="2">
      <x v="41"/>
    </i>
    <i r="2">
      <x v="76"/>
    </i>
    <i r="1">
      <x v="12"/>
      <x v="82"/>
    </i>
    <i r="1">
      <x v="13"/>
      <x v="34"/>
    </i>
    <i r="2">
      <x v="42"/>
    </i>
    <i r="2">
      <x v="44"/>
    </i>
    <i r="2">
      <x v="45"/>
    </i>
    <i r="2">
      <x v="49"/>
    </i>
    <i r="2">
      <x v="53"/>
    </i>
    <i r="2">
      <x v="56"/>
    </i>
    <i r="2">
      <x v="60"/>
    </i>
    <i r="2">
      <x v="66"/>
    </i>
    <i t="blank">
      <x v="17"/>
    </i>
    <i>
      <x v="18"/>
    </i>
    <i r="1">
      <x/>
      <x/>
    </i>
    <i r="2">
      <x v="2"/>
    </i>
    <i r="2">
      <x v="41"/>
    </i>
    <i r="2">
      <x v="43"/>
    </i>
    <i r="2">
      <x v="72"/>
    </i>
    <i r="1">
      <x v="5"/>
      <x v="73"/>
    </i>
    <i r="1">
      <x v="6"/>
      <x v="6"/>
    </i>
    <i r="2">
      <x v="11"/>
    </i>
    <i r="2">
      <x v="50"/>
    </i>
    <i r="1">
      <x v="9"/>
      <x v="1"/>
    </i>
    <i r="2">
      <x v="48"/>
    </i>
    <i r="2">
      <x v="49"/>
    </i>
    <i r="2">
      <x v="51"/>
    </i>
    <i r="2">
      <x v="58"/>
    </i>
    <i r="2">
      <x v="61"/>
    </i>
    <i r="2">
      <x v="66"/>
    </i>
    <i r="2">
      <x v="80"/>
    </i>
    <i r="2">
      <x v="84"/>
    </i>
    <i r="2">
      <x v="86"/>
    </i>
    <i r="1">
      <x v="19"/>
      <x v="4"/>
    </i>
    <i r="2">
      <x v="5"/>
    </i>
    <i r="2">
      <x v="7"/>
    </i>
    <i r="2">
      <x v="9"/>
    </i>
    <i r="2">
      <x v="12"/>
    </i>
    <i r="2">
      <x v="13"/>
    </i>
    <i r="2">
      <x v="14"/>
    </i>
    <i r="2">
      <x v="17"/>
    </i>
    <i r="2">
      <x v="19"/>
    </i>
    <i r="2">
      <x v="20"/>
    </i>
    <i r="2">
      <x v="25"/>
    </i>
    <i r="2">
      <x v="28"/>
    </i>
    <i r="2">
      <x v="29"/>
    </i>
    <i r="2">
      <x v="30"/>
    </i>
    <i r="2">
      <x v="33"/>
    </i>
    <i r="2">
      <x v="39"/>
    </i>
    <i r="2">
      <x v="42"/>
    </i>
    <i r="2">
      <x v="46"/>
    </i>
    <i r="2">
      <x v="59"/>
    </i>
    <i r="2">
      <x v="64"/>
    </i>
    <i r="2">
      <x v="67"/>
    </i>
    <i r="2">
      <x v="70"/>
    </i>
    <i r="2">
      <x v="71"/>
    </i>
    <i r="2">
      <x v="74"/>
    </i>
    <i r="2">
      <x v="77"/>
    </i>
    <i r="2">
      <x v="78"/>
    </i>
    <i r="2">
      <x v="79"/>
    </i>
    <i r="2">
      <x v="81"/>
    </i>
    <i r="2">
      <x v="83"/>
    </i>
    <i r="2">
      <x v="85"/>
    </i>
    <i t="blank">
      <x v="18"/>
    </i>
    <i>
      <x v="19"/>
    </i>
    <i r="1">
      <x/>
      <x v="73"/>
    </i>
    <i r="1">
      <x v="1"/>
      <x v="72"/>
    </i>
    <i r="1">
      <x v="2"/>
      <x v="43"/>
    </i>
    <i r="1">
      <x v="3"/>
      <x v="2"/>
    </i>
    <i r="2">
      <x v="42"/>
    </i>
    <i r="2">
      <x v="68"/>
    </i>
    <i r="1">
      <x v="6"/>
      <x/>
    </i>
    <i r="2">
      <x v="81"/>
    </i>
    <i r="1">
      <x v="8"/>
      <x v="11"/>
    </i>
    <i r="2">
      <x v="12"/>
    </i>
    <i r="2">
      <x v="86"/>
    </i>
    <i r="1">
      <x v="11"/>
      <x v="44"/>
    </i>
    <i r="2">
      <x v="50"/>
    </i>
    <i r="1">
      <x v="13"/>
      <x v="3"/>
    </i>
    <i r="2">
      <x v="35"/>
    </i>
    <i r="2">
      <x v="40"/>
    </i>
    <i r="2">
      <x v="41"/>
    </i>
    <i r="2">
      <x v="45"/>
    </i>
    <i r="2">
      <x v="46"/>
    </i>
    <i r="2">
      <x v="71"/>
    </i>
    <i t="blank">
      <x v="19"/>
    </i>
    <i>
      <x v="20"/>
    </i>
    <i r="1">
      <x/>
      <x v="73"/>
    </i>
    <i r="1">
      <x v="1"/>
      <x v="56"/>
    </i>
    <i r="1">
      <x v="2"/>
      <x v="68"/>
    </i>
    <i r="2">
      <x v="72"/>
    </i>
    <i r="1">
      <x v="4"/>
      <x v="67"/>
    </i>
    <i r="1">
      <x v="5"/>
      <x v="66"/>
    </i>
    <i r="2">
      <x v="75"/>
    </i>
    <i r="1">
      <x v="7"/>
      <x v="76"/>
    </i>
    <i r="1">
      <x v="8"/>
      <x v="43"/>
    </i>
    <i r="1">
      <x v="9"/>
      <x v="50"/>
    </i>
    <i r="1">
      <x v="10"/>
      <x v="78"/>
    </i>
    <i r="1">
      <x v="11"/>
      <x v="44"/>
    </i>
    <i r="2">
      <x v="81"/>
    </i>
    <i r="1">
      <x v="13"/>
      <x/>
    </i>
    <i r="2">
      <x v="33"/>
    </i>
    <i r="1">
      <x v="15"/>
      <x v="2"/>
    </i>
    <i r="2">
      <x v="42"/>
    </i>
    <i r="1">
      <x v="17"/>
      <x v="41"/>
    </i>
    <i r="2">
      <x v="45"/>
    </i>
    <i r="2">
      <x v="48"/>
    </i>
    <i r="2">
      <x v="86"/>
    </i>
    <i t="blank">
      <x v="2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310">
      <pivotArea field="2" type="button" dataOnly="0" labelOnly="1" outline="0" axis="axisRow" fieldPosition="0"/>
    </format>
    <format dxfId="309">
      <pivotArea outline="0" fieldPosition="0">
        <references count="1">
          <reference field="4294967294" count="1">
            <x v="0"/>
          </reference>
        </references>
      </pivotArea>
    </format>
    <format dxfId="308">
      <pivotArea outline="0" fieldPosition="0">
        <references count="1">
          <reference field="4294967294" count="1">
            <x v="1"/>
          </reference>
        </references>
      </pivotArea>
    </format>
    <format dxfId="307">
      <pivotArea outline="0" fieldPosition="0">
        <references count="1">
          <reference field="4294967294" count="1">
            <x v="2"/>
          </reference>
        </references>
      </pivotArea>
    </format>
    <format dxfId="306">
      <pivotArea outline="0" fieldPosition="0">
        <references count="1">
          <reference field="4294967294" count="1">
            <x v="3"/>
          </reference>
        </references>
      </pivotArea>
    </format>
    <format dxfId="305">
      <pivotArea outline="0" fieldPosition="0">
        <references count="1">
          <reference field="4294967294" count="1">
            <x v="4"/>
          </reference>
        </references>
      </pivotArea>
    </format>
    <format dxfId="304">
      <pivotArea outline="0" fieldPosition="0">
        <references count="1">
          <reference field="4294967294" count="1">
            <x v="5"/>
          </reference>
        </references>
      </pivotArea>
    </format>
    <format dxfId="303">
      <pivotArea outline="0" fieldPosition="0">
        <references count="1">
          <reference field="4294967294" count="1">
            <x v="6"/>
          </reference>
        </references>
      </pivotArea>
    </format>
    <format dxfId="302">
      <pivotArea field="2" type="button" dataOnly="0" labelOnly="1" outline="0" axis="axisRow" fieldPosition="0"/>
    </format>
    <format dxfId="30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0">
      <pivotArea field="2" type="button" dataOnly="0" labelOnly="1" outline="0" axis="axisRow" fieldPosition="0"/>
    </format>
    <format dxfId="29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8">
      <pivotArea field="2" type="button" dataOnly="0" labelOnly="1" outline="0" axis="axisRow" fieldPosition="0"/>
    </format>
    <format dxfId="29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4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FB68EA-476E-4239-B10D-1276E6056755}" name="LTBL_38000" displayName="LTBL_38000" ref="B4:I20" totalsRowCount="1">
  <autoFilter ref="B4:I19" xr:uid="{30FB68EA-476E-4239-B10D-1276E6056755}"/>
  <tableColumns count="8">
    <tableColumn id="9" xr3:uid="{114D8518-CAAF-4A8E-9E48-1071A192AE78}" name="産業大分類" totalsRowLabel="合計" totalsRowDxfId="293"/>
    <tableColumn id="10" xr3:uid="{6F61A138-7A2D-4CDC-8834-864719993003}" name="総数／事業所数" totalsRowFunction="custom" totalsRowDxfId="292" dataCellStyle="桁区切り" totalsRowCellStyle="桁区切り">
      <totalsRowFormula>SUM(LTBL_38000[総数／事業所数])</totalsRowFormula>
    </tableColumn>
    <tableColumn id="11" xr3:uid="{DDD4B187-92D1-4AD1-A7B1-D64898559A2F}" name="総数／構成比" dataDxfId="291"/>
    <tableColumn id="12" xr3:uid="{48AF84A4-25A6-40FD-ABF7-129473857444}" name="個人／事業所数" totalsRowFunction="sum" totalsRowDxfId="290" dataCellStyle="桁区切り" totalsRowCellStyle="桁区切り"/>
    <tableColumn id="13" xr3:uid="{6350CE22-2920-4B89-BE0E-513834A82DC3}" name="個人／構成比" dataDxfId="289"/>
    <tableColumn id="14" xr3:uid="{C7342B5E-5874-4F87-9E6A-49E8A7924A80}" name="法人／事業所数" totalsRowFunction="sum" totalsRowDxfId="288" dataCellStyle="桁区切り" totalsRowCellStyle="桁区切り"/>
    <tableColumn id="15" xr3:uid="{36535AAB-1A8D-4492-8808-9225ECE1601B}" name="法人／構成比" dataDxfId="287"/>
    <tableColumn id="16" xr3:uid="{E4B14863-DC68-493D-8978-53D3EF229381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FDC5CFF-A2B0-488A-A700-2AE0431E97E7}" name="LTBL_38203" displayName="LTBL_38203" ref="B4:I20" totalsRowCount="1">
  <autoFilter ref="B4:I19" xr:uid="{BFDC5CFF-A2B0-488A-A700-2AE0431E97E7}"/>
  <tableColumns count="8">
    <tableColumn id="9" xr3:uid="{182B8E9D-70C6-4CF1-8E39-E07ED5563DD8}" name="産業大分類" totalsRowLabel="合計" totalsRowDxfId="251"/>
    <tableColumn id="10" xr3:uid="{21BCAC68-B7E1-45CA-BF3C-00D12A293C78}" name="総数／事業所数" totalsRowFunction="custom" totalsRowDxfId="250" dataCellStyle="桁区切り" totalsRowCellStyle="桁区切り">
      <totalsRowFormula>SUM(LTBL_38203[総数／事業所数])</totalsRowFormula>
    </tableColumn>
    <tableColumn id="11" xr3:uid="{2571B18A-310F-4313-8842-9D3329B3820F}" name="総数／構成比" dataDxfId="249"/>
    <tableColumn id="12" xr3:uid="{816AFBF2-D683-4E87-B21D-4479D0FCC643}" name="個人／事業所数" totalsRowFunction="sum" totalsRowDxfId="248" dataCellStyle="桁区切り" totalsRowCellStyle="桁区切り"/>
    <tableColumn id="13" xr3:uid="{6989D1DD-E285-4AA1-9C22-703B84438BEA}" name="個人／構成比" dataDxfId="247"/>
    <tableColumn id="14" xr3:uid="{FAE24898-A1DC-4BDE-82DB-35F0749304AB}" name="法人／事業所数" totalsRowFunction="sum" totalsRowDxfId="246" dataCellStyle="桁区切り" totalsRowCellStyle="桁区切り"/>
    <tableColumn id="15" xr3:uid="{E8622DC7-8097-4948-A490-03F71066EF79}" name="法人／構成比" dataDxfId="245"/>
    <tableColumn id="16" xr3:uid="{2AB256E7-8451-4FFC-AA8B-720ADEFF7687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D924BA7-0C31-4FD0-A474-F157C61E78A8}" name="M_TABLE_38203" displayName="M_TABLE_38203" ref="B23:I43" totalsRowShown="0">
  <autoFilter ref="B23:I43" xr:uid="{2D924BA7-0C31-4FD0-A474-F157C61E78A8}"/>
  <tableColumns count="8">
    <tableColumn id="9" xr3:uid="{54E41B61-9072-448D-94DC-14AF7F3D3080}" name="産業中分類上位２０"/>
    <tableColumn id="10" xr3:uid="{FDCABFD7-C3CF-4E7F-AE14-6BD514D2CDD2}" name="総数／事業所数" dataCellStyle="桁区切り"/>
    <tableColumn id="11" xr3:uid="{311A25E2-D40E-45E3-A187-0C3960F16330}" name="総数／構成比" dataDxfId="243"/>
    <tableColumn id="12" xr3:uid="{D73C62C4-EDE9-468E-BC6A-3AC493C95AE7}" name="個人／事業所数" dataCellStyle="桁区切り"/>
    <tableColumn id="13" xr3:uid="{896431FF-3D53-452F-B850-9CD76028523B}" name="個人／構成比" dataDxfId="242"/>
    <tableColumn id="14" xr3:uid="{A09B8E6D-A405-4491-AA42-14A1F08E7101}" name="法人／事業所数" dataCellStyle="桁区切り"/>
    <tableColumn id="15" xr3:uid="{690E68C8-2323-4531-B5BD-75815C476123}" name="法人／構成比" dataDxfId="241"/>
    <tableColumn id="16" xr3:uid="{DC331261-0583-4F70-96E9-17492EBDA07C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15E4096-918A-4C6B-965A-37AB80EF6F22}" name="S_TABLE_38203" displayName="S_TABLE_38203" ref="B46:I67" totalsRowShown="0">
  <autoFilter ref="B46:I67" xr:uid="{215E4096-918A-4C6B-965A-37AB80EF6F22}"/>
  <tableColumns count="8">
    <tableColumn id="9" xr3:uid="{6F5EAAF4-9777-49F7-9885-7C369E7F6274}" name="産業小分類上位２０"/>
    <tableColumn id="10" xr3:uid="{DAC324D6-AC25-4B24-800C-AB569D94F921}" name="総数／事業所数" dataCellStyle="桁区切り"/>
    <tableColumn id="11" xr3:uid="{A3B2E538-7524-4E57-A430-5AF618BA3237}" name="総数／構成比" dataDxfId="240"/>
    <tableColumn id="12" xr3:uid="{6130735B-321C-4DCC-A0A1-FE20D0AE3F4D}" name="個人／事業所数" dataCellStyle="桁区切り"/>
    <tableColumn id="13" xr3:uid="{3CBAB77D-9C47-4D79-BE16-E8551E055AD0}" name="個人／構成比" dataDxfId="239"/>
    <tableColumn id="14" xr3:uid="{40CBB739-973D-4EF8-BC12-FB17EE7042A3}" name="法人／事業所数" dataCellStyle="桁区切り"/>
    <tableColumn id="15" xr3:uid="{C86E829A-D54D-4ED5-84CA-EC072906403C}" name="法人／構成比" dataDxfId="238"/>
    <tableColumn id="16" xr3:uid="{504CCC92-4E28-4754-AF98-E696AB765581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8C30C6B-FAE6-4833-8DEB-8BDB03230914}" name="LTBL_38204" displayName="LTBL_38204" ref="B4:I20" totalsRowCount="1">
  <autoFilter ref="B4:I19" xr:uid="{08C30C6B-FAE6-4833-8DEB-8BDB03230914}"/>
  <tableColumns count="8">
    <tableColumn id="9" xr3:uid="{F052F828-176C-46EE-A5EF-DFBE9093E7AA}" name="産業大分類" totalsRowLabel="合計" totalsRowDxfId="237"/>
    <tableColumn id="10" xr3:uid="{B49531D8-EB8E-49B6-8BA0-E6B19CC5A54B}" name="総数／事業所数" totalsRowFunction="custom" totalsRowDxfId="236" dataCellStyle="桁区切り" totalsRowCellStyle="桁区切り">
      <totalsRowFormula>SUM(LTBL_38204[総数／事業所数])</totalsRowFormula>
    </tableColumn>
    <tableColumn id="11" xr3:uid="{37012874-EB30-4856-9CCD-8134E4F35D05}" name="総数／構成比" dataDxfId="235"/>
    <tableColumn id="12" xr3:uid="{410D3C68-FDB9-4484-BE8A-31D6095EEC17}" name="個人／事業所数" totalsRowFunction="sum" totalsRowDxfId="234" dataCellStyle="桁区切り" totalsRowCellStyle="桁区切り"/>
    <tableColumn id="13" xr3:uid="{25BCB6D2-4DE5-47F2-A86C-682802CF8BE5}" name="個人／構成比" dataDxfId="233"/>
    <tableColumn id="14" xr3:uid="{813308DD-D4B4-4E3D-A4F5-BE9784F225D9}" name="法人／事業所数" totalsRowFunction="sum" totalsRowDxfId="232" dataCellStyle="桁区切り" totalsRowCellStyle="桁区切り"/>
    <tableColumn id="15" xr3:uid="{165388E2-8243-452A-8FD5-D2DD47E61233}" name="法人／構成比" dataDxfId="231"/>
    <tableColumn id="16" xr3:uid="{8CB6A697-1DE0-45F2-89F6-E60889704142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5851B34-9BF5-498E-AC38-2A3374BEA327}" name="M_TABLE_38204" displayName="M_TABLE_38204" ref="B23:I43" totalsRowShown="0">
  <autoFilter ref="B23:I43" xr:uid="{25851B34-9BF5-498E-AC38-2A3374BEA327}"/>
  <tableColumns count="8">
    <tableColumn id="9" xr3:uid="{ADC46D95-6D07-4869-9D1F-83E5CA6A4A16}" name="産業中分類上位２０"/>
    <tableColumn id="10" xr3:uid="{DBDF6988-8799-4981-8520-75672B0D26E5}" name="総数／事業所数" dataCellStyle="桁区切り"/>
    <tableColumn id="11" xr3:uid="{4575D93E-78C4-4F07-8761-18292B1D2BC6}" name="総数／構成比" dataDxfId="229"/>
    <tableColumn id="12" xr3:uid="{2279F2B3-6F92-4317-9D34-15DB37D49B1B}" name="個人／事業所数" dataCellStyle="桁区切り"/>
    <tableColumn id="13" xr3:uid="{168CF94F-86D4-45E5-9D48-F9C0E92DCA76}" name="個人／構成比" dataDxfId="228"/>
    <tableColumn id="14" xr3:uid="{66C1B02C-CDB4-45AD-91D0-6A022EE7E340}" name="法人／事業所数" dataCellStyle="桁区切り"/>
    <tableColumn id="15" xr3:uid="{615A8653-D137-4528-8B17-20D407E93150}" name="法人／構成比" dataDxfId="227"/>
    <tableColumn id="16" xr3:uid="{FD60E72E-FAD2-4C86-B673-632595D2CBDD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E4C4E65-AF2A-4B1F-A85E-A3BA7EB8FAE9}" name="S_TABLE_38204" displayName="S_TABLE_38204" ref="B46:I66" totalsRowShown="0">
  <autoFilter ref="B46:I66" xr:uid="{BE4C4E65-AF2A-4B1F-A85E-A3BA7EB8FAE9}"/>
  <tableColumns count="8">
    <tableColumn id="9" xr3:uid="{D22B398B-43B2-4576-BB27-D0BD33CEC695}" name="産業小分類上位２０"/>
    <tableColumn id="10" xr3:uid="{D0D0B008-7F1F-45B1-9E07-F5258B78117C}" name="総数／事業所数" dataCellStyle="桁区切り"/>
    <tableColumn id="11" xr3:uid="{23091482-64C9-4BEB-91AC-C47F4AB6BCAB}" name="総数／構成比" dataDxfId="226"/>
    <tableColumn id="12" xr3:uid="{868D63BB-C7FD-43D5-8FD4-B1FE1543E882}" name="個人／事業所数" dataCellStyle="桁区切り"/>
    <tableColumn id="13" xr3:uid="{D2557D8D-FB58-4EF2-AC58-1E0AE4E0F50C}" name="個人／構成比" dataDxfId="225"/>
    <tableColumn id="14" xr3:uid="{F9AA3203-B74B-44CA-8EC5-573A81EFB20F}" name="法人／事業所数" dataCellStyle="桁区切り"/>
    <tableColumn id="15" xr3:uid="{E6A9949B-2A7A-4C23-8A57-990C5782FE95}" name="法人／構成比" dataDxfId="224"/>
    <tableColumn id="16" xr3:uid="{B2634E97-DC01-4F5F-88AB-BF41ACCA0EC5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5183DA7-EA29-4CCC-8FEC-7B342B284475}" name="LTBL_38205" displayName="LTBL_38205" ref="B4:I20" totalsRowCount="1">
  <autoFilter ref="B4:I19" xr:uid="{25183DA7-EA29-4CCC-8FEC-7B342B284475}"/>
  <tableColumns count="8">
    <tableColumn id="9" xr3:uid="{2C8A44A1-D945-4C19-A815-BDD47BAB7880}" name="産業大分類" totalsRowLabel="合計" totalsRowDxfId="223"/>
    <tableColumn id="10" xr3:uid="{7D674951-4361-4A66-94D4-6CE544BE7584}" name="総数／事業所数" totalsRowFunction="custom" totalsRowDxfId="222" dataCellStyle="桁区切り" totalsRowCellStyle="桁区切り">
      <totalsRowFormula>SUM(LTBL_38205[総数／事業所数])</totalsRowFormula>
    </tableColumn>
    <tableColumn id="11" xr3:uid="{A4205DA0-E92D-407B-84D1-2B8BD04D00C6}" name="総数／構成比" dataDxfId="221"/>
    <tableColumn id="12" xr3:uid="{B7804E09-1DD1-48A5-8CFD-517EB1084376}" name="個人／事業所数" totalsRowFunction="sum" totalsRowDxfId="220" dataCellStyle="桁区切り" totalsRowCellStyle="桁区切り"/>
    <tableColumn id="13" xr3:uid="{4B828F63-391D-4EBA-B031-2A5322A9FDF5}" name="個人／構成比" dataDxfId="219"/>
    <tableColumn id="14" xr3:uid="{44551C99-B73A-4F37-B9CF-279E77B8E5CE}" name="法人／事業所数" totalsRowFunction="sum" totalsRowDxfId="218" dataCellStyle="桁区切り" totalsRowCellStyle="桁区切り"/>
    <tableColumn id="15" xr3:uid="{839EA570-D8C8-45E8-9197-DB9C12BB00E6}" name="法人／構成比" dataDxfId="217"/>
    <tableColumn id="16" xr3:uid="{9FD60CD1-420A-4423-AB05-C3288DA4D77F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F5D2720-5873-4504-B24B-E12CCF5469C9}" name="M_TABLE_38205" displayName="M_TABLE_38205" ref="B23:I43" totalsRowShown="0">
  <autoFilter ref="B23:I43" xr:uid="{BF5D2720-5873-4504-B24B-E12CCF5469C9}"/>
  <tableColumns count="8">
    <tableColumn id="9" xr3:uid="{CC52E503-A341-4DDB-B5F2-FA676B0009E9}" name="産業中分類上位２０"/>
    <tableColumn id="10" xr3:uid="{C3A24723-9DAA-4B86-87D0-9FD87EDD6EF3}" name="総数／事業所数" dataCellStyle="桁区切り"/>
    <tableColumn id="11" xr3:uid="{9D81D29C-E270-49CF-8707-57D1903B9AAD}" name="総数／構成比" dataDxfId="215"/>
    <tableColumn id="12" xr3:uid="{C715C297-10DA-415C-912A-6BF07DE526B9}" name="個人／事業所数" dataCellStyle="桁区切り"/>
    <tableColumn id="13" xr3:uid="{DC551430-53CA-4F9E-87F4-45D287DDEEC2}" name="個人／構成比" dataDxfId="214"/>
    <tableColumn id="14" xr3:uid="{71A8EBB2-F157-4918-A85E-621481391AFB}" name="法人／事業所数" dataCellStyle="桁区切り"/>
    <tableColumn id="15" xr3:uid="{99040743-495E-4B57-BA44-8CB5D728F41B}" name="法人／構成比" dataDxfId="213"/>
    <tableColumn id="16" xr3:uid="{BB148D8D-7E0D-4DFA-AAC0-F73D18943E7A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36C9B97-5F70-4F99-8FB6-3BA267E82A69}" name="S_TABLE_38205" displayName="S_TABLE_38205" ref="B46:I67" totalsRowShown="0">
  <autoFilter ref="B46:I67" xr:uid="{E36C9B97-5F70-4F99-8FB6-3BA267E82A69}"/>
  <tableColumns count="8">
    <tableColumn id="9" xr3:uid="{412E5D8D-14F5-4634-8EB6-90BB5A7BB28A}" name="産業小分類上位２０"/>
    <tableColumn id="10" xr3:uid="{0F8B4CAE-0557-428A-AB2E-058220E70EE8}" name="総数／事業所数" dataCellStyle="桁区切り"/>
    <tableColumn id="11" xr3:uid="{370C602A-A01D-4C38-97F7-5C14B35ED5CF}" name="総数／構成比" dataDxfId="212"/>
    <tableColumn id="12" xr3:uid="{FB47A3CA-D342-481C-BED6-A8FCB4DD4E18}" name="個人／事業所数" dataCellStyle="桁区切り"/>
    <tableColumn id="13" xr3:uid="{6846B9E8-8AB5-4AAA-B864-AE01F6721378}" name="個人／構成比" dataDxfId="211"/>
    <tableColumn id="14" xr3:uid="{67B5649E-C7D0-462E-899F-C6D1A111E7F8}" name="法人／事業所数" dataCellStyle="桁区切り"/>
    <tableColumn id="15" xr3:uid="{FA106106-5295-4218-942B-45D49D826967}" name="法人／構成比" dataDxfId="210"/>
    <tableColumn id="16" xr3:uid="{09124A44-E00B-4681-B842-931DAC9C0A9A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8E1A033-1582-4F5A-B226-9B622331047B}" name="LTBL_38206" displayName="LTBL_38206" ref="B4:I20" totalsRowCount="1">
  <autoFilter ref="B4:I19" xr:uid="{48E1A033-1582-4F5A-B226-9B622331047B}"/>
  <tableColumns count="8">
    <tableColumn id="9" xr3:uid="{BF5C2F42-CF43-48A0-A20B-88FE6739243C}" name="産業大分類" totalsRowLabel="合計" totalsRowDxfId="209"/>
    <tableColumn id="10" xr3:uid="{301AF6AF-5E3A-406F-BA63-E6F0330B2939}" name="総数／事業所数" totalsRowFunction="custom" totalsRowDxfId="208" dataCellStyle="桁区切り" totalsRowCellStyle="桁区切り">
      <totalsRowFormula>SUM(LTBL_38206[総数／事業所数])</totalsRowFormula>
    </tableColumn>
    <tableColumn id="11" xr3:uid="{8B0BC7AB-0B0A-4084-A220-C2632633AA19}" name="総数／構成比" dataDxfId="207"/>
    <tableColumn id="12" xr3:uid="{20CF24B0-D0C4-489A-BE09-14B089A0DEA4}" name="個人／事業所数" totalsRowFunction="sum" totalsRowDxfId="206" dataCellStyle="桁区切り" totalsRowCellStyle="桁区切り"/>
    <tableColumn id="13" xr3:uid="{0CAAF2C9-1E44-4C16-9D2C-CCF7565868E8}" name="個人／構成比" dataDxfId="205"/>
    <tableColumn id="14" xr3:uid="{A374C040-EA81-43EB-AFE6-C8602C4C26B7}" name="法人／事業所数" totalsRowFunction="sum" totalsRowDxfId="204" dataCellStyle="桁区切り" totalsRowCellStyle="桁区切り"/>
    <tableColumn id="15" xr3:uid="{8E8020F0-6BBF-49A5-BB0E-2073D02BF664}" name="法人／構成比" dataDxfId="203"/>
    <tableColumn id="16" xr3:uid="{F763D264-4CB5-47F7-8FCD-4EC1BF613B7A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473B93-B4C6-46A0-9886-817002D24405}" name="M_TABLE_38000" displayName="M_TABLE_38000" ref="B23:I43" totalsRowShown="0">
  <autoFilter ref="B23:I43" xr:uid="{47473B93-B4C6-46A0-9886-817002D24405}"/>
  <tableColumns count="8">
    <tableColumn id="9" xr3:uid="{A363D952-C532-49BA-86BD-AB73C8D496C6}" name="産業中分類上位２０"/>
    <tableColumn id="10" xr3:uid="{A6BB3E62-8910-4D01-8F47-09E56677456D}" name="総数／事業所数" dataCellStyle="桁区切り"/>
    <tableColumn id="11" xr3:uid="{F12B8911-79A4-458D-BD02-7FC9FFA96D88}" name="総数／構成比" dataDxfId="285"/>
    <tableColumn id="12" xr3:uid="{D97D1354-0482-47FD-8A6A-025DD832FF2C}" name="個人／事業所数" dataCellStyle="桁区切り"/>
    <tableColumn id="13" xr3:uid="{684DB9EB-C930-49BF-AF54-ECAC6CDA24F2}" name="個人／構成比" dataDxfId="284"/>
    <tableColumn id="14" xr3:uid="{A9F73C17-77D5-4A1C-B85E-CBE6D02466BD}" name="法人／事業所数" dataCellStyle="桁区切り"/>
    <tableColumn id="15" xr3:uid="{E6E3CEE9-BFB3-4261-8A57-35846E90467B}" name="法人／構成比" dataDxfId="283"/>
    <tableColumn id="16" xr3:uid="{29CA6EF8-CC45-41C4-9588-D71167C93FEC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2EFC899-4DD9-4F0B-9FCC-330078007743}" name="M_TABLE_38206" displayName="M_TABLE_38206" ref="B23:I43" totalsRowShown="0">
  <autoFilter ref="B23:I43" xr:uid="{E2EFC899-4DD9-4F0B-9FCC-330078007743}"/>
  <tableColumns count="8">
    <tableColumn id="9" xr3:uid="{920208ED-FB3A-431F-A5A4-9C6CEC377084}" name="産業中分類上位２０"/>
    <tableColumn id="10" xr3:uid="{38B3B5ED-FE9E-427D-9972-2FBAEC482277}" name="総数／事業所数" dataCellStyle="桁区切り"/>
    <tableColumn id="11" xr3:uid="{00B6C692-99B1-4E3E-BF8A-C5C3FCF209F1}" name="総数／構成比" dataDxfId="201"/>
    <tableColumn id="12" xr3:uid="{9CD85A2C-2B4B-4036-8F1C-725F42C270CA}" name="個人／事業所数" dataCellStyle="桁区切り"/>
    <tableColumn id="13" xr3:uid="{EEE97F62-4836-45E4-A004-F6F207D4A089}" name="個人／構成比" dataDxfId="200"/>
    <tableColumn id="14" xr3:uid="{3138E15C-9B97-43B2-94D9-41406A4C0A58}" name="法人／事業所数" dataCellStyle="桁区切り"/>
    <tableColumn id="15" xr3:uid="{2A770624-6768-4172-BE02-0D4230973B03}" name="法人／構成比" dataDxfId="199"/>
    <tableColumn id="16" xr3:uid="{8185A5F6-715A-4C69-AFAB-3B4A1D2113DD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67D86B7-ED66-4AB5-A6F5-F84F4B5BAAF6}" name="S_TABLE_38206" displayName="S_TABLE_38206" ref="B46:I66" totalsRowShown="0">
  <autoFilter ref="B46:I66" xr:uid="{567D86B7-ED66-4AB5-A6F5-F84F4B5BAAF6}"/>
  <tableColumns count="8">
    <tableColumn id="9" xr3:uid="{4242A268-4564-424F-9D15-F8BA5C4DA257}" name="産業小分類上位２０"/>
    <tableColumn id="10" xr3:uid="{2E5E682E-7473-44B5-8080-878D99B5DBCF}" name="総数／事業所数" dataCellStyle="桁区切り"/>
    <tableColumn id="11" xr3:uid="{D71827FA-AB76-44FD-8E90-0F2AB7A514F1}" name="総数／構成比" dataDxfId="198"/>
    <tableColumn id="12" xr3:uid="{9EC54853-47DE-4A83-8D8F-FC7759C22195}" name="個人／事業所数" dataCellStyle="桁区切り"/>
    <tableColumn id="13" xr3:uid="{549862D2-0696-4D1F-A1BD-1E086C0F7E75}" name="個人／構成比" dataDxfId="197"/>
    <tableColumn id="14" xr3:uid="{DDF6CCA4-CA60-49B2-A17C-15ED755CDB25}" name="法人／事業所数" dataCellStyle="桁区切り"/>
    <tableColumn id="15" xr3:uid="{FCEE58BB-64A8-4989-9D02-E7181C71C3FB}" name="法人／構成比" dataDxfId="196"/>
    <tableColumn id="16" xr3:uid="{69557A34-69F8-4EC5-B538-877C48C8DADB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8CB351A-E65B-483E-9A71-F67383CB9E11}" name="LTBL_38207" displayName="LTBL_38207" ref="B4:I20" totalsRowCount="1">
  <autoFilter ref="B4:I19" xr:uid="{E8CB351A-E65B-483E-9A71-F67383CB9E11}"/>
  <tableColumns count="8">
    <tableColumn id="9" xr3:uid="{CD7F9E6D-FA63-49B7-BF8B-A7347B8CE177}" name="産業大分類" totalsRowLabel="合計" totalsRowDxfId="195"/>
    <tableColumn id="10" xr3:uid="{61DE1B14-590C-4435-BD84-1AED3C53AEBA}" name="総数／事業所数" totalsRowFunction="custom" totalsRowDxfId="194" dataCellStyle="桁区切り" totalsRowCellStyle="桁区切り">
      <totalsRowFormula>SUM(LTBL_38207[総数／事業所数])</totalsRowFormula>
    </tableColumn>
    <tableColumn id="11" xr3:uid="{D17E397C-2599-48BC-924A-65DAA8CF5065}" name="総数／構成比" dataDxfId="193"/>
    <tableColumn id="12" xr3:uid="{5733724C-5B6C-4575-8DAE-FAC312CB693C}" name="個人／事業所数" totalsRowFunction="sum" totalsRowDxfId="192" dataCellStyle="桁区切り" totalsRowCellStyle="桁区切り"/>
    <tableColumn id="13" xr3:uid="{65559483-B8A8-4CC6-BEFC-8441F93F0F33}" name="個人／構成比" dataDxfId="191"/>
    <tableColumn id="14" xr3:uid="{72E3A8D3-C4D7-402C-BD1B-652E1E77669F}" name="法人／事業所数" totalsRowFunction="sum" totalsRowDxfId="190" dataCellStyle="桁区切り" totalsRowCellStyle="桁区切り"/>
    <tableColumn id="15" xr3:uid="{67C38008-AE0C-4322-817B-25643E80CF90}" name="法人／構成比" dataDxfId="189"/>
    <tableColumn id="16" xr3:uid="{24B00D1E-12F6-4F6E-81C6-D262029306DC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E8AC1F9-4D5D-4620-978B-227E2B996E7F}" name="M_TABLE_38207" displayName="M_TABLE_38207" ref="B23:I43" totalsRowShown="0">
  <autoFilter ref="B23:I43" xr:uid="{FE8AC1F9-4D5D-4620-978B-227E2B996E7F}"/>
  <tableColumns count="8">
    <tableColumn id="9" xr3:uid="{867B41A3-9D5F-47AE-94FC-26B321F32C08}" name="産業中分類上位２０"/>
    <tableColumn id="10" xr3:uid="{A165DFF4-334A-4C71-A2F7-31D7EECC1BAD}" name="総数／事業所数" dataCellStyle="桁区切り"/>
    <tableColumn id="11" xr3:uid="{55F73439-30BE-4DB8-9785-1460C319AC0D}" name="総数／構成比" dataDxfId="187"/>
    <tableColumn id="12" xr3:uid="{D45B4C24-2551-45AE-846A-36EDE10B6562}" name="個人／事業所数" dataCellStyle="桁区切り"/>
    <tableColumn id="13" xr3:uid="{6DD399EE-5ED7-4F9E-B000-7E962BF6FF7A}" name="個人／構成比" dataDxfId="186"/>
    <tableColumn id="14" xr3:uid="{32ADC614-F1CD-40C3-B920-7B6E451B8561}" name="法人／事業所数" dataCellStyle="桁区切り"/>
    <tableColumn id="15" xr3:uid="{47F3B6AD-4DD8-4CC4-B3F9-6DEC314C8079}" name="法人／構成比" dataDxfId="185"/>
    <tableColumn id="16" xr3:uid="{5140C368-3738-416A-9FB5-4261A32511C9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AB47D4E-C899-41B7-8935-742FC9B0EDF3}" name="S_TABLE_38207" displayName="S_TABLE_38207" ref="B46:I66" totalsRowShown="0">
  <autoFilter ref="B46:I66" xr:uid="{1AB47D4E-C899-41B7-8935-742FC9B0EDF3}"/>
  <tableColumns count="8">
    <tableColumn id="9" xr3:uid="{F293590A-A995-4555-BCAF-A853BE60625B}" name="産業小分類上位２０"/>
    <tableColumn id="10" xr3:uid="{90098C6A-0613-46F3-A01D-6606EE300E5C}" name="総数／事業所数" dataCellStyle="桁区切り"/>
    <tableColumn id="11" xr3:uid="{7143DA72-8847-43CB-B0D1-98E5CD58626E}" name="総数／構成比" dataDxfId="184"/>
    <tableColumn id="12" xr3:uid="{FB4E3C75-F5D6-44D2-B9CB-7F5733870679}" name="個人／事業所数" dataCellStyle="桁区切り"/>
    <tableColumn id="13" xr3:uid="{29350CA9-1AD1-4775-A622-0BEFD807B30B}" name="個人／構成比" dataDxfId="183"/>
    <tableColumn id="14" xr3:uid="{AC515B7D-41D5-4666-903D-7DDE7E2985AB}" name="法人／事業所数" dataCellStyle="桁区切り"/>
    <tableColumn id="15" xr3:uid="{55388762-9704-4D32-AA27-C55FBC0AE501}" name="法人／構成比" dataDxfId="182"/>
    <tableColumn id="16" xr3:uid="{E0FA0572-1FCB-455A-A7EE-471792CF8BE5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D50CB97-864E-416C-B137-18B636069EA2}" name="LTBL_38210" displayName="LTBL_38210" ref="B4:I20" totalsRowCount="1">
  <autoFilter ref="B4:I19" xr:uid="{8D50CB97-864E-416C-B137-18B636069EA2}"/>
  <tableColumns count="8">
    <tableColumn id="9" xr3:uid="{FF221DF3-6530-4D34-B9D2-54FD837B976B}" name="産業大分類" totalsRowLabel="合計" totalsRowDxfId="181"/>
    <tableColumn id="10" xr3:uid="{BD61E645-6736-4001-8D74-50C2874020FC}" name="総数／事業所数" totalsRowFunction="custom" totalsRowDxfId="180" dataCellStyle="桁区切り" totalsRowCellStyle="桁区切り">
      <totalsRowFormula>SUM(LTBL_38210[総数／事業所数])</totalsRowFormula>
    </tableColumn>
    <tableColumn id="11" xr3:uid="{DB522ACE-269B-4BE7-98C5-3F672715419B}" name="総数／構成比" dataDxfId="179"/>
    <tableColumn id="12" xr3:uid="{6772BBCE-B883-4DC0-B05E-A1C8CDD4D0DA}" name="個人／事業所数" totalsRowFunction="sum" totalsRowDxfId="178" dataCellStyle="桁区切り" totalsRowCellStyle="桁区切り"/>
    <tableColumn id="13" xr3:uid="{CA098BB1-C048-46FC-9F5E-1F22EAE2A688}" name="個人／構成比" dataDxfId="177"/>
    <tableColumn id="14" xr3:uid="{1C20CDD3-2483-4FF3-92F5-73C14AA1145E}" name="法人／事業所数" totalsRowFunction="sum" totalsRowDxfId="176" dataCellStyle="桁区切り" totalsRowCellStyle="桁区切り"/>
    <tableColumn id="15" xr3:uid="{DDA92D55-0A74-49EA-BB83-5AD99C78FD42}" name="法人／構成比" dataDxfId="175"/>
    <tableColumn id="16" xr3:uid="{FA35BF87-0589-4AEF-BC14-BB1256DEDA20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F44E9E0-0869-45BA-AF7C-32A2B91851E6}" name="M_TABLE_38210" displayName="M_TABLE_38210" ref="B23:I44" totalsRowShown="0">
  <autoFilter ref="B23:I44" xr:uid="{FF44E9E0-0869-45BA-AF7C-32A2B91851E6}"/>
  <tableColumns count="8">
    <tableColumn id="9" xr3:uid="{A1F72A6F-87EC-48DF-9DAC-08B0D92CB3BF}" name="産業中分類上位２０"/>
    <tableColumn id="10" xr3:uid="{8FAAF5A1-E00A-4964-87CB-5474E178842D}" name="総数／事業所数" dataCellStyle="桁区切り"/>
    <tableColumn id="11" xr3:uid="{B16F6887-A131-4CD0-A63D-15879134B36A}" name="総数／構成比" dataDxfId="173"/>
    <tableColumn id="12" xr3:uid="{527A7267-EC52-4138-B824-E61B7F2F0287}" name="個人／事業所数" dataCellStyle="桁区切り"/>
    <tableColumn id="13" xr3:uid="{27C4B2BE-EBAC-4245-AD91-4CD6A15C4C78}" name="個人／構成比" dataDxfId="172"/>
    <tableColumn id="14" xr3:uid="{F812BCA9-58D2-4643-8206-5A0C2B4D247E}" name="法人／事業所数" dataCellStyle="桁区切り"/>
    <tableColumn id="15" xr3:uid="{1E04D0A3-974C-410E-9E8B-0EF1308BB123}" name="法人／構成比" dataDxfId="171"/>
    <tableColumn id="16" xr3:uid="{324151DA-9BD4-4B32-8650-2EA78D0B2D6C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9E9F3FE-8C04-4010-857E-04FF916F1929}" name="S_TABLE_38210" displayName="S_TABLE_38210" ref="B47:I70" totalsRowShown="0">
  <autoFilter ref="B47:I70" xr:uid="{E9E9F3FE-8C04-4010-857E-04FF916F1929}"/>
  <tableColumns count="8">
    <tableColumn id="9" xr3:uid="{34236EBA-A6E9-4393-A371-826B66035DFE}" name="産業小分類上位２０"/>
    <tableColumn id="10" xr3:uid="{22EB4819-80AF-4BAD-B3B7-72E899B2ED1A}" name="総数／事業所数" dataCellStyle="桁区切り"/>
    <tableColumn id="11" xr3:uid="{AE95B6F7-2D3A-40E9-83F0-45A3D9A62429}" name="総数／構成比" dataDxfId="170"/>
    <tableColumn id="12" xr3:uid="{18047370-9E3F-4937-975A-50257731FDBC}" name="個人／事業所数" dataCellStyle="桁区切り"/>
    <tableColumn id="13" xr3:uid="{BE72E9D7-1694-492B-88B3-70977A1DDE4C}" name="個人／構成比" dataDxfId="169"/>
    <tableColumn id="14" xr3:uid="{2D395F1E-C20C-4A5E-95D2-7E6D4096D7B4}" name="法人／事業所数" dataCellStyle="桁区切り"/>
    <tableColumn id="15" xr3:uid="{B677F22D-F736-4EE4-9450-0D3DD6A5D892}" name="法人／構成比" dataDxfId="168"/>
    <tableColumn id="16" xr3:uid="{CC65F01F-EF29-45AC-B673-E8C9C62CF8E4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090E467-4522-4741-9E3C-7E430B7C1160}" name="LTBL_38213" displayName="LTBL_38213" ref="B4:I20" totalsRowCount="1">
  <autoFilter ref="B4:I19" xr:uid="{B090E467-4522-4741-9E3C-7E430B7C1160}"/>
  <tableColumns count="8">
    <tableColumn id="9" xr3:uid="{BE1945BA-E81B-4C1F-B023-429359DFD8B8}" name="産業大分類" totalsRowLabel="合計" totalsRowDxfId="167"/>
    <tableColumn id="10" xr3:uid="{8A1C25BE-9338-4853-9BD4-E04AC401C46D}" name="総数／事業所数" totalsRowFunction="custom" totalsRowDxfId="166" dataCellStyle="桁区切り" totalsRowCellStyle="桁区切り">
      <totalsRowFormula>SUM(LTBL_38213[総数／事業所数])</totalsRowFormula>
    </tableColumn>
    <tableColumn id="11" xr3:uid="{8A0A39FB-0174-4527-B4DF-F3EFE3131D01}" name="総数／構成比" dataDxfId="165"/>
    <tableColumn id="12" xr3:uid="{7976964C-99CF-4F22-9F7C-6E6CC96B93B2}" name="個人／事業所数" totalsRowFunction="sum" totalsRowDxfId="164" dataCellStyle="桁区切り" totalsRowCellStyle="桁区切り"/>
    <tableColumn id="13" xr3:uid="{9DFB049B-BF8E-438B-A28C-5D74C72D0CC9}" name="個人／構成比" dataDxfId="163"/>
    <tableColumn id="14" xr3:uid="{054DB592-D1FE-4E64-9728-317C52BDD327}" name="法人／事業所数" totalsRowFunction="sum" totalsRowDxfId="162" dataCellStyle="桁区切り" totalsRowCellStyle="桁区切り"/>
    <tableColumn id="15" xr3:uid="{72C025C1-4254-4909-B13C-01506286E417}" name="法人／構成比" dataDxfId="161"/>
    <tableColumn id="16" xr3:uid="{92D13D45-FA93-4103-B973-141459617106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4889F84-3062-450D-9DD5-D2B7156EE44D}" name="M_TABLE_38213" displayName="M_TABLE_38213" ref="B23:I43" totalsRowShown="0">
  <autoFilter ref="B23:I43" xr:uid="{84889F84-3062-450D-9DD5-D2B7156EE44D}"/>
  <tableColumns count="8">
    <tableColumn id="9" xr3:uid="{5BB4B281-6F04-48F1-9380-404193D65A37}" name="産業中分類上位２０"/>
    <tableColumn id="10" xr3:uid="{C547C62B-352D-4A34-886F-7DB8D79DD6FC}" name="総数／事業所数" dataCellStyle="桁区切り"/>
    <tableColumn id="11" xr3:uid="{A2527155-067F-401F-BE95-D68E89603D60}" name="総数／構成比" dataDxfId="159"/>
    <tableColumn id="12" xr3:uid="{D8FBC6CC-6DEA-4E46-9CAA-8EB005F4D3E9}" name="個人／事業所数" dataCellStyle="桁区切り"/>
    <tableColumn id="13" xr3:uid="{0E121FAB-F841-4298-AB1B-B3D40C20CA68}" name="個人／構成比" dataDxfId="158"/>
    <tableColumn id="14" xr3:uid="{E4907C5A-CB30-4E54-BE0B-38A0897F853F}" name="法人／事業所数" dataCellStyle="桁区切り"/>
    <tableColumn id="15" xr3:uid="{FF75A155-BE85-4977-97B4-D424F8F2DA91}" name="法人／構成比" dataDxfId="157"/>
    <tableColumn id="16" xr3:uid="{D2755DB8-C44C-4AEF-A480-75BA56795C70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64B85A7-BA98-4105-B0AD-A6B24DA0EACD}" name="S_TABLE_38000" displayName="S_TABLE_38000" ref="B46:I66" totalsRowShown="0">
  <autoFilter ref="B46:I66" xr:uid="{864B85A7-BA98-4105-B0AD-A6B24DA0EACD}"/>
  <tableColumns count="8">
    <tableColumn id="9" xr3:uid="{E021A87B-F01C-4165-9B94-1B0169AAB340}" name="産業小分類上位２０"/>
    <tableColumn id="10" xr3:uid="{782EF06A-FDCC-4967-8530-507ADA5273D1}" name="総数／事業所数" dataCellStyle="桁区切り"/>
    <tableColumn id="11" xr3:uid="{6BEE89C1-0884-4E4F-9806-F8C8F68422D7}" name="総数／構成比" dataDxfId="282"/>
    <tableColumn id="12" xr3:uid="{5DE1315C-027F-4188-B966-F464F01676A8}" name="個人／事業所数" dataCellStyle="桁区切り"/>
    <tableColumn id="13" xr3:uid="{3F34F147-F1E7-4E78-A7EB-64BBAD7F6642}" name="個人／構成比" dataDxfId="281"/>
    <tableColumn id="14" xr3:uid="{48262A15-AAE5-4AB5-80FF-D1FA940CFB23}" name="法人／事業所数" dataCellStyle="桁区切り"/>
    <tableColumn id="15" xr3:uid="{1BDA9DDA-CFB2-47C9-9863-8B3D30432345}" name="法人／構成比" dataDxfId="280"/>
    <tableColumn id="16" xr3:uid="{D87201CC-069E-4739-8426-9E90F17C5730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DB9A09F-7BBE-4B3B-84B9-02F130CA29CF}" name="S_TABLE_38213" displayName="S_TABLE_38213" ref="B46:I66" totalsRowShown="0">
  <autoFilter ref="B46:I66" xr:uid="{1DB9A09F-7BBE-4B3B-84B9-02F130CA29CF}"/>
  <tableColumns count="8">
    <tableColumn id="9" xr3:uid="{47421B88-E412-477B-9BCC-AB2BA9CD45A6}" name="産業小分類上位２０"/>
    <tableColumn id="10" xr3:uid="{B7127251-7CE2-4334-837E-2615E2F7E0DB}" name="総数／事業所数" dataCellStyle="桁区切り"/>
    <tableColumn id="11" xr3:uid="{260DE143-F45C-4931-AF3A-541EDA1C8D63}" name="総数／構成比" dataDxfId="156"/>
    <tableColumn id="12" xr3:uid="{1FC511AB-5104-48D4-BA6F-33CE57482D89}" name="個人／事業所数" dataCellStyle="桁区切り"/>
    <tableColumn id="13" xr3:uid="{4900E7C1-365A-4762-82B5-02CD2231F9D5}" name="個人／構成比" dataDxfId="155"/>
    <tableColumn id="14" xr3:uid="{53F84304-4614-4836-9FE7-F41F21F7BAF3}" name="法人／事業所数" dataCellStyle="桁区切り"/>
    <tableColumn id="15" xr3:uid="{832B20EC-66B7-436C-9FB8-08BC4E7AC8AE}" name="法人／構成比" dataDxfId="154"/>
    <tableColumn id="16" xr3:uid="{9174A08C-18DB-4114-8F77-D137AE5419BD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A8DF6C3-5DB4-48EF-B725-2E212961021E}" name="LTBL_38214" displayName="LTBL_38214" ref="B4:I20" totalsRowCount="1">
  <autoFilter ref="B4:I19" xr:uid="{1A8DF6C3-5DB4-48EF-B725-2E212961021E}"/>
  <tableColumns count="8">
    <tableColumn id="9" xr3:uid="{02A1FA62-43D1-4A5D-A426-90BC16A7E3E6}" name="産業大分類" totalsRowLabel="合計" totalsRowDxfId="153"/>
    <tableColumn id="10" xr3:uid="{4E9837F3-812A-4599-9867-FE810B368B7E}" name="総数／事業所数" totalsRowFunction="custom" totalsRowDxfId="152" dataCellStyle="桁区切り" totalsRowCellStyle="桁区切り">
      <totalsRowFormula>SUM(LTBL_38214[総数／事業所数])</totalsRowFormula>
    </tableColumn>
    <tableColumn id="11" xr3:uid="{D4F76119-24F6-4BFF-A4BA-6D4A9205FF01}" name="総数／構成比" dataDxfId="151"/>
    <tableColumn id="12" xr3:uid="{0B09D820-4C10-4E0B-BFB6-C47C1A964417}" name="個人／事業所数" totalsRowFunction="sum" totalsRowDxfId="150" dataCellStyle="桁区切り" totalsRowCellStyle="桁区切り"/>
    <tableColumn id="13" xr3:uid="{073F6456-3409-462E-91F1-DC7E46A2BA42}" name="個人／構成比" dataDxfId="149"/>
    <tableColumn id="14" xr3:uid="{4294BFDF-B8D8-4594-91FD-BA4D8C281F0D}" name="法人／事業所数" totalsRowFunction="sum" totalsRowDxfId="148" dataCellStyle="桁区切り" totalsRowCellStyle="桁区切り"/>
    <tableColumn id="15" xr3:uid="{105DCF32-6220-4F03-9BDF-A829CBF5C459}" name="法人／構成比" dataDxfId="147"/>
    <tableColumn id="16" xr3:uid="{EB7498B5-C2B4-449F-8C1D-2B0F8AC6FF6D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CCA77FC-EAFC-4856-8107-91B5BA773FDB}" name="M_TABLE_38214" displayName="M_TABLE_38214" ref="B23:I43" totalsRowShown="0">
  <autoFilter ref="B23:I43" xr:uid="{5CCA77FC-EAFC-4856-8107-91B5BA773FDB}"/>
  <tableColumns count="8">
    <tableColumn id="9" xr3:uid="{D94094AB-0739-49A8-A1B2-2EBA1153B45A}" name="産業中分類上位２０"/>
    <tableColumn id="10" xr3:uid="{BAEB225B-5F16-42F4-A62C-3EFACC4AB8E5}" name="総数／事業所数" dataCellStyle="桁区切り"/>
    <tableColumn id="11" xr3:uid="{AAF6F4F4-50D6-41AC-8F68-BF96FE94E483}" name="総数／構成比" dataDxfId="145"/>
    <tableColumn id="12" xr3:uid="{7EBE2B78-9E1A-4358-AED8-51B26142A4BD}" name="個人／事業所数" dataCellStyle="桁区切り"/>
    <tableColumn id="13" xr3:uid="{F0FADEFD-3142-499C-AE95-410AAA2691ED}" name="個人／構成比" dataDxfId="144"/>
    <tableColumn id="14" xr3:uid="{953D1520-B8CC-40AD-AD99-1622AD39A5B2}" name="法人／事業所数" dataCellStyle="桁区切り"/>
    <tableColumn id="15" xr3:uid="{72B9FDF3-5627-4E19-84F5-B0631D5329B3}" name="法人／構成比" dataDxfId="143"/>
    <tableColumn id="16" xr3:uid="{6CFA97EE-1927-41A6-956D-0BD4FF0A53D3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785FA84-52C8-47F9-88E8-5C8F15BF61B9}" name="S_TABLE_38214" displayName="S_TABLE_38214" ref="B46:I67" totalsRowShown="0">
  <autoFilter ref="B46:I67" xr:uid="{9785FA84-52C8-47F9-88E8-5C8F15BF61B9}"/>
  <tableColumns count="8">
    <tableColumn id="9" xr3:uid="{D1F9D11B-1760-46D9-9ABE-168279A02934}" name="産業小分類上位２０"/>
    <tableColumn id="10" xr3:uid="{B0F7D1C8-55EB-4BAC-ACC5-7896EF1836E6}" name="総数／事業所数" dataCellStyle="桁区切り"/>
    <tableColumn id="11" xr3:uid="{ED44A3E0-9102-4F99-B251-7A4D8B96342C}" name="総数／構成比" dataDxfId="142"/>
    <tableColumn id="12" xr3:uid="{DC308925-2130-4BA8-91E7-F62F0D56D057}" name="個人／事業所数" dataCellStyle="桁区切り"/>
    <tableColumn id="13" xr3:uid="{E75ED3EB-B2B8-402B-9BA6-E78AE71D17A8}" name="個人／構成比" dataDxfId="141"/>
    <tableColumn id="14" xr3:uid="{95865A31-4F60-4893-8B2D-E17A1BDF9112}" name="法人／事業所数" dataCellStyle="桁区切り"/>
    <tableColumn id="15" xr3:uid="{D425E80F-8DEB-4EA5-81D1-1E73EC1CF27F}" name="法人／構成比" dataDxfId="140"/>
    <tableColumn id="16" xr3:uid="{7251ABAF-488A-4183-9928-DDB7B0B7EA0A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CB1772C-9062-42BB-8F4D-9FD010E78BF0}" name="LTBL_38215" displayName="LTBL_38215" ref="B4:I20" totalsRowCount="1">
  <autoFilter ref="B4:I19" xr:uid="{5CB1772C-9062-42BB-8F4D-9FD010E78BF0}"/>
  <tableColumns count="8">
    <tableColumn id="9" xr3:uid="{E29FB9EE-FAFE-4882-AC84-20B10234DE3F}" name="産業大分類" totalsRowLabel="合計" totalsRowDxfId="139"/>
    <tableColumn id="10" xr3:uid="{7FB80976-554C-4B80-8F95-B7F700B877B3}" name="総数／事業所数" totalsRowFunction="custom" totalsRowDxfId="138" dataCellStyle="桁区切り" totalsRowCellStyle="桁区切り">
      <totalsRowFormula>SUM(LTBL_38215[総数／事業所数])</totalsRowFormula>
    </tableColumn>
    <tableColumn id="11" xr3:uid="{D727AED0-B2D4-4777-B2B8-EAB3F0BAB08C}" name="総数／構成比" dataDxfId="137"/>
    <tableColumn id="12" xr3:uid="{1873CD8C-3646-41AC-A2BD-C796581FD36F}" name="個人／事業所数" totalsRowFunction="sum" totalsRowDxfId="136" dataCellStyle="桁区切り" totalsRowCellStyle="桁区切り"/>
    <tableColumn id="13" xr3:uid="{E00154DA-9583-42F7-9133-4E9507C25D6A}" name="個人／構成比" dataDxfId="135"/>
    <tableColumn id="14" xr3:uid="{E41E6FF0-A853-4A67-9CD8-B4102E135451}" name="法人／事業所数" totalsRowFunction="sum" totalsRowDxfId="134" dataCellStyle="桁区切り" totalsRowCellStyle="桁区切り"/>
    <tableColumn id="15" xr3:uid="{98C9AAB1-5B87-47F3-A5FB-0C93EBD4C00D}" name="法人／構成比" dataDxfId="133"/>
    <tableColumn id="16" xr3:uid="{F73B9AA7-6113-423C-9117-69E8C7EEFA03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5620D1D-2E3D-49A1-B0D6-5B449E31A74F}" name="M_TABLE_38215" displayName="M_TABLE_38215" ref="B23:I45" totalsRowShown="0">
  <autoFilter ref="B23:I45" xr:uid="{15620D1D-2E3D-49A1-B0D6-5B449E31A74F}"/>
  <tableColumns count="8">
    <tableColumn id="9" xr3:uid="{47CF79FC-46E6-4771-B727-677FD9543096}" name="産業中分類上位２０"/>
    <tableColumn id="10" xr3:uid="{EE98295C-8337-4CC1-A686-69DA5AB8184D}" name="総数／事業所数" dataCellStyle="桁区切り"/>
    <tableColumn id="11" xr3:uid="{A5EA9987-8909-4B15-8F7E-ACB6CD5C05C3}" name="総数／構成比" dataDxfId="131"/>
    <tableColumn id="12" xr3:uid="{641A83CA-6580-4129-BFC9-EDAD2B9AE1DF}" name="個人／事業所数" dataCellStyle="桁区切り"/>
    <tableColumn id="13" xr3:uid="{C8E8A585-10EB-4485-90F9-F68AA3DDB82C}" name="個人／構成比" dataDxfId="130"/>
    <tableColumn id="14" xr3:uid="{D63CF31B-8BFD-4310-8637-351D431B17B1}" name="法人／事業所数" dataCellStyle="桁区切り"/>
    <tableColumn id="15" xr3:uid="{ABFBB3FD-2C92-4C59-9E70-D90417DE009D}" name="法人／構成比" dataDxfId="129"/>
    <tableColumn id="16" xr3:uid="{ED31F369-BD9D-4AB3-B6ED-AD1A1ACB1769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809630B-EFB9-41E7-B464-A9B2FEB9ABF0}" name="S_TABLE_38215" displayName="S_TABLE_38215" ref="B48:I69" totalsRowShown="0">
  <autoFilter ref="B48:I69" xr:uid="{E809630B-EFB9-41E7-B464-A9B2FEB9ABF0}"/>
  <tableColumns count="8">
    <tableColumn id="9" xr3:uid="{531A7135-120C-46CA-96FE-3A1BC21A047B}" name="産業小分類上位２０"/>
    <tableColumn id="10" xr3:uid="{73887692-6935-4A05-84DB-EAB4A517CE72}" name="総数／事業所数" dataCellStyle="桁区切り"/>
    <tableColumn id="11" xr3:uid="{4FC2D3B3-F792-4F93-BA08-304C96B2C4BF}" name="総数／構成比" dataDxfId="128"/>
    <tableColumn id="12" xr3:uid="{A618397E-F70B-45A0-BA53-F9BB9BA91C4A}" name="個人／事業所数" dataCellStyle="桁区切り"/>
    <tableColumn id="13" xr3:uid="{504F3617-0A91-48B3-B360-43F8AC137A02}" name="個人／構成比" dataDxfId="127"/>
    <tableColumn id="14" xr3:uid="{D454B4ED-8618-4D65-96A4-8C2D89A90B81}" name="法人／事業所数" dataCellStyle="桁区切り"/>
    <tableColumn id="15" xr3:uid="{6B2E87A7-81D2-4506-94A9-554C78D8976E}" name="法人／構成比" dataDxfId="126"/>
    <tableColumn id="16" xr3:uid="{BF3CE5AE-BDA6-41DA-B3F7-CE97EFE89E58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B72961A-BFCE-4909-A1E1-2972701577CB}" name="LTBL_38356" displayName="LTBL_38356" ref="B4:I20" totalsRowCount="1">
  <autoFilter ref="B4:I19" xr:uid="{2B72961A-BFCE-4909-A1E1-2972701577CB}"/>
  <tableColumns count="8">
    <tableColumn id="9" xr3:uid="{A1FBCCD4-C3D9-4EF0-B897-41CC1A2D1DFC}" name="産業大分類" totalsRowLabel="合計" totalsRowDxfId="125"/>
    <tableColumn id="10" xr3:uid="{BF6B63E5-9C4D-420F-9842-BAC0BF057573}" name="総数／事業所数" totalsRowFunction="custom" totalsRowDxfId="124" dataCellStyle="桁区切り" totalsRowCellStyle="桁区切り">
      <totalsRowFormula>SUM(LTBL_38356[総数／事業所数])</totalsRowFormula>
    </tableColumn>
    <tableColumn id="11" xr3:uid="{82061051-8A8F-48B9-8BB0-276C8D465603}" name="総数／構成比" dataDxfId="123"/>
    <tableColumn id="12" xr3:uid="{CD45599C-D3AE-46EF-90E5-59793930A9DA}" name="個人／事業所数" totalsRowFunction="sum" totalsRowDxfId="122" dataCellStyle="桁区切り" totalsRowCellStyle="桁区切り"/>
    <tableColumn id="13" xr3:uid="{63772F27-6452-4904-8FE1-212A2DDB5C9F}" name="個人／構成比" dataDxfId="121"/>
    <tableColumn id="14" xr3:uid="{B4C68307-B793-4073-98C3-703CF6113545}" name="法人／事業所数" totalsRowFunction="sum" totalsRowDxfId="120" dataCellStyle="桁区切り" totalsRowCellStyle="桁区切り"/>
    <tableColumn id="15" xr3:uid="{C2EDEFE4-0245-4988-959C-7026E1C85EF7}" name="法人／構成比" dataDxfId="119"/>
    <tableColumn id="16" xr3:uid="{A36A9573-09E2-4674-B131-9FF23A2DB8F9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3FF2BDB-A976-4B86-AB9F-0412EC26F0C2}" name="M_TABLE_38356" displayName="M_TABLE_38356" ref="B23:I45" totalsRowShown="0">
  <autoFilter ref="B23:I45" xr:uid="{13FF2BDB-A976-4B86-AB9F-0412EC26F0C2}"/>
  <tableColumns count="8">
    <tableColumn id="9" xr3:uid="{9589A86C-05E5-44AF-A610-B55D525B6759}" name="産業中分類上位２０"/>
    <tableColumn id="10" xr3:uid="{B3D25C1C-9BF3-4F19-9257-881BEC8872DB}" name="総数／事業所数" dataCellStyle="桁区切り"/>
    <tableColumn id="11" xr3:uid="{C5C41C56-CE98-43C8-8ADC-FD9C62015DB5}" name="総数／構成比" dataDxfId="117"/>
    <tableColumn id="12" xr3:uid="{D0291CDC-BB2A-42BD-9403-ABAA05BD3758}" name="個人／事業所数" dataCellStyle="桁区切り"/>
    <tableColumn id="13" xr3:uid="{A421B514-A967-48D7-BE3D-8BA946BF136D}" name="個人／構成比" dataDxfId="116"/>
    <tableColumn id="14" xr3:uid="{D5729003-33B6-4C81-B6FD-E0700E42EAEA}" name="法人／事業所数" dataCellStyle="桁区切り"/>
    <tableColumn id="15" xr3:uid="{62C75833-D1D3-402B-9C8E-32675EB14ADB}" name="法人／構成比" dataDxfId="115"/>
    <tableColumn id="16" xr3:uid="{6AB97C52-7366-40F2-A4F1-FE1DB58B5AB4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4A5B5A2-C9AA-449F-99D0-663E7E571EE4}" name="S_TABLE_38356" displayName="S_TABLE_38356" ref="B48:I73" totalsRowShown="0">
  <autoFilter ref="B48:I73" xr:uid="{24A5B5A2-C9AA-449F-99D0-663E7E571EE4}"/>
  <tableColumns count="8">
    <tableColumn id="9" xr3:uid="{59DE0C56-D0FD-40D2-BEF7-04E9B99044AA}" name="産業小分類上位２０"/>
    <tableColumn id="10" xr3:uid="{42FC9DA6-8128-48CE-AAD7-B8525AFC35E0}" name="総数／事業所数" dataCellStyle="桁区切り"/>
    <tableColumn id="11" xr3:uid="{E4C14DB4-4ACE-4B0C-B219-E653C5CD4433}" name="総数／構成比" dataDxfId="114"/>
    <tableColumn id="12" xr3:uid="{F4C33441-FF5E-4246-BF29-4513ADFED2DB}" name="個人／事業所数" dataCellStyle="桁区切り"/>
    <tableColumn id="13" xr3:uid="{AE4F5BEC-47E8-4AE7-A899-04381EA5A1AA}" name="個人／構成比" dataDxfId="113"/>
    <tableColumn id="14" xr3:uid="{D7AE1DCB-8671-4DC8-87AF-DD1B2D420BBD}" name="法人／事業所数" dataCellStyle="桁区切り"/>
    <tableColumn id="15" xr3:uid="{85BFC360-975E-412B-A70A-324D076B86F0}" name="法人／構成比" dataDxfId="112"/>
    <tableColumn id="16" xr3:uid="{185ABC9F-7EB6-405A-968F-80208BDF6864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2BB6D7D-4720-45A9-A170-8D21AD6BAD02}" name="LTBL_38201" displayName="LTBL_38201" ref="B4:I20" totalsRowCount="1">
  <autoFilter ref="B4:I19" xr:uid="{92BB6D7D-4720-45A9-A170-8D21AD6BAD02}"/>
  <tableColumns count="8">
    <tableColumn id="9" xr3:uid="{8CDB9F56-DD0C-473C-A096-3F929308A61E}" name="産業大分類" totalsRowLabel="合計" totalsRowDxfId="279"/>
    <tableColumn id="10" xr3:uid="{2F758063-10A0-497E-AA8E-10650F6194CA}" name="総数／事業所数" totalsRowFunction="custom" totalsRowDxfId="278" dataCellStyle="桁区切り" totalsRowCellStyle="桁区切り">
      <totalsRowFormula>SUM(LTBL_38201[総数／事業所数])</totalsRowFormula>
    </tableColumn>
    <tableColumn id="11" xr3:uid="{5C3AAE0F-6DE3-4FCD-A203-25C83D6177CA}" name="総数／構成比" dataDxfId="277"/>
    <tableColumn id="12" xr3:uid="{50A8CD78-9EC6-442C-849C-7F4833242DB6}" name="個人／事業所数" totalsRowFunction="sum" totalsRowDxfId="276" dataCellStyle="桁区切り" totalsRowCellStyle="桁区切り"/>
    <tableColumn id="13" xr3:uid="{A4B1AE53-D402-4615-8416-FA8F8240FC43}" name="個人／構成比" dataDxfId="275"/>
    <tableColumn id="14" xr3:uid="{D31D988F-73DC-4A6F-A05B-EB0199900EE7}" name="法人／事業所数" totalsRowFunction="sum" totalsRowDxfId="274" dataCellStyle="桁区切り" totalsRowCellStyle="桁区切り"/>
    <tableColumn id="15" xr3:uid="{2F25F88A-95B7-4CD4-AE34-19C26062DF1E}" name="法人／構成比" dataDxfId="273"/>
    <tableColumn id="16" xr3:uid="{4C21047C-F5D0-4D10-A0AB-405D19E64D6D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D997004-0864-4D58-9416-9C6092C937CD}" name="LTBL_38386" displayName="LTBL_38386" ref="B4:I20" totalsRowCount="1">
  <autoFilter ref="B4:I19" xr:uid="{8D997004-0864-4D58-9416-9C6092C937CD}"/>
  <tableColumns count="8">
    <tableColumn id="9" xr3:uid="{1DA90878-867B-4B9A-85F5-2832C02088FD}" name="産業大分類" totalsRowLabel="合計" totalsRowDxfId="111"/>
    <tableColumn id="10" xr3:uid="{09216857-79CF-415F-A620-0DBDA79EB01F}" name="総数／事業所数" totalsRowFunction="custom" totalsRowDxfId="110" dataCellStyle="桁区切り" totalsRowCellStyle="桁区切り">
      <totalsRowFormula>SUM(LTBL_38386[総数／事業所数])</totalsRowFormula>
    </tableColumn>
    <tableColumn id="11" xr3:uid="{48E73FA6-F4D3-4F10-A2F6-366F6AF42E49}" name="総数／構成比" dataDxfId="109"/>
    <tableColumn id="12" xr3:uid="{9684DDF8-231F-46E3-B84A-99372E6DEE1C}" name="個人／事業所数" totalsRowFunction="sum" totalsRowDxfId="108" dataCellStyle="桁区切り" totalsRowCellStyle="桁区切り"/>
    <tableColumn id="13" xr3:uid="{3D269FB7-D9BA-43BF-B398-8E323A3249C0}" name="個人／構成比" dataDxfId="107"/>
    <tableColumn id="14" xr3:uid="{9F25CAE8-F7EF-4192-B987-68D870310567}" name="法人／事業所数" totalsRowFunction="sum" totalsRowDxfId="106" dataCellStyle="桁区切り" totalsRowCellStyle="桁区切り"/>
    <tableColumn id="15" xr3:uid="{7A651F0C-319F-4D75-9101-C9BCE3346B4A}" name="法人／構成比" dataDxfId="105"/>
    <tableColumn id="16" xr3:uid="{58D07E5E-C431-4D34-B5AE-D8F61DF5B0E4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079CEE6-4EDA-4D4B-A272-4F8CCFFA7F0E}" name="M_TABLE_38386" displayName="M_TABLE_38386" ref="B23:I45" totalsRowShown="0">
  <autoFilter ref="B23:I45" xr:uid="{A079CEE6-4EDA-4D4B-A272-4F8CCFFA7F0E}"/>
  <tableColumns count="8">
    <tableColumn id="9" xr3:uid="{8F1494BD-2126-489A-BE13-D904005CD435}" name="産業中分類上位２０"/>
    <tableColumn id="10" xr3:uid="{55766732-DB93-4A54-A10D-BE52FCB141EA}" name="総数／事業所数" dataCellStyle="桁区切り"/>
    <tableColumn id="11" xr3:uid="{7B8B6F15-CEFC-4E27-88B1-E939CD32E726}" name="総数／構成比" dataDxfId="103"/>
    <tableColumn id="12" xr3:uid="{AD2F3422-32FC-4CB6-AB38-6C230BC0AB74}" name="個人／事業所数" dataCellStyle="桁区切り"/>
    <tableColumn id="13" xr3:uid="{163F16F2-9978-40D1-81D0-2616D8734A8E}" name="個人／構成比" dataDxfId="102"/>
    <tableColumn id="14" xr3:uid="{827732CD-C83C-4242-9BAE-10ACD6D3311A}" name="法人／事業所数" dataCellStyle="桁区切り"/>
    <tableColumn id="15" xr3:uid="{C67A4C66-7BFC-4B97-93BA-F8353C56C501}" name="法人／構成比" dataDxfId="101"/>
    <tableColumn id="16" xr3:uid="{8DB22543-0CC1-4C72-81C8-A74CC97977E4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B40ACCE-F28D-4A08-BD47-A5F5955858A1}" name="S_TABLE_38386" displayName="S_TABLE_38386" ref="B48:I72" totalsRowShown="0">
  <autoFilter ref="B48:I72" xr:uid="{CB40ACCE-F28D-4A08-BD47-A5F5955858A1}"/>
  <tableColumns count="8">
    <tableColumn id="9" xr3:uid="{DC972269-3199-4C9F-A827-BA6AA085477B}" name="産業小分類上位２０"/>
    <tableColumn id="10" xr3:uid="{C15EE1DE-4923-4498-9CD1-23E00CC85008}" name="総数／事業所数" dataCellStyle="桁区切り"/>
    <tableColumn id="11" xr3:uid="{4A1EBD03-BE1B-4809-A1CD-19DB587CBF47}" name="総数／構成比" dataDxfId="100"/>
    <tableColumn id="12" xr3:uid="{41E6B69E-6A76-446D-9C81-3BCAEE0D12BB}" name="個人／事業所数" dataCellStyle="桁区切り"/>
    <tableColumn id="13" xr3:uid="{0B8A9AF4-6B24-4431-AECB-92772BC4BB8C}" name="個人／構成比" dataDxfId="99"/>
    <tableColumn id="14" xr3:uid="{4F8D88C2-7A7A-4572-BA26-8407CFA8E313}" name="法人／事業所数" dataCellStyle="桁区切り"/>
    <tableColumn id="15" xr3:uid="{6520C59D-34B8-4C9C-A036-3BBF26CC90F1}" name="法人／構成比" dataDxfId="98"/>
    <tableColumn id="16" xr3:uid="{7856426E-06F9-4A31-9D3B-469462854F6B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CBCE10E-8C4D-4CDD-9B97-B312DC188DB3}" name="LTBL_38401" displayName="LTBL_38401" ref="B4:I20" totalsRowCount="1">
  <autoFilter ref="B4:I19" xr:uid="{ACBCE10E-8C4D-4CDD-9B97-B312DC188DB3}"/>
  <tableColumns count="8">
    <tableColumn id="9" xr3:uid="{4CD781FE-B995-49AC-8151-F6EBF06AB455}" name="産業大分類" totalsRowLabel="合計" totalsRowDxfId="97"/>
    <tableColumn id="10" xr3:uid="{3183462C-B7EE-4985-93CA-BD8607274DCB}" name="総数／事業所数" totalsRowFunction="custom" totalsRowDxfId="96" dataCellStyle="桁区切り" totalsRowCellStyle="桁区切り">
      <totalsRowFormula>SUM(LTBL_38401[総数／事業所数])</totalsRowFormula>
    </tableColumn>
    <tableColumn id="11" xr3:uid="{4E3DB58C-E66C-4C46-8F4A-6A9B07B8EC90}" name="総数／構成比" dataDxfId="95"/>
    <tableColumn id="12" xr3:uid="{27894574-7F85-4746-B69B-103532BAB169}" name="個人／事業所数" totalsRowFunction="sum" totalsRowDxfId="94" dataCellStyle="桁区切り" totalsRowCellStyle="桁区切り"/>
    <tableColumn id="13" xr3:uid="{9FF8027E-8FBE-409B-B2FC-220397865BF7}" name="個人／構成比" dataDxfId="93"/>
    <tableColumn id="14" xr3:uid="{8509AE42-22F5-4C8E-A8F3-4CBF289A5DBA}" name="法人／事業所数" totalsRowFunction="sum" totalsRowDxfId="92" dataCellStyle="桁区切り" totalsRowCellStyle="桁区切り"/>
    <tableColumn id="15" xr3:uid="{F592FC01-B702-438F-B746-FD32DACA896A}" name="法人／構成比" dataDxfId="91"/>
    <tableColumn id="16" xr3:uid="{0977F7C0-F452-4F79-91B9-C5BF6B45F63A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2B89D55-F710-42D2-8417-F97D4005E858}" name="M_TABLE_38401" displayName="M_TABLE_38401" ref="B23:I43" totalsRowShown="0">
  <autoFilter ref="B23:I43" xr:uid="{F2B89D55-F710-42D2-8417-F97D4005E858}"/>
  <tableColumns count="8">
    <tableColumn id="9" xr3:uid="{4A1CE50E-EE32-40F7-8015-797C04D45C07}" name="産業中分類上位２０"/>
    <tableColumn id="10" xr3:uid="{D518FADB-79ED-40E2-B839-FD2AEA34CD94}" name="総数／事業所数" dataCellStyle="桁区切り"/>
    <tableColumn id="11" xr3:uid="{DCD83EBB-E580-469B-99FF-1B2BD194C67B}" name="総数／構成比" dataDxfId="89"/>
    <tableColumn id="12" xr3:uid="{93F387CB-2E88-4C21-9FF2-A2EDBDBBC9CC}" name="個人／事業所数" dataCellStyle="桁区切り"/>
    <tableColumn id="13" xr3:uid="{97D9ECA4-E9C4-4D85-A080-EF4BF3545452}" name="個人／構成比" dataDxfId="88"/>
    <tableColumn id="14" xr3:uid="{70FB7DBC-76D9-4506-A396-8ADA358BE46F}" name="法人／事業所数" dataCellStyle="桁区切り"/>
    <tableColumn id="15" xr3:uid="{2F5C2DC8-AAE4-4B41-8E36-86438F815051}" name="法人／構成比" dataDxfId="87"/>
    <tableColumn id="16" xr3:uid="{A431A2DA-D721-4C5A-998A-ABF8882D2532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A095979-925A-430B-A449-2DCE0FAE2114}" name="S_TABLE_38401" displayName="S_TABLE_38401" ref="B46:I69" totalsRowShown="0">
  <autoFilter ref="B46:I69" xr:uid="{DA095979-925A-430B-A449-2DCE0FAE2114}"/>
  <tableColumns count="8">
    <tableColumn id="9" xr3:uid="{E5B715F9-357B-4032-AD77-5210FC5CB41C}" name="産業小分類上位２０"/>
    <tableColumn id="10" xr3:uid="{1AB51CD2-63C6-4D46-AE4B-567A1BD6D746}" name="総数／事業所数" dataCellStyle="桁区切り"/>
    <tableColumn id="11" xr3:uid="{0CCF3BA8-E42C-4932-9551-53EB1720419D}" name="総数／構成比" dataDxfId="86"/>
    <tableColumn id="12" xr3:uid="{80E3E676-80F1-49AF-A387-798A5B3A6630}" name="個人／事業所数" dataCellStyle="桁区切り"/>
    <tableColumn id="13" xr3:uid="{0BB5D526-6AC7-4266-8B3C-2A024B9099A7}" name="個人／構成比" dataDxfId="85"/>
    <tableColumn id="14" xr3:uid="{4C697436-6D15-40BF-8FB1-1BB7C4897F83}" name="法人／事業所数" dataCellStyle="桁区切り"/>
    <tableColumn id="15" xr3:uid="{31592C9B-C601-4A7F-93AF-D3C2FAE16B4B}" name="法人／構成比" dataDxfId="84"/>
    <tableColumn id="16" xr3:uid="{D9002F7F-2B42-43C6-B6B2-6FD7EDBF33C3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17ADAB9-0EC2-4FEE-BB05-3C26EAA90BAA}" name="LTBL_38402" displayName="LTBL_38402" ref="B4:I20" totalsRowCount="1">
  <autoFilter ref="B4:I19" xr:uid="{C17ADAB9-0EC2-4FEE-BB05-3C26EAA90BAA}"/>
  <tableColumns count="8">
    <tableColumn id="9" xr3:uid="{56CE06A0-30EC-4632-BB93-3AED5AB156A9}" name="産業大分類" totalsRowLabel="合計" totalsRowDxfId="83"/>
    <tableColumn id="10" xr3:uid="{81918DE5-1041-4F7A-BBB3-9483B3DCD198}" name="総数／事業所数" totalsRowFunction="custom" totalsRowDxfId="82" dataCellStyle="桁区切り" totalsRowCellStyle="桁区切り">
      <totalsRowFormula>SUM(LTBL_38402[総数／事業所数])</totalsRowFormula>
    </tableColumn>
    <tableColumn id="11" xr3:uid="{58E46D55-6B6E-4868-B132-26C30A54E62F}" name="総数／構成比" dataDxfId="81"/>
    <tableColumn id="12" xr3:uid="{05D10227-311F-4EE3-906C-2917896CECB2}" name="個人／事業所数" totalsRowFunction="sum" totalsRowDxfId="80" dataCellStyle="桁区切り" totalsRowCellStyle="桁区切り"/>
    <tableColumn id="13" xr3:uid="{87FC00DC-5366-43A5-994C-4371208908F6}" name="個人／構成比" dataDxfId="79"/>
    <tableColumn id="14" xr3:uid="{4281ED12-D84A-454E-A6AA-6ABF07926851}" name="法人／事業所数" totalsRowFunction="sum" totalsRowDxfId="78" dataCellStyle="桁区切り" totalsRowCellStyle="桁区切り"/>
    <tableColumn id="15" xr3:uid="{6EFFC152-03CA-4A07-B0B1-E73E3E60EA10}" name="法人／構成比" dataDxfId="77"/>
    <tableColumn id="16" xr3:uid="{4788B621-17D5-48E0-B1A0-F75F1F1B07E7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234E802-29F8-496F-A7AE-747BD3DBDFF9}" name="M_TABLE_38402" displayName="M_TABLE_38402" ref="B23:I43" totalsRowShown="0">
  <autoFilter ref="B23:I43" xr:uid="{2234E802-29F8-496F-A7AE-747BD3DBDFF9}"/>
  <tableColumns count="8">
    <tableColumn id="9" xr3:uid="{5F674AFD-B7F1-4FE8-B368-A2AF6C37BF6B}" name="産業中分類上位２０"/>
    <tableColumn id="10" xr3:uid="{0CE6DB9C-5760-44A3-9B32-D71F9B55C2F6}" name="総数／事業所数" dataCellStyle="桁区切り"/>
    <tableColumn id="11" xr3:uid="{03588107-F95A-4767-835F-D9114533BBD5}" name="総数／構成比" dataDxfId="75"/>
    <tableColumn id="12" xr3:uid="{0C17BA8D-9F63-42AF-839F-CDB0A326C41F}" name="個人／事業所数" dataCellStyle="桁区切り"/>
    <tableColumn id="13" xr3:uid="{9CFBFA15-313E-474C-8E3C-009749FCEF5A}" name="個人／構成比" dataDxfId="74"/>
    <tableColumn id="14" xr3:uid="{9AF10866-5BBD-4EEC-ADF3-AB5D830E9DA3}" name="法人／事業所数" dataCellStyle="桁区切り"/>
    <tableColumn id="15" xr3:uid="{021B1620-01CB-47C1-B644-0BE49263BD02}" name="法人／構成比" dataDxfId="73"/>
    <tableColumn id="16" xr3:uid="{9EC68505-2EB3-492A-90D7-1711C63CB24C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030D4D4-1963-43D2-9D26-91220238DC7D}" name="S_TABLE_38402" displayName="S_TABLE_38402" ref="B46:I71" totalsRowShown="0">
  <autoFilter ref="B46:I71" xr:uid="{8030D4D4-1963-43D2-9D26-91220238DC7D}"/>
  <tableColumns count="8">
    <tableColumn id="9" xr3:uid="{8495D2F7-BCD4-48B4-AC07-D675215810C2}" name="産業小分類上位２０"/>
    <tableColumn id="10" xr3:uid="{36171FB2-0A0A-45E0-A560-9340EE0EAC60}" name="総数／事業所数" dataCellStyle="桁区切り"/>
    <tableColumn id="11" xr3:uid="{7CAA05BA-8DAB-4747-B946-F0179380E021}" name="総数／構成比" dataDxfId="72"/>
    <tableColumn id="12" xr3:uid="{C309481F-36CA-4198-B86B-D0F04261AB30}" name="個人／事業所数" dataCellStyle="桁区切り"/>
    <tableColumn id="13" xr3:uid="{078BF893-2E0A-414D-99C9-18A4525C8F00}" name="個人／構成比" dataDxfId="71"/>
    <tableColumn id="14" xr3:uid="{CFF1228D-008A-4EE8-A459-4CF0FE31BB7A}" name="法人／事業所数" dataCellStyle="桁区切り"/>
    <tableColumn id="15" xr3:uid="{55741F61-21BF-48CE-9FEE-A8E3C15FDE6C}" name="法人／構成比" dataDxfId="70"/>
    <tableColumn id="16" xr3:uid="{470C2612-D641-43A0-A774-A290DC044D8F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7280CC8-41D0-4DB6-A669-CC7B60A08C51}" name="LTBL_38422" displayName="LTBL_38422" ref="B4:I20" totalsRowCount="1">
  <autoFilter ref="B4:I19" xr:uid="{27280CC8-41D0-4DB6-A669-CC7B60A08C51}"/>
  <tableColumns count="8">
    <tableColumn id="9" xr3:uid="{A22B7DE6-6B1F-41FE-81C0-BBA66B1A2BC9}" name="産業大分類" totalsRowLabel="合計" totalsRowDxfId="69"/>
    <tableColumn id="10" xr3:uid="{3D417259-D7D8-45A8-A2B2-E0EA4C71213E}" name="総数／事業所数" totalsRowFunction="custom" totalsRowDxfId="68" dataCellStyle="桁区切り" totalsRowCellStyle="桁区切り">
      <totalsRowFormula>SUM(LTBL_38422[総数／事業所数])</totalsRowFormula>
    </tableColumn>
    <tableColumn id="11" xr3:uid="{5F5DD73C-05B2-4263-831C-B19D5C108C03}" name="総数／構成比" dataDxfId="67"/>
    <tableColumn id="12" xr3:uid="{9CF3247E-768F-448E-AE78-1D20DB706805}" name="個人／事業所数" totalsRowFunction="sum" totalsRowDxfId="66" dataCellStyle="桁区切り" totalsRowCellStyle="桁区切り"/>
    <tableColumn id="13" xr3:uid="{FEBE25EC-2041-4C98-9B81-3A5E59764899}" name="個人／構成比" dataDxfId="65"/>
    <tableColumn id="14" xr3:uid="{AE66F1B3-3CEF-4196-877A-FB78AED3D4C2}" name="法人／事業所数" totalsRowFunction="sum" totalsRowDxfId="64" dataCellStyle="桁区切り" totalsRowCellStyle="桁区切り"/>
    <tableColumn id="15" xr3:uid="{DE46BF07-ED87-481B-A6C1-BF7E7EFE4ABE}" name="法人／構成比" dataDxfId="63"/>
    <tableColumn id="16" xr3:uid="{5D7645B5-819C-4ACE-80F9-4ED079B27914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C9BB68D-3909-422E-B8B2-BA226DF80827}" name="M_TABLE_38201" displayName="M_TABLE_38201" ref="B23:I43" totalsRowShown="0">
  <autoFilter ref="B23:I43" xr:uid="{0C9BB68D-3909-422E-B8B2-BA226DF80827}"/>
  <tableColumns count="8">
    <tableColumn id="9" xr3:uid="{EBF41DD3-B3C9-43BC-96C6-2CE7CB36E897}" name="産業中分類上位２０"/>
    <tableColumn id="10" xr3:uid="{BB84DA5C-29F8-4D7E-A806-40A8216B0590}" name="総数／事業所数" dataCellStyle="桁区切り"/>
    <tableColumn id="11" xr3:uid="{96D3193D-7C13-4B99-84DD-CFF6BBB39E9A}" name="総数／構成比" dataDxfId="271"/>
    <tableColumn id="12" xr3:uid="{F603F905-7C6D-4CDD-B026-F770AA09B976}" name="個人／事業所数" dataCellStyle="桁区切り"/>
    <tableColumn id="13" xr3:uid="{A5370E1B-9D46-4C43-8B1D-54B30DA83413}" name="個人／構成比" dataDxfId="270"/>
    <tableColumn id="14" xr3:uid="{33E52847-ABC6-4900-8749-4F581262AEAC}" name="法人／事業所数" dataCellStyle="桁区切り"/>
    <tableColumn id="15" xr3:uid="{C1DE2C63-DF0D-435E-9814-EDF1F22DA4D1}" name="法人／構成比" dataDxfId="269"/>
    <tableColumn id="16" xr3:uid="{594D0465-AB39-415D-8D0D-CCB0D9E34685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FB3A0A4C-1CA7-4CF3-AF0C-449EAD7742BA}" name="M_TABLE_38422" displayName="M_TABLE_38422" ref="B23:I43" totalsRowShown="0">
  <autoFilter ref="B23:I43" xr:uid="{FB3A0A4C-1CA7-4CF3-AF0C-449EAD7742BA}"/>
  <tableColumns count="8">
    <tableColumn id="9" xr3:uid="{5CDF68C2-E768-46DC-B2EA-14FF79C0C2A1}" name="産業中分類上位２０"/>
    <tableColumn id="10" xr3:uid="{67BF4AE0-ABB6-44CD-8BCF-6E002C5871F2}" name="総数／事業所数" dataCellStyle="桁区切り"/>
    <tableColumn id="11" xr3:uid="{6968A8AC-843A-454D-ACEC-860C46D8400B}" name="総数／構成比" dataDxfId="61"/>
    <tableColumn id="12" xr3:uid="{D4A60C9C-D8D5-47E5-AE80-3DC5B08D4CC4}" name="個人／事業所数" dataCellStyle="桁区切り"/>
    <tableColumn id="13" xr3:uid="{277C508C-E38B-41EF-8658-0251A645C5B7}" name="個人／構成比" dataDxfId="60"/>
    <tableColumn id="14" xr3:uid="{DF644D35-DD58-45B2-BE3B-050F179CA32F}" name="法人／事業所数" dataCellStyle="桁区切り"/>
    <tableColumn id="15" xr3:uid="{7D4EB2EF-1590-47CC-A2F1-0023D6940A13}" name="法人／構成比" dataDxfId="59"/>
    <tableColumn id="16" xr3:uid="{B257ED47-3888-475A-A0FF-EC8FCD1D6EDF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115820A7-E9B8-4523-8FAC-AF14BB20640B}" name="S_TABLE_38422" displayName="S_TABLE_38422" ref="B46:I67" totalsRowShown="0">
  <autoFilter ref="B46:I67" xr:uid="{115820A7-E9B8-4523-8FAC-AF14BB20640B}"/>
  <tableColumns count="8">
    <tableColumn id="9" xr3:uid="{B3DF03D3-582B-4E51-98F6-A6F842421059}" name="産業小分類上位２０"/>
    <tableColumn id="10" xr3:uid="{3DED7D00-CBDF-4423-B34F-6F4E4AA44E76}" name="総数／事業所数" dataCellStyle="桁区切り"/>
    <tableColumn id="11" xr3:uid="{D602F3ED-0C41-4AE5-9200-CD73E379A688}" name="総数／構成比" dataDxfId="58"/>
    <tableColumn id="12" xr3:uid="{18116A12-1FA5-400E-9C1A-9894C82BE9BC}" name="個人／事業所数" dataCellStyle="桁区切り"/>
    <tableColumn id="13" xr3:uid="{271329D9-ABD2-4646-BCE1-DFE166FED88D}" name="個人／構成比" dataDxfId="57"/>
    <tableColumn id="14" xr3:uid="{CDF6A1A5-8425-4053-92BA-15EE56146838}" name="法人／事業所数" dataCellStyle="桁区切り"/>
    <tableColumn id="15" xr3:uid="{71B88C55-FF03-4DF2-B4D8-FD9D66B3B12C}" name="法人／構成比" dataDxfId="56"/>
    <tableColumn id="16" xr3:uid="{DC28338F-8419-4E93-A75B-B2007BD1F022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35B58EB-B18C-43D0-B77D-549AB10B9CEF}" name="LTBL_38442" displayName="LTBL_38442" ref="B4:I20" totalsRowCount="1">
  <autoFilter ref="B4:I19" xr:uid="{535B58EB-B18C-43D0-B77D-549AB10B9CEF}"/>
  <tableColumns count="8">
    <tableColumn id="9" xr3:uid="{79921B75-E6AB-41D3-8FB0-2018A6B54F52}" name="産業大分類" totalsRowLabel="合計" totalsRowDxfId="55"/>
    <tableColumn id="10" xr3:uid="{20243207-D619-4BD8-BFF5-A32A290FCD42}" name="総数／事業所数" totalsRowFunction="custom" totalsRowDxfId="54" dataCellStyle="桁区切り" totalsRowCellStyle="桁区切り">
      <totalsRowFormula>SUM(LTBL_38442[総数／事業所数])</totalsRowFormula>
    </tableColumn>
    <tableColumn id="11" xr3:uid="{10230344-A5CC-4C52-87D2-BD2C2E1A2D0F}" name="総数／構成比" dataDxfId="53"/>
    <tableColumn id="12" xr3:uid="{A47428EA-426C-4610-A37A-8295C2E73FF5}" name="個人／事業所数" totalsRowFunction="sum" totalsRowDxfId="52" dataCellStyle="桁区切り" totalsRowCellStyle="桁区切り"/>
    <tableColumn id="13" xr3:uid="{95BACC79-C7B5-44B2-B973-DEE80B45B861}" name="個人／構成比" dataDxfId="51"/>
    <tableColumn id="14" xr3:uid="{9BD31C47-A806-4D8A-8FA5-8583CCA7ACD4}" name="法人／事業所数" totalsRowFunction="sum" totalsRowDxfId="50" dataCellStyle="桁区切り" totalsRowCellStyle="桁区切り"/>
    <tableColumn id="15" xr3:uid="{EB711E25-ACCA-4311-AFB3-4D166AC57E57}" name="法人／構成比" dataDxfId="49"/>
    <tableColumn id="16" xr3:uid="{A5063D18-8D19-41EB-85FB-14ED0DF46E7F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D4E4A31-3431-43AD-829F-4949E540A4E8}" name="M_TABLE_38442" displayName="M_TABLE_38442" ref="B23:I45" totalsRowShown="0">
  <autoFilter ref="B23:I45" xr:uid="{9D4E4A31-3431-43AD-829F-4949E540A4E8}"/>
  <tableColumns count="8">
    <tableColumn id="9" xr3:uid="{79832239-146D-4735-8798-EB6CEC01FCBB}" name="産業中分類上位２０"/>
    <tableColumn id="10" xr3:uid="{2AAA1EB9-51EC-4083-8895-695825850118}" name="総数／事業所数" dataCellStyle="桁区切り"/>
    <tableColumn id="11" xr3:uid="{BDD0D488-E313-4204-BF3A-D177AA789C99}" name="総数／構成比" dataDxfId="47"/>
    <tableColumn id="12" xr3:uid="{2857A5E6-0502-4886-9567-39A58562C207}" name="個人／事業所数" dataCellStyle="桁区切り"/>
    <tableColumn id="13" xr3:uid="{2E46051D-BA2F-463D-9E06-26AB28B198B4}" name="個人／構成比" dataDxfId="46"/>
    <tableColumn id="14" xr3:uid="{798ADD97-5F8B-43E6-87CE-8268FC8E23AC}" name="法人／事業所数" dataCellStyle="桁区切り"/>
    <tableColumn id="15" xr3:uid="{9EE6736B-C53F-482B-8FD7-5F868F89E285}" name="法人／構成比" dataDxfId="45"/>
    <tableColumn id="16" xr3:uid="{1F2ECF52-8EC6-4058-AFBA-30B43204FD67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CFC8F8C-3655-4A56-AA6B-7DBE563F9C63}" name="S_TABLE_38442" displayName="S_TABLE_38442" ref="B48:I70" totalsRowShown="0">
  <autoFilter ref="B48:I70" xr:uid="{ACFC8F8C-3655-4A56-AA6B-7DBE563F9C63}"/>
  <tableColumns count="8">
    <tableColumn id="9" xr3:uid="{67895D95-CA0F-4507-A3FD-8CBE1E911C2C}" name="産業小分類上位２０"/>
    <tableColumn id="10" xr3:uid="{D8B93111-EB1B-439B-BA01-F434199FDB76}" name="総数／事業所数" dataCellStyle="桁区切り"/>
    <tableColumn id="11" xr3:uid="{99DED36F-195A-4B17-A13D-703B0C31AD24}" name="総数／構成比" dataDxfId="44"/>
    <tableColumn id="12" xr3:uid="{C5ED1300-4268-4A19-880B-2B8F9005869A}" name="個人／事業所数" dataCellStyle="桁区切り"/>
    <tableColumn id="13" xr3:uid="{A709527D-9A33-49AD-8A8D-D5C6AF6D85FA}" name="個人／構成比" dataDxfId="43"/>
    <tableColumn id="14" xr3:uid="{721E2E30-3F43-452A-BEA9-A431776BA988}" name="法人／事業所数" dataCellStyle="桁区切り"/>
    <tableColumn id="15" xr3:uid="{D9DD230B-C763-47C5-8D2A-5EA4BB494A06}" name="法人／構成比" dataDxfId="42"/>
    <tableColumn id="16" xr3:uid="{124FA075-D17D-41CD-B3F9-5F84E7A8A9B9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6B31DE72-419C-489C-BD0A-3AA2EDFDC8C2}" name="LTBL_38484" displayName="LTBL_38484" ref="B4:I20" totalsRowCount="1">
  <autoFilter ref="B4:I19" xr:uid="{6B31DE72-419C-489C-BD0A-3AA2EDFDC8C2}"/>
  <tableColumns count="8">
    <tableColumn id="9" xr3:uid="{F0F78EFC-685A-42FC-9602-7244FA2FCD76}" name="産業大分類" totalsRowLabel="合計" totalsRowDxfId="41"/>
    <tableColumn id="10" xr3:uid="{6E5E00CA-7E2F-4D2D-B5B6-93AD86CEF4C9}" name="総数／事業所数" totalsRowFunction="custom" totalsRowDxfId="40" dataCellStyle="桁区切り" totalsRowCellStyle="桁区切り">
      <totalsRowFormula>SUM(LTBL_38484[総数／事業所数])</totalsRowFormula>
    </tableColumn>
    <tableColumn id="11" xr3:uid="{CF96161B-51BF-4E22-B4CF-142F3066849F}" name="総数／構成比" dataDxfId="39"/>
    <tableColumn id="12" xr3:uid="{01FC4C8F-B046-4E01-9F48-07EF0501B522}" name="個人／事業所数" totalsRowFunction="sum" totalsRowDxfId="38" dataCellStyle="桁区切り" totalsRowCellStyle="桁区切り"/>
    <tableColumn id="13" xr3:uid="{EEBBE907-AC80-4C0A-B5B5-DA7C3F418DC5}" name="個人／構成比" dataDxfId="37"/>
    <tableColumn id="14" xr3:uid="{2426BCFA-64F9-4276-826C-1A3579F83811}" name="法人／事業所数" totalsRowFunction="sum" totalsRowDxfId="36" dataCellStyle="桁区切り" totalsRowCellStyle="桁区切り"/>
    <tableColumn id="15" xr3:uid="{B1544C29-A6AB-4BF5-9B32-85E3C8510C4F}" name="法人／構成比" dataDxfId="35"/>
    <tableColumn id="16" xr3:uid="{1EF27B8A-04B0-4F02-A15A-2E70D75C4BD4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65B77D1F-7DF7-4073-B1D2-CF2390D39939}" name="M_TABLE_38484" displayName="M_TABLE_38484" ref="B23:I47" totalsRowShown="0">
  <autoFilter ref="B23:I47" xr:uid="{65B77D1F-7DF7-4073-B1D2-CF2390D39939}"/>
  <tableColumns count="8">
    <tableColumn id="9" xr3:uid="{44BD2EB0-0860-449C-A0F2-BA69FAE65B07}" name="産業中分類上位２０"/>
    <tableColumn id="10" xr3:uid="{9D13454A-57B5-437B-B3B5-F30F3168047C}" name="総数／事業所数" dataCellStyle="桁区切り"/>
    <tableColumn id="11" xr3:uid="{D53022C2-D8BF-44A3-9EF5-B14C0595A5A9}" name="総数／構成比" dataDxfId="33"/>
    <tableColumn id="12" xr3:uid="{3FD7C399-32B7-4BC4-8B82-32116E34B2C1}" name="個人／事業所数" dataCellStyle="桁区切り"/>
    <tableColumn id="13" xr3:uid="{70233458-ACB0-4E06-9503-80807F4CF9F8}" name="個人／構成比" dataDxfId="32"/>
    <tableColumn id="14" xr3:uid="{955E312B-37F1-44E7-8DE9-7204E9418159}" name="法人／事業所数" dataCellStyle="桁区切り"/>
    <tableColumn id="15" xr3:uid="{0697371E-95D4-48CD-B1D0-B67735BABC44}" name="法人／構成比" dataDxfId="31"/>
    <tableColumn id="16" xr3:uid="{510663AE-87AA-483E-81DB-1304AA59F27E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ACBBD0B-BE7D-44D6-A374-C1B7742C0276}" name="S_TABLE_38484" displayName="S_TABLE_38484" ref="B50:I99" totalsRowShown="0">
  <autoFilter ref="B50:I99" xr:uid="{9ACBBD0B-BE7D-44D6-A374-C1B7742C0276}"/>
  <tableColumns count="8">
    <tableColumn id="9" xr3:uid="{5C0ED631-F7F6-4F24-BE37-51634D04CEFD}" name="産業小分類上位２０"/>
    <tableColumn id="10" xr3:uid="{8B4F48CC-303B-4046-BD91-3941EB6F6463}" name="総数／事業所数" dataCellStyle="桁区切り"/>
    <tableColumn id="11" xr3:uid="{AE5CFBBA-41EB-45A3-9B40-D2287C6F3F07}" name="総数／構成比" dataDxfId="30"/>
    <tableColumn id="12" xr3:uid="{2807B1E2-915C-40A0-B8FD-2BC39922615C}" name="個人／事業所数" dataCellStyle="桁区切り"/>
    <tableColumn id="13" xr3:uid="{8F743B20-2728-4040-B6D8-D809C7FA94ED}" name="個人／構成比" dataDxfId="29"/>
    <tableColumn id="14" xr3:uid="{A4A3726D-F835-40CA-9356-4458C7231E30}" name="法人／事業所数" dataCellStyle="桁区切り"/>
    <tableColumn id="15" xr3:uid="{932A93D5-118D-48AF-B9BE-C19FAD77D76E}" name="法人／構成比" dataDxfId="28"/>
    <tableColumn id="16" xr3:uid="{2A54D34A-4C9D-4752-9727-A231DA465E3E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D745226-5E35-433E-8341-6C8947FC869D}" name="LTBL_38488" displayName="LTBL_38488" ref="B4:I20" totalsRowCount="1">
  <autoFilter ref="B4:I19" xr:uid="{AD745226-5E35-433E-8341-6C8947FC869D}"/>
  <tableColumns count="8">
    <tableColumn id="9" xr3:uid="{B047BC51-EBD6-4F4A-942D-F24A602FB5C1}" name="産業大分類" totalsRowLabel="合計" totalsRowDxfId="27"/>
    <tableColumn id="10" xr3:uid="{0E136177-A7F8-483C-90B6-A928D8ED327A}" name="総数／事業所数" totalsRowFunction="custom" totalsRowDxfId="26" dataCellStyle="桁区切り" totalsRowCellStyle="桁区切り">
      <totalsRowFormula>SUM(LTBL_38488[総数／事業所数])</totalsRowFormula>
    </tableColumn>
    <tableColumn id="11" xr3:uid="{7DB94CEF-4B7D-43BB-9500-C56B03C09D4F}" name="総数／構成比" dataDxfId="25"/>
    <tableColumn id="12" xr3:uid="{859900B1-18A7-4718-ABB8-436C5B7F25D7}" name="個人／事業所数" totalsRowFunction="sum" totalsRowDxfId="24" dataCellStyle="桁区切り" totalsRowCellStyle="桁区切り"/>
    <tableColumn id="13" xr3:uid="{1202BA2E-C5DD-43D4-8B70-501CC450C45C}" name="個人／構成比" dataDxfId="23"/>
    <tableColumn id="14" xr3:uid="{20489EB6-1F00-4D24-9DB9-82489A4E085F}" name="法人／事業所数" totalsRowFunction="sum" totalsRowDxfId="22" dataCellStyle="桁区切り" totalsRowCellStyle="桁区切り"/>
    <tableColumn id="15" xr3:uid="{73AC67BA-2C68-43CE-A919-1D56C7AB4DA7}" name="法人／構成比" dataDxfId="21"/>
    <tableColumn id="16" xr3:uid="{1ED52762-CFFF-47FC-B2A9-B015B80CFED5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676E78A-59F1-40FB-B92F-A15FC80D4E22}" name="M_TABLE_38488" displayName="M_TABLE_38488" ref="B23:I45" totalsRowShown="0">
  <autoFilter ref="B23:I45" xr:uid="{6676E78A-59F1-40FB-B92F-A15FC80D4E22}"/>
  <tableColumns count="8">
    <tableColumn id="9" xr3:uid="{7FF3A5E9-041B-4751-A946-9FBAA4FC26D8}" name="産業中分類上位２０"/>
    <tableColumn id="10" xr3:uid="{53AD0F5B-014B-4728-A028-F7D4E1604A53}" name="総数／事業所数" dataCellStyle="桁区切り"/>
    <tableColumn id="11" xr3:uid="{01EE37E7-E676-45AC-8A63-A08CE13984AD}" name="総数／構成比" dataDxfId="19"/>
    <tableColumn id="12" xr3:uid="{C462E2CF-C1BC-4407-AABE-46CC4336069E}" name="個人／事業所数" dataCellStyle="桁区切り"/>
    <tableColumn id="13" xr3:uid="{0DA3CF80-D646-4F2A-8B99-028470A424E4}" name="個人／構成比" dataDxfId="18"/>
    <tableColumn id="14" xr3:uid="{8B07B80E-30F6-4DA2-BA68-350DB8B64C25}" name="法人／事業所数" dataCellStyle="桁区切り"/>
    <tableColumn id="15" xr3:uid="{4D211032-D489-4671-8D6C-F57BBEA0D8D8}" name="法人／構成比" dataDxfId="17"/>
    <tableColumn id="16" xr3:uid="{24475D65-8EE4-467F-A0D6-3B020DA94707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ECDA295-6798-401E-BDB3-DAE7BA4705C6}" name="S_TABLE_38201" displayName="S_TABLE_38201" ref="B46:I66" totalsRowShown="0">
  <autoFilter ref="B46:I66" xr:uid="{0ECDA295-6798-401E-BDB3-DAE7BA4705C6}"/>
  <tableColumns count="8">
    <tableColumn id="9" xr3:uid="{7F064AF7-0360-4EF6-9D46-1F781D9C5D02}" name="産業小分類上位２０"/>
    <tableColumn id="10" xr3:uid="{C38E261C-BCE7-4822-B590-95174B7A9EE8}" name="総数／事業所数" dataCellStyle="桁区切り"/>
    <tableColumn id="11" xr3:uid="{0E6E1695-2B01-4850-BE2D-E5AA26E82546}" name="総数／構成比" dataDxfId="268"/>
    <tableColumn id="12" xr3:uid="{96B4811A-7FAE-43A5-A20F-2FF7544E7697}" name="個人／事業所数" dataCellStyle="桁区切り"/>
    <tableColumn id="13" xr3:uid="{2A5558ED-3442-4904-B6B1-44B23244953F}" name="個人／構成比" dataDxfId="267"/>
    <tableColumn id="14" xr3:uid="{05EB94E3-A766-493D-86C7-94F8EFA9C7FE}" name="法人／事業所数" dataCellStyle="桁区切り"/>
    <tableColumn id="15" xr3:uid="{6F5BD67E-1F67-4698-8051-CBE27EFEFB20}" name="法人／構成比" dataDxfId="266"/>
    <tableColumn id="16" xr3:uid="{B4FCFD73-8B02-4402-AA43-838D82756117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51D1EA8-6F6A-4F57-8C80-209A52D521F5}" name="S_TABLE_38488" displayName="S_TABLE_38488" ref="B48:I68" totalsRowShown="0">
  <autoFilter ref="B48:I68" xr:uid="{B51D1EA8-6F6A-4F57-8C80-209A52D521F5}"/>
  <tableColumns count="8">
    <tableColumn id="9" xr3:uid="{E2B327BB-6AB2-420F-A0A7-FD07795068B4}" name="産業小分類上位２０"/>
    <tableColumn id="10" xr3:uid="{86042210-B997-4279-9E30-B2BDDF4742FF}" name="総数／事業所数" dataCellStyle="桁区切り"/>
    <tableColumn id="11" xr3:uid="{392027C4-9F61-4372-9B29-D047F0BF0A56}" name="総数／構成比" dataDxfId="16"/>
    <tableColumn id="12" xr3:uid="{386CEAE3-27C7-44AF-B318-4420F22EDEB9}" name="個人／事業所数" dataCellStyle="桁区切り"/>
    <tableColumn id="13" xr3:uid="{BDC58F82-9784-4636-A25C-8041DF0421F2}" name="個人／構成比" dataDxfId="15"/>
    <tableColumn id="14" xr3:uid="{894318BB-D3C0-442C-B78D-E46EC9912D25}" name="法人／事業所数" dataCellStyle="桁区切り"/>
    <tableColumn id="15" xr3:uid="{FCE5FDFC-96CC-4AC0-AE2E-96E675FF702D}" name="法人／構成比" dataDxfId="14"/>
    <tableColumn id="16" xr3:uid="{B5D156A3-9293-4C3C-B5DA-C046B129C9E8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A810B18B-C498-4288-983E-6032B53096D0}" name="LTBL_38506" displayName="LTBL_38506" ref="B4:I20" totalsRowCount="1">
  <autoFilter ref="B4:I19" xr:uid="{A810B18B-C498-4288-983E-6032B53096D0}"/>
  <tableColumns count="8">
    <tableColumn id="9" xr3:uid="{46438E39-A9E9-42EF-8F6E-8021D3958DF2}" name="産業大分類" totalsRowLabel="合計" totalsRowDxfId="13"/>
    <tableColumn id="10" xr3:uid="{5E17618A-FC2B-4CA4-8CCC-0FECF7CD2F9A}" name="総数／事業所数" totalsRowFunction="custom" totalsRowDxfId="12" dataCellStyle="桁区切り" totalsRowCellStyle="桁区切り">
      <totalsRowFormula>SUM(LTBL_38506[総数／事業所数])</totalsRowFormula>
    </tableColumn>
    <tableColumn id="11" xr3:uid="{EB7DB7BF-281A-45FC-A52B-795770EAC46E}" name="総数／構成比" dataDxfId="11"/>
    <tableColumn id="12" xr3:uid="{1529D225-F2FD-4538-AE3B-9D9F7EAD0FE7}" name="個人／事業所数" totalsRowFunction="sum" totalsRowDxfId="10" dataCellStyle="桁区切り" totalsRowCellStyle="桁区切り"/>
    <tableColumn id="13" xr3:uid="{383C43AE-1C57-4B92-BB63-EB9843EB0ABD}" name="個人／構成比" dataDxfId="9"/>
    <tableColumn id="14" xr3:uid="{427CFDB1-A3D1-48A4-833C-47CC8B9C33F8}" name="法人／事業所数" totalsRowFunction="sum" totalsRowDxfId="8" dataCellStyle="桁区切り" totalsRowCellStyle="桁区切り"/>
    <tableColumn id="15" xr3:uid="{63A75EA3-B74D-4B9F-8D14-489987C5BDC3}" name="法人／構成比" dataDxfId="7"/>
    <tableColumn id="16" xr3:uid="{D97F9478-F2C0-44E9-8564-9B2E3F8183C3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3C80E2E9-8008-4B8B-9B8D-6D25375CE676}" name="M_TABLE_38506" displayName="M_TABLE_38506" ref="B23:I43" totalsRowShown="0">
  <autoFilter ref="B23:I43" xr:uid="{3C80E2E9-8008-4B8B-9B8D-6D25375CE676}"/>
  <tableColumns count="8">
    <tableColumn id="9" xr3:uid="{5FDE98E0-CCEE-47D9-8E99-FB3B51954B01}" name="産業中分類上位２０"/>
    <tableColumn id="10" xr3:uid="{3E772F97-F8EF-455E-9E9C-3F4AF6F9C548}" name="総数／事業所数" dataCellStyle="桁区切り"/>
    <tableColumn id="11" xr3:uid="{853C8787-7158-4F7F-BAF3-69D15235986B}" name="総数／構成比" dataDxfId="5"/>
    <tableColumn id="12" xr3:uid="{B527B556-3BFA-4A40-AE36-1A19948882AE}" name="個人／事業所数" dataCellStyle="桁区切り"/>
    <tableColumn id="13" xr3:uid="{DB29070A-1838-4729-9385-761D550C71CD}" name="個人／構成比" dataDxfId="4"/>
    <tableColumn id="14" xr3:uid="{53AE63AD-1C85-4FA1-8E5C-33CCB0143E21}" name="法人／事業所数" dataCellStyle="桁区切り"/>
    <tableColumn id="15" xr3:uid="{A39405B5-9E51-44E7-87DF-0C94A82904E5}" name="法人／構成比" dataDxfId="3"/>
    <tableColumn id="16" xr3:uid="{31E9DF19-A52C-482A-8182-332975EBA7D0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CF42D94-A7F2-4C9B-8364-C3B774C9AB16}" name="S_TABLE_38506" displayName="S_TABLE_38506" ref="B46:I67" totalsRowShown="0">
  <autoFilter ref="B46:I67" xr:uid="{4CF42D94-A7F2-4C9B-8364-C3B774C9AB16}"/>
  <tableColumns count="8">
    <tableColumn id="9" xr3:uid="{6A92B348-A284-486E-98A1-63011D2C8156}" name="産業小分類上位２０"/>
    <tableColumn id="10" xr3:uid="{4556DD30-7CDA-4617-9437-F7914F05CA1F}" name="総数／事業所数" dataCellStyle="桁区切り"/>
    <tableColumn id="11" xr3:uid="{64BDACEB-6C83-480C-B54F-AEF2E92BE44D}" name="総数／構成比" dataDxfId="2"/>
    <tableColumn id="12" xr3:uid="{85303DF6-4100-4C39-95CB-6E339352FEDA}" name="個人／事業所数" dataCellStyle="桁区切り"/>
    <tableColumn id="13" xr3:uid="{C400DAC2-FB41-4205-A1FC-F66A42EED205}" name="個人／構成比" dataDxfId="1"/>
    <tableColumn id="14" xr3:uid="{8E5D30A4-6AF9-4BF0-A50E-88632BA1C81B}" name="法人／事業所数" dataCellStyle="桁区切り"/>
    <tableColumn id="15" xr3:uid="{C38CE141-DB52-421E-9D00-D44330B8157C}" name="法人／構成比" dataDxfId="0"/>
    <tableColumn id="16" xr3:uid="{6F7AE0DD-F228-4825-A14F-233615348188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DE89565-FBD7-4B7F-8F11-0554EE2C562D}" name="LTBL_38202" displayName="LTBL_38202" ref="B4:I20" totalsRowCount="1">
  <autoFilter ref="B4:I19" xr:uid="{ADE89565-FBD7-4B7F-8F11-0554EE2C562D}"/>
  <tableColumns count="8">
    <tableColumn id="9" xr3:uid="{0AE59F03-5367-4BF4-B921-84471A1B6807}" name="産業大分類" totalsRowLabel="合計" totalsRowDxfId="265"/>
    <tableColumn id="10" xr3:uid="{1FF4308C-31AB-43D7-BDFE-1F0E8F596A52}" name="総数／事業所数" totalsRowFunction="custom" totalsRowDxfId="264" dataCellStyle="桁区切り" totalsRowCellStyle="桁区切り">
      <totalsRowFormula>SUM(LTBL_38202[総数／事業所数])</totalsRowFormula>
    </tableColumn>
    <tableColumn id="11" xr3:uid="{8C872A41-B391-464F-8A6D-64C1CF2561F0}" name="総数／構成比" dataDxfId="263"/>
    <tableColumn id="12" xr3:uid="{DE341A0C-BF72-4BE2-BC51-895D20509E5B}" name="個人／事業所数" totalsRowFunction="sum" totalsRowDxfId="262" dataCellStyle="桁区切り" totalsRowCellStyle="桁区切り"/>
    <tableColumn id="13" xr3:uid="{3723CDA5-8DDD-4C09-AC9E-99B946CAD742}" name="個人／構成比" dataDxfId="261"/>
    <tableColumn id="14" xr3:uid="{318C5FB8-B25D-404E-921F-FFBEACA2B81C}" name="法人／事業所数" totalsRowFunction="sum" totalsRowDxfId="260" dataCellStyle="桁区切り" totalsRowCellStyle="桁区切り"/>
    <tableColumn id="15" xr3:uid="{6C47F48F-C2FF-4878-B177-35C9A725DDDB}" name="法人／構成比" dataDxfId="259"/>
    <tableColumn id="16" xr3:uid="{92D12865-C7DD-4403-8C9F-C4C991E0B229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2638ACB-0FA3-4AAB-AF59-133C5DC4FBAD}" name="M_TABLE_38202" displayName="M_TABLE_38202" ref="B23:I43" totalsRowShown="0">
  <autoFilter ref="B23:I43" xr:uid="{42638ACB-0FA3-4AAB-AF59-133C5DC4FBAD}"/>
  <tableColumns count="8">
    <tableColumn id="9" xr3:uid="{B782A7C0-9FBA-4798-AD27-C12412EE7F49}" name="産業中分類上位２０"/>
    <tableColumn id="10" xr3:uid="{E6583067-FDBF-4C17-A2A9-950D9FD54F4D}" name="総数／事業所数" dataCellStyle="桁区切り"/>
    <tableColumn id="11" xr3:uid="{6E8AD998-F5F5-4761-B5BD-35868D4400BC}" name="総数／構成比" dataDxfId="257"/>
    <tableColumn id="12" xr3:uid="{204BC6D7-24AA-4D60-8EA0-73ACE498E9FD}" name="個人／事業所数" dataCellStyle="桁区切り"/>
    <tableColumn id="13" xr3:uid="{2ABCFBC2-D58A-468D-80BD-2D079E89E5BD}" name="個人／構成比" dataDxfId="256"/>
    <tableColumn id="14" xr3:uid="{B61E30FC-BA6D-4123-B5B1-673D4A7CDB75}" name="法人／事業所数" dataCellStyle="桁区切り"/>
    <tableColumn id="15" xr3:uid="{E973A1D0-379B-473C-8D63-8C530FE57361}" name="法人／構成比" dataDxfId="255"/>
    <tableColumn id="16" xr3:uid="{75287A45-FBB2-413B-B262-13D88925058C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779498-60A4-4055-8F28-CC4181AC09B1}" name="S_TABLE_38202" displayName="S_TABLE_38202" ref="B46:I66" totalsRowShown="0">
  <autoFilter ref="B46:I66" xr:uid="{8B779498-60A4-4055-8F28-CC4181AC09B1}"/>
  <tableColumns count="8">
    <tableColumn id="9" xr3:uid="{F71A5835-D8E6-446E-90F6-ECEFCB155E1A}" name="産業小分類上位２０"/>
    <tableColumn id="10" xr3:uid="{8B9BC5D8-A506-4486-8A63-DFD16DE738BA}" name="総数／事業所数" dataCellStyle="桁区切り"/>
    <tableColumn id="11" xr3:uid="{3311EF20-A382-4DCA-BDCD-0C848FE8791F}" name="総数／構成比" dataDxfId="254"/>
    <tableColumn id="12" xr3:uid="{4DC28078-D5B9-4EDC-83C9-97BFF2E3F11A}" name="個人／事業所数" dataCellStyle="桁区切り"/>
    <tableColumn id="13" xr3:uid="{5FEACB98-5270-457D-9311-41D87A39B724}" name="個人／構成比" dataDxfId="253"/>
    <tableColumn id="14" xr3:uid="{01BBA29A-018E-470C-8526-B48EDC7037D1}" name="法人／事業所数" dataCellStyle="桁区切り"/>
    <tableColumn id="15" xr3:uid="{7480BE7E-1D8D-4C95-8098-1E2416C2AA71}" name="法人／構成比" dataDxfId="252"/>
    <tableColumn id="16" xr3:uid="{1622B683-14F6-4283-8622-2844E6415E50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765CA-B406-4CF2-A6AD-37626BD02EEA}">
  <dimension ref="A1:B25"/>
  <sheetViews>
    <sheetView tabSelected="1" workbookViewId="0"/>
  </sheetViews>
  <sheetFormatPr defaultRowHeight="13.2" x14ac:dyDescent="0.2"/>
  <sheetData>
    <row r="1" spans="1:2" x14ac:dyDescent="0.2">
      <c r="A1" t="s">
        <v>225</v>
      </c>
    </row>
    <row r="2" spans="1:2" x14ac:dyDescent="0.2">
      <c r="B2" s="13" t="s">
        <v>179</v>
      </c>
    </row>
    <row r="3" spans="1:2" x14ac:dyDescent="0.2">
      <c r="B3" s="13" t="s">
        <v>89</v>
      </c>
    </row>
    <row r="4" spans="1:2" x14ac:dyDescent="0.2">
      <c r="B4" s="13" t="s">
        <v>177</v>
      </c>
    </row>
    <row r="5" spans="1:2" x14ac:dyDescent="0.2">
      <c r="B5" s="13" t="s">
        <v>204</v>
      </c>
    </row>
    <row r="6" spans="1:2" x14ac:dyDescent="0.2">
      <c r="B6" s="13" t="s">
        <v>205</v>
      </c>
    </row>
    <row r="7" spans="1:2" x14ac:dyDescent="0.2">
      <c r="B7" s="13" t="s">
        <v>206</v>
      </c>
    </row>
    <row r="8" spans="1:2" x14ac:dyDescent="0.2">
      <c r="B8" s="13" t="s">
        <v>207</v>
      </c>
    </row>
    <row r="9" spans="1:2" x14ac:dyDescent="0.2">
      <c r="B9" s="13" t="s">
        <v>208</v>
      </c>
    </row>
    <row r="10" spans="1:2" x14ac:dyDescent="0.2">
      <c r="B10" s="13" t="s">
        <v>209</v>
      </c>
    </row>
    <row r="11" spans="1:2" x14ac:dyDescent="0.2">
      <c r="B11" s="13" t="s">
        <v>210</v>
      </c>
    </row>
    <row r="12" spans="1:2" x14ac:dyDescent="0.2">
      <c r="B12" s="13" t="s">
        <v>211</v>
      </c>
    </row>
    <row r="13" spans="1:2" x14ac:dyDescent="0.2">
      <c r="B13" s="13" t="s">
        <v>212</v>
      </c>
    </row>
    <row r="14" spans="1:2" x14ac:dyDescent="0.2">
      <c r="B14" s="13" t="s">
        <v>213</v>
      </c>
    </row>
    <row r="15" spans="1:2" x14ac:dyDescent="0.2">
      <c r="B15" s="13" t="s">
        <v>214</v>
      </c>
    </row>
    <row r="16" spans="1:2" x14ac:dyDescent="0.2">
      <c r="B16" s="13" t="s">
        <v>215</v>
      </c>
    </row>
    <row r="17" spans="2:2" x14ac:dyDescent="0.2">
      <c r="B17" s="13" t="s">
        <v>216</v>
      </c>
    </row>
    <row r="18" spans="2:2" x14ac:dyDescent="0.2">
      <c r="B18" s="13" t="s">
        <v>217</v>
      </c>
    </row>
    <row r="19" spans="2:2" x14ac:dyDescent="0.2">
      <c r="B19" s="13" t="s">
        <v>218</v>
      </c>
    </row>
    <row r="20" spans="2:2" x14ac:dyDescent="0.2">
      <c r="B20" s="13" t="s">
        <v>219</v>
      </c>
    </row>
    <row r="21" spans="2:2" x14ac:dyDescent="0.2">
      <c r="B21" s="13" t="s">
        <v>220</v>
      </c>
    </row>
    <row r="22" spans="2:2" x14ac:dyDescent="0.2">
      <c r="B22" s="13" t="s">
        <v>221</v>
      </c>
    </row>
    <row r="23" spans="2:2" x14ac:dyDescent="0.2">
      <c r="B23" s="13" t="s">
        <v>222</v>
      </c>
    </row>
    <row r="24" spans="2:2" x14ac:dyDescent="0.2">
      <c r="B24" s="13" t="s">
        <v>223</v>
      </c>
    </row>
    <row r="25" spans="2:2" x14ac:dyDescent="0.2">
      <c r="B25" s="13" t="s">
        <v>224</v>
      </c>
    </row>
  </sheetData>
  <phoneticPr fontId="1"/>
  <hyperlinks>
    <hyperlink ref="B2" location="'産業大分類'!a1" display="産業大分類" xr:uid="{23CBA812-6D7E-4700-AFEF-CE3374D98031}"/>
    <hyperlink ref="B3" location="'産業中分類'!a1" display="産業中分類" xr:uid="{470C4987-DF92-4112-9A2C-AF2F789DC2BE}"/>
    <hyperlink ref="B4" location="'産業小分類'!a1" display="産業小分類" xr:uid="{0033BECF-3B9C-49D4-A594-ECFCE09ED522}"/>
    <hyperlink ref="B5" location="'愛媛県'!a1" display="愛媛県" xr:uid="{1DFBBE89-14E0-4DAE-A7C0-A8C2F9F0C09C}"/>
    <hyperlink ref="B6" location="'松山市'!a1" display="松山市" xr:uid="{381038D8-4B9B-40FC-ADA0-8F102FFFA971}"/>
    <hyperlink ref="B7" location="'今治市'!a1" display="今治市" xr:uid="{99D76E32-C863-4EA4-9C04-495DE5962304}"/>
    <hyperlink ref="B8" location="'宇和島市'!a1" display="宇和島市" xr:uid="{7FDA4EA7-B814-4505-AFFD-C570075051DB}"/>
    <hyperlink ref="B9" location="'八幡浜市'!a1" display="八幡浜市" xr:uid="{186DE133-A674-43C4-80F9-B3CF17205214}"/>
    <hyperlink ref="B10" location="'新居浜市'!a1" display="新居浜市" xr:uid="{42D18FA4-BA69-40C3-8D7B-47CE8131CDF3}"/>
    <hyperlink ref="B11" location="'西条市'!a1" display="西条市" xr:uid="{0CB2E5AE-4976-4CCD-A550-13B4843004D1}"/>
    <hyperlink ref="B12" location="'大洲市'!a1" display="大洲市" xr:uid="{0D190BD1-84B9-4BB8-A6FF-5B51F3C4F069}"/>
    <hyperlink ref="B13" location="'伊予市'!a1" display="伊予市" xr:uid="{91399C16-8B78-4DA0-9078-6646993F8092}"/>
    <hyperlink ref="B14" location="'四国中央市'!a1" display="四国中央市" xr:uid="{7F11D27A-A6D5-4D42-9A3A-9E9EFA104DA3}"/>
    <hyperlink ref="B15" location="'西予市'!a1" display="西予市" xr:uid="{FA2B8DC0-3F51-465A-A080-4C33830042B1}"/>
    <hyperlink ref="B16" location="'東温市'!a1" display="東温市" xr:uid="{6FFD1EB8-9F15-4209-BC47-67D217D688DD}"/>
    <hyperlink ref="B17" location="'越智郡上島町'!a1" display="越智郡上島町" xr:uid="{93A18BBC-1B01-494B-928C-22FD74D8FE38}"/>
    <hyperlink ref="B18" location="'上浮穴郡久万高原町'!a1" display="上浮穴郡久万高原町" xr:uid="{DDA40F57-A1AC-483C-A521-BAE6AD59EC1B}"/>
    <hyperlink ref="B19" location="'伊予郡松前町'!a1" display="伊予郡松前町" xr:uid="{76B4334B-1C16-4D89-8316-B961E7D69747}"/>
    <hyperlink ref="B20" location="'伊予郡砥部町'!a1" display="伊予郡砥部町" xr:uid="{EA1DB9DC-02C2-4101-844D-4E3E899DE91A}"/>
    <hyperlink ref="B21" location="'喜多郡内子町'!a1" display="喜多郡内子町" xr:uid="{1CB5DAAF-4117-4574-9142-2F2D452C47C6}"/>
    <hyperlink ref="B22" location="'西宇和郡伊方町'!a1" display="西宇和郡伊方町" xr:uid="{20F17173-A269-400A-9D88-FC5BC1D905D0}"/>
    <hyperlink ref="B23" location="'北宇和郡松野町'!a1" display="北宇和郡松野町" xr:uid="{6E2BBD11-EF45-4A6F-8DED-1E9BD05D2745}"/>
    <hyperlink ref="B24" location="'北宇和郡鬼北町'!a1" display="北宇和郡鬼北町" xr:uid="{D15754B6-8997-4225-9ED3-81F9953838CC}"/>
    <hyperlink ref="B25" location="'南宇和郡愛南町'!a1" display="南宇和郡愛南町" xr:uid="{999FFBCF-A68E-498D-B517-EE73169F81E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940EE-130E-49DB-A5C7-0FF592DE5CD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188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7.0000000000000007E-2</v>
      </c>
      <c r="I5" s="12">
        <v>0</v>
      </c>
    </row>
    <row r="6" spans="2:9" ht="15" customHeight="1" x14ac:dyDescent="0.2">
      <c r="B6" t="s">
        <v>22</v>
      </c>
      <c r="C6" s="12">
        <v>449</v>
      </c>
      <c r="D6" s="8">
        <v>15.68</v>
      </c>
      <c r="E6" s="12">
        <v>103</v>
      </c>
      <c r="F6" s="8">
        <v>7.26</v>
      </c>
      <c r="G6" s="12">
        <v>346</v>
      </c>
      <c r="H6" s="8">
        <v>24.47</v>
      </c>
      <c r="I6" s="12">
        <v>0</v>
      </c>
    </row>
    <row r="7" spans="2:9" ht="15" customHeight="1" x14ac:dyDescent="0.2">
      <c r="B7" t="s">
        <v>23</v>
      </c>
      <c r="C7" s="12">
        <v>193</v>
      </c>
      <c r="D7" s="8">
        <v>6.74</v>
      </c>
      <c r="E7" s="12">
        <v>53</v>
      </c>
      <c r="F7" s="8">
        <v>3.74</v>
      </c>
      <c r="G7" s="12">
        <v>140</v>
      </c>
      <c r="H7" s="8">
        <v>9.9</v>
      </c>
      <c r="I7" s="12">
        <v>0</v>
      </c>
    </row>
    <row r="8" spans="2:9" ht="15" customHeight="1" x14ac:dyDescent="0.2">
      <c r="B8" t="s">
        <v>24</v>
      </c>
      <c r="C8" s="12">
        <v>6</v>
      </c>
      <c r="D8" s="8">
        <v>0.21</v>
      </c>
      <c r="E8" s="12">
        <v>0</v>
      </c>
      <c r="F8" s="8">
        <v>0</v>
      </c>
      <c r="G8" s="12">
        <v>5</v>
      </c>
      <c r="H8" s="8">
        <v>0.35</v>
      </c>
      <c r="I8" s="12">
        <v>0</v>
      </c>
    </row>
    <row r="9" spans="2:9" ht="15" customHeight="1" x14ac:dyDescent="0.2">
      <c r="B9" t="s">
        <v>25</v>
      </c>
      <c r="C9" s="12">
        <v>20</v>
      </c>
      <c r="D9" s="8">
        <v>0.7</v>
      </c>
      <c r="E9" s="12">
        <v>2</v>
      </c>
      <c r="F9" s="8">
        <v>0.14000000000000001</v>
      </c>
      <c r="G9" s="12">
        <v>18</v>
      </c>
      <c r="H9" s="8">
        <v>1.27</v>
      </c>
      <c r="I9" s="12">
        <v>0</v>
      </c>
    </row>
    <row r="10" spans="2:9" ht="15" customHeight="1" x14ac:dyDescent="0.2">
      <c r="B10" t="s">
        <v>26</v>
      </c>
      <c r="C10" s="12">
        <v>24</v>
      </c>
      <c r="D10" s="8">
        <v>0.84</v>
      </c>
      <c r="E10" s="12">
        <v>2</v>
      </c>
      <c r="F10" s="8">
        <v>0.14000000000000001</v>
      </c>
      <c r="G10" s="12">
        <v>22</v>
      </c>
      <c r="H10" s="8">
        <v>1.56</v>
      </c>
      <c r="I10" s="12">
        <v>0</v>
      </c>
    </row>
    <row r="11" spans="2:9" ht="15" customHeight="1" x14ac:dyDescent="0.2">
      <c r="B11" t="s">
        <v>27</v>
      </c>
      <c r="C11" s="12">
        <v>670</v>
      </c>
      <c r="D11" s="8">
        <v>23.39</v>
      </c>
      <c r="E11" s="12">
        <v>276</v>
      </c>
      <c r="F11" s="8">
        <v>19.46</v>
      </c>
      <c r="G11" s="12">
        <v>394</v>
      </c>
      <c r="H11" s="8">
        <v>27.86</v>
      </c>
      <c r="I11" s="12">
        <v>0</v>
      </c>
    </row>
    <row r="12" spans="2:9" ht="15" customHeight="1" x14ac:dyDescent="0.2">
      <c r="B12" t="s">
        <v>28</v>
      </c>
      <c r="C12" s="12">
        <v>35</v>
      </c>
      <c r="D12" s="8">
        <v>1.22</v>
      </c>
      <c r="E12" s="12">
        <v>9</v>
      </c>
      <c r="F12" s="8">
        <v>0.63</v>
      </c>
      <c r="G12" s="12">
        <v>26</v>
      </c>
      <c r="H12" s="8">
        <v>1.84</v>
      </c>
      <c r="I12" s="12">
        <v>0</v>
      </c>
    </row>
    <row r="13" spans="2:9" ht="15" customHeight="1" x14ac:dyDescent="0.2">
      <c r="B13" t="s">
        <v>29</v>
      </c>
      <c r="C13" s="12">
        <v>141</v>
      </c>
      <c r="D13" s="8">
        <v>4.92</v>
      </c>
      <c r="E13" s="12">
        <v>44</v>
      </c>
      <c r="F13" s="8">
        <v>3.1</v>
      </c>
      <c r="G13" s="12">
        <v>95</v>
      </c>
      <c r="H13" s="8">
        <v>6.72</v>
      </c>
      <c r="I13" s="12">
        <v>1</v>
      </c>
    </row>
    <row r="14" spans="2:9" ht="15" customHeight="1" x14ac:dyDescent="0.2">
      <c r="B14" t="s">
        <v>30</v>
      </c>
      <c r="C14" s="12">
        <v>166</v>
      </c>
      <c r="D14" s="8">
        <v>5.8</v>
      </c>
      <c r="E14" s="12">
        <v>84</v>
      </c>
      <c r="F14" s="8">
        <v>5.92</v>
      </c>
      <c r="G14" s="12">
        <v>82</v>
      </c>
      <c r="H14" s="8">
        <v>5.8</v>
      </c>
      <c r="I14" s="12">
        <v>0</v>
      </c>
    </row>
    <row r="15" spans="2:9" ht="15" customHeight="1" x14ac:dyDescent="0.2">
      <c r="B15" t="s">
        <v>31</v>
      </c>
      <c r="C15" s="12">
        <v>392</v>
      </c>
      <c r="D15" s="8">
        <v>13.69</v>
      </c>
      <c r="E15" s="12">
        <v>334</v>
      </c>
      <c r="F15" s="8">
        <v>23.55</v>
      </c>
      <c r="G15" s="12">
        <v>58</v>
      </c>
      <c r="H15" s="8">
        <v>4.0999999999999996</v>
      </c>
      <c r="I15" s="12">
        <v>0</v>
      </c>
    </row>
    <row r="16" spans="2:9" ht="15" customHeight="1" x14ac:dyDescent="0.2">
      <c r="B16" t="s">
        <v>32</v>
      </c>
      <c r="C16" s="12">
        <v>409</v>
      </c>
      <c r="D16" s="8">
        <v>14.28</v>
      </c>
      <c r="E16" s="12">
        <v>323</v>
      </c>
      <c r="F16" s="8">
        <v>22.78</v>
      </c>
      <c r="G16" s="12">
        <v>85</v>
      </c>
      <c r="H16" s="8">
        <v>6.01</v>
      </c>
      <c r="I16" s="12">
        <v>1</v>
      </c>
    </row>
    <row r="17" spans="2:9" ht="15" customHeight="1" x14ac:dyDescent="0.2">
      <c r="B17" t="s">
        <v>33</v>
      </c>
      <c r="C17" s="12">
        <v>122</v>
      </c>
      <c r="D17" s="8">
        <v>4.26</v>
      </c>
      <c r="E17" s="12">
        <v>80</v>
      </c>
      <c r="F17" s="8">
        <v>5.64</v>
      </c>
      <c r="G17" s="12">
        <v>22</v>
      </c>
      <c r="H17" s="8">
        <v>1.56</v>
      </c>
      <c r="I17" s="12">
        <v>0</v>
      </c>
    </row>
    <row r="18" spans="2:9" ht="15" customHeight="1" x14ac:dyDescent="0.2">
      <c r="B18" t="s">
        <v>34</v>
      </c>
      <c r="C18" s="12">
        <v>134</v>
      </c>
      <c r="D18" s="8">
        <v>4.68</v>
      </c>
      <c r="E18" s="12">
        <v>66</v>
      </c>
      <c r="F18" s="8">
        <v>4.6500000000000004</v>
      </c>
      <c r="G18" s="12">
        <v>62</v>
      </c>
      <c r="H18" s="8">
        <v>4.38</v>
      </c>
      <c r="I18" s="12">
        <v>1</v>
      </c>
    </row>
    <row r="19" spans="2:9" ht="15" customHeight="1" x14ac:dyDescent="0.2">
      <c r="B19" t="s">
        <v>35</v>
      </c>
      <c r="C19" s="12">
        <v>102</v>
      </c>
      <c r="D19" s="8">
        <v>3.56</v>
      </c>
      <c r="E19" s="12">
        <v>42</v>
      </c>
      <c r="F19" s="8">
        <v>2.96</v>
      </c>
      <c r="G19" s="12">
        <v>58</v>
      </c>
      <c r="H19" s="8">
        <v>4.0999999999999996</v>
      </c>
      <c r="I19" s="12">
        <v>0</v>
      </c>
    </row>
    <row r="20" spans="2:9" ht="15" customHeight="1" x14ac:dyDescent="0.2">
      <c r="B20" s="9" t="s">
        <v>180</v>
      </c>
      <c r="C20" s="12">
        <f>SUM(LTBL_38205[総数／事業所数])</f>
        <v>2864</v>
      </c>
      <c r="E20" s="12">
        <f>SUBTOTAL(109,LTBL_38205[個人／事業所数])</f>
        <v>1418</v>
      </c>
      <c r="G20" s="12">
        <f>SUBTOTAL(109,LTBL_38205[法人／事業所数])</f>
        <v>1414</v>
      </c>
      <c r="I20" s="12">
        <f>SUBTOTAL(109,LTBL_38205[法人以外の団体／事業所数])</f>
        <v>3</v>
      </c>
    </row>
    <row r="21" spans="2:9" ht="15" customHeight="1" x14ac:dyDescent="0.2">
      <c r="E21" s="11">
        <f>LTBL_38205[[#Totals],[個人／事業所数]]/LTBL_38205[[#Totals],[総数／事業所数]]</f>
        <v>0.49511173184357543</v>
      </c>
      <c r="G21" s="11">
        <f>LTBL_38205[[#Totals],[法人／事業所数]]/LTBL_38205[[#Totals],[総数／事業所数]]</f>
        <v>0.49371508379888268</v>
      </c>
      <c r="I21" s="11">
        <f>LTBL_38205[[#Totals],[法人以外の団体／事業所数]]/LTBL_38205[[#Totals],[総数／事業所数]]</f>
        <v>1.0474860335195531E-3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363</v>
      </c>
      <c r="D24" s="8">
        <v>12.67</v>
      </c>
      <c r="E24" s="12">
        <v>298</v>
      </c>
      <c r="F24" s="8">
        <v>21.02</v>
      </c>
      <c r="G24" s="12">
        <v>65</v>
      </c>
      <c r="H24" s="8">
        <v>4.5999999999999996</v>
      </c>
      <c r="I24" s="12">
        <v>0</v>
      </c>
    </row>
    <row r="25" spans="2:9" ht="15" customHeight="1" x14ac:dyDescent="0.2">
      <c r="B25" t="s">
        <v>58</v>
      </c>
      <c r="C25" s="12">
        <v>357</v>
      </c>
      <c r="D25" s="8">
        <v>12.47</v>
      </c>
      <c r="E25" s="12">
        <v>321</v>
      </c>
      <c r="F25" s="8">
        <v>22.64</v>
      </c>
      <c r="G25" s="12">
        <v>36</v>
      </c>
      <c r="H25" s="8">
        <v>2.5499999999999998</v>
      </c>
      <c r="I25" s="12">
        <v>0</v>
      </c>
    </row>
    <row r="26" spans="2:9" ht="15" customHeight="1" x14ac:dyDescent="0.2">
      <c r="B26" t="s">
        <v>54</v>
      </c>
      <c r="C26" s="12">
        <v>196</v>
      </c>
      <c r="D26" s="8">
        <v>6.84</v>
      </c>
      <c r="E26" s="12">
        <v>88</v>
      </c>
      <c r="F26" s="8">
        <v>6.21</v>
      </c>
      <c r="G26" s="12">
        <v>108</v>
      </c>
      <c r="H26" s="8">
        <v>7.64</v>
      </c>
      <c r="I26" s="12">
        <v>0</v>
      </c>
    </row>
    <row r="27" spans="2:9" ht="15" customHeight="1" x14ac:dyDescent="0.2">
      <c r="B27" t="s">
        <v>46</v>
      </c>
      <c r="C27" s="12">
        <v>164</v>
      </c>
      <c r="D27" s="8">
        <v>5.73</v>
      </c>
      <c r="E27" s="12">
        <v>29</v>
      </c>
      <c r="F27" s="8">
        <v>2.0499999999999998</v>
      </c>
      <c r="G27" s="12">
        <v>135</v>
      </c>
      <c r="H27" s="8">
        <v>9.5500000000000007</v>
      </c>
      <c r="I27" s="12">
        <v>0</v>
      </c>
    </row>
    <row r="28" spans="2:9" ht="15" customHeight="1" x14ac:dyDescent="0.2">
      <c r="B28" t="s">
        <v>44</v>
      </c>
      <c r="C28" s="12">
        <v>151</v>
      </c>
      <c r="D28" s="8">
        <v>5.27</v>
      </c>
      <c r="E28" s="12">
        <v>29</v>
      </c>
      <c r="F28" s="8">
        <v>2.0499999999999998</v>
      </c>
      <c r="G28" s="12">
        <v>122</v>
      </c>
      <c r="H28" s="8">
        <v>8.6300000000000008</v>
      </c>
      <c r="I28" s="12">
        <v>0</v>
      </c>
    </row>
    <row r="29" spans="2:9" ht="15" customHeight="1" x14ac:dyDescent="0.2">
      <c r="B29" t="s">
        <v>45</v>
      </c>
      <c r="C29" s="12">
        <v>134</v>
      </c>
      <c r="D29" s="8">
        <v>4.68</v>
      </c>
      <c r="E29" s="12">
        <v>45</v>
      </c>
      <c r="F29" s="8">
        <v>3.17</v>
      </c>
      <c r="G29" s="12">
        <v>89</v>
      </c>
      <c r="H29" s="8">
        <v>6.29</v>
      </c>
      <c r="I29" s="12">
        <v>0</v>
      </c>
    </row>
    <row r="30" spans="2:9" ht="15" customHeight="1" x14ac:dyDescent="0.2">
      <c r="B30" t="s">
        <v>60</v>
      </c>
      <c r="C30" s="12">
        <v>122</v>
      </c>
      <c r="D30" s="8">
        <v>4.26</v>
      </c>
      <c r="E30" s="12">
        <v>80</v>
      </c>
      <c r="F30" s="8">
        <v>5.64</v>
      </c>
      <c r="G30" s="12">
        <v>22</v>
      </c>
      <c r="H30" s="8">
        <v>1.56</v>
      </c>
      <c r="I30" s="12">
        <v>0</v>
      </c>
    </row>
    <row r="31" spans="2:9" ht="15" customHeight="1" x14ac:dyDescent="0.2">
      <c r="B31" t="s">
        <v>52</v>
      </c>
      <c r="C31" s="12">
        <v>111</v>
      </c>
      <c r="D31" s="8">
        <v>3.88</v>
      </c>
      <c r="E31" s="12">
        <v>73</v>
      </c>
      <c r="F31" s="8">
        <v>5.15</v>
      </c>
      <c r="G31" s="12">
        <v>38</v>
      </c>
      <c r="H31" s="8">
        <v>2.69</v>
      </c>
      <c r="I31" s="12">
        <v>0</v>
      </c>
    </row>
    <row r="32" spans="2:9" ht="15" customHeight="1" x14ac:dyDescent="0.2">
      <c r="B32" t="s">
        <v>55</v>
      </c>
      <c r="C32" s="12">
        <v>96</v>
      </c>
      <c r="D32" s="8">
        <v>3.35</v>
      </c>
      <c r="E32" s="12">
        <v>26</v>
      </c>
      <c r="F32" s="8">
        <v>1.83</v>
      </c>
      <c r="G32" s="12">
        <v>68</v>
      </c>
      <c r="H32" s="8">
        <v>4.8099999999999996</v>
      </c>
      <c r="I32" s="12">
        <v>1</v>
      </c>
    </row>
    <row r="33" spans="2:9" ht="15" customHeight="1" x14ac:dyDescent="0.2">
      <c r="B33" t="s">
        <v>53</v>
      </c>
      <c r="C33" s="12">
        <v>93</v>
      </c>
      <c r="D33" s="8">
        <v>3.25</v>
      </c>
      <c r="E33" s="12">
        <v>56</v>
      </c>
      <c r="F33" s="8">
        <v>3.95</v>
      </c>
      <c r="G33" s="12">
        <v>37</v>
      </c>
      <c r="H33" s="8">
        <v>2.62</v>
      </c>
      <c r="I33" s="12">
        <v>0</v>
      </c>
    </row>
    <row r="34" spans="2:9" ht="15" customHeight="1" x14ac:dyDescent="0.2">
      <c r="B34" t="s">
        <v>57</v>
      </c>
      <c r="C34" s="12">
        <v>85</v>
      </c>
      <c r="D34" s="8">
        <v>2.97</v>
      </c>
      <c r="E34" s="12">
        <v>31</v>
      </c>
      <c r="F34" s="8">
        <v>2.19</v>
      </c>
      <c r="G34" s="12">
        <v>54</v>
      </c>
      <c r="H34" s="8">
        <v>3.82</v>
      </c>
      <c r="I34" s="12">
        <v>0</v>
      </c>
    </row>
    <row r="35" spans="2:9" ht="15" customHeight="1" x14ac:dyDescent="0.2">
      <c r="B35" t="s">
        <v>51</v>
      </c>
      <c r="C35" s="12">
        <v>84</v>
      </c>
      <c r="D35" s="8">
        <v>2.93</v>
      </c>
      <c r="E35" s="12">
        <v>33</v>
      </c>
      <c r="F35" s="8">
        <v>2.33</v>
      </c>
      <c r="G35" s="12">
        <v>51</v>
      </c>
      <c r="H35" s="8">
        <v>3.61</v>
      </c>
      <c r="I35" s="12">
        <v>0</v>
      </c>
    </row>
    <row r="36" spans="2:9" ht="15" customHeight="1" x14ac:dyDescent="0.2">
      <c r="B36" t="s">
        <v>56</v>
      </c>
      <c r="C36" s="12">
        <v>77</v>
      </c>
      <c r="D36" s="8">
        <v>2.69</v>
      </c>
      <c r="E36" s="12">
        <v>53</v>
      </c>
      <c r="F36" s="8">
        <v>3.74</v>
      </c>
      <c r="G36" s="12">
        <v>24</v>
      </c>
      <c r="H36" s="8">
        <v>1.7</v>
      </c>
      <c r="I36" s="12">
        <v>0</v>
      </c>
    </row>
    <row r="37" spans="2:9" ht="15" customHeight="1" x14ac:dyDescent="0.2">
      <c r="B37" t="s">
        <v>61</v>
      </c>
      <c r="C37" s="12">
        <v>76</v>
      </c>
      <c r="D37" s="8">
        <v>2.65</v>
      </c>
      <c r="E37" s="12">
        <v>66</v>
      </c>
      <c r="F37" s="8">
        <v>4.6500000000000004</v>
      </c>
      <c r="G37" s="12">
        <v>10</v>
      </c>
      <c r="H37" s="8">
        <v>0.71</v>
      </c>
      <c r="I37" s="12">
        <v>0</v>
      </c>
    </row>
    <row r="38" spans="2:9" ht="15" customHeight="1" x14ac:dyDescent="0.2">
      <c r="B38" t="s">
        <v>62</v>
      </c>
      <c r="C38" s="12">
        <v>58</v>
      </c>
      <c r="D38" s="8">
        <v>2.0299999999999998</v>
      </c>
      <c r="E38" s="12">
        <v>0</v>
      </c>
      <c r="F38" s="8">
        <v>0</v>
      </c>
      <c r="G38" s="12">
        <v>52</v>
      </c>
      <c r="H38" s="8">
        <v>3.68</v>
      </c>
      <c r="I38" s="12">
        <v>1</v>
      </c>
    </row>
    <row r="39" spans="2:9" ht="15" customHeight="1" x14ac:dyDescent="0.2">
      <c r="B39" t="s">
        <v>48</v>
      </c>
      <c r="C39" s="12">
        <v>57</v>
      </c>
      <c r="D39" s="8">
        <v>1.99</v>
      </c>
      <c r="E39" s="12">
        <v>7</v>
      </c>
      <c r="F39" s="8">
        <v>0.49</v>
      </c>
      <c r="G39" s="12">
        <v>50</v>
      </c>
      <c r="H39" s="8">
        <v>3.54</v>
      </c>
      <c r="I39" s="12">
        <v>0</v>
      </c>
    </row>
    <row r="40" spans="2:9" ht="15" customHeight="1" x14ac:dyDescent="0.2">
      <c r="B40" t="s">
        <v>49</v>
      </c>
      <c r="C40" s="12">
        <v>45</v>
      </c>
      <c r="D40" s="8">
        <v>1.57</v>
      </c>
      <c r="E40" s="12">
        <v>4</v>
      </c>
      <c r="F40" s="8">
        <v>0.28000000000000003</v>
      </c>
      <c r="G40" s="12">
        <v>41</v>
      </c>
      <c r="H40" s="8">
        <v>2.9</v>
      </c>
      <c r="I40" s="12">
        <v>0</v>
      </c>
    </row>
    <row r="41" spans="2:9" ht="15" customHeight="1" x14ac:dyDescent="0.2">
      <c r="B41" t="s">
        <v>63</v>
      </c>
      <c r="C41" s="12">
        <v>37</v>
      </c>
      <c r="D41" s="8">
        <v>1.29</v>
      </c>
      <c r="E41" s="12">
        <v>28</v>
      </c>
      <c r="F41" s="8">
        <v>1.97</v>
      </c>
      <c r="G41" s="12">
        <v>9</v>
      </c>
      <c r="H41" s="8">
        <v>0.64</v>
      </c>
      <c r="I41" s="12">
        <v>0</v>
      </c>
    </row>
    <row r="42" spans="2:9" ht="15" customHeight="1" x14ac:dyDescent="0.2">
      <c r="B42" t="s">
        <v>50</v>
      </c>
      <c r="C42" s="12">
        <v>35</v>
      </c>
      <c r="D42" s="8">
        <v>1.22</v>
      </c>
      <c r="E42" s="12">
        <v>8</v>
      </c>
      <c r="F42" s="8">
        <v>0.56000000000000005</v>
      </c>
      <c r="G42" s="12">
        <v>27</v>
      </c>
      <c r="H42" s="8">
        <v>1.91</v>
      </c>
      <c r="I42" s="12">
        <v>0</v>
      </c>
    </row>
    <row r="43" spans="2:9" ht="15" customHeight="1" x14ac:dyDescent="0.2">
      <c r="B43" t="s">
        <v>64</v>
      </c>
      <c r="C43" s="12">
        <v>35</v>
      </c>
      <c r="D43" s="8">
        <v>1.22</v>
      </c>
      <c r="E43" s="12">
        <v>9</v>
      </c>
      <c r="F43" s="8">
        <v>0.63</v>
      </c>
      <c r="G43" s="12">
        <v>26</v>
      </c>
      <c r="H43" s="8">
        <v>1.84</v>
      </c>
      <c r="I43" s="12">
        <v>0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105</v>
      </c>
      <c r="C47" s="12">
        <v>173</v>
      </c>
      <c r="D47" s="8">
        <v>6.04</v>
      </c>
      <c r="E47" s="12">
        <v>154</v>
      </c>
      <c r="F47" s="8">
        <v>10.86</v>
      </c>
      <c r="G47" s="12">
        <v>19</v>
      </c>
      <c r="H47" s="8">
        <v>1.34</v>
      </c>
      <c r="I47" s="12">
        <v>0</v>
      </c>
    </row>
    <row r="48" spans="2:9" ht="15" customHeight="1" x14ac:dyDescent="0.2">
      <c r="B48" t="s">
        <v>104</v>
      </c>
      <c r="C48" s="12">
        <v>114</v>
      </c>
      <c r="D48" s="8">
        <v>3.98</v>
      </c>
      <c r="E48" s="12">
        <v>104</v>
      </c>
      <c r="F48" s="8">
        <v>7.33</v>
      </c>
      <c r="G48" s="12">
        <v>10</v>
      </c>
      <c r="H48" s="8">
        <v>0.71</v>
      </c>
      <c r="I48" s="12">
        <v>0</v>
      </c>
    </row>
    <row r="49" spans="2:9" ht="15" customHeight="1" x14ac:dyDescent="0.2">
      <c r="B49" t="s">
        <v>103</v>
      </c>
      <c r="C49" s="12">
        <v>85</v>
      </c>
      <c r="D49" s="8">
        <v>2.97</v>
      </c>
      <c r="E49" s="12">
        <v>80</v>
      </c>
      <c r="F49" s="8">
        <v>5.64</v>
      </c>
      <c r="G49" s="12">
        <v>5</v>
      </c>
      <c r="H49" s="8">
        <v>0.35</v>
      </c>
      <c r="I49" s="12">
        <v>0</v>
      </c>
    </row>
    <row r="50" spans="2:9" ht="15" customHeight="1" x14ac:dyDescent="0.2">
      <c r="B50" t="s">
        <v>101</v>
      </c>
      <c r="C50" s="12">
        <v>80</v>
      </c>
      <c r="D50" s="8">
        <v>2.79</v>
      </c>
      <c r="E50" s="12">
        <v>79</v>
      </c>
      <c r="F50" s="8">
        <v>5.57</v>
      </c>
      <c r="G50" s="12">
        <v>1</v>
      </c>
      <c r="H50" s="8">
        <v>7.0000000000000007E-2</v>
      </c>
      <c r="I50" s="12">
        <v>0</v>
      </c>
    </row>
    <row r="51" spans="2:9" ht="15" customHeight="1" x14ac:dyDescent="0.2">
      <c r="B51" t="s">
        <v>102</v>
      </c>
      <c r="C51" s="12">
        <v>69</v>
      </c>
      <c r="D51" s="8">
        <v>2.41</v>
      </c>
      <c r="E51" s="12">
        <v>68</v>
      </c>
      <c r="F51" s="8">
        <v>4.8</v>
      </c>
      <c r="G51" s="12">
        <v>1</v>
      </c>
      <c r="H51" s="8">
        <v>7.0000000000000007E-2</v>
      </c>
      <c r="I51" s="12">
        <v>0</v>
      </c>
    </row>
    <row r="52" spans="2:9" ht="15" customHeight="1" x14ac:dyDescent="0.2">
      <c r="B52" t="s">
        <v>100</v>
      </c>
      <c r="C52" s="12">
        <v>63</v>
      </c>
      <c r="D52" s="8">
        <v>2.2000000000000002</v>
      </c>
      <c r="E52" s="12">
        <v>54</v>
      </c>
      <c r="F52" s="8">
        <v>3.81</v>
      </c>
      <c r="G52" s="12">
        <v>9</v>
      </c>
      <c r="H52" s="8">
        <v>0.64</v>
      </c>
      <c r="I52" s="12">
        <v>0</v>
      </c>
    </row>
    <row r="53" spans="2:9" ht="15" customHeight="1" x14ac:dyDescent="0.2">
      <c r="B53" t="s">
        <v>94</v>
      </c>
      <c r="C53" s="12">
        <v>60</v>
      </c>
      <c r="D53" s="8">
        <v>2.09</v>
      </c>
      <c r="E53" s="12">
        <v>10</v>
      </c>
      <c r="F53" s="8">
        <v>0.71</v>
      </c>
      <c r="G53" s="12">
        <v>50</v>
      </c>
      <c r="H53" s="8">
        <v>3.54</v>
      </c>
      <c r="I53" s="12">
        <v>0</v>
      </c>
    </row>
    <row r="54" spans="2:9" ht="15" customHeight="1" x14ac:dyDescent="0.2">
      <c r="B54" t="s">
        <v>93</v>
      </c>
      <c r="C54" s="12">
        <v>59</v>
      </c>
      <c r="D54" s="8">
        <v>2.06</v>
      </c>
      <c r="E54" s="12">
        <v>16</v>
      </c>
      <c r="F54" s="8">
        <v>1.1299999999999999</v>
      </c>
      <c r="G54" s="12">
        <v>43</v>
      </c>
      <c r="H54" s="8">
        <v>3.04</v>
      </c>
      <c r="I54" s="12">
        <v>0</v>
      </c>
    </row>
    <row r="55" spans="2:9" ht="15" customHeight="1" x14ac:dyDescent="0.2">
      <c r="B55" t="s">
        <v>96</v>
      </c>
      <c r="C55" s="12">
        <v>59</v>
      </c>
      <c r="D55" s="8">
        <v>2.06</v>
      </c>
      <c r="E55" s="12">
        <v>34</v>
      </c>
      <c r="F55" s="8">
        <v>2.4</v>
      </c>
      <c r="G55" s="12">
        <v>25</v>
      </c>
      <c r="H55" s="8">
        <v>1.77</v>
      </c>
      <c r="I55" s="12">
        <v>0</v>
      </c>
    </row>
    <row r="56" spans="2:9" ht="15" customHeight="1" x14ac:dyDescent="0.2">
      <c r="B56" t="s">
        <v>108</v>
      </c>
      <c r="C56" s="12">
        <v>59</v>
      </c>
      <c r="D56" s="8">
        <v>2.06</v>
      </c>
      <c r="E56" s="12">
        <v>51</v>
      </c>
      <c r="F56" s="8">
        <v>3.6</v>
      </c>
      <c r="G56" s="12">
        <v>8</v>
      </c>
      <c r="H56" s="8">
        <v>0.56999999999999995</v>
      </c>
      <c r="I56" s="12">
        <v>0</v>
      </c>
    </row>
    <row r="57" spans="2:9" ht="15" customHeight="1" x14ac:dyDescent="0.2">
      <c r="B57" t="s">
        <v>99</v>
      </c>
      <c r="C57" s="12">
        <v>58</v>
      </c>
      <c r="D57" s="8">
        <v>2.0299999999999998</v>
      </c>
      <c r="E57" s="12">
        <v>23</v>
      </c>
      <c r="F57" s="8">
        <v>1.62</v>
      </c>
      <c r="G57" s="12">
        <v>34</v>
      </c>
      <c r="H57" s="8">
        <v>2.4</v>
      </c>
      <c r="I57" s="12">
        <v>0</v>
      </c>
    </row>
    <row r="58" spans="2:9" ht="15" customHeight="1" x14ac:dyDescent="0.2">
      <c r="B58" t="s">
        <v>106</v>
      </c>
      <c r="C58" s="12">
        <v>58</v>
      </c>
      <c r="D58" s="8">
        <v>2.0299999999999998</v>
      </c>
      <c r="E58" s="12">
        <v>51</v>
      </c>
      <c r="F58" s="8">
        <v>3.6</v>
      </c>
      <c r="G58" s="12">
        <v>7</v>
      </c>
      <c r="H58" s="8">
        <v>0.5</v>
      </c>
      <c r="I58" s="12">
        <v>0</v>
      </c>
    </row>
    <row r="59" spans="2:9" ht="15" customHeight="1" x14ac:dyDescent="0.2">
      <c r="B59" t="s">
        <v>90</v>
      </c>
      <c r="C59" s="12">
        <v>52</v>
      </c>
      <c r="D59" s="8">
        <v>1.82</v>
      </c>
      <c r="E59" s="12">
        <v>5</v>
      </c>
      <c r="F59" s="8">
        <v>0.35</v>
      </c>
      <c r="G59" s="12">
        <v>47</v>
      </c>
      <c r="H59" s="8">
        <v>3.32</v>
      </c>
      <c r="I59" s="12">
        <v>0</v>
      </c>
    </row>
    <row r="60" spans="2:9" ht="15" customHeight="1" x14ac:dyDescent="0.2">
      <c r="B60" t="s">
        <v>97</v>
      </c>
      <c r="C60" s="12">
        <v>47</v>
      </c>
      <c r="D60" s="8">
        <v>1.64</v>
      </c>
      <c r="E60" s="12">
        <v>22</v>
      </c>
      <c r="F60" s="8">
        <v>1.55</v>
      </c>
      <c r="G60" s="12">
        <v>25</v>
      </c>
      <c r="H60" s="8">
        <v>1.77</v>
      </c>
      <c r="I60" s="12">
        <v>0</v>
      </c>
    </row>
    <row r="61" spans="2:9" ht="15" customHeight="1" x14ac:dyDescent="0.2">
      <c r="B61" t="s">
        <v>98</v>
      </c>
      <c r="C61" s="12">
        <v>47</v>
      </c>
      <c r="D61" s="8">
        <v>1.64</v>
      </c>
      <c r="E61" s="12">
        <v>28</v>
      </c>
      <c r="F61" s="8">
        <v>1.97</v>
      </c>
      <c r="G61" s="12">
        <v>19</v>
      </c>
      <c r="H61" s="8">
        <v>1.34</v>
      </c>
      <c r="I61" s="12">
        <v>0</v>
      </c>
    </row>
    <row r="62" spans="2:9" ht="15" customHeight="1" x14ac:dyDescent="0.2">
      <c r="B62" t="s">
        <v>116</v>
      </c>
      <c r="C62" s="12">
        <v>44</v>
      </c>
      <c r="D62" s="8">
        <v>1.54</v>
      </c>
      <c r="E62" s="12">
        <v>22</v>
      </c>
      <c r="F62" s="8">
        <v>1.55</v>
      </c>
      <c r="G62" s="12">
        <v>22</v>
      </c>
      <c r="H62" s="8">
        <v>1.56</v>
      </c>
      <c r="I62" s="12">
        <v>0</v>
      </c>
    </row>
    <row r="63" spans="2:9" ht="15" customHeight="1" x14ac:dyDescent="0.2">
      <c r="B63" t="s">
        <v>118</v>
      </c>
      <c r="C63" s="12">
        <v>41</v>
      </c>
      <c r="D63" s="8">
        <v>1.43</v>
      </c>
      <c r="E63" s="12">
        <v>9</v>
      </c>
      <c r="F63" s="8">
        <v>0.63</v>
      </c>
      <c r="G63" s="12">
        <v>32</v>
      </c>
      <c r="H63" s="8">
        <v>2.2599999999999998</v>
      </c>
      <c r="I63" s="12">
        <v>0</v>
      </c>
    </row>
    <row r="64" spans="2:9" ht="15" customHeight="1" x14ac:dyDescent="0.2">
      <c r="B64" t="s">
        <v>107</v>
      </c>
      <c r="C64" s="12">
        <v>41</v>
      </c>
      <c r="D64" s="8">
        <v>1.43</v>
      </c>
      <c r="E64" s="12">
        <v>29</v>
      </c>
      <c r="F64" s="8">
        <v>2.0499999999999998</v>
      </c>
      <c r="G64" s="12">
        <v>12</v>
      </c>
      <c r="H64" s="8">
        <v>0.85</v>
      </c>
      <c r="I64" s="12">
        <v>0</v>
      </c>
    </row>
    <row r="65" spans="2:9" ht="15" customHeight="1" x14ac:dyDescent="0.2">
      <c r="B65" t="s">
        <v>113</v>
      </c>
      <c r="C65" s="12">
        <v>40</v>
      </c>
      <c r="D65" s="8">
        <v>1.4</v>
      </c>
      <c r="E65" s="12">
        <v>14</v>
      </c>
      <c r="F65" s="8">
        <v>0.99</v>
      </c>
      <c r="G65" s="12">
        <v>26</v>
      </c>
      <c r="H65" s="8">
        <v>1.84</v>
      </c>
      <c r="I65" s="12">
        <v>0</v>
      </c>
    </row>
    <row r="66" spans="2:9" ht="15" customHeight="1" x14ac:dyDescent="0.2">
      <c r="B66" t="s">
        <v>112</v>
      </c>
      <c r="C66" s="12">
        <v>37</v>
      </c>
      <c r="D66" s="8">
        <v>1.29</v>
      </c>
      <c r="E66" s="12">
        <v>18</v>
      </c>
      <c r="F66" s="8">
        <v>1.27</v>
      </c>
      <c r="G66" s="12">
        <v>19</v>
      </c>
      <c r="H66" s="8">
        <v>1.34</v>
      </c>
      <c r="I66" s="12">
        <v>0</v>
      </c>
    </row>
    <row r="67" spans="2:9" ht="15" customHeight="1" x14ac:dyDescent="0.2">
      <c r="B67" t="s">
        <v>109</v>
      </c>
      <c r="C67" s="12">
        <v>37</v>
      </c>
      <c r="D67" s="8">
        <v>1.29</v>
      </c>
      <c r="E67" s="12">
        <v>28</v>
      </c>
      <c r="F67" s="8">
        <v>1.97</v>
      </c>
      <c r="G67" s="12">
        <v>9</v>
      </c>
      <c r="H67" s="8">
        <v>0.64</v>
      </c>
      <c r="I67" s="12">
        <v>0</v>
      </c>
    </row>
    <row r="69" spans="2:9" ht="15" customHeight="1" x14ac:dyDescent="0.2">
      <c r="B69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B9B0C-FA20-4584-AF9D-B451194C3FF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189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449</v>
      </c>
      <c r="D6" s="8">
        <v>16.98</v>
      </c>
      <c r="E6" s="12">
        <v>123</v>
      </c>
      <c r="F6" s="8">
        <v>9.43</v>
      </c>
      <c r="G6" s="12">
        <v>326</v>
      </c>
      <c r="H6" s="8">
        <v>25.67</v>
      </c>
      <c r="I6" s="12">
        <v>0</v>
      </c>
    </row>
    <row r="7" spans="2:9" ht="15" customHeight="1" x14ac:dyDescent="0.2">
      <c r="B7" t="s">
        <v>23</v>
      </c>
      <c r="C7" s="12">
        <v>275</v>
      </c>
      <c r="D7" s="8">
        <v>10.4</v>
      </c>
      <c r="E7" s="12">
        <v>68</v>
      </c>
      <c r="F7" s="8">
        <v>5.21</v>
      </c>
      <c r="G7" s="12">
        <v>207</v>
      </c>
      <c r="H7" s="8">
        <v>16.3</v>
      </c>
      <c r="I7" s="12">
        <v>0</v>
      </c>
    </row>
    <row r="8" spans="2:9" ht="15" customHeight="1" x14ac:dyDescent="0.2">
      <c r="B8" t="s">
        <v>24</v>
      </c>
      <c r="C8" s="12">
        <v>13</v>
      </c>
      <c r="D8" s="8">
        <v>0.49</v>
      </c>
      <c r="E8" s="12">
        <v>0</v>
      </c>
      <c r="F8" s="8">
        <v>0</v>
      </c>
      <c r="G8" s="12">
        <v>10</v>
      </c>
      <c r="H8" s="8">
        <v>0.79</v>
      </c>
      <c r="I8" s="12">
        <v>0</v>
      </c>
    </row>
    <row r="9" spans="2:9" ht="15" customHeight="1" x14ac:dyDescent="0.2">
      <c r="B9" t="s">
        <v>25</v>
      </c>
      <c r="C9" s="12">
        <v>15</v>
      </c>
      <c r="D9" s="8">
        <v>0.56999999999999995</v>
      </c>
      <c r="E9" s="12">
        <v>2</v>
      </c>
      <c r="F9" s="8">
        <v>0.15</v>
      </c>
      <c r="G9" s="12">
        <v>13</v>
      </c>
      <c r="H9" s="8">
        <v>1.02</v>
      </c>
      <c r="I9" s="12">
        <v>0</v>
      </c>
    </row>
    <row r="10" spans="2:9" ht="15" customHeight="1" x14ac:dyDescent="0.2">
      <c r="B10" t="s">
        <v>26</v>
      </c>
      <c r="C10" s="12">
        <v>24</v>
      </c>
      <c r="D10" s="8">
        <v>0.91</v>
      </c>
      <c r="E10" s="12">
        <v>2</v>
      </c>
      <c r="F10" s="8">
        <v>0.15</v>
      </c>
      <c r="G10" s="12">
        <v>18</v>
      </c>
      <c r="H10" s="8">
        <v>1.42</v>
      </c>
      <c r="I10" s="12">
        <v>0</v>
      </c>
    </row>
    <row r="11" spans="2:9" ht="15" customHeight="1" x14ac:dyDescent="0.2">
      <c r="B11" t="s">
        <v>27</v>
      </c>
      <c r="C11" s="12">
        <v>617</v>
      </c>
      <c r="D11" s="8">
        <v>23.33</v>
      </c>
      <c r="E11" s="12">
        <v>297</v>
      </c>
      <c r="F11" s="8">
        <v>22.76</v>
      </c>
      <c r="G11" s="12">
        <v>320</v>
      </c>
      <c r="H11" s="8">
        <v>25.2</v>
      </c>
      <c r="I11" s="12">
        <v>0</v>
      </c>
    </row>
    <row r="12" spans="2:9" ht="15" customHeight="1" x14ac:dyDescent="0.2">
      <c r="B12" t="s">
        <v>28</v>
      </c>
      <c r="C12" s="12">
        <v>13</v>
      </c>
      <c r="D12" s="8">
        <v>0.49</v>
      </c>
      <c r="E12" s="12">
        <v>2</v>
      </c>
      <c r="F12" s="8">
        <v>0.15</v>
      </c>
      <c r="G12" s="12">
        <v>11</v>
      </c>
      <c r="H12" s="8">
        <v>0.87</v>
      </c>
      <c r="I12" s="12">
        <v>0</v>
      </c>
    </row>
    <row r="13" spans="2:9" ht="15" customHeight="1" x14ac:dyDescent="0.2">
      <c r="B13" t="s">
        <v>29</v>
      </c>
      <c r="C13" s="12">
        <v>145</v>
      </c>
      <c r="D13" s="8">
        <v>5.48</v>
      </c>
      <c r="E13" s="12">
        <v>39</v>
      </c>
      <c r="F13" s="8">
        <v>2.99</v>
      </c>
      <c r="G13" s="12">
        <v>106</v>
      </c>
      <c r="H13" s="8">
        <v>8.35</v>
      </c>
      <c r="I13" s="12">
        <v>0</v>
      </c>
    </row>
    <row r="14" spans="2:9" ht="15" customHeight="1" x14ac:dyDescent="0.2">
      <c r="B14" t="s">
        <v>30</v>
      </c>
      <c r="C14" s="12">
        <v>138</v>
      </c>
      <c r="D14" s="8">
        <v>5.22</v>
      </c>
      <c r="E14" s="12">
        <v>74</v>
      </c>
      <c r="F14" s="8">
        <v>5.67</v>
      </c>
      <c r="G14" s="12">
        <v>63</v>
      </c>
      <c r="H14" s="8">
        <v>4.96</v>
      </c>
      <c r="I14" s="12">
        <v>0</v>
      </c>
    </row>
    <row r="15" spans="2:9" ht="15" customHeight="1" x14ac:dyDescent="0.2">
      <c r="B15" t="s">
        <v>31</v>
      </c>
      <c r="C15" s="12">
        <v>321</v>
      </c>
      <c r="D15" s="8">
        <v>12.14</v>
      </c>
      <c r="E15" s="12">
        <v>263</v>
      </c>
      <c r="F15" s="8">
        <v>20.149999999999999</v>
      </c>
      <c r="G15" s="12">
        <v>58</v>
      </c>
      <c r="H15" s="8">
        <v>4.57</v>
      </c>
      <c r="I15" s="12">
        <v>0</v>
      </c>
    </row>
    <row r="16" spans="2:9" ht="15" customHeight="1" x14ac:dyDescent="0.2">
      <c r="B16" t="s">
        <v>32</v>
      </c>
      <c r="C16" s="12">
        <v>329</v>
      </c>
      <c r="D16" s="8">
        <v>12.44</v>
      </c>
      <c r="E16" s="12">
        <v>272</v>
      </c>
      <c r="F16" s="8">
        <v>20.84</v>
      </c>
      <c r="G16" s="12">
        <v>49</v>
      </c>
      <c r="H16" s="8">
        <v>3.86</v>
      </c>
      <c r="I16" s="12">
        <v>7</v>
      </c>
    </row>
    <row r="17" spans="2:9" ht="15" customHeight="1" x14ac:dyDescent="0.2">
      <c r="B17" t="s">
        <v>33</v>
      </c>
      <c r="C17" s="12">
        <v>100</v>
      </c>
      <c r="D17" s="8">
        <v>3.78</v>
      </c>
      <c r="E17" s="12">
        <v>50</v>
      </c>
      <c r="F17" s="8">
        <v>3.83</v>
      </c>
      <c r="G17" s="12">
        <v>15</v>
      </c>
      <c r="H17" s="8">
        <v>1.18</v>
      </c>
      <c r="I17" s="12">
        <v>1</v>
      </c>
    </row>
    <row r="18" spans="2:9" ht="15" customHeight="1" x14ac:dyDescent="0.2">
      <c r="B18" t="s">
        <v>34</v>
      </c>
      <c r="C18" s="12">
        <v>113</v>
      </c>
      <c r="D18" s="8">
        <v>4.2699999999999996</v>
      </c>
      <c r="E18" s="12">
        <v>68</v>
      </c>
      <c r="F18" s="8">
        <v>5.21</v>
      </c>
      <c r="G18" s="12">
        <v>34</v>
      </c>
      <c r="H18" s="8">
        <v>2.68</v>
      </c>
      <c r="I18" s="12">
        <v>0</v>
      </c>
    </row>
    <row r="19" spans="2:9" ht="15" customHeight="1" x14ac:dyDescent="0.2">
      <c r="B19" t="s">
        <v>35</v>
      </c>
      <c r="C19" s="12">
        <v>93</v>
      </c>
      <c r="D19" s="8">
        <v>3.52</v>
      </c>
      <c r="E19" s="12">
        <v>45</v>
      </c>
      <c r="F19" s="8">
        <v>3.45</v>
      </c>
      <c r="G19" s="12">
        <v>40</v>
      </c>
      <c r="H19" s="8">
        <v>3.15</v>
      </c>
      <c r="I19" s="12">
        <v>1</v>
      </c>
    </row>
    <row r="20" spans="2:9" ht="15" customHeight="1" x14ac:dyDescent="0.2">
      <c r="B20" s="9" t="s">
        <v>180</v>
      </c>
      <c r="C20" s="12">
        <f>SUM(LTBL_38206[総数／事業所数])</f>
        <v>2645</v>
      </c>
      <c r="E20" s="12">
        <f>SUBTOTAL(109,LTBL_38206[個人／事業所数])</f>
        <v>1305</v>
      </c>
      <c r="G20" s="12">
        <f>SUBTOTAL(109,LTBL_38206[法人／事業所数])</f>
        <v>1270</v>
      </c>
      <c r="I20" s="12">
        <f>SUBTOTAL(109,LTBL_38206[法人以外の団体／事業所数])</f>
        <v>9</v>
      </c>
    </row>
    <row r="21" spans="2:9" ht="15" customHeight="1" x14ac:dyDescent="0.2">
      <c r="E21" s="11">
        <f>LTBL_38206[[#Totals],[個人／事業所数]]/LTBL_38206[[#Totals],[総数／事業所数]]</f>
        <v>0.49338374291115311</v>
      </c>
      <c r="G21" s="11">
        <f>LTBL_38206[[#Totals],[法人／事業所数]]/LTBL_38206[[#Totals],[総数／事業所数]]</f>
        <v>0.48015122873345933</v>
      </c>
      <c r="I21" s="11">
        <f>LTBL_38206[[#Totals],[法人以外の団体／事業所数]]/LTBL_38206[[#Totals],[総数／事業所数]]</f>
        <v>3.4026465028355389E-3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283</v>
      </c>
      <c r="D24" s="8">
        <v>10.7</v>
      </c>
      <c r="E24" s="12">
        <v>248</v>
      </c>
      <c r="F24" s="8">
        <v>19</v>
      </c>
      <c r="G24" s="12">
        <v>35</v>
      </c>
      <c r="H24" s="8">
        <v>2.76</v>
      </c>
      <c r="I24" s="12">
        <v>0</v>
      </c>
    </row>
    <row r="25" spans="2:9" ht="15" customHeight="1" x14ac:dyDescent="0.2">
      <c r="B25" t="s">
        <v>58</v>
      </c>
      <c r="C25" s="12">
        <v>279</v>
      </c>
      <c r="D25" s="8">
        <v>10.55</v>
      </c>
      <c r="E25" s="12">
        <v>249</v>
      </c>
      <c r="F25" s="8">
        <v>19.079999999999998</v>
      </c>
      <c r="G25" s="12">
        <v>30</v>
      </c>
      <c r="H25" s="8">
        <v>2.36</v>
      </c>
      <c r="I25" s="12">
        <v>0</v>
      </c>
    </row>
    <row r="26" spans="2:9" ht="15" customHeight="1" x14ac:dyDescent="0.2">
      <c r="B26" t="s">
        <v>44</v>
      </c>
      <c r="C26" s="12">
        <v>209</v>
      </c>
      <c r="D26" s="8">
        <v>7.9</v>
      </c>
      <c r="E26" s="12">
        <v>54</v>
      </c>
      <c r="F26" s="8">
        <v>4.1399999999999997</v>
      </c>
      <c r="G26" s="12">
        <v>155</v>
      </c>
      <c r="H26" s="8">
        <v>12.2</v>
      </c>
      <c r="I26" s="12">
        <v>0</v>
      </c>
    </row>
    <row r="27" spans="2:9" ht="15" customHeight="1" x14ac:dyDescent="0.2">
      <c r="B27" t="s">
        <v>54</v>
      </c>
      <c r="C27" s="12">
        <v>186</v>
      </c>
      <c r="D27" s="8">
        <v>7.03</v>
      </c>
      <c r="E27" s="12">
        <v>85</v>
      </c>
      <c r="F27" s="8">
        <v>6.51</v>
      </c>
      <c r="G27" s="12">
        <v>101</v>
      </c>
      <c r="H27" s="8">
        <v>7.95</v>
      </c>
      <c r="I27" s="12">
        <v>0</v>
      </c>
    </row>
    <row r="28" spans="2:9" ht="15" customHeight="1" x14ac:dyDescent="0.2">
      <c r="B28" t="s">
        <v>46</v>
      </c>
      <c r="C28" s="12">
        <v>123</v>
      </c>
      <c r="D28" s="8">
        <v>4.6500000000000004</v>
      </c>
      <c r="E28" s="12">
        <v>28</v>
      </c>
      <c r="F28" s="8">
        <v>2.15</v>
      </c>
      <c r="G28" s="12">
        <v>95</v>
      </c>
      <c r="H28" s="8">
        <v>7.48</v>
      </c>
      <c r="I28" s="12">
        <v>0</v>
      </c>
    </row>
    <row r="29" spans="2:9" ht="15" customHeight="1" x14ac:dyDescent="0.2">
      <c r="B29" t="s">
        <v>45</v>
      </c>
      <c r="C29" s="12">
        <v>117</v>
      </c>
      <c r="D29" s="8">
        <v>4.42</v>
      </c>
      <c r="E29" s="12">
        <v>41</v>
      </c>
      <c r="F29" s="8">
        <v>3.14</v>
      </c>
      <c r="G29" s="12">
        <v>76</v>
      </c>
      <c r="H29" s="8">
        <v>5.98</v>
      </c>
      <c r="I29" s="12">
        <v>0</v>
      </c>
    </row>
    <row r="30" spans="2:9" ht="15" customHeight="1" x14ac:dyDescent="0.2">
      <c r="B30" t="s">
        <v>52</v>
      </c>
      <c r="C30" s="12">
        <v>112</v>
      </c>
      <c r="D30" s="8">
        <v>4.2300000000000004</v>
      </c>
      <c r="E30" s="12">
        <v>79</v>
      </c>
      <c r="F30" s="8">
        <v>6.05</v>
      </c>
      <c r="G30" s="12">
        <v>33</v>
      </c>
      <c r="H30" s="8">
        <v>2.6</v>
      </c>
      <c r="I30" s="12">
        <v>0</v>
      </c>
    </row>
    <row r="31" spans="2:9" ht="15" customHeight="1" x14ac:dyDescent="0.2">
      <c r="B31" t="s">
        <v>55</v>
      </c>
      <c r="C31" s="12">
        <v>109</v>
      </c>
      <c r="D31" s="8">
        <v>4.12</v>
      </c>
      <c r="E31" s="12">
        <v>38</v>
      </c>
      <c r="F31" s="8">
        <v>2.91</v>
      </c>
      <c r="G31" s="12">
        <v>71</v>
      </c>
      <c r="H31" s="8">
        <v>5.59</v>
      </c>
      <c r="I31" s="12">
        <v>0</v>
      </c>
    </row>
    <row r="32" spans="2:9" ht="15" customHeight="1" x14ac:dyDescent="0.2">
      <c r="B32" t="s">
        <v>53</v>
      </c>
      <c r="C32" s="12">
        <v>103</v>
      </c>
      <c r="D32" s="8">
        <v>3.89</v>
      </c>
      <c r="E32" s="12">
        <v>64</v>
      </c>
      <c r="F32" s="8">
        <v>4.9000000000000004</v>
      </c>
      <c r="G32" s="12">
        <v>39</v>
      </c>
      <c r="H32" s="8">
        <v>3.07</v>
      </c>
      <c r="I32" s="12">
        <v>0</v>
      </c>
    </row>
    <row r="33" spans="2:9" ht="15" customHeight="1" x14ac:dyDescent="0.2">
      <c r="B33" t="s">
        <v>60</v>
      </c>
      <c r="C33" s="12">
        <v>100</v>
      </c>
      <c r="D33" s="8">
        <v>3.78</v>
      </c>
      <c r="E33" s="12">
        <v>50</v>
      </c>
      <c r="F33" s="8">
        <v>3.83</v>
      </c>
      <c r="G33" s="12">
        <v>15</v>
      </c>
      <c r="H33" s="8">
        <v>1.18</v>
      </c>
      <c r="I33" s="12">
        <v>1</v>
      </c>
    </row>
    <row r="34" spans="2:9" ht="15" customHeight="1" x14ac:dyDescent="0.2">
      <c r="B34" t="s">
        <v>61</v>
      </c>
      <c r="C34" s="12">
        <v>78</v>
      </c>
      <c r="D34" s="8">
        <v>2.95</v>
      </c>
      <c r="E34" s="12">
        <v>68</v>
      </c>
      <c r="F34" s="8">
        <v>5.21</v>
      </c>
      <c r="G34" s="12">
        <v>10</v>
      </c>
      <c r="H34" s="8">
        <v>0.79</v>
      </c>
      <c r="I34" s="12">
        <v>0</v>
      </c>
    </row>
    <row r="35" spans="2:9" ht="15" customHeight="1" x14ac:dyDescent="0.2">
      <c r="B35" t="s">
        <v>57</v>
      </c>
      <c r="C35" s="12">
        <v>70</v>
      </c>
      <c r="D35" s="8">
        <v>2.65</v>
      </c>
      <c r="E35" s="12">
        <v>25</v>
      </c>
      <c r="F35" s="8">
        <v>1.92</v>
      </c>
      <c r="G35" s="12">
        <v>44</v>
      </c>
      <c r="H35" s="8">
        <v>3.46</v>
      </c>
      <c r="I35" s="12">
        <v>0</v>
      </c>
    </row>
    <row r="36" spans="2:9" ht="15" customHeight="1" x14ac:dyDescent="0.2">
      <c r="B36" t="s">
        <v>56</v>
      </c>
      <c r="C36" s="12">
        <v>67</v>
      </c>
      <c r="D36" s="8">
        <v>2.5299999999999998</v>
      </c>
      <c r="E36" s="12">
        <v>49</v>
      </c>
      <c r="F36" s="8">
        <v>3.75</v>
      </c>
      <c r="G36" s="12">
        <v>18</v>
      </c>
      <c r="H36" s="8">
        <v>1.42</v>
      </c>
      <c r="I36" s="12">
        <v>0</v>
      </c>
    </row>
    <row r="37" spans="2:9" ht="15" customHeight="1" x14ac:dyDescent="0.2">
      <c r="B37" t="s">
        <v>51</v>
      </c>
      <c r="C37" s="12">
        <v>59</v>
      </c>
      <c r="D37" s="8">
        <v>2.23</v>
      </c>
      <c r="E37" s="12">
        <v>34</v>
      </c>
      <c r="F37" s="8">
        <v>2.61</v>
      </c>
      <c r="G37" s="12">
        <v>25</v>
      </c>
      <c r="H37" s="8">
        <v>1.97</v>
      </c>
      <c r="I37" s="12">
        <v>0</v>
      </c>
    </row>
    <row r="38" spans="2:9" ht="15" customHeight="1" x14ac:dyDescent="0.2">
      <c r="B38" t="s">
        <v>63</v>
      </c>
      <c r="C38" s="12">
        <v>49</v>
      </c>
      <c r="D38" s="8">
        <v>1.85</v>
      </c>
      <c r="E38" s="12">
        <v>35</v>
      </c>
      <c r="F38" s="8">
        <v>2.68</v>
      </c>
      <c r="G38" s="12">
        <v>14</v>
      </c>
      <c r="H38" s="8">
        <v>1.1000000000000001</v>
      </c>
      <c r="I38" s="12">
        <v>0</v>
      </c>
    </row>
    <row r="39" spans="2:9" ht="15" customHeight="1" x14ac:dyDescent="0.2">
      <c r="B39" t="s">
        <v>48</v>
      </c>
      <c r="C39" s="12">
        <v>43</v>
      </c>
      <c r="D39" s="8">
        <v>1.63</v>
      </c>
      <c r="E39" s="12">
        <v>4</v>
      </c>
      <c r="F39" s="8">
        <v>0.31</v>
      </c>
      <c r="G39" s="12">
        <v>39</v>
      </c>
      <c r="H39" s="8">
        <v>3.07</v>
      </c>
      <c r="I39" s="12">
        <v>0</v>
      </c>
    </row>
    <row r="40" spans="2:9" ht="15" customHeight="1" x14ac:dyDescent="0.2">
      <c r="B40" t="s">
        <v>49</v>
      </c>
      <c r="C40" s="12">
        <v>39</v>
      </c>
      <c r="D40" s="8">
        <v>1.47</v>
      </c>
      <c r="E40" s="12">
        <v>5</v>
      </c>
      <c r="F40" s="8">
        <v>0.38</v>
      </c>
      <c r="G40" s="12">
        <v>34</v>
      </c>
      <c r="H40" s="8">
        <v>2.68</v>
      </c>
      <c r="I40" s="12">
        <v>0</v>
      </c>
    </row>
    <row r="41" spans="2:9" ht="15" customHeight="1" x14ac:dyDescent="0.2">
      <c r="B41" t="s">
        <v>66</v>
      </c>
      <c r="C41" s="12">
        <v>36</v>
      </c>
      <c r="D41" s="8">
        <v>1.36</v>
      </c>
      <c r="E41" s="12">
        <v>13</v>
      </c>
      <c r="F41" s="8">
        <v>1</v>
      </c>
      <c r="G41" s="12">
        <v>23</v>
      </c>
      <c r="H41" s="8">
        <v>1.81</v>
      </c>
      <c r="I41" s="12">
        <v>0</v>
      </c>
    </row>
    <row r="42" spans="2:9" ht="15" customHeight="1" x14ac:dyDescent="0.2">
      <c r="B42" t="s">
        <v>62</v>
      </c>
      <c r="C42" s="12">
        <v>35</v>
      </c>
      <c r="D42" s="8">
        <v>1.32</v>
      </c>
      <c r="E42" s="12">
        <v>0</v>
      </c>
      <c r="F42" s="8">
        <v>0</v>
      </c>
      <c r="G42" s="12">
        <v>24</v>
      </c>
      <c r="H42" s="8">
        <v>1.89</v>
      </c>
      <c r="I42" s="12">
        <v>0</v>
      </c>
    </row>
    <row r="43" spans="2:9" ht="15" customHeight="1" x14ac:dyDescent="0.2">
      <c r="B43" t="s">
        <v>68</v>
      </c>
      <c r="C43" s="12">
        <v>34</v>
      </c>
      <c r="D43" s="8">
        <v>1.29</v>
      </c>
      <c r="E43" s="12">
        <v>11</v>
      </c>
      <c r="F43" s="8">
        <v>0.84</v>
      </c>
      <c r="G43" s="12">
        <v>23</v>
      </c>
      <c r="H43" s="8">
        <v>1.81</v>
      </c>
      <c r="I43" s="12">
        <v>0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105</v>
      </c>
      <c r="C47" s="12">
        <v>133</v>
      </c>
      <c r="D47" s="8">
        <v>5.03</v>
      </c>
      <c r="E47" s="12">
        <v>123</v>
      </c>
      <c r="F47" s="8">
        <v>9.43</v>
      </c>
      <c r="G47" s="12">
        <v>10</v>
      </c>
      <c r="H47" s="8">
        <v>0.79</v>
      </c>
      <c r="I47" s="12">
        <v>0</v>
      </c>
    </row>
    <row r="48" spans="2:9" ht="15" customHeight="1" x14ac:dyDescent="0.2">
      <c r="B48" t="s">
        <v>90</v>
      </c>
      <c r="C48" s="12">
        <v>101</v>
      </c>
      <c r="D48" s="8">
        <v>3.82</v>
      </c>
      <c r="E48" s="12">
        <v>10</v>
      </c>
      <c r="F48" s="8">
        <v>0.77</v>
      </c>
      <c r="G48" s="12">
        <v>91</v>
      </c>
      <c r="H48" s="8">
        <v>7.17</v>
      </c>
      <c r="I48" s="12">
        <v>0</v>
      </c>
    </row>
    <row r="49" spans="2:9" ht="15" customHeight="1" x14ac:dyDescent="0.2">
      <c r="B49" t="s">
        <v>104</v>
      </c>
      <c r="C49" s="12">
        <v>101</v>
      </c>
      <c r="D49" s="8">
        <v>3.82</v>
      </c>
      <c r="E49" s="12">
        <v>100</v>
      </c>
      <c r="F49" s="8">
        <v>7.66</v>
      </c>
      <c r="G49" s="12">
        <v>1</v>
      </c>
      <c r="H49" s="8">
        <v>0.08</v>
      </c>
      <c r="I49" s="12">
        <v>0</v>
      </c>
    </row>
    <row r="50" spans="2:9" ht="15" customHeight="1" x14ac:dyDescent="0.2">
      <c r="B50" t="s">
        <v>99</v>
      </c>
      <c r="C50" s="12">
        <v>75</v>
      </c>
      <c r="D50" s="8">
        <v>2.84</v>
      </c>
      <c r="E50" s="12">
        <v>32</v>
      </c>
      <c r="F50" s="8">
        <v>2.4500000000000002</v>
      </c>
      <c r="G50" s="12">
        <v>43</v>
      </c>
      <c r="H50" s="8">
        <v>3.39</v>
      </c>
      <c r="I50" s="12">
        <v>0</v>
      </c>
    </row>
    <row r="51" spans="2:9" ht="15" customHeight="1" x14ac:dyDescent="0.2">
      <c r="B51" t="s">
        <v>103</v>
      </c>
      <c r="C51" s="12">
        <v>71</v>
      </c>
      <c r="D51" s="8">
        <v>2.68</v>
      </c>
      <c r="E51" s="12">
        <v>67</v>
      </c>
      <c r="F51" s="8">
        <v>5.13</v>
      </c>
      <c r="G51" s="12">
        <v>4</v>
      </c>
      <c r="H51" s="8">
        <v>0.31</v>
      </c>
      <c r="I51" s="12">
        <v>0</v>
      </c>
    </row>
    <row r="52" spans="2:9" ht="15" customHeight="1" x14ac:dyDescent="0.2">
      <c r="B52" t="s">
        <v>96</v>
      </c>
      <c r="C52" s="12">
        <v>64</v>
      </c>
      <c r="D52" s="8">
        <v>2.42</v>
      </c>
      <c r="E52" s="12">
        <v>37</v>
      </c>
      <c r="F52" s="8">
        <v>2.84</v>
      </c>
      <c r="G52" s="12">
        <v>27</v>
      </c>
      <c r="H52" s="8">
        <v>2.13</v>
      </c>
      <c r="I52" s="12">
        <v>0</v>
      </c>
    </row>
    <row r="53" spans="2:9" ht="15" customHeight="1" x14ac:dyDescent="0.2">
      <c r="B53" t="s">
        <v>93</v>
      </c>
      <c r="C53" s="12">
        <v>59</v>
      </c>
      <c r="D53" s="8">
        <v>2.23</v>
      </c>
      <c r="E53" s="12">
        <v>18</v>
      </c>
      <c r="F53" s="8">
        <v>1.38</v>
      </c>
      <c r="G53" s="12">
        <v>41</v>
      </c>
      <c r="H53" s="8">
        <v>3.23</v>
      </c>
      <c r="I53" s="12">
        <v>0</v>
      </c>
    </row>
    <row r="54" spans="2:9" ht="15" customHeight="1" x14ac:dyDescent="0.2">
      <c r="B54" t="s">
        <v>101</v>
      </c>
      <c r="C54" s="12">
        <v>57</v>
      </c>
      <c r="D54" s="8">
        <v>2.16</v>
      </c>
      <c r="E54" s="12">
        <v>51</v>
      </c>
      <c r="F54" s="8">
        <v>3.91</v>
      </c>
      <c r="G54" s="12">
        <v>6</v>
      </c>
      <c r="H54" s="8">
        <v>0.47</v>
      </c>
      <c r="I54" s="12">
        <v>0</v>
      </c>
    </row>
    <row r="55" spans="2:9" ht="15" customHeight="1" x14ac:dyDescent="0.2">
      <c r="B55" t="s">
        <v>100</v>
      </c>
      <c r="C55" s="12">
        <v>56</v>
      </c>
      <c r="D55" s="8">
        <v>2.12</v>
      </c>
      <c r="E55" s="12">
        <v>48</v>
      </c>
      <c r="F55" s="8">
        <v>3.68</v>
      </c>
      <c r="G55" s="12">
        <v>8</v>
      </c>
      <c r="H55" s="8">
        <v>0.63</v>
      </c>
      <c r="I55" s="12">
        <v>0</v>
      </c>
    </row>
    <row r="56" spans="2:9" ht="15" customHeight="1" x14ac:dyDescent="0.2">
      <c r="B56" t="s">
        <v>92</v>
      </c>
      <c r="C56" s="12">
        <v>53</v>
      </c>
      <c r="D56" s="8">
        <v>2</v>
      </c>
      <c r="E56" s="12">
        <v>28</v>
      </c>
      <c r="F56" s="8">
        <v>2.15</v>
      </c>
      <c r="G56" s="12">
        <v>25</v>
      </c>
      <c r="H56" s="8">
        <v>1.97</v>
      </c>
      <c r="I56" s="12">
        <v>0</v>
      </c>
    </row>
    <row r="57" spans="2:9" ht="15" customHeight="1" x14ac:dyDescent="0.2">
      <c r="B57" t="s">
        <v>108</v>
      </c>
      <c r="C57" s="12">
        <v>50</v>
      </c>
      <c r="D57" s="8">
        <v>1.89</v>
      </c>
      <c r="E57" s="12">
        <v>46</v>
      </c>
      <c r="F57" s="8">
        <v>3.52</v>
      </c>
      <c r="G57" s="12">
        <v>4</v>
      </c>
      <c r="H57" s="8">
        <v>0.31</v>
      </c>
      <c r="I57" s="12">
        <v>0</v>
      </c>
    </row>
    <row r="58" spans="2:9" ht="15" customHeight="1" x14ac:dyDescent="0.2">
      <c r="B58" t="s">
        <v>98</v>
      </c>
      <c r="C58" s="12">
        <v>49</v>
      </c>
      <c r="D58" s="8">
        <v>1.85</v>
      </c>
      <c r="E58" s="12">
        <v>27</v>
      </c>
      <c r="F58" s="8">
        <v>2.0699999999999998</v>
      </c>
      <c r="G58" s="12">
        <v>22</v>
      </c>
      <c r="H58" s="8">
        <v>1.73</v>
      </c>
      <c r="I58" s="12">
        <v>0</v>
      </c>
    </row>
    <row r="59" spans="2:9" ht="15" customHeight="1" x14ac:dyDescent="0.2">
      <c r="B59" t="s">
        <v>109</v>
      </c>
      <c r="C59" s="12">
        <v>49</v>
      </c>
      <c r="D59" s="8">
        <v>1.85</v>
      </c>
      <c r="E59" s="12">
        <v>35</v>
      </c>
      <c r="F59" s="8">
        <v>2.68</v>
      </c>
      <c r="G59" s="12">
        <v>14</v>
      </c>
      <c r="H59" s="8">
        <v>1.1000000000000001</v>
      </c>
      <c r="I59" s="12">
        <v>0</v>
      </c>
    </row>
    <row r="60" spans="2:9" ht="15" customHeight="1" x14ac:dyDescent="0.2">
      <c r="B60" t="s">
        <v>102</v>
      </c>
      <c r="C60" s="12">
        <v>47</v>
      </c>
      <c r="D60" s="8">
        <v>1.78</v>
      </c>
      <c r="E60" s="12">
        <v>44</v>
      </c>
      <c r="F60" s="8">
        <v>3.37</v>
      </c>
      <c r="G60" s="12">
        <v>3</v>
      </c>
      <c r="H60" s="8">
        <v>0.24</v>
      </c>
      <c r="I60" s="12">
        <v>0</v>
      </c>
    </row>
    <row r="61" spans="2:9" ht="15" customHeight="1" x14ac:dyDescent="0.2">
      <c r="B61" t="s">
        <v>94</v>
      </c>
      <c r="C61" s="12">
        <v>44</v>
      </c>
      <c r="D61" s="8">
        <v>1.66</v>
      </c>
      <c r="E61" s="12">
        <v>9</v>
      </c>
      <c r="F61" s="8">
        <v>0.69</v>
      </c>
      <c r="G61" s="12">
        <v>35</v>
      </c>
      <c r="H61" s="8">
        <v>2.76</v>
      </c>
      <c r="I61" s="12">
        <v>0</v>
      </c>
    </row>
    <row r="62" spans="2:9" ht="15" customHeight="1" x14ac:dyDescent="0.2">
      <c r="B62" t="s">
        <v>118</v>
      </c>
      <c r="C62" s="12">
        <v>41</v>
      </c>
      <c r="D62" s="8">
        <v>1.55</v>
      </c>
      <c r="E62" s="12">
        <v>7</v>
      </c>
      <c r="F62" s="8">
        <v>0.54</v>
      </c>
      <c r="G62" s="12">
        <v>34</v>
      </c>
      <c r="H62" s="8">
        <v>2.68</v>
      </c>
      <c r="I62" s="12">
        <v>0</v>
      </c>
    </row>
    <row r="63" spans="2:9" ht="15" customHeight="1" x14ac:dyDescent="0.2">
      <c r="B63" t="s">
        <v>112</v>
      </c>
      <c r="C63" s="12">
        <v>41</v>
      </c>
      <c r="D63" s="8">
        <v>1.55</v>
      </c>
      <c r="E63" s="12">
        <v>18</v>
      </c>
      <c r="F63" s="8">
        <v>1.38</v>
      </c>
      <c r="G63" s="12">
        <v>22</v>
      </c>
      <c r="H63" s="8">
        <v>1.73</v>
      </c>
      <c r="I63" s="12">
        <v>0</v>
      </c>
    </row>
    <row r="64" spans="2:9" ht="15" customHeight="1" x14ac:dyDescent="0.2">
      <c r="B64" t="s">
        <v>106</v>
      </c>
      <c r="C64" s="12">
        <v>35</v>
      </c>
      <c r="D64" s="8">
        <v>1.32</v>
      </c>
      <c r="E64" s="12">
        <v>29</v>
      </c>
      <c r="F64" s="8">
        <v>2.2200000000000002</v>
      </c>
      <c r="G64" s="12">
        <v>6</v>
      </c>
      <c r="H64" s="8">
        <v>0.47</v>
      </c>
      <c r="I64" s="12">
        <v>0</v>
      </c>
    </row>
    <row r="65" spans="2:9" ht="15" customHeight="1" x14ac:dyDescent="0.2">
      <c r="B65" t="s">
        <v>121</v>
      </c>
      <c r="C65" s="12">
        <v>34</v>
      </c>
      <c r="D65" s="8">
        <v>1.29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116</v>
      </c>
      <c r="C66" s="12">
        <v>32</v>
      </c>
      <c r="D66" s="8">
        <v>1.21</v>
      </c>
      <c r="E66" s="12">
        <v>19</v>
      </c>
      <c r="F66" s="8">
        <v>1.46</v>
      </c>
      <c r="G66" s="12">
        <v>13</v>
      </c>
      <c r="H66" s="8">
        <v>1.02</v>
      </c>
      <c r="I66" s="12">
        <v>0</v>
      </c>
    </row>
    <row r="68" spans="2:9" ht="15" customHeight="1" x14ac:dyDescent="0.2">
      <c r="B68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184C-54BD-4B94-88F4-9FD1392FC4E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190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152</v>
      </c>
      <c r="D6" s="8">
        <v>11.66</v>
      </c>
      <c r="E6" s="12">
        <v>65</v>
      </c>
      <c r="F6" s="8">
        <v>8.42</v>
      </c>
      <c r="G6" s="12">
        <v>87</v>
      </c>
      <c r="H6" s="8">
        <v>18.79</v>
      </c>
      <c r="I6" s="12">
        <v>0</v>
      </c>
    </row>
    <row r="7" spans="2:9" ht="15" customHeight="1" x14ac:dyDescent="0.2">
      <c r="B7" t="s">
        <v>23</v>
      </c>
      <c r="C7" s="12">
        <v>87</v>
      </c>
      <c r="D7" s="8">
        <v>6.67</v>
      </c>
      <c r="E7" s="12">
        <v>35</v>
      </c>
      <c r="F7" s="8">
        <v>4.53</v>
      </c>
      <c r="G7" s="12">
        <v>52</v>
      </c>
      <c r="H7" s="8">
        <v>11.23</v>
      </c>
      <c r="I7" s="12">
        <v>0</v>
      </c>
    </row>
    <row r="8" spans="2:9" ht="15" customHeight="1" x14ac:dyDescent="0.2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4</v>
      </c>
      <c r="D9" s="8">
        <v>0.31</v>
      </c>
      <c r="E9" s="12">
        <v>1</v>
      </c>
      <c r="F9" s="8">
        <v>0.13</v>
      </c>
      <c r="G9" s="12">
        <v>3</v>
      </c>
      <c r="H9" s="8">
        <v>0.65</v>
      </c>
      <c r="I9" s="12">
        <v>0</v>
      </c>
    </row>
    <row r="10" spans="2:9" ht="15" customHeight="1" x14ac:dyDescent="0.2">
      <c r="B10" t="s">
        <v>26</v>
      </c>
      <c r="C10" s="12">
        <v>17</v>
      </c>
      <c r="D10" s="8">
        <v>1.3</v>
      </c>
      <c r="E10" s="12">
        <v>0</v>
      </c>
      <c r="F10" s="8">
        <v>0</v>
      </c>
      <c r="G10" s="12">
        <v>15</v>
      </c>
      <c r="H10" s="8">
        <v>3.24</v>
      </c>
      <c r="I10" s="12">
        <v>1</v>
      </c>
    </row>
    <row r="11" spans="2:9" ht="15" customHeight="1" x14ac:dyDescent="0.2">
      <c r="B11" t="s">
        <v>27</v>
      </c>
      <c r="C11" s="12">
        <v>378</v>
      </c>
      <c r="D11" s="8">
        <v>28.99</v>
      </c>
      <c r="E11" s="12">
        <v>214</v>
      </c>
      <c r="F11" s="8">
        <v>27.72</v>
      </c>
      <c r="G11" s="12">
        <v>163</v>
      </c>
      <c r="H11" s="8">
        <v>35.21</v>
      </c>
      <c r="I11" s="12">
        <v>1</v>
      </c>
    </row>
    <row r="12" spans="2:9" ht="15" customHeight="1" x14ac:dyDescent="0.2">
      <c r="B12" t="s">
        <v>28</v>
      </c>
      <c r="C12" s="12">
        <v>12</v>
      </c>
      <c r="D12" s="8">
        <v>0.92</v>
      </c>
      <c r="E12" s="12">
        <v>3</v>
      </c>
      <c r="F12" s="8">
        <v>0.39</v>
      </c>
      <c r="G12" s="12">
        <v>9</v>
      </c>
      <c r="H12" s="8">
        <v>1.94</v>
      </c>
      <c r="I12" s="12">
        <v>0</v>
      </c>
    </row>
    <row r="13" spans="2:9" ht="15" customHeight="1" x14ac:dyDescent="0.2">
      <c r="B13" t="s">
        <v>29</v>
      </c>
      <c r="C13" s="12">
        <v>81</v>
      </c>
      <c r="D13" s="8">
        <v>6.21</v>
      </c>
      <c r="E13" s="12">
        <v>51</v>
      </c>
      <c r="F13" s="8">
        <v>6.61</v>
      </c>
      <c r="G13" s="12">
        <v>29</v>
      </c>
      <c r="H13" s="8">
        <v>6.26</v>
      </c>
      <c r="I13" s="12">
        <v>0</v>
      </c>
    </row>
    <row r="14" spans="2:9" ht="15" customHeight="1" x14ac:dyDescent="0.2">
      <c r="B14" t="s">
        <v>30</v>
      </c>
      <c r="C14" s="12">
        <v>38</v>
      </c>
      <c r="D14" s="8">
        <v>2.91</v>
      </c>
      <c r="E14" s="12">
        <v>24</v>
      </c>
      <c r="F14" s="8">
        <v>3.11</v>
      </c>
      <c r="G14" s="12">
        <v>12</v>
      </c>
      <c r="H14" s="8">
        <v>2.59</v>
      </c>
      <c r="I14" s="12">
        <v>0</v>
      </c>
    </row>
    <row r="15" spans="2:9" ht="15" customHeight="1" x14ac:dyDescent="0.2">
      <c r="B15" t="s">
        <v>31</v>
      </c>
      <c r="C15" s="12">
        <v>165</v>
      </c>
      <c r="D15" s="8">
        <v>12.65</v>
      </c>
      <c r="E15" s="12">
        <v>141</v>
      </c>
      <c r="F15" s="8">
        <v>18.260000000000002</v>
      </c>
      <c r="G15" s="12">
        <v>23</v>
      </c>
      <c r="H15" s="8">
        <v>4.97</v>
      </c>
      <c r="I15" s="12">
        <v>0</v>
      </c>
    </row>
    <row r="16" spans="2:9" ht="15" customHeight="1" x14ac:dyDescent="0.2">
      <c r="B16" t="s">
        <v>32</v>
      </c>
      <c r="C16" s="12">
        <v>188</v>
      </c>
      <c r="D16" s="8">
        <v>14.42</v>
      </c>
      <c r="E16" s="12">
        <v>154</v>
      </c>
      <c r="F16" s="8">
        <v>19.95</v>
      </c>
      <c r="G16" s="12">
        <v>30</v>
      </c>
      <c r="H16" s="8">
        <v>6.48</v>
      </c>
      <c r="I16" s="12">
        <v>0</v>
      </c>
    </row>
    <row r="17" spans="2:9" ht="15" customHeight="1" x14ac:dyDescent="0.2">
      <c r="B17" t="s">
        <v>33</v>
      </c>
      <c r="C17" s="12">
        <v>82</v>
      </c>
      <c r="D17" s="8">
        <v>6.29</v>
      </c>
      <c r="E17" s="12">
        <v>24</v>
      </c>
      <c r="F17" s="8">
        <v>3.11</v>
      </c>
      <c r="G17" s="12">
        <v>8</v>
      </c>
      <c r="H17" s="8">
        <v>1.73</v>
      </c>
      <c r="I17" s="12">
        <v>0</v>
      </c>
    </row>
    <row r="18" spans="2:9" ht="15" customHeight="1" x14ac:dyDescent="0.2">
      <c r="B18" t="s">
        <v>34</v>
      </c>
      <c r="C18" s="12">
        <v>66</v>
      </c>
      <c r="D18" s="8">
        <v>5.0599999999999996</v>
      </c>
      <c r="E18" s="12">
        <v>45</v>
      </c>
      <c r="F18" s="8">
        <v>5.83</v>
      </c>
      <c r="G18" s="12">
        <v>16</v>
      </c>
      <c r="H18" s="8">
        <v>3.46</v>
      </c>
      <c r="I18" s="12">
        <v>0</v>
      </c>
    </row>
    <row r="19" spans="2:9" ht="15" customHeight="1" x14ac:dyDescent="0.2">
      <c r="B19" t="s">
        <v>35</v>
      </c>
      <c r="C19" s="12">
        <v>34</v>
      </c>
      <c r="D19" s="8">
        <v>2.61</v>
      </c>
      <c r="E19" s="12">
        <v>15</v>
      </c>
      <c r="F19" s="8">
        <v>1.94</v>
      </c>
      <c r="G19" s="12">
        <v>16</v>
      </c>
      <c r="H19" s="8">
        <v>3.46</v>
      </c>
      <c r="I19" s="12">
        <v>0</v>
      </c>
    </row>
    <row r="20" spans="2:9" ht="15" customHeight="1" x14ac:dyDescent="0.2">
      <c r="B20" s="9" t="s">
        <v>180</v>
      </c>
      <c r="C20" s="12">
        <f>SUM(LTBL_38207[総数／事業所数])</f>
        <v>1304</v>
      </c>
      <c r="E20" s="12">
        <f>SUBTOTAL(109,LTBL_38207[個人／事業所数])</f>
        <v>772</v>
      </c>
      <c r="G20" s="12">
        <f>SUBTOTAL(109,LTBL_38207[法人／事業所数])</f>
        <v>463</v>
      </c>
      <c r="I20" s="12">
        <f>SUBTOTAL(109,LTBL_38207[法人以外の団体／事業所数])</f>
        <v>2</v>
      </c>
    </row>
    <row r="21" spans="2:9" ht="15" customHeight="1" x14ac:dyDescent="0.2">
      <c r="E21" s="11">
        <f>LTBL_38207[[#Totals],[個人／事業所数]]/LTBL_38207[[#Totals],[総数／事業所数]]</f>
        <v>0.59202453987730064</v>
      </c>
      <c r="G21" s="11">
        <f>LTBL_38207[[#Totals],[法人／事業所数]]/LTBL_38207[[#Totals],[総数／事業所数]]</f>
        <v>0.35506134969325154</v>
      </c>
      <c r="I21" s="11">
        <f>LTBL_38207[[#Totals],[法人以外の団体／事業所数]]/LTBL_38207[[#Totals],[総数／事業所数]]</f>
        <v>1.5337423312883436E-3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156</v>
      </c>
      <c r="D24" s="8">
        <v>11.96</v>
      </c>
      <c r="E24" s="12">
        <v>137</v>
      </c>
      <c r="F24" s="8">
        <v>17.75</v>
      </c>
      <c r="G24" s="12">
        <v>19</v>
      </c>
      <c r="H24" s="8">
        <v>4.0999999999999996</v>
      </c>
      <c r="I24" s="12">
        <v>0</v>
      </c>
    </row>
    <row r="25" spans="2:9" ht="15" customHeight="1" x14ac:dyDescent="0.2">
      <c r="B25" t="s">
        <v>58</v>
      </c>
      <c r="C25" s="12">
        <v>147</v>
      </c>
      <c r="D25" s="8">
        <v>11.27</v>
      </c>
      <c r="E25" s="12">
        <v>133</v>
      </c>
      <c r="F25" s="8">
        <v>17.23</v>
      </c>
      <c r="G25" s="12">
        <v>14</v>
      </c>
      <c r="H25" s="8">
        <v>3.02</v>
      </c>
      <c r="I25" s="12">
        <v>0</v>
      </c>
    </row>
    <row r="26" spans="2:9" ht="15" customHeight="1" x14ac:dyDescent="0.2">
      <c r="B26" t="s">
        <v>54</v>
      </c>
      <c r="C26" s="12">
        <v>118</v>
      </c>
      <c r="D26" s="8">
        <v>9.0500000000000007</v>
      </c>
      <c r="E26" s="12">
        <v>68</v>
      </c>
      <c r="F26" s="8">
        <v>8.81</v>
      </c>
      <c r="G26" s="12">
        <v>50</v>
      </c>
      <c r="H26" s="8">
        <v>10.8</v>
      </c>
      <c r="I26" s="12">
        <v>0</v>
      </c>
    </row>
    <row r="27" spans="2:9" ht="15" customHeight="1" x14ac:dyDescent="0.2">
      <c r="B27" t="s">
        <v>52</v>
      </c>
      <c r="C27" s="12">
        <v>111</v>
      </c>
      <c r="D27" s="8">
        <v>8.51</v>
      </c>
      <c r="E27" s="12">
        <v>87</v>
      </c>
      <c r="F27" s="8">
        <v>11.27</v>
      </c>
      <c r="G27" s="12">
        <v>23</v>
      </c>
      <c r="H27" s="8">
        <v>4.97</v>
      </c>
      <c r="I27" s="12">
        <v>1</v>
      </c>
    </row>
    <row r="28" spans="2:9" ht="15" customHeight="1" x14ac:dyDescent="0.2">
      <c r="B28" t="s">
        <v>60</v>
      </c>
      <c r="C28" s="12">
        <v>82</v>
      </c>
      <c r="D28" s="8">
        <v>6.29</v>
      </c>
      <c r="E28" s="12">
        <v>24</v>
      </c>
      <c r="F28" s="8">
        <v>3.11</v>
      </c>
      <c r="G28" s="12">
        <v>8</v>
      </c>
      <c r="H28" s="8">
        <v>1.73</v>
      </c>
      <c r="I28" s="12">
        <v>0</v>
      </c>
    </row>
    <row r="29" spans="2:9" ht="15" customHeight="1" x14ac:dyDescent="0.2">
      <c r="B29" t="s">
        <v>44</v>
      </c>
      <c r="C29" s="12">
        <v>74</v>
      </c>
      <c r="D29" s="8">
        <v>5.67</v>
      </c>
      <c r="E29" s="12">
        <v>21</v>
      </c>
      <c r="F29" s="8">
        <v>2.72</v>
      </c>
      <c r="G29" s="12">
        <v>53</v>
      </c>
      <c r="H29" s="8">
        <v>11.45</v>
      </c>
      <c r="I29" s="12">
        <v>0</v>
      </c>
    </row>
    <row r="30" spans="2:9" ht="15" customHeight="1" x14ac:dyDescent="0.2">
      <c r="B30" t="s">
        <v>55</v>
      </c>
      <c r="C30" s="12">
        <v>65</v>
      </c>
      <c r="D30" s="8">
        <v>4.9800000000000004</v>
      </c>
      <c r="E30" s="12">
        <v>48</v>
      </c>
      <c r="F30" s="8">
        <v>6.22</v>
      </c>
      <c r="G30" s="12">
        <v>16</v>
      </c>
      <c r="H30" s="8">
        <v>3.46</v>
      </c>
      <c r="I30" s="12">
        <v>0</v>
      </c>
    </row>
    <row r="31" spans="2:9" ht="15" customHeight="1" x14ac:dyDescent="0.2">
      <c r="B31" t="s">
        <v>45</v>
      </c>
      <c r="C31" s="12">
        <v>45</v>
      </c>
      <c r="D31" s="8">
        <v>3.45</v>
      </c>
      <c r="E31" s="12">
        <v>29</v>
      </c>
      <c r="F31" s="8">
        <v>3.76</v>
      </c>
      <c r="G31" s="12">
        <v>16</v>
      </c>
      <c r="H31" s="8">
        <v>3.46</v>
      </c>
      <c r="I31" s="12">
        <v>0</v>
      </c>
    </row>
    <row r="32" spans="2:9" ht="15" customHeight="1" x14ac:dyDescent="0.2">
      <c r="B32" t="s">
        <v>61</v>
      </c>
      <c r="C32" s="12">
        <v>45</v>
      </c>
      <c r="D32" s="8">
        <v>3.45</v>
      </c>
      <c r="E32" s="12">
        <v>45</v>
      </c>
      <c r="F32" s="8">
        <v>5.83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53</v>
      </c>
      <c r="C33" s="12">
        <v>40</v>
      </c>
      <c r="D33" s="8">
        <v>3.07</v>
      </c>
      <c r="E33" s="12">
        <v>19</v>
      </c>
      <c r="F33" s="8">
        <v>2.46</v>
      </c>
      <c r="G33" s="12">
        <v>21</v>
      </c>
      <c r="H33" s="8">
        <v>4.54</v>
      </c>
      <c r="I33" s="12">
        <v>0</v>
      </c>
    </row>
    <row r="34" spans="2:9" ht="15" customHeight="1" x14ac:dyDescent="0.2">
      <c r="B34" t="s">
        <v>51</v>
      </c>
      <c r="C34" s="12">
        <v>35</v>
      </c>
      <c r="D34" s="8">
        <v>2.68</v>
      </c>
      <c r="E34" s="12">
        <v>23</v>
      </c>
      <c r="F34" s="8">
        <v>2.98</v>
      </c>
      <c r="G34" s="12">
        <v>12</v>
      </c>
      <c r="H34" s="8">
        <v>2.59</v>
      </c>
      <c r="I34" s="12">
        <v>0</v>
      </c>
    </row>
    <row r="35" spans="2:9" ht="15" customHeight="1" x14ac:dyDescent="0.2">
      <c r="B35" t="s">
        <v>46</v>
      </c>
      <c r="C35" s="12">
        <v>33</v>
      </c>
      <c r="D35" s="8">
        <v>2.5299999999999998</v>
      </c>
      <c r="E35" s="12">
        <v>15</v>
      </c>
      <c r="F35" s="8">
        <v>1.94</v>
      </c>
      <c r="G35" s="12">
        <v>18</v>
      </c>
      <c r="H35" s="8">
        <v>3.89</v>
      </c>
      <c r="I35" s="12">
        <v>0</v>
      </c>
    </row>
    <row r="36" spans="2:9" ht="15" customHeight="1" x14ac:dyDescent="0.2">
      <c r="B36" t="s">
        <v>47</v>
      </c>
      <c r="C36" s="12">
        <v>26</v>
      </c>
      <c r="D36" s="8">
        <v>1.99</v>
      </c>
      <c r="E36" s="12">
        <v>11</v>
      </c>
      <c r="F36" s="8">
        <v>1.42</v>
      </c>
      <c r="G36" s="12">
        <v>15</v>
      </c>
      <c r="H36" s="8">
        <v>3.24</v>
      </c>
      <c r="I36" s="12">
        <v>0</v>
      </c>
    </row>
    <row r="37" spans="2:9" ht="15" customHeight="1" x14ac:dyDescent="0.2">
      <c r="B37" t="s">
        <v>68</v>
      </c>
      <c r="C37" s="12">
        <v>25</v>
      </c>
      <c r="D37" s="8">
        <v>1.92</v>
      </c>
      <c r="E37" s="12">
        <v>15</v>
      </c>
      <c r="F37" s="8">
        <v>1.94</v>
      </c>
      <c r="G37" s="12">
        <v>10</v>
      </c>
      <c r="H37" s="8">
        <v>2.16</v>
      </c>
      <c r="I37" s="12">
        <v>0</v>
      </c>
    </row>
    <row r="38" spans="2:9" ht="15" customHeight="1" x14ac:dyDescent="0.2">
      <c r="B38" t="s">
        <v>62</v>
      </c>
      <c r="C38" s="12">
        <v>21</v>
      </c>
      <c r="D38" s="8">
        <v>1.61</v>
      </c>
      <c r="E38" s="12">
        <v>0</v>
      </c>
      <c r="F38" s="8">
        <v>0</v>
      </c>
      <c r="G38" s="12">
        <v>16</v>
      </c>
      <c r="H38" s="8">
        <v>3.46</v>
      </c>
      <c r="I38" s="12">
        <v>0</v>
      </c>
    </row>
    <row r="39" spans="2:9" ht="15" customHeight="1" x14ac:dyDescent="0.2">
      <c r="B39" t="s">
        <v>57</v>
      </c>
      <c r="C39" s="12">
        <v>19</v>
      </c>
      <c r="D39" s="8">
        <v>1.46</v>
      </c>
      <c r="E39" s="12">
        <v>9</v>
      </c>
      <c r="F39" s="8">
        <v>1.17</v>
      </c>
      <c r="G39" s="12">
        <v>8</v>
      </c>
      <c r="H39" s="8">
        <v>1.73</v>
      </c>
      <c r="I39" s="12">
        <v>0</v>
      </c>
    </row>
    <row r="40" spans="2:9" ht="15" customHeight="1" x14ac:dyDescent="0.2">
      <c r="B40" t="s">
        <v>56</v>
      </c>
      <c r="C40" s="12">
        <v>17</v>
      </c>
      <c r="D40" s="8">
        <v>1.3</v>
      </c>
      <c r="E40" s="12">
        <v>14</v>
      </c>
      <c r="F40" s="8">
        <v>1.81</v>
      </c>
      <c r="G40" s="12">
        <v>3</v>
      </c>
      <c r="H40" s="8">
        <v>0.65</v>
      </c>
      <c r="I40" s="12">
        <v>0</v>
      </c>
    </row>
    <row r="41" spans="2:9" ht="15" customHeight="1" x14ac:dyDescent="0.2">
      <c r="B41" t="s">
        <v>69</v>
      </c>
      <c r="C41" s="12">
        <v>17</v>
      </c>
      <c r="D41" s="8">
        <v>1.3</v>
      </c>
      <c r="E41" s="12">
        <v>11</v>
      </c>
      <c r="F41" s="8">
        <v>1.42</v>
      </c>
      <c r="G41" s="12">
        <v>6</v>
      </c>
      <c r="H41" s="8">
        <v>1.3</v>
      </c>
      <c r="I41" s="12">
        <v>0</v>
      </c>
    </row>
    <row r="42" spans="2:9" ht="15" customHeight="1" x14ac:dyDescent="0.2">
      <c r="B42" t="s">
        <v>50</v>
      </c>
      <c r="C42" s="12">
        <v>15</v>
      </c>
      <c r="D42" s="8">
        <v>1.1499999999999999</v>
      </c>
      <c r="E42" s="12">
        <v>2</v>
      </c>
      <c r="F42" s="8">
        <v>0.26</v>
      </c>
      <c r="G42" s="12">
        <v>13</v>
      </c>
      <c r="H42" s="8">
        <v>2.81</v>
      </c>
      <c r="I42" s="12">
        <v>0</v>
      </c>
    </row>
    <row r="43" spans="2:9" ht="15" customHeight="1" x14ac:dyDescent="0.2">
      <c r="B43" t="s">
        <v>71</v>
      </c>
      <c r="C43" s="12">
        <v>15</v>
      </c>
      <c r="D43" s="8">
        <v>1.1499999999999999</v>
      </c>
      <c r="E43" s="12">
        <v>6</v>
      </c>
      <c r="F43" s="8">
        <v>0.78</v>
      </c>
      <c r="G43" s="12">
        <v>5</v>
      </c>
      <c r="H43" s="8">
        <v>1.08</v>
      </c>
      <c r="I43" s="12">
        <v>0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105</v>
      </c>
      <c r="C47" s="12">
        <v>75</v>
      </c>
      <c r="D47" s="8">
        <v>5.75</v>
      </c>
      <c r="E47" s="12">
        <v>70</v>
      </c>
      <c r="F47" s="8">
        <v>9.07</v>
      </c>
      <c r="G47" s="12">
        <v>5</v>
      </c>
      <c r="H47" s="8">
        <v>1.08</v>
      </c>
      <c r="I47" s="12">
        <v>0</v>
      </c>
    </row>
    <row r="48" spans="2:9" ht="15" customHeight="1" x14ac:dyDescent="0.2">
      <c r="B48" t="s">
        <v>121</v>
      </c>
      <c r="C48" s="12">
        <v>50</v>
      </c>
      <c r="D48" s="8">
        <v>3.83</v>
      </c>
      <c r="E48" s="12">
        <v>0</v>
      </c>
      <c r="F48" s="8">
        <v>0</v>
      </c>
      <c r="G48" s="12">
        <v>1</v>
      </c>
      <c r="H48" s="8">
        <v>0.22</v>
      </c>
      <c r="I48" s="12">
        <v>0</v>
      </c>
    </row>
    <row r="49" spans="2:9" ht="15" customHeight="1" x14ac:dyDescent="0.2">
      <c r="B49" t="s">
        <v>104</v>
      </c>
      <c r="C49" s="12">
        <v>49</v>
      </c>
      <c r="D49" s="8">
        <v>3.76</v>
      </c>
      <c r="E49" s="12">
        <v>49</v>
      </c>
      <c r="F49" s="8">
        <v>6.35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95</v>
      </c>
      <c r="C50" s="12">
        <v>43</v>
      </c>
      <c r="D50" s="8">
        <v>3.3</v>
      </c>
      <c r="E50" s="12">
        <v>31</v>
      </c>
      <c r="F50" s="8">
        <v>4.0199999999999996</v>
      </c>
      <c r="G50" s="12">
        <v>12</v>
      </c>
      <c r="H50" s="8">
        <v>2.59</v>
      </c>
      <c r="I50" s="12">
        <v>0</v>
      </c>
    </row>
    <row r="51" spans="2:9" ht="15" customHeight="1" x14ac:dyDescent="0.2">
      <c r="B51" t="s">
        <v>99</v>
      </c>
      <c r="C51" s="12">
        <v>41</v>
      </c>
      <c r="D51" s="8">
        <v>3.14</v>
      </c>
      <c r="E51" s="12">
        <v>28</v>
      </c>
      <c r="F51" s="8">
        <v>3.63</v>
      </c>
      <c r="G51" s="12">
        <v>12</v>
      </c>
      <c r="H51" s="8">
        <v>2.59</v>
      </c>
      <c r="I51" s="12">
        <v>0</v>
      </c>
    </row>
    <row r="52" spans="2:9" ht="15" customHeight="1" x14ac:dyDescent="0.2">
      <c r="B52" t="s">
        <v>98</v>
      </c>
      <c r="C52" s="12">
        <v>34</v>
      </c>
      <c r="D52" s="8">
        <v>2.61</v>
      </c>
      <c r="E52" s="12">
        <v>22</v>
      </c>
      <c r="F52" s="8">
        <v>2.85</v>
      </c>
      <c r="G52" s="12">
        <v>12</v>
      </c>
      <c r="H52" s="8">
        <v>2.59</v>
      </c>
      <c r="I52" s="12">
        <v>0</v>
      </c>
    </row>
    <row r="53" spans="2:9" ht="15" customHeight="1" x14ac:dyDescent="0.2">
      <c r="B53" t="s">
        <v>100</v>
      </c>
      <c r="C53" s="12">
        <v>34</v>
      </c>
      <c r="D53" s="8">
        <v>2.61</v>
      </c>
      <c r="E53" s="12">
        <v>25</v>
      </c>
      <c r="F53" s="8">
        <v>3.24</v>
      </c>
      <c r="G53" s="12">
        <v>9</v>
      </c>
      <c r="H53" s="8">
        <v>1.94</v>
      </c>
      <c r="I53" s="12">
        <v>0</v>
      </c>
    </row>
    <row r="54" spans="2:9" ht="15" customHeight="1" x14ac:dyDescent="0.2">
      <c r="B54" t="s">
        <v>108</v>
      </c>
      <c r="C54" s="12">
        <v>33</v>
      </c>
      <c r="D54" s="8">
        <v>2.5299999999999998</v>
      </c>
      <c r="E54" s="12">
        <v>33</v>
      </c>
      <c r="F54" s="8">
        <v>4.2699999999999996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102</v>
      </c>
      <c r="C55" s="12">
        <v>29</v>
      </c>
      <c r="D55" s="8">
        <v>2.2200000000000002</v>
      </c>
      <c r="E55" s="12">
        <v>28</v>
      </c>
      <c r="F55" s="8">
        <v>3.63</v>
      </c>
      <c r="G55" s="12">
        <v>1</v>
      </c>
      <c r="H55" s="8">
        <v>0.22</v>
      </c>
      <c r="I55" s="12">
        <v>0</v>
      </c>
    </row>
    <row r="56" spans="2:9" ht="15" customHeight="1" x14ac:dyDescent="0.2">
      <c r="B56" t="s">
        <v>103</v>
      </c>
      <c r="C56" s="12">
        <v>29</v>
      </c>
      <c r="D56" s="8">
        <v>2.2200000000000002</v>
      </c>
      <c r="E56" s="12">
        <v>28</v>
      </c>
      <c r="F56" s="8">
        <v>3.63</v>
      </c>
      <c r="G56" s="12">
        <v>1</v>
      </c>
      <c r="H56" s="8">
        <v>0.22</v>
      </c>
      <c r="I56" s="12">
        <v>0</v>
      </c>
    </row>
    <row r="57" spans="2:9" ht="15" customHeight="1" x14ac:dyDescent="0.2">
      <c r="B57" t="s">
        <v>90</v>
      </c>
      <c r="C57" s="12">
        <v>27</v>
      </c>
      <c r="D57" s="8">
        <v>2.0699999999999998</v>
      </c>
      <c r="E57" s="12">
        <v>3</v>
      </c>
      <c r="F57" s="8">
        <v>0.39</v>
      </c>
      <c r="G57" s="12">
        <v>24</v>
      </c>
      <c r="H57" s="8">
        <v>5.18</v>
      </c>
      <c r="I57" s="12">
        <v>0</v>
      </c>
    </row>
    <row r="58" spans="2:9" ht="15" customHeight="1" x14ac:dyDescent="0.2">
      <c r="B58" t="s">
        <v>117</v>
      </c>
      <c r="C58" s="12">
        <v>27</v>
      </c>
      <c r="D58" s="8">
        <v>2.0699999999999998</v>
      </c>
      <c r="E58" s="12">
        <v>23</v>
      </c>
      <c r="F58" s="8">
        <v>2.98</v>
      </c>
      <c r="G58" s="12">
        <v>4</v>
      </c>
      <c r="H58" s="8">
        <v>0.86</v>
      </c>
      <c r="I58" s="12">
        <v>0</v>
      </c>
    </row>
    <row r="59" spans="2:9" ht="15" customHeight="1" x14ac:dyDescent="0.2">
      <c r="B59" t="s">
        <v>92</v>
      </c>
      <c r="C59" s="12">
        <v>23</v>
      </c>
      <c r="D59" s="8">
        <v>1.76</v>
      </c>
      <c r="E59" s="12">
        <v>14</v>
      </c>
      <c r="F59" s="8">
        <v>1.81</v>
      </c>
      <c r="G59" s="12">
        <v>9</v>
      </c>
      <c r="H59" s="8">
        <v>1.94</v>
      </c>
      <c r="I59" s="12">
        <v>0</v>
      </c>
    </row>
    <row r="60" spans="2:9" ht="15" customHeight="1" x14ac:dyDescent="0.2">
      <c r="B60" t="s">
        <v>96</v>
      </c>
      <c r="C60" s="12">
        <v>23</v>
      </c>
      <c r="D60" s="8">
        <v>1.76</v>
      </c>
      <c r="E60" s="12">
        <v>10</v>
      </c>
      <c r="F60" s="8">
        <v>1.3</v>
      </c>
      <c r="G60" s="12">
        <v>13</v>
      </c>
      <c r="H60" s="8">
        <v>2.81</v>
      </c>
      <c r="I60" s="12">
        <v>0</v>
      </c>
    </row>
    <row r="61" spans="2:9" ht="15" customHeight="1" x14ac:dyDescent="0.2">
      <c r="B61" t="s">
        <v>101</v>
      </c>
      <c r="C61" s="12">
        <v>23</v>
      </c>
      <c r="D61" s="8">
        <v>1.76</v>
      </c>
      <c r="E61" s="12">
        <v>21</v>
      </c>
      <c r="F61" s="8">
        <v>2.72</v>
      </c>
      <c r="G61" s="12">
        <v>2</v>
      </c>
      <c r="H61" s="8">
        <v>0.43</v>
      </c>
      <c r="I61" s="12">
        <v>0</v>
      </c>
    </row>
    <row r="62" spans="2:9" ht="15" customHeight="1" x14ac:dyDescent="0.2">
      <c r="B62" t="s">
        <v>123</v>
      </c>
      <c r="C62" s="12">
        <v>20</v>
      </c>
      <c r="D62" s="8">
        <v>1.53</v>
      </c>
      <c r="E62" s="12">
        <v>17</v>
      </c>
      <c r="F62" s="8">
        <v>2.2000000000000002</v>
      </c>
      <c r="G62" s="12">
        <v>3</v>
      </c>
      <c r="H62" s="8">
        <v>0.65</v>
      </c>
      <c r="I62" s="12">
        <v>0</v>
      </c>
    </row>
    <row r="63" spans="2:9" ht="15" customHeight="1" x14ac:dyDescent="0.2">
      <c r="B63" t="s">
        <v>97</v>
      </c>
      <c r="C63" s="12">
        <v>19</v>
      </c>
      <c r="D63" s="8">
        <v>1.46</v>
      </c>
      <c r="E63" s="12">
        <v>9</v>
      </c>
      <c r="F63" s="8">
        <v>1.17</v>
      </c>
      <c r="G63" s="12">
        <v>10</v>
      </c>
      <c r="H63" s="8">
        <v>2.16</v>
      </c>
      <c r="I63" s="12">
        <v>0</v>
      </c>
    </row>
    <row r="64" spans="2:9" ht="15" customHeight="1" x14ac:dyDescent="0.2">
      <c r="B64" t="s">
        <v>122</v>
      </c>
      <c r="C64" s="12">
        <v>19</v>
      </c>
      <c r="D64" s="8">
        <v>1.46</v>
      </c>
      <c r="E64" s="12">
        <v>19</v>
      </c>
      <c r="F64" s="8">
        <v>2.46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107</v>
      </c>
      <c r="C65" s="12">
        <v>19</v>
      </c>
      <c r="D65" s="8">
        <v>1.46</v>
      </c>
      <c r="E65" s="12">
        <v>14</v>
      </c>
      <c r="F65" s="8">
        <v>1.81</v>
      </c>
      <c r="G65" s="12">
        <v>5</v>
      </c>
      <c r="H65" s="8">
        <v>1.08</v>
      </c>
      <c r="I65" s="12">
        <v>0</v>
      </c>
    </row>
    <row r="66" spans="2:9" ht="15" customHeight="1" x14ac:dyDescent="0.2">
      <c r="B66" t="s">
        <v>113</v>
      </c>
      <c r="C66" s="12">
        <v>18</v>
      </c>
      <c r="D66" s="8">
        <v>1.38</v>
      </c>
      <c r="E66" s="12">
        <v>8</v>
      </c>
      <c r="F66" s="8">
        <v>1.04</v>
      </c>
      <c r="G66" s="12">
        <v>10</v>
      </c>
      <c r="H66" s="8">
        <v>2.16</v>
      </c>
      <c r="I66" s="12">
        <v>0</v>
      </c>
    </row>
    <row r="68" spans="2:9" ht="15" customHeight="1" x14ac:dyDescent="0.2">
      <c r="B68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F7EE9-3F28-4950-B00B-8CEB77BA3EF8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191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160</v>
      </c>
      <c r="D6" s="8">
        <v>18.079999999999998</v>
      </c>
      <c r="E6" s="12">
        <v>64</v>
      </c>
      <c r="F6" s="8">
        <v>12.21</v>
      </c>
      <c r="G6" s="12">
        <v>96</v>
      </c>
      <c r="H6" s="8">
        <v>27.83</v>
      </c>
      <c r="I6" s="12">
        <v>0</v>
      </c>
    </row>
    <row r="7" spans="2:9" ht="15" customHeight="1" x14ac:dyDescent="0.2">
      <c r="B7" t="s">
        <v>23</v>
      </c>
      <c r="C7" s="12">
        <v>68</v>
      </c>
      <c r="D7" s="8">
        <v>7.68</v>
      </c>
      <c r="E7" s="12">
        <v>27</v>
      </c>
      <c r="F7" s="8">
        <v>5.15</v>
      </c>
      <c r="G7" s="12">
        <v>41</v>
      </c>
      <c r="H7" s="8">
        <v>11.88</v>
      </c>
      <c r="I7" s="12">
        <v>0</v>
      </c>
    </row>
    <row r="8" spans="2:9" ht="15" customHeight="1" x14ac:dyDescent="0.2">
      <c r="B8" t="s">
        <v>24</v>
      </c>
      <c r="C8" s="12">
        <v>1</v>
      </c>
      <c r="D8" s="8">
        <v>0.11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2</v>
      </c>
      <c r="D9" s="8">
        <v>0.23</v>
      </c>
      <c r="E9" s="12">
        <v>0</v>
      </c>
      <c r="F9" s="8">
        <v>0</v>
      </c>
      <c r="G9" s="12">
        <v>2</v>
      </c>
      <c r="H9" s="8">
        <v>0.57999999999999996</v>
      </c>
      <c r="I9" s="12">
        <v>0</v>
      </c>
    </row>
    <row r="10" spans="2:9" ht="15" customHeight="1" x14ac:dyDescent="0.2">
      <c r="B10" t="s">
        <v>26</v>
      </c>
      <c r="C10" s="12">
        <v>9</v>
      </c>
      <c r="D10" s="8">
        <v>1.02</v>
      </c>
      <c r="E10" s="12">
        <v>3</v>
      </c>
      <c r="F10" s="8">
        <v>0.56999999999999995</v>
      </c>
      <c r="G10" s="12">
        <v>5</v>
      </c>
      <c r="H10" s="8">
        <v>1.45</v>
      </c>
      <c r="I10" s="12">
        <v>0</v>
      </c>
    </row>
    <row r="11" spans="2:9" ht="15" customHeight="1" x14ac:dyDescent="0.2">
      <c r="B11" t="s">
        <v>27</v>
      </c>
      <c r="C11" s="12">
        <v>257</v>
      </c>
      <c r="D11" s="8">
        <v>29.04</v>
      </c>
      <c r="E11" s="12">
        <v>162</v>
      </c>
      <c r="F11" s="8">
        <v>30.92</v>
      </c>
      <c r="G11" s="12">
        <v>94</v>
      </c>
      <c r="H11" s="8">
        <v>27.25</v>
      </c>
      <c r="I11" s="12">
        <v>1</v>
      </c>
    </row>
    <row r="12" spans="2:9" ht="15" customHeight="1" x14ac:dyDescent="0.2">
      <c r="B12" t="s">
        <v>28</v>
      </c>
      <c r="C12" s="12">
        <v>2</v>
      </c>
      <c r="D12" s="8">
        <v>0.23</v>
      </c>
      <c r="E12" s="12">
        <v>1</v>
      </c>
      <c r="F12" s="8">
        <v>0.19</v>
      </c>
      <c r="G12" s="12">
        <v>1</v>
      </c>
      <c r="H12" s="8">
        <v>0.28999999999999998</v>
      </c>
      <c r="I12" s="12">
        <v>0</v>
      </c>
    </row>
    <row r="13" spans="2:9" ht="15" customHeight="1" x14ac:dyDescent="0.2">
      <c r="B13" t="s">
        <v>29</v>
      </c>
      <c r="C13" s="12">
        <v>64</v>
      </c>
      <c r="D13" s="8">
        <v>7.23</v>
      </c>
      <c r="E13" s="12">
        <v>36</v>
      </c>
      <c r="F13" s="8">
        <v>6.87</v>
      </c>
      <c r="G13" s="12">
        <v>28</v>
      </c>
      <c r="H13" s="8">
        <v>8.1199999999999992</v>
      </c>
      <c r="I13" s="12">
        <v>0</v>
      </c>
    </row>
    <row r="14" spans="2:9" ht="15" customHeight="1" x14ac:dyDescent="0.2">
      <c r="B14" t="s">
        <v>30</v>
      </c>
      <c r="C14" s="12">
        <v>35</v>
      </c>
      <c r="D14" s="8">
        <v>3.95</v>
      </c>
      <c r="E14" s="12">
        <v>21</v>
      </c>
      <c r="F14" s="8">
        <v>4.01</v>
      </c>
      <c r="G14" s="12">
        <v>14</v>
      </c>
      <c r="H14" s="8">
        <v>4.0599999999999996</v>
      </c>
      <c r="I14" s="12">
        <v>0</v>
      </c>
    </row>
    <row r="15" spans="2:9" ht="15" customHeight="1" x14ac:dyDescent="0.2">
      <c r="B15" t="s">
        <v>31</v>
      </c>
      <c r="C15" s="12">
        <v>73</v>
      </c>
      <c r="D15" s="8">
        <v>8.25</v>
      </c>
      <c r="E15" s="12">
        <v>67</v>
      </c>
      <c r="F15" s="8">
        <v>12.79</v>
      </c>
      <c r="G15" s="12">
        <v>6</v>
      </c>
      <c r="H15" s="8">
        <v>1.74</v>
      </c>
      <c r="I15" s="12">
        <v>0</v>
      </c>
    </row>
    <row r="16" spans="2:9" ht="15" customHeight="1" x14ac:dyDescent="0.2">
      <c r="B16" t="s">
        <v>32</v>
      </c>
      <c r="C16" s="12">
        <v>101</v>
      </c>
      <c r="D16" s="8">
        <v>11.41</v>
      </c>
      <c r="E16" s="12">
        <v>78</v>
      </c>
      <c r="F16" s="8">
        <v>14.89</v>
      </c>
      <c r="G16" s="12">
        <v>22</v>
      </c>
      <c r="H16" s="8">
        <v>6.38</v>
      </c>
      <c r="I16" s="12">
        <v>0</v>
      </c>
    </row>
    <row r="17" spans="2:9" ht="15" customHeight="1" x14ac:dyDescent="0.2">
      <c r="B17" t="s">
        <v>33</v>
      </c>
      <c r="C17" s="12">
        <v>41</v>
      </c>
      <c r="D17" s="8">
        <v>4.63</v>
      </c>
      <c r="E17" s="12">
        <v>30</v>
      </c>
      <c r="F17" s="8">
        <v>5.73</v>
      </c>
      <c r="G17" s="12">
        <v>4</v>
      </c>
      <c r="H17" s="8">
        <v>1.1599999999999999</v>
      </c>
      <c r="I17" s="12">
        <v>0</v>
      </c>
    </row>
    <row r="18" spans="2:9" ht="15" customHeight="1" x14ac:dyDescent="0.2">
      <c r="B18" t="s">
        <v>34</v>
      </c>
      <c r="C18" s="12">
        <v>42</v>
      </c>
      <c r="D18" s="8">
        <v>4.75</v>
      </c>
      <c r="E18" s="12">
        <v>19</v>
      </c>
      <c r="F18" s="8">
        <v>3.63</v>
      </c>
      <c r="G18" s="12">
        <v>20</v>
      </c>
      <c r="H18" s="8">
        <v>5.8</v>
      </c>
      <c r="I18" s="12">
        <v>0</v>
      </c>
    </row>
    <row r="19" spans="2:9" ht="15" customHeight="1" x14ac:dyDescent="0.2">
      <c r="B19" t="s">
        <v>35</v>
      </c>
      <c r="C19" s="12">
        <v>30</v>
      </c>
      <c r="D19" s="8">
        <v>3.39</v>
      </c>
      <c r="E19" s="12">
        <v>16</v>
      </c>
      <c r="F19" s="8">
        <v>3.05</v>
      </c>
      <c r="G19" s="12">
        <v>12</v>
      </c>
      <c r="H19" s="8">
        <v>3.48</v>
      </c>
      <c r="I19" s="12">
        <v>0</v>
      </c>
    </row>
    <row r="20" spans="2:9" ht="15" customHeight="1" x14ac:dyDescent="0.2">
      <c r="B20" s="9" t="s">
        <v>180</v>
      </c>
      <c r="C20" s="12">
        <f>SUM(LTBL_38210[総数／事業所数])</f>
        <v>885</v>
      </c>
      <c r="E20" s="12">
        <f>SUBTOTAL(109,LTBL_38210[個人／事業所数])</f>
        <v>524</v>
      </c>
      <c r="G20" s="12">
        <f>SUBTOTAL(109,LTBL_38210[法人／事業所数])</f>
        <v>345</v>
      </c>
      <c r="I20" s="12">
        <f>SUBTOTAL(109,LTBL_38210[法人以外の団体／事業所数])</f>
        <v>1</v>
      </c>
    </row>
    <row r="21" spans="2:9" ht="15" customHeight="1" x14ac:dyDescent="0.2">
      <c r="E21" s="11">
        <f>LTBL_38210[[#Totals],[個人／事業所数]]/LTBL_38210[[#Totals],[総数／事業所数]]</f>
        <v>0.59209039548022602</v>
      </c>
      <c r="G21" s="11">
        <f>LTBL_38210[[#Totals],[法人／事業所数]]/LTBL_38210[[#Totals],[総数／事業所数]]</f>
        <v>0.38983050847457629</v>
      </c>
      <c r="I21" s="11">
        <f>LTBL_38210[[#Totals],[法人以外の団体／事業所数]]/LTBL_38210[[#Totals],[総数／事業所数]]</f>
        <v>1.1299435028248588E-3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84</v>
      </c>
      <c r="D24" s="8">
        <v>9.49</v>
      </c>
      <c r="E24" s="12">
        <v>71</v>
      </c>
      <c r="F24" s="8">
        <v>13.55</v>
      </c>
      <c r="G24" s="12">
        <v>13</v>
      </c>
      <c r="H24" s="8">
        <v>3.77</v>
      </c>
      <c r="I24" s="12">
        <v>0</v>
      </c>
    </row>
    <row r="25" spans="2:9" ht="15" customHeight="1" x14ac:dyDescent="0.2">
      <c r="B25" t="s">
        <v>54</v>
      </c>
      <c r="C25" s="12">
        <v>83</v>
      </c>
      <c r="D25" s="8">
        <v>9.3800000000000008</v>
      </c>
      <c r="E25" s="12">
        <v>55</v>
      </c>
      <c r="F25" s="8">
        <v>10.5</v>
      </c>
      <c r="G25" s="12">
        <v>28</v>
      </c>
      <c r="H25" s="8">
        <v>8.1199999999999992</v>
      </c>
      <c r="I25" s="12">
        <v>0</v>
      </c>
    </row>
    <row r="26" spans="2:9" ht="15" customHeight="1" x14ac:dyDescent="0.2">
      <c r="B26" t="s">
        <v>44</v>
      </c>
      <c r="C26" s="12">
        <v>66</v>
      </c>
      <c r="D26" s="8">
        <v>7.46</v>
      </c>
      <c r="E26" s="12">
        <v>20</v>
      </c>
      <c r="F26" s="8">
        <v>3.82</v>
      </c>
      <c r="G26" s="12">
        <v>46</v>
      </c>
      <c r="H26" s="8">
        <v>13.33</v>
      </c>
      <c r="I26" s="12">
        <v>0</v>
      </c>
    </row>
    <row r="27" spans="2:9" ht="15" customHeight="1" x14ac:dyDescent="0.2">
      <c r="B27" t="s">
        <v>52</v>
      </c>
      <c r="C27" s="12">
        <v>62</v>
      </c>
      <c r="D27" s="8">
        <v>7.01</v>
      </c>
      <c r="E27" s="12">
        <v>53</v>
      </c>
      <c r="F27" s="8">
        <v>10.11</v>
      </c>
      <c r="G27" s="12">
        <v>8</v>
      </c>
      <c r="H27" s="8">
        <v>2.3199999999999998</v>
      </c>
      <c r="I27" s="12">
        <v>1</v>
      </c>
    </row>
    <row r="28" spans="2:9" ht="15" customHeight="1" x14ac:dyDescent="0.2">
      <c r="B28" t="s">
        <v>58</v>
      </c>
      <c r="C28" s="12">
        <v>61</v>
      </c>
      <c r="D28" s="8">
        <v>6.89</v>
      </c>
      <c r="E28" s="12">
        <v>58</v>
      </c>
      <c r="F28" s="8">
        <v>11.07</v>
      </c>
      <c r="G28" s="12">
        <v>3</v>
      </c>
      <c r="H28" s="8">
        <v>0.87</v>
      </c>
      <c r="I28" s="12">
        <v>0</v>
      </c>
    </row>
    <row r="29" spans="2:9" ht="15" customHeight="1" x14ac:dyDescent="0.2">
      <c r="B29" t="s">
        <v>45</v>
      </c>
      <c r="C29" s="12">
        <v>56</v>
      </c>
      <c r="D29" s="8">
        <v>6.33</v>
      </c>
      <c r="E29" s="12">
        <v>28</v>
      </c>
      <c r="F29" s="8">
        <v>5.34</v>
      </c>
      <c r="G29" s="12">
        <v>28</v>
      </c>
      <c r="H29" s="8">
        <v>8.1199999999999992</v>
      </c>
      <c r="I29" s="12">
        <v>0</v>
      </c>
    </row>
    <row r="30" spans="2:9" ht="15" customHeight="1" x14ac:dyDescent="0.2">
      <c r="B30" t="s">
        <v>55</v>
      </c>
      <c r="C30" s="12">
        <v>54</v>
      </c>
      <c r="D30" s="8">
        <v>6.1</v>
      </c>
      <c r="E30" s="12">
        <v>32</v>
      </c>
      <c r="F30" s="8">
        <v>6.11</v>
      </c>
      <c r="G30" s="12">
        <v>22</v>
      </c>
      <c r="H30" s="8">
        <v>6.38</v>
      </c>
      <c r="I30" s="12">
        <v>0</v>
      </c>
    </row>
    <row r="31" spans="2:9" ht="15" customHeight="1" x14ac:dyDescent="0.2">
      <c r="B31" t="s">
        <v>60</v>
      </c>
      <c r="C31" s="12">
        <v>41</v>
      </c>
      <c r="D31" s="8">
        <v>4.63</v>
      </c>
      <c r="E31" s="12">
        <v>30</v>
      </c>
      <c r="F31" s="8">
        <v>5.73</v>
      </c>
      <c r="G31" s="12">
        <v>4</v>
      </c>
      <c r="H31" s="8">
        <v>1.1599999999999999</v>
      </c>
      <c r="I31" s="12">
        <v>0</v>
      </c>
    </row>
    <row r="32" spans="2:9" ht="15" customHeight="1" x14ac:dyDescent="0.2">
      <c r="B32" t="s">
        <v>46</v>
      </c>
      <c r="C32" s="12">
        <v>38</v>
      </c>
      <c r="D32" s="8">
        <v>4.29</v>
      </c>
      <c r="E32" s="12">
        <v>16</v>
      </c>
      <c r="F32" s="8">
        <v>3.05</v>
      </c>
      <c r="G32" s="12">
        <v>22</v>
      </c>
      <c r="H32" s="8">
        <v>6.38</v>
      </c>
      <c r="I32" s="12">
        <v>0</v>
      </c>
    </row>
    <row r="33" spans="2:9" ht="15" customHeight="1" x14ac:dyDescent="0.2">
      <c r="B33" t="s">
        <v>53</v>
      </c>
      <c r="C33" s="12">
        <v>34</v>
      </c>
      <c r="D33" s="8">
        <v>3.84</v>
      </c>
      <c r="E33" s="12">
        <v>24</v>
      </c>
      <c r="F33" s="8">
        <v>4.58</v>
      </c>
      <c r="G33" s="12">
        <v>10</v>
      </c>
      <c r="H33" s="8">
        <v>2.9</v>
      </c>
      <c r="I33" s="12">
        <v>0</v>
      </c>
    </row>
    <row r="34" spans="2:9" ht="15" customHeight="1" x14ac:dyDescent="0.2">
      <c r="B34" t="s">
        <v>57</v>
      </c>
      <c r="C34" s="12">
        <v>22</v>
      </c>
      <c r="D34" s="8">
        <v>2.4900000000000002</v>
      </c>
      <c r="E34" s="12">
        <v>11</v>
      </c>
      <c r="F34" s="8">
        <v>2.1</v>
      </c>
      <c r="G34" s="12">
        <v>11</v>
      </c>
      <c r="H34" s="8">
        <v>3.19</v>
      </c>
      <c r="I34" s="12">
        <v>0</v>
      </c>
    </row>
    <row r="35" spans="2:9" ht="15" customHeight="1" x14ac:dyDescent="0.2">
      <c r="B35" t="s">
        <v>61</v>
      </c>
      <c r="C35" s="12">
        <v>22</v>
      </c>
      <c r="D35" s="8">
        <v>2.4900000000000002</v>
      </c>
      <c r="E35" s="12">
        <v>19</v>
      </c>
      <c r="F35" s="8">
        <v>3.63</v>
      </c>
      <c r="G35" s="12">
        <v>3</v>
      </c>
      <c r="H35" s="8">
        <v>0.87</v>
      </c>
      <c r="I35" s="12">
        <v>0</v>
      </c>
    </row>
    <row r="36" spans="2:9" ht="15" customHeight="1" x14ac:dyDescent="0.2">
      <c r="B36" t="s">
        <v>68</v>
      </c>
      <c r="C36" s="12">
        <v>21</v>
      </c>
      <c r="D36" s="8">
        <v>2.37</v>
      </c>
      <c r="E36" s="12">
        <v>11</v>
      </c>
      <c r="F36" s="8">
        <v>2.1</v>
      </c>
      <c r="G36" s="12">
        <v>10</v>
      </c>
      <c r="H36" s="8">
        <v>2.9</v>
      </c>
      <c r="I36" s="12">
        <v>0</v>
      </c>
    </row>
    <row r="37" spans="2:9" ht="15" customHeight="1" x14ac:dyDescent="0.2">
      <c r="B37" t="s">
        <v>62</v>
      </c>
      <c r="C37" s="12">
        <v>20</v>
      </c>
      <c r="D37" s="8">
        <v>2.2599999999999998</v>
      </c>
      <c r="E37" s="12">
        <v>0</v>
      </c>
      <c r="F37" s="8">
        <v>0</v>
      </c>
      <c r="G37" s="12">
        <v>17</v>
      </c>
      <c r="H37" s="8">
        <v>4.93</v>
      </c>
      <c r="I37" s="12">
        <v>0</v>
      </c>
    </row>
    <row r="38" spans="2:9" ht="15" customHeight="1" x14ac:dyDescent="0.2">
      <c r="B38" t="s">
        <v>47</v>
      </c>
      <c r="C38" s="12">
        <v>19</v>
      </c>
      <c r="D38" s="8">
        <v>2.15</v>
      </c>
      <c r="E38" s="12">
        <v>7</v>
      </c>
      <c r="F38" s="8">
        <v>1.34</v>
      </c>
      <c r="G38" s="12">
        <v>12</v>
      </c>
      <c r="H38" s="8">
        <v>3.48</v>
      </c>
      <c r="I38" s="12">
        <v>0</v>
      </c>
    </row>
    <row r="39" spans="2:9" ht="15" customHeight="1" x14ac:dyDescent="0.2">
      <c r="B39" t="s">
        <v>48</v>
      </c>
      <c r="C39" s="12">
        <v>16</v>
      </c>
      <c r="D39" s="8">
        <v>1.81</v>
      </c>
      <c r="E39" s="12">
        <v>2</v>
      </c>
      <c r="F39" s="8">
        <v>0.38</v>
      </c>
      <c r="G39" s="12">
        <v>14</v>
      </c>
      <c r="H39" s="8">
        <v>4.0599999999999996</v>
      </c>
      <c r="I39" s="12">
        <v>0</v>
      </c>
    </row>
    <row r="40" spans="2:9" ht="15" customHeight="1" x14ac:dyDescent="0.2">
      <c r="B40" t="s">
        <v>63</v>
      </c>
      <c r="C40" s="12">
        <v>16</v>
      </c>
      <c r="D40" s="8">
        <v>1.81</v>
      </c>
      <c r="E40" s="12">
        <v>12</v>
      </c>
      <c r="F40" s="8">
        <v>2.29</v>
      </c>
      <c r="G40" s="12">
        <v>4</v>
      </c>
      <c r="H40" s="8">
        <v>1.1599999999999999</v>
      </c>
      <c r="I40" s="12">
        <v>0</v>
      </c>
    </row>
    <row r="41" spans="2:9" ht="15" customHeight="1" x14ac:dyDescent="0.2">
      <c r="B41" t="s">
        <v>51</v>
      </c>
      <c r="C41" s="12">
        <v>14</v>
      </c>
      <c r="D41" s="8">
        <v>1.58</v>
      </c>
      <c r="E41" s="12">
        <v>11</v>
      </c>
      <c r="F41" s="8">
        <v>2.1</v>
      </c>
      <c r="G41" s="12">
        <v>3</v>
      </c>
      <c r="H41" s="8">
        <v>0.87</v>
      </c>
      <c r="I41" s="12">
        <v>0</v>
      </c>
    </row>
    <row r="42" spans="2:9" ht="15" customHeight="1" x14ac:dyDescent="0.2">
      <c r="B42" t="s">
        <v>50</v>
      </c>
      <c r="C42" s="12">
        <v>12</v>
      </c>
      <c r="D42" s="8">
        <v>1.36</v>
      </c>
      <c r="E42" s="12">
        <v>6</v>
      </c>
      <c r="F42" s="8">
        <v>1.1499999999999999</v>
      </c>
      <c r="G42" s="12">
        <v>6</v>
      </c>
      <c r="H42" s="8">
        <v>1.74</v>
      </c>
      <c r="I42" s="12">
        <v>0</v>
      </c>
    </row>
    <row r="43" spans="2:9" ht="15" customHeight="1" x14ac:dyDescent="0.2">
      <c r="B43" t="s">
        <v>56</v>
      </c>
      <c r="C43" s="12">
        <v>12</v>
      </c>
      <c r="D43" s="8">
        <v>1.36</v>
      </c>
      <c r="E43" s="12">
        <v>10</v>
      </c>
      <c r="F43" s="8">
        <v>1.91</v>
      </c>
      <c r="G43" s="12">
        <v>2</v>
      </c>
      <c r="H43" s="8">
        <v>0.57999999999999996</v>
      </c>
      <c r="I43" s="12">
        <v>0</v>
      </c>
    </row>
    <row r="44" spans="2:9" ht="15" customHeight="1" x14ac:dyDescent="0.2">
      <c r="B44" t="s">
        <v>69</v>
      </c>
      <c r="C44" s="12">
        <v>12</v>
      </c>
      <c r="D44" s="8">
        <v>1.36</v>
      </c>
      <c r="E44" s="12">
        <v>4</v>
      </c>
      <c r="F44" s="8">
        <v>0.76</v>
      </c>
      <c r="G44" s="12">
        <v>7</v>
      </c>
      <c r="H44" s="8">
        <v>2.0299999999999998</v>
      </c>
      <c r="I44" s="12">
        <v>0</v>
      </c>
    </row>
    <row r="47" spans="2:9" ht="33" customHeight="1" x14ac:dyDescent="0.2">
      <c r="B47" t="s">
        <v>182</v>
      </c>
      <c r="C47" s="10" t="s">
        <v>37</v>
      </c>
      <c r="D47" s="10" t="s">
        <v>38</v>
      </c>
      <c r="E47" s="10" t="s">
        <v>39</v>
      </c>
      <c r="F47" s="10" t="s">
        <v>40</v>
      </c>
      <c r="G47" s="10" t="s">
        <v>41</v>
      </c>
      <c r="H47" s="10" t="s">
        <v>42</v>
      </c>
      <c r="I47" s="10" t="s">
        <v>43</v>
      </c>
    </row>
    <row r="48" spans="2:9" ht="15" customHeight="1" x14ac:dyDescent="0.2">
      <c r="B48" t="s">
        <v>105</v>
      </c>
      <c r="C48" s="12">
        <v>49</v>
      </c>
      <c r="D48" s="8">
        <v>5.54</v>
      </c>
      <c r="E48" s="12">
        <v>45</v>
      </c>
      <c r="F48" s="8">
        <v>8.59</v>
      </c>
      <c r="G48" s="12">
        <v>4</v>
      </c>
      <c r="H48" s="8">
        <v>1.1599999999999999</v>
      </c>
      <c r="I48" s="12">
        <v>0</v>
      </c>
    </row>
    <row r="49" spans="2:9" ht="15" customHeight="1" x14ac:dyDescent="0.2">
      <c r="B49" t="s">
        <v>99</v>
      </c>
      <c r="C49" s="12">
        <v>36</v>
      </c>
      <c r="D49" s="8">
        <v>4.07</v>
      </c>
      <c r="E49" s="12">
        <v>22</v>
      </c>
      <c r="F49" s="8">
        <v>4.2</v>
      </c>
      <c r="G49" s="12">
        <v>14</v>
      </c>
      <c r="H49" s="8">
        <v>4.0599999999999996</v>
      </c>
      <c r="I49" s="12">
        <v>0</v>
      </c>
    </row>
    <row r="50" spans="2:9" ht="15" customHeight="1" x14ac:dyDescent="0.2">
      <c r="B50" t="s">
        <v>92</v>
      </c>
      <c r="C50" s="12">
        <v>26</v>
      </c>
      <c r="D50" s="8">
        <v>2.94</v>
      </c>
      <c r="E50" s="12">
        <v>15</v>
      </c>
      <c r="F50" s="8">
        <v>2.86</v>
      </c>
      <c r="G50" s="12">
        <v>11</v>
      </c>
      <c r="H50" s="8">
        <v>3.19</v>
      </c>
      <c r="I50" s="12">
        <v>0</v>
      </c>
    </row>
    <row r="51" spans="2:9" ht="15" customHeight="1" x14ac:dyDescent="0.2">
      <c r="B51" t="s">
        <v>95</v>
      </c>
      <c r="C51" s="12">
        <v>26</v>
      </c>
      <c r="D51" s="8">
        <v>2.94</v>
      </c>
      <c r="E51" s="12">
        <v>22</v>
      </c>
      <c r="F51" s="8">
        <v>4.2</v>
      </c>
      <c r="G51" s="12">
        <v>3</v>
      </c>
      <c r="H51" s="8">
        <v>0.87</v>
      </c>
      <c r="I51" s="12">
        <v>1</v>
      </c>
    </row>
    <row r="52" spans="2:9" ht="15" customHeight="1" x14ac:dyDescent="0.2">
      <c r="B52" t="s">
        <v>98</v>
      </c>
      <c r="C52" s="12">
        <v>26</v>
      </c>
      <c r="D52" s="8">
        <v>2.94</v>
      </c>
      <c r="E52" s="12">
        <v>22</v>
      </c>
      <c r="F52" s="8">
        <v>4.2</v>
      </c>
      <c r="G52" s="12">
        <v>4</v>
      </c>
      <c r="H52" s="8">
        <v>1.1599999999999999</v>
      </c>
      <c r="I52" s="12">
        <v>0</v>
      </c>
    </row>
    <row r="53" spans="2:9" ht="15" customHeight="1" x14ac:dyDescent="0.2">
      <c r="B53" t="s">
        <v>104</v>
      </c>
      <c r="C53" s="12">
        <v>21</v>
      </c>
      <c r="D53" s="8">
        <v>2.37</v>
      </c>
      <c r="E53" s="12">
        <v>21</v>
      </c>
      <c r="F53" s="8">
        <v>4.01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96</v>
      </c>
      <c r="C54" s="12">
        <v>20</v>
      </c>
      <c r="D54" s="8">
        <v>2.2599999999999998</v>
      </c>
      <c r="E54" s="12">
        <v>12</v>
      </c>
      <c r="F54" s="8">
        <v>2.29</v>
      </c>
      <c r="G54" s="12">
        <v>8</v>
      </c>
      <c r="H54" s="8">
        <v>2.3199999999999998</v>
      </c>
      <c r="I54" s="12">
        <v>0</v>
      </c>
    </row>
    <row r="55" spans="2:9" ht="15" customHeight="1" x14ac:dyDescent="0.2">
      <c r="B55" t="s">
        <v>107</v>
      </c>
      <c r="C55" s="12">
        <v>20</v>
      </c>
      <c r="D55" s="8">
        <v>2.2599999999999998</v>
      </c>
      <c r="E55" s="12">
        <v>19</v>
      </c>
      <c r="F55" s="8">
        <v>3.63</v>
      </c>
      <c r="G55" s="12">
        <v>1</v>
      </c>
      <c r="H55" s="8">
        <v>0.28999999999999998</v>
      </c>
      <c r="I55" s="12">
        <v>0</v>
      </c>
    </row>
    <row r="56" spans="2:9" ht="15" customHeight="1" x14ac:dyDescent="0.2">
      <c r="B56" t="s">
        <v>91</v>
      </c>
      <c r="C56" s="12">
        <v>19</v>
      </c>
      <c r="D56" s="8">
        <v>2.15</v>
      </c>
      <c r="E56" s="12">
        <v>1</v>
      </c>
      <c r="F56" s="8">
        <v>0.19</v>
      </c>
      <c r="G56" s="12">
        <v>18</v>
      </c>
      <c r="H56" s="8">
        <v>5.22</v>
      </c>
      <c r="I56" s="12">
        <v>0</v>
      </c>
    </row>
    <row r="57" spans="2:9" ht="15" customHeight="1" x14ac:dyDescent="0.2">
      <c r="B57" t="s">
        <v>90</v>
      </c>
      <c r="C57" s="12">
        <v>17</v>
      </c>
      <c r="D57" s="8">
        <v>1.92</v>
      </c>
      <c r="E57" s="12">
        <v>3</v>
      </c>
      <c r="F57" s="8">
        <v>0.56999999999999995</v>
      </c>
      <c r="G57" s="12">
        <v>14</v>
      </c>
      <c r="H57" s="8">
        <v>4.0599999999999996</v>
      </c>
      <c r="I57" s="12">
        <v>0</v>
      </c>
    </row>
    <row r="58" spans="2:9" ht="15" customHeight="1" x14ac:dyDescent="0.2">
      <c r="B58" t="s">
        <v>93</v>
      </c>
      <c r="C58" s="12">
        <v>16</v>
      </c>
      <c r="D58" s="8">
        <v>1.81</v>
      </c>
      <c r="E58" s="12">
        <v>11</v>
      </c>
      <c r="F58" s="8">
        <v>2.1</v>
      </c>
      <c r="G58" s="12">
        <v>5</v>
      </c>
      <c r="H58" s="8">
        <v>1.45</v>
      </c>
      <c r="I58" s="12">
        <v>0</v>
      </c>
    </row>
    <row r="59" spans="2:9" ht="15" customHeight="1" x14ac:dyDescent="0.2">
      <c r="B59" t="s">
        <v>109</v>
      </c>
      <c r="C59" s="12">
        <v>16</v>
      </c>
      <c r="D59" s="8">
        <v>1.81</v>
      </c>
      <c r="E59" s="12">
        <v>12</v>
      </c>
      <c r="F59" s="8">
        <v>2.29</v>
      </c>
      <c r="G59" s="12">
        <v>4</v>
      </c>
      <c r="H59" s="8">
        <v>1.1599999999999999</v>
      </c>
      <c r="I59" s="12">
        <v>0</v>
      </c>
    </row>
    <row r="60" spans="2:9" ht="15" customHeight="1" x14ac:dyDescent="0.2">
      <c r="B60" t="s">
        <v>108</v>
      </c>
      <c r="C60" s="12">
        <v>15</v>
      </c>
      <c r="D60" s="8">
        <v>1.69</v>
      </c>
      <c r="E60" s="12">
        <v>14</v>
      </c>
      <c r="F60" s="8">
        <v>2.67</v>
      </c>
      <c r="G60" s="12">
        <v>1</v>
      </c>
      <c r="H60" s="8">
        <v>0.28999999999999998</v>
      </c>
      <c r="I60" s="12">
        <v>0</v>
      </c>
    </row>
    <row r="61" spans="2:9" ht="15" customHeight="1" x14ac:dyDescent="0.2">
      <c r="B61" t="s">
        <v>94</v>
      </c>
      <c r="C61" s="12">
        <v>14</v>
      </c>
      <c r="D61" s="8">
        <v>1.58</v>
      </c>
      <c r="E61" s="12">
        <v>5</v>
      </c>
      <c r="F61" s="8">
        <v>0.95</v>
      </c>
      <c r="G61" s="12">
        <v>9</v>
      </c>
      <c r="H61" s="8">
        <v>2.61</v>
      </c>
      <c r="I61" s="12">
        <v>0</v>
      </c>
    </row>
    <row r="62" spans="2:9" ht="15" customHeight="1" x14ac:dyDescent="0.2">
      <c r="B62" t="s">
        <v>112</v>
      </c>
      <c r="C62" s="12">
        <v>14</v>
      </c>
      <c r="D62" s="8">
        <v>1.58</v>
      </c>
      <c r="E62" s="12">
        <v>7</v>
      </c>
      <c r="F62" s="8">
        <v>1.34</v>
      </c>
      <c r="G62" s="12">
        <v>7</v>
      </c>
      <c r="H62" s="8">
        <v>2.0299999999999998</v>
      </c>
      <c r="I62" s="12">
        <v>0</v>
      </c>
    </row>
    <row r="63" spans="2:9" ht="15" customHeight="1" x14ac:dyDescent="0.2">
      <c r="B63" t="s">
        <v>103</v>
      </c>
      <c r="C63" s="12">
        <v>14</v>
      </c>
      <c r="D63" s="8">
        <v>1.58</v>
      </c>
      <c r="E63" s="12">
        <v>14</v>
      </c>
      <c r="F63" s="8">
        <v>2.67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124</v>
      </c>
      <c r="C64" s="12">
        <v>13</v>
      </c>
      <c r="D64" s="8">
        <v>1.47</v>
      </c>
      <c r="E64" s="12">
        <v>6</v>
      </c>
      <c r="F64" s="8">
        <v>1.1499999999999999</v>
      </c>
      <c r="G64" s="12">
        <v>7</v>
      </c>
      <c r="H64" s="8">
        <v>2.0299999999999998</v>
      </c>
      <c r="I64" s="12">
        <v>0</v>
      </c>
    </row>
    <row r="65" spans="2:9" ht="15" customHeight="1" x14ac:dyDescent="0.2">
      <c r="B65" t="s">
        <v>100</v>
      </c>
      <c r="C65" s="12">
        <v>13</v>
      </c>
      <c r="D65" s="8">
        <v>1.47</v>
      </c>
      <c r="E65" s="12">
        <v>12</v>
      </c>
      <c r="F65" s="8">
        <v>2.29</v>
      </c>
      <c r="G65" s="12">
        <v>1</v>
      </c>
      <c r="H65" s="8">
        <v>0.28999999999999998</v>
      </c>
      <c r="I65" s="12">
        <v>0</v>
      </c>
    </row>
    <row r="66" spans="2:9" ht="15" customHeight="1" x14ac:dyDescent="0.2">
      <c r="B66" t="s">
        <v>106</v>
      </c>
      <c r="C66" s="12">
        <v>13</v>
      </c>
      <c r="D66" s="8">
        <v>1.47</v>
      </c>
      <c r="E66" s="12">
        <v>11</v>
      </c>
      <c r="F66" s="8">
        <v>2.1</v>
      </c>
      <c r="G66" s="12">
        <v>2</v>
      </c>
      <c r="H66" s="8">
        <v>0.57999999999999996</v>
      </c>
      <c r="I66" s="12">
        <v>0</v>
      </c>
    </row>
    <row r="67" spans="2:9" ht="15" customHeight="1" x14ac:dyDescent="0.2">
      <c r="B67" t="s">
        <v>125</v>
      </c>
      <c r="C67" s="12">
        <v>11</v>
      </c>
      <c r="D67" s="8">
        <v>1.24</v>
      </c>
      <c r="E67" s="12">
        <v>8</v>
      </c>
      <c r="F67" s="8">
        <v>1.53</v>
      </c>
      <c r="G67" s="12">
        <v>3</v>
      </c>
      <c r="H67" s="8">
        <v>0.87</v>
      </c>
      <c r="I67" s="12">
        <v>0</v>
      </c>
    </row>
    <row r="68" spans="2:9" ht="15" customHeight="1" x14ac:dyDescent="0.2">
      <c r="B68" t="s">
        <v>119</v>
      </c>
      <c r="C68" s="12">
        <v>11</v>
      </c>
      <c r="D68" s="8">
        <v>1.24</v>
      </c>
      <c r="E68" s="12">
        <v>4</v>
      </c>
      <c r="F68" s="8">
        <v>0.76</v>
      </c>
      <c r="G68" s="12">
        <v>7</v>
      </c>
      <c r="H68" s="8">
        <v>2.0299999999999998</v>
      </c>
      <c r="I68" s="12">
        <v>0</v>
      </c>
    </row>
    <row r="69" spans="2:9" ht="15" customHeight="1" x14ac:dyDescent="0.2">
      <c r="B69" t="s">
        <v>123</v>
      </c>
      <c r="C69" s="12">
        <v>11</v>
      </c>
      <c r="D69" s="8">
        <v>1.24</v>
      </c>
      <c r="E69" s="12">
        <v>11</v>
      </c>
      <c r="F69" s="8">
        <v>2.1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113</v>
      </c>
      <c r="C70" s="12">
        <v>11</v>
      </c>
      <c r="D70" s="8">
        <v>1.24</v>
      </c>
      <c r="E70" s="12">
        <v>5</v>
      </c>
      <c r="F70" s="8">
        <v>0.95</v>
      </c>
      <c r="G70" s="12">
        <v>6</v>
      </c>
      <c r="H70" s="8">
        <v>1.74</v>
      </c>
      <c r="I70" s="12">
        <v>0</v>
      </c>
    </row>
    <row r="72" spans="2:9" ht="15" customHeight="1" x14ac:dyDescent="0.2">
      <c r="B72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D5CD1-F1B7-4737-8047-48D8E26FB79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192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1</v>
      </c>
      <c r="D5" s="8">
        <v>0.04</v>
      </c>
      <c r="E5" s="12">
        <v>0</v>
      </c>
      <c r="F5" s="8">
        <v>0</v>
      </c>
      <c r="G5" s="12">
        <v>1</v>
      </c>
      <c r="H5" s="8">
        <v>0.09</v>
      </c>
      <c r="I5" s="12">
        <v>0</v>
      </c>
    </row>
    <row r="6" spans="2:9" ht="15" customHeight="1" x14ac:dyDescent="0.2">
      <c r="B6" t="s">
        <v>22</v>
      </c>
      <c r="C6" s="12">
        <v>274</v>
      </c>
      <c r="D6" s="8">
        <v>11.81</v>
      </c>
      <c r="E6" s="12">
        <v>79</v>
      </c>
      <c r="F6" s="8">
        <v>6.66</v>
      </c>
      <c r="G6" s="12">
        <v>195</v>
      </c>
      <c r="H6" s="8">
        <v>18.21</v>
      </c>
      <c r="I6" s="12">
        <v>0</v>
      </c>
    </row>
    <row r="7" spans="2:9" ht="15" customHeight="1" x14ac:dyDescent="0.2">
      <c r="B7" t="s">
        <v>23</v>
      </c>
      <c r="C7" s="12">
        <v>287</v>
      </c>
      <c r="D7" s="8">
        <v>12.37</v>
      </c>
      <c r="E7" s="12">
        <v>95</v>
      </c>
      <c r="F7" s="8">
        <v>8.01</v>
      </c>
      <c r="G7" s="12">
        <v>192</v>
      </c>
      <c r="H7" s="8">
        <v>17.93</v>
      </c>
      <c r="I7" s="12">
        <v>0</v>
      </c>
    </row>
    <row r="8" spans="2:9" ht="15" customHeight="1" x14ac:dyDescent="0.2">
      <c r="B8" t="s">
        <v>24</v>
      </c>
      <c r="C8" s="12">
        <v>5</v>
      </c>
      <c r="D8" s="8">
        <v>0.22</v>
      </c>
      <c r="E8" s="12">
        <v>0</v>
      </c>
      <c r="F8" s="8">
        <v>0</v>
      </c>
      <c r="G8" s="12">
        <v>2</v>
      </c>
      <c r="H8" s="8">
        <v>0.19</v>
      </c>
      <c r="I8" s="12">
        <v>0</v>
      </c>
    </row>
    <row r="9" spans="2:9" ht="15" customHeight="1" x14ac:dyDescent="0.2">
      <c r="B9" t="s">
        <v>25</v>
      </c>
      <c r="C9" s="12">
        <v>6</v>
      </c>
      <c r="D9" s="8">
        <v>0.26</v>
      </c>
      <c r="E9" s="12">
        <v>1</v>
      </c>
      <c r="F9" s="8">
        <v>0.08</v>
      </c>
      <c r="G9" s="12">
        <v>5</v>
      </c>
      <c r="H9" s="8">
        <v>0.47</v>
      </c>
      <c r="I9" s="12">
        <v>0</v>
      </c>
    </row>
    <row r="10" spans="2:9" ht="15" customHeight="1" x14ac:dyDescent="0.2">
      <c r="B10" t="s">
        <v>26</v>
      </c>
      <c r="C10" s="12">
        <v>18</v>
      </c>
      <c r="D10" s="8">
        <v>0.78</v>
      </c>
      <c r="E10" s="12">
        <v>2</v>
      </c>
      <c r="F10" s="8">
        <v>0.17</v>
      </c>
      <c r="G10" s="12">
        <v>14</v>
      </c>
      <c r="H10" s="8">
        <v>1.31</v>
      </c>
      <c r="I10" s="12">
        <v>1</v>
      </c>
    </row>
    <row r="11" spans="2:9" ht="15" customHeight="1" x14ac:dyDescent="0.2">
      <c r="B11" t="s">
        <v>27</v>
      </c>
      <c r="C11" s="12">
        <v>583</v>
      </c>
      <c r="D11" s="8">
        <v>25.12</v>
      </c>
      <c r="E11" s="12">
        <v>265</v>
      </c>
      <c r="F11" s="8">
        <v>22.34</v>
      </c>
      <c r="G11" s="12">
        <v>318</v>
      </c>
      <c r="H11" s="8">
        <v>29.69</v>
      </c>
      <c r="I11" s="12">
        <v>0</v>
      </c>
    </row>
    <row r="12" spans="2:9" ht="15" customHeight="1" x14ac:dyDescent="0.2">
      <c r="B12" t="s">
        <v>28</v>
      </c>
      <c r="C12" s="12">
        <v>21</v>
      </c>
      <c r="D12" s="8">
        <v>0.9</v>
      </c>
      <c r="E12" s="12">
        <v>8</v>
      </c>
      <c r="F12" s="8">
        <v>0.67</v>
      </c>
      <c r="G12" s="12">
        <v>13</v>
      </c>
      <c r="H12" s="8">
        <v>1.21</v>
      </c>
      <c r="I12" s="12">
        <v>0</v>
      </c>
    </row>
    <row r="13" spans="2:9" ht="15" customHeight="1" x14ac:dyDescent="0.2">
      <c r="B13" t="s">
        <v>29</v>
      </c>
      <c r="C13" s="12">
        <v>245</v>
      </c>
      <c r="D13" s="8">
        <v>10.56</v>
      </c>
      <c r="E13" s="12">
        <v>122</v>
      </c>
      <c r="F13" s="8">
        <v>10.29</v>
      </c>
      <c r="G13" s="12">
        <v>122</v>
      </c>
      <c r="H13" s="8">
        <v>11.39</v>
      </c>
      <c r="I13" s="12">
        <v>1</v>
      </c>
    </row>
    <row r="14" spans="2:9" ht="15" customHeight="1" x14ac:dyDescent="0.2">
      <c r="B14" t="s">
        <v>30</v>
      </c>
      <c r="C14" s="12">
        <v>94</v>
      </c>
      <c r="D14" s="8">
        <v>4.05</v>
      </c>
      <c r="E14" s="12">
        <v>55</v>
      </c>
      <c r="F14" s="8">
        <v>4.6399999999999997</v>
      </c>
      <c r="G14" s="12">
        <v>39</v>
      </c>
      <c r="H14" s="8">
        <v>3.64</v>
      </c>
      <c r="I14" s="12">
        <v>0</v>
      </c>
    </row>
    <row r="15" spans="2:9" ht="15" customHeight="1" x14ac:dyDescent="0.2">
      <c r="B15" t="s">
        <v>31</v>
      </c>
      <c r="C15" s="12">
        <v>219</v>
      </c>
      <c r="D15" s="8">
        <v>9.44</v>
      </c>
      <c r="E15" s="12">
        <v>184</v>
      </c>
      <c r="F15" s="8">
        <v>15.51</v>
      </c>
      <c r="G15" s="12">
        <v>33</v>
      </c>
      <c r="H15" s="8">
        <v>3.08</v>
      </c>
      <c r="I15" s="12">
        <v>0</v>
      </c>
    </row>
    <row r="16" spans="2:9" ht="15" customHeight="1" x14ac:dyDescent="0.2">
      <c r="B16" t="s">
        <v>32</v>
      </c>
      <c r="C16" s="12">
        <v>291</v>
      </c>
      <c r="D16" s="8">
        <v>12.54</v>
      </c>
      <c r="E16" s="12">
        <v>241</v>
      </c>
      <c r="F16" s="8">
        <v>20.32</v>
      </c>
      <c r="G16" s="12">
        <v>47</v>
      </c>
      <c r="H16" s="8">
        <v>4.3899999999999997</v>
      </c>
      <c r="I16" s="12">
        <v>0</v>
      </c>
    </row>
    <row r="17" spans="2:9" ht="15" customHeight="1" x14ac:dyDescent="0.2">
      <c r="B17" t="s">
        <v>33</v>
      </c>
      <c r="C17" s="12">
        <v>95</v>
      </c>
      <c r="D17" s="8">
        <v>4.09</v>
      </c>
      <c r="E17" s="12">
        <v>58</v>
      </c>
      <c r="F17" s="8">
        <v>4.8899999999999997</v>
      </c>
      <c r="G17" s="12">
        <v>14</v>
      </c>
      <c r="H17" s="8">
        <v>1.31</v>
      </c>
      <c r="I17" s="12">
        <v>0</v>
      </c>
    </row>
    <row r="18" spans="2:9" ht="15" customHeight="1" x14ac:dyDescent="0.2">
      <c r="B18" t="s">
        <v>34</v>
      </c>
      <c r="C18" s="12">
        <v>86</v>
      </c>
      <c r="D18" s="8">
        <v>3.71</v>
      </c>
      <c r="E18" s="12">
        <v>36</v>
      </c>
      <c r="F18" s="8">
        <v>3.04</v>
      </c>
      <c r="G18" s="12">
        <v>26</v>
      </c>
      <c r="H18" s="8">
        <v>2.4300000000000002</v>
      </c>
      <c r="I18" s="12">
        <v>0</v>
      </c>
    </row>
    <row r="19" spans="2:9" ht="15" customHeight="1" x14ac:dyDescent="0.2">
      <c r="B19" t="s">
        <v>35</v>
      </c>
      <c r="C19" s="12">
        <v>96</v>
      </c>
      <c r="D19" s="8">
        <v>4.1399999999999997</v>
      </c>
      <c r="E19" s="12">
        <v>40</v>
      </c>
      <c r="F19" s="8">
        <v>3.37</v>
      </c>
      <c r="G19" s="12">
        <v>50</v>
      </c>
      <c r="H19" s="8">
        <v>4.67</v>
      </c>
      <c r="I19" s="12">
        <v>0</v>
      </c>
    </row>
    <row r="20" spans="2:9" ht="15" customHeight="1" x14ac:dyDescent="0.2">
      <c r="B20" s="9" t="s">
        <v>180</v>
      </c>
      <c r="C20" s="12">
        <f>SUM(LTBL_38213[総数／事業所数])</f>
        <v>2321</v>
      </c>
      <c r="E20" s="12">
        <f>SUBTOTAL(109,LTBL_38213[個人／事業所数])</f>
        <v>1186</v>
      </c>
      <c r="G20" s="12">
        <f>SUBTOTAL(109,LTBL_38213[法人／事業所数])</f>
        <v>1071</v>
      </c>
      <c r="I20" s="12">
        <f>SUBTOTAL(109,LTBL_38213[法人以外の団体／事業所数])</f>
        <v>2</v>
      </c>
    </row>
    <row r="21" spans="2:9" ht="15" customHeight="1" x14ac:dyDescent="0.2">
      <c r="E21" s="11">
        <f>LTBL_38213[[#Totals],[個人／事業所数]]/LTBL_38213[[#Totals],[総数／事業所数]]</f>
        <v>0.51098664368806546</v>
      </c>
      <c r="G21" s="11">
        <f>LTBL_38213[[#Totals],[法人／事業所数]]/LTBL_38213[[#Totals],[総数／事業所数]]</f>
        <v>0.46143903489875054</v>
      </c>
      <c r="I21" s="11">
        <f>LTBL_38213[[#Totals],[法人以外の団体／事業所数]]/LTBL_38213[[#Totals],[総数／事業所数]]</f>
        <v>8.6169754416199913E-4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257</v>
      </c>
      <c r="D24" s="8">
        <v>11.07</v>
      </c>
      <c r="E24" s="12">
        <v>230</v>
      </c>
      <c r="F24" s="8">
        <v>19.39</v>
      </c>
      <c r="G24" s="12">
        <v>27</v>
      </c>
      <c r="H24" s="8">
        <v>2.52</v>
      </c>
      <c r="I24" s="12">
        <v>0</v>
      </c>
    </row>
    <row r="25" spans="2:9" ht="15" customHeight="1" x14ac:dyDescent="0.2">
      <c r="B25" t="s">
        <v>55</v>
      </c>
      <c r="C25" s="12">
        <v>204</v>
      </c>
      <c r="D25" s="8">
        <v>8.7899999999999991</v>
      </c>
      <c r="E25" s="12">
        <v>116</v>
      </c>
      <c r="F25" s="8">
        <v>9.7799999999999994</v>
      </c>
      <c r="G25" s="12">
        <v>87</v>
      </c>
      <c r="H25" s="8">
        <v>8.1199999999999992</v>
      </c>
      <c r="I25" s="12">
        <v>1</v>
      </c>
    </row>
    <row r="26" spans="2:9" ht="15" customHeight="1" x14ac:dyDescent="0.2">
      <c r="B26" t="s">
        <v>58</v>
      </c>
      <c r="C26" s="12">
        <v>192</v>
      </c>
      <c r="D26" s="8">
        <v>8.27</v>
      </c>
      <c r="E26" s="12">
        <v>172</v>
      </c>
      <c r="F26" s="8">
        <v>14.5</v>
      </c>
      <c r="G26" s="12">
        <v>20</v>
      </c>
      <c r="H26" s="8">
        <v>1.87</v>
      </c>
      <c r="I26" s="12">
        <v>0</v>
      </c>
    </row>
    <row r="27" spans="2:9" ht="15" customHeight="1" x14ac:dyDescent="0.2">
      <c r="B27" t="s">
        <v>54</v>
      </c>
      <c r="C27" s="12">
        <v>160</v>
      </c>
      <c r="D27" s="8">
        <v>6.89</v>
      </c>
      <c r="E27" s="12">
        <v>75</v>
      </c>
      <c r="F27" s="8">
        <v>6.32</v>
      </c>
      <c r="G27" s="12">
        <v>85</v>
      </c>
      <c r="H27" s="8">
        <v>7.94</v>
      </c>
      <c r="I27" s="12">
        <v>0</v>
      </c>
    </row>
    <row r="28" spans="2:9" ht="15" customHeight="1" x14ac:dyDescent="0.2">
      <c r="B28" t="s">
        <v>44</v>
      </c>
      <c r="C28" s="12">
        <v>124</v>
      </c>
      <c r="D28" s="8">
        <v>5.34</v>
      </c>
      <c r="E28" s="12">
        <v>28</v>
      </c>
      <c r="F28" s="8">
        <v>2.36</v>
      </c>
      <c r="G28" s="12">
        <v>96</v>
      </c>
      <c r="H28" s="8">
        <v>8.9600000000000009</v>
      </c>
      <c r="I28" s="12">
        <v>0</v>
      </c>
    </row>
    <row r="29" spans="2:9" ht="15" customHeight="1" x14ac:dyDescent="0.2">
      <c r="B29" t="s">
        <v>52</v>
      </c>
      <c r="C29" s="12">
        <v>106</v>
      </c>
      <c r="D29" s="8">
        <v>4.57</v>
      </c>
      <c r="E29" s="12">
        <v>66</v>
      </c>
      <c r="F29" s="8">
        <v>5.56</v>
      </c>
      <c r="G29" s="12">
        <v>40</v>
      </c>
      <c r="H29" s="8">
        <v>3.73</v>
      </c>
      <c r="I29" s="12">
        <v>0</v>
      </c>
    </row>
    <row r="30" spans="2:9" ht="15" customHeight="1" x14ac:dyDescent="0.2">
      <c r="B30" t="s">
        <v>60</v>
      </c>
      <c r="C30" s="12">
        <v>95</v>
      </c>
      <c r="D30" s="8">
        <v>4.09</v>
      </c>
      <c r="E30" s="12">
        <v>58</v>
      </c>
      <c r="F30" s="8">
        <v>4.8899999999999997</v>
      </c>
      <c r="G30" s="12">
        <v>14</v>
      </c>
      <c r="H30" s="8">
        <v>1.31</v>
      </c>
      <c r="I30" s="12">
        <v>0</v>
      </c>
    </row>
    <row r="31" spans="2:9" ht="15" customHeight="1" x14ac:dyDescent="0.2">
      <c r="B31" t="s">
        <v>53</v>
      </c>
      <c r="C31" s="12">
        <v>91</v>
      </c>
      <c r="D31" s="8">
        <v>3.92</v>
      </c>
      <c r="E31" s="12">
        <v>55</v>
      </c>
      <c r="F31" s="8">
        <v>4.6399999999999997</v>
      </c>
      <c r="G31" s="12">
        <v>36</v>
      </c>
      <c r="H31" s="8">
        <v>3.36</v>
      </c>
      <c r="I31" s="12">
        <v>0</v>
      </c>
    </row>
    <row r="32" spans="2:9" ht="15" customHeight="1" x14ac:dyDescent="0.2">
      <c r="B32" t="s">
        <v>72</v>
      </c>
      <c r="C32" s="12">
        <v>82</v>
      </c>
      <c r="D32" s="8">
        <v>3.53</v>
      </c>
      <c r="E32" s="12">
        <v>18</v>
      </c>
      <c r="F32" s="8">
        <v>1.52</v>
      </c>
      <c r="G32" s="12">
        <v>64</v>
      </c>
      <c r="H32" s="8">
        <v>5.98</v>
      </c>
      <c r="I32" s="12">
        <v>0</v>
      </c>
    </row>
    <row r="33" spans="2:9" ht="15" customHeight="1" x14ac:dyDescent="0.2">
      <c r="B33" t="s">
        <v>46</v>
      </c>
      <c r="C33" s="12">
        <v>81</v>
      </c>
      <c r="D33" s="8">
        <v>3.49</v>
      </c>
      <c r="E33" s="12">
        <v>20</v>
      </c>
      <c r="F33" s="8">
        <v>1.69</v>
      </c>
      <c r="G33" s="12">
        <v>61</v>
      </c>
      <c r="H33" s="8">
        <v>5.7</v>
      </c>
      <c r="I33" s="12">
        <v>0</v>
      </c>
    </row>
    <row r="34" spans="2:9" ht="15" customHeight="1" x14ac:dyDescent="0.2">
      <c r="B34" t="s">
        <v>45</v>
      </c>
      <c r="C34" s="12">
        <v>69</v>
      </c>
      <c r="D34" s="8">
        <v>2.97</v>
      </c>
      <c r="E34" s="12">
        <v>31</v>
      </c>
      <c r="F34" s="8">
        <v>2.61</v>
      </c>
      <c r="G34" s="12">
        <v>38</v>
      </c>
      <c r="H34" s="8">
        <v>3.55</v>
      </c>
      <c r="I34" s="12">
        <v>0</v>
      </c>
    </row>
    <row r="35" spans="2:9" ht="15" customHeight="1" x14ac:dyDescent="0.2">
      <c r="B35" t="s">
        <v>51</v>
      </c>
      <c r="C35" s="12">
        <v>57</v>
      </c>
      <c r="D35" s="8">
        <v>2.46</v>
      </c>
      <c r="E35" s="12">
        <v>33</v>
      </c>
      <c r="F35" s="8">
        <v>2.78</v>
      </c>
      <c r="G35" s="12">
        <v>24</v>
      </c>
      <c r="H35" s="8">
        <v>2.2400000000000002</v>
      </c>
      <c r="I35" s="12">
        <v>0</v>
      </c>
    </row>
    <row r="36" spans="2:9" ht="15" customHeight="1" x14ac:dyDescent="0.2">
      <c r="B36" t="s">
        <v>50</v>
      </c>
      <c r="C36" s="12">
        <v>55</v>
      </c>
      <c r="D36" s="8">
        <v>2.37</v>
      </c>
      <c r="E36" s="12">
        <v>13</v>
      </c>
      <c r="F36" s="8">
        <v>1.1000000000000001</v>
      </c>
      <c r="G36" s="12">
        <v>42</v>
      </c>
      <c r="H36" s="8">
        <v>3.92</v>
      </c>
      <c r="I36" s="12">
        <v>0</v>
      </c>
    </row>
    <row r="37" spans="2:9" ht="15" customHeight="1" x14ac:dyDescent="0.2">
      <c r="B37" t="s">
        <v>56</v>
      </c>
      <c r="C37" s="12">
        <v>46</v>
      </c>
      <c r="D37" s="8">
        <v>1.98</v>
      </c>
      <c r="E37" s="12">
        <v>30</v>
      </c>
      <c r="F37" s="8">
        <v>2.5299999999999998</v>
      </c>
      <c r="G37" s="12">
        <v>16</v>
      </c>
      <c r="H37" s="8">
        <v>1.49</v>
      </c>
      <c r="I37" s="12">
        <v>0</v>
      </c>
    </row>
    <row r="38" spans="2:9" ht="15" customHeight="1" x14ac:dyDescent="0.2">
      <c r="B38" t="s">
        <v>61</v>
      </c>
      <c r="C38" s="12">
        <v>46</v>
      </c>
      <c r="D38" s="8">
        <v>1.98</v>
      </c>
      <c r="E38" s="12">
        <v>36</v>
      </c>
      <c r="F38" s="8">
        <v>3.04</v>
      </c>
      <c r="G38" s="12">
        <v>10</v>
      </c>
      <c r="H38" s="8">
        <v>0.93</v>
      </c>
      <c r="I38" s="12">
        <v>0</v>
      </c>
    </row>
    <row r="39" spans="2:9" ht="15" customHeight="1" x14ac:dyDescent="0.2">
      <c r="B39" t="s">
        <v>57</v>
      </c>
      <c r="C39" s="12">
        <v>45</v>
      </c>
      <c r="D39" s="8">
        <v>1.94</v>
      </c>
      <c r="E39" s="12">
        <v>25</v>
      </c>
      <c r="F39" s="8">
        <v>2.11</v>
      </c>
      <c r="G39" s="12">
        <v>20</v>
      </c>
      <c r="H39" s="8">
        <v>1.87</v>
      </c>
      <c r="I39" s="12">
        <v>0</v>
      </c>
    </row>
    <row r="40" spans="2:9" ht="15" customHeight="1" x14ac:dyDescent="0.2">
      <c r="B40" t="s">
        <v>63</v>
      </c>
      <c r="C40" s="12">
        <v>43</v>
      </c>
      <c r="D40" s="8">
        <v>1.85</v>
      </c>
      <c r="E40" s="12">
        <v>32</v>
      </c>
      <c r="F40" s="8">
        <v>2.7</v>
      </c>
      <c r="G40" s="12">
        <v>11</v>
      </c>
      <c r="H40" s="8">
        <v>1.03</v>
      </c>
      <c r="I40" s="12">
        <v>0</v>
      </c>
    </row>
    <row r="41" spans="2:9" ht="15" customHeight="1" x14ac:dyDescent="0.2">
      <c r="B41" t="s">
        <v>48</v>
      </c>
      <c r="C41" s="12">
        <v>40</v>
      </c>
      <c r="D41" s="8">
        <v>1.72</v>
      </c>
      <c r="E41" s="12">
        <v>7</v>
      </c>
      <c r="F41" s="8">
        <v>0.59</v>
      </c>
      <c r="G41" s="12">
        <v>33</v>
      </c>
      <c r="H41" s="8">
        <v>3.08</v>
      </c>
      <c r="I41" s="12">
        <v>0</v>
      </c>
    </row>
    <row r="42" spans="2:9" ht="15" customHeight="1" x14ac:dyDescent="0.2">
      <c r="B42" t="s">
        <v>62</v>
      </c>
      <c r="C42" s="12">
        <v>40</v>
      </c>
      <c r="D42" s="8">
        <v>1.72</v>
      </c>
      <c r="E42" s="12">
        <v>0</v>
      </c>
      <c r="F42" s="8">
        <v>0</v>
      </c>
      <c r="G42" s="12">
        <v>16</v>
      </c>
      <c r="H42" s="8">
        <v>1.49</v>
      </c>
      <c r="I42" s="12">
        <v>0</v>
      </c>
    </row>
    <row r="43" spans="2:9" ht="15" customHeight="1" x14ac:dyDescent="0.2">
      <c r="B43" t="s">
        <v>49</v>
      </c>
      <c r="C43" s="12">
        <v>34</v>
      </c>
      <c r="D43" s="8">
        <v>1.46</v>
      </c>
      <c r="E43" s="12">
        <v>3</v>
      </c>
      <c r="F43" s="8">
        <v>0.25</v>
      </c>
      <c r="G43" s="12">
        <v>31</v>
      </c>
      <c r="H43" s="8">
        <v>2.89</v>
      </c>
      <c r="I43" s="12">
        <v>0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99</v>
      </c>
      <c r="C47" s="12">
        <v>147</v>
      </c>
      <c r="D47" s="8">
        <v>6.33</v>
      </c>
      <c r="E47" s="12">
        <v>100</v>
      </c>
      <c r="F47" s="8">
        <v>8.43</v>
      </c>
      <c r="G47" s="12">
        <v>47</v>
      </c>
      <c r="H47" s="8">
        <v>4.3899999999999997</v>
      </c>
      <c r="I47" s="12">
        <v>0</v>
      </c>
    </row>
    <row r="48" spans="2:9" ht="15" customHeight="1" x14ac:dyDescent="0.2">
      <c r="B48" t="s">
        <v>105</v>
      </c>
      <c r="C48" s="12">
        <v>144</v>
      </c>
      <c r="D48" s="8">
        <v>6.2</v>
      </c>
      <c r="E48" s="12">
        <v>138</v>
      </c>
      <c r="F48" s="8">
        <v>11.64</v>
      </c>
      <c r="G48" s="12">
        <v>6</v>
      </c>
      <c r="H48" s="8">
        <v>0.56000000000000005</v>
      </c>
      <c r="I48" s="12">
        <v>0</v>
      </c>
    </row>
    <row r="49" spans="2:9" ht="15" customHeight="1" x14ac:dyDescent="0.2">
      <c r="B49" t="s">
        <v>104</v>
      </c>
      <c r="C49" s="12">
        <v>78</v>
      </c>
      <c r="D49" s="8">
        <v>3.36</v>
      </c>
      <c r="E49" s="12">
        <v>75</v>
      </c>
      <c r="F49" s="8">
        <v>6.32</v>
      </c>
      <c r="G49" s="12">
        <v>3</v>
      </c>
      <c r="H49" s="8">
        <v>0.28000000000000003</v>
      </c>
      <c r="I49" s="12">
        <v>0</v>
      </c>
    </row>
    <row r="50" spans="2:9" ht="15" customHeight="1" x14ac:dyDescent="0.2">
      <c r="B50" t="s">
        <v>96</v>
      </c>
      <c r="C50" s="12">
        <v>53</v>
      </c>
      <c r="D50" s="8">
        <v>2.2799999999999998</v>
      </c>
      <c r="E50" s="12">
        <v>32</v>
      </c>
      <c r="F50" s="8">
        <v>2.7</v>
      </c>
      <c r="G50" s="12">
        <v>21</v>
      </c>
      <c r="H50" s="8">
        <v>1.96</v>
      </c>
      <c r="I50" s="12">
        <v>0</v>
      </c>
    </row>
    <row r="51" spans="2:9" ht="15" customHeight="1" x14ac:dyDescent="0.2">
      <c r="B51" t="s">
        <v>101</v>
      </c>
      <c r="C51" s="12">
        <v>50</v>
      </c>
      <c r="D51" s="8">
        <v>2.15</v>
      </c>
      <c r="E51" s="12">
        <v>45</v>
      </c>
      <c r="F51" s="8">
        <v>3.79</v>
      </c>
      <c r="G51" s="12">
        <v>5</v>
      </c>
      <c r="H51" s="8">
        <v>0.47</v>
      </c>
      <c r="I51" s="12">
        <v>0</v>
      </c>
    </row>
    <row r="52" spans="2:9" ht="15" customHeight="1" x14ac:dyDescent="0.2">
      <c r="B52" t="s">
        <v>98</v>
      </c>
      <c r="C52" s="12">
        <v>46</v>
      </c>
      <c r="D52" s="8">
        <v>1.98</v>
      </c>
      <c r="E52" s="12">
        <v>29</v>
      </c>
      <c r="F52" s="8">
        <v>2.4500000000000002</v>
      </c>
      <c r="G52" s="12">
        <v>17</v>
      </c>
      <c r="H52" s="8">
        <v>1.59</v>
      </c>
      <c r="I52" s="12">
        <v>0</v>
      </c>
    </row>
    <row r="53" spans="2:9" ht="15" customHeight="1" x14ac:dyDescent="0.2">
      <c r="B53" t="s">
        <v>109</v>
      </c>
      <c r="C53" s="12">
        <v>43</v>
      </c>
      <c r="D53" s="8">
        <v>1.85</v>
      </c>
      <c r="E53" s="12">
        <v>32</v>
      </c>
      <c r="F53" s="8">
        <v>2.7</v>
      </c>
      <c r="G53" s="12">
        <v>11</v>
      </c>
      <c r="H53" s="8">
        <v>1.03</v>
      </c>
      <c r="I53" s="12">
        <v>0</v>
      </c>
    </row>
    <row r="54" spans="2:9" ht="15" customHeight="1" x14ac:dyDescent="0.2">
      <c r="B54" t="s">
        <v>93</v>
      </c>
      <c r="C54" s="12">
        <v>40</v>
      </c>
      <c r="D54" s="8">
        <v>1.72</v>
      </c>
      <c r="E54" s="12">
        <v>13</v>
      </c>
      <c r="F54" s="8">
        <v>1.1000000000000001</v>
      </c>
      <c r="G54" s="12">
        <v>27</v>
      </c>
      <c r="H54" s="8">
        <v>2.52</v>
      </c>
      <c r="I54" s="12">
        <v>0</v>
      </c>
    </row>
    <row r="55" spans="2:9" ht="15" customHeight="1" x14ac:dyDescent="0.2">
      <c r="B55" t="s">
        <v>100</v>
      </c>
      <c r="C55" s="12">
        <v>40</v>
      </c>
      <c r="D55" s="8">
        <v>1.72</v>
      </c>
      <c r="E55" s="12">
        <v>33</v>
      </c>
      <c r="F55" s="8">
        <v>2.78</v>
      </c>
      <c r="G55" s="12">
        <v>7</v>
      </c>
      <c r="H55" s="8">
        <v>0.65</v>
      </c>
      <c r="I55" s="12">
        <v>0</v>
      </c>
    </row>
    <row r="56" spans="2:9" ht="15" customHeight="1" x14ac:dyDescent="0.2">
      <c r="B56" t="s">
        <v>102</v>
      </c>
      <c r="C56" s="12">
        <v>39</v>
      </c>
      <c r="D56" s="8">
        <v>1.68</v>
      </c>
      <c r="E56" s="12">
        <v>37</v>
      </c>
      <c r="F56" s="8">
        <v>3.12</v>
      </c>
      <c r="G56" s="12">
        <v>2</v>
      </c>
      <c r="H56" s="8">
        <v>0.19</v>
      </c>
      <c r="I56" s="12">
        <v>0</v>
      </c>
    </row>
    <row r="57" spans="2:9" ht="15" customHeight="1" x14ac:dyDescent="0.2">
      <c r="B57" t="s">
        <v>95</v>
      </c>
      <c r="C57" s="12">
        <v>38</v>
      </c>
      <c r="D57" s="8">
        <v>1.64</v>
      </c>
      <c r="E57" s="12">
        <v>20</v>
      </c>
      <c r="F57" s="8">
        <v>1.69</v>
      </c>
      <c r="G57" s="12">
        <v>18</v>
      </c>
      <c r="H57" s="8">
        <v>1.68</v>
      </c>
      <c r="I57" s="12">
        <v>0</v>
      </c>
    </row>
    <row r="58" spans="2:9" ht="15" customHeight="1" x14ac:dyDescent="0.2">
      <c r="B58" t="s">
        <v>97</v>
      </c>
      <c r="C58" s="12">
        <v>37</v>
      </c>
      <c r="D58" s="8">
        <v>1.59</v>
      </c>
      <c r="E58" s="12">
        <v>16</v>
      </c>
      <c r="F58" s="8">
        <v>1.35</v>
      </c>
      <c r="G58" s="12">
        <v>21</v>
      </c>
      <c r="H58" s="8">
        <v>1.96</v>
      </c>
      <c r="I58" s="12">
        <v>0</v>
      </c>
    </row>
    <row r="59" spans="2:9" ht="15" customHeight="1" x14ac:dyDescent="0.2">
      <c r="B59" t="s">
        <v>127</v>
      </c>
      <c r="C59" s="12">
        <v>36</v>
      </c>
      <c r="D59" s="8">
        <v>1.55</v>
      </c>
      <c r="E59" s="12">
        <v>5</v>
      </c>
      <c r="F59" s="8">
        <v>0.42</v>
      </c>
      <c r="G59" s="12">
        <v>31</v>
      </c>
      <c r="H59" s="8">
        <v>2.89</v>
      </c>
      <c r="I59" s="12">
        <v>0</v>
      </c>
    </row>
    <row r="60" spans="2:9" ht="15" customHeight="1" x14ac:dyDescent="0.2">
      <c r="B60" t="s">
        <v>111</v>
      </c>
      <c r="C60" s="12">
        <v>36</v>
      </c>
      <c r="D60" s="8">
        <v>1.55</v>
      </c>
      <c r="E60" s="12">
        <v>6</v>
      </c>
      <c r="F60" s="8">
        <v>0.51</v>
      </c>
      <c r="G60" s="12">
        <v>30</v>
      </c>
      <c r="H60" s="8">
        <v>2.8</v>
      </c>
      <c r="I60" s="12">
        <v>0</v>
      </c>
    </row>
    <row r="61" spans="2:9" ht="15" customHeight="1" x14ac:dyDescent="0.2">
      <c r="B61" t="s">
        <v>107</v>
      </c>
      <c r="C61" s="12">
        <v>36</v>
      </c>
      <c r="D61" s="8">
        <v>1.55</v>
      </c>
      <c r="E61" s="12">
        <v>28</v>
      </c>
      <c r="F61" s="8">
        <v>2.36</v>
      </c>
      <c r="G61" s="12">
        <v>8</v>
      </c>
      <c r="H61" s="8">
        <v>0.75</v>
      </c>
      <c r="I61" s="12">
        <v>0</v>
      </c>
    </row>
    <row r="62" spans="2:9" ht="15" customHeight="1" x14ac:dyDescent="0.2">
      <c r="B62" t="s">
        <v>106</v>
      </c>
      <c r="C62" s="12">
        <v>34</v>
      </c>
      <c r="D62" s="8">
        <v>1.46</v>
      </c>
      <c r="E62" s="12">
        <v>30</v>
      </c>
      <c r="F62" s="8">
        <v>2.5299999999999998</v>
      </c>
      <c r="G62" s="12">
        <v>4</v>
      </c>
      <c r="H62" s="8">
        <v>0.37</v>
      </c>
      <c r="I62" s="12">
        <v>0</v>
      </c>
    </row>
    <row r="63" spans="2:9" ht="15" customHeight="1" x14ac:dyDescent="0.2">
      <c r="B63" t="s">
        <v>90</v>
      </c>
      <c r="C63" s="12">
        <v>33</v>
      </c>
      <c r="D63" s="8">
        <v>1.42</v>
      </c>
      <c r="E63" s="12">
        <v>6</v>
      </c>
      <c r="F63" s="8">
        <v>0.51</v>
      </c>
      <c r="G63" s="12">
        <v>27</v>
      </c>
      <c r="H63" s="8">
        <v>2.52</v>
      </c>
      <c r="I63" s="12">
        <v>0</v>
      </c>
    </row>
    <row r="64" spans="2:9" ht="15" customHeight="1" x14ac:dyDescent="0.2">
      <c r="B64" t="s">
        <v>91</v>
      </c>
      <c r="C64" s="12">
        <v>33</v>
      </c>
      <c r="D64" s="8">
        <v>1.42</v>
      </c>
      <c r="E64" s="12">
        <v>7</v>
      </c>
      <c r="F64" s="8">
        <v>0.59</v>
      </c>
      <c r="G64" s="12">
        <v>26</v>
      </c>
      <c r="H64" s="8">
        <v>2.4300000000000002</v>
      </c>
      <c r="I64" s="12">
        <v>0</v>
      </c>
    </row>
    <row r="65" spans="2:9" ht="15" customHeight="1" x14ac:dyDescent="0.2">
      <c r="B65" t="s">
        <v>126</v>
      </c>
      <c r="C65" s="12">
        <v>33</v>
      </c>
      <c r="D65" s="8">
        <v>1.42</v>
      </c>
      <c r="E65" s="12">
        <v>11</v>
      </c>
      <c r="F65" s="8">
        <v>0.93</v>
      </c>
      <c r="G65" s="12">
        <v>22</v>
      </c>
      <c r="H65" s="8">
        <v>2.0499999999999998</v>
      </c>
      <c r="I65" s="12">
        <v>0</v>
      </c>
    </row>
    <row r="66" spans="2:9" ht="15" customHeight="1" x14ac:dyDescent="0.2">
      <c r="B66" t="s">
        <v>120</v>
      </c>
      <c r="C66" s="12">
        <v>33</v>
      </c>
      <c r="D66" s="8">
        <v>1.42</v>
      </c>
      <c r="E66" s="12">
        <v>19</v>
      </c>
      <c r="F66" s="8">
        <v>1.6</v>
      </c>
      <c r="G66" s="12">
        <v>14</v>
      </c>
      <c r="H66" s="8">
        <v>1.31</v>
      </c>
      <c r="I66" s="12">
        <v>0</v>
      </c>
    </row>
    <row r="68" spans="2:9" ht="15" customHeight="1" x14ac:dyDescent="0.2">
      <c r="B68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59FC4-1B9D-46AF-8747-729F29955B6B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193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182</v>
      </c>
      <c r="D6" s="8">
        <v>15.22</v>
      </c>
      <c r="E6" s="12">
        <v>111</v>
      </c>
      <c r="F6" s="8">
        <v>13.57</v>
      </c>
      <c r="G6" s="12">
        <v>71</v>
      </c>
      <c r="H6" s="8">
        <v>20.399999999999999</v>
      </c>
      <c r="I6" s="12">
        <v>0</v>
      </c>
    </row>
    <row r="7" spans="2:9" ht="15" customHeight="1" x14ac:dyDescent="0.2">
      <c r="B7" t="s">
        <v>23</v>
      </c>
      <c r="C7" s="12">
        <v>90</v>
      </c>
      <c r="D7" s="8">
        <v>7.53</v>
      </c>
      <c r="E7" s="12">
        <v>44</v>
      </c>
      <c r="F7" s="8">
        <v>5.38</v>
      </c>
      <c r="G7" s="12">
        <v>46</v>
      </c>
      <c r="H7" s="8">
        <v>13.22</v>
      </c>
      <c r="I7" s="12">
        <v>0</v>
      </c>
    </row>
    <row r="8" spans="2:9" ht="15" customHeight="1" x14ac:dyDescent="0.2">
      <c r="B8" t="s">
        <v>24</v>
      </c>
      <c r="C8" s="12">
        <v>3</v>
      </c>
      <c r="D8" s="8">
        <v>0.25</v>
      </c>
      <c r="E8" s="12">
        <v>0</v>
      </c>
      <c r="F8" s="8">
        <v>0</v>
      </c>
      <c r="G8" s="12">
        <v>2</v>
      </c>
      <c r="H8" s="8">
        <v>0.56999999999999995</v>
      </c>
      <c r="I8" s="12">
        <v>0</v>
      </c>
    </row>
    <row r="9" spans="2:9" ht="15" customHeight="1" x14ac:dyDescent="0.2">
      <c r="B9" t="s">
        <v>25</v>
      </c>
      <c r="C9" s="12">
        <v>4</v>
      </c>
      <c r="D9" s="8">
        <v>0.33</v>
      </c>
      <c r="E9" s="12">
        <v>1</v>
      </c>
      <c r="F9" s="8">
        <v>0.12</v>
      </c>
      <c r="G9" s="12">
        <v>3</v>
      </c>
      <c r="H9" s="8">
        <v>0.86</v>
      </c>
      <c r="I9" s="12">
        <v>0</v>
      </c>
    </row>
    <row r="10" spans="2:9" ht="15" customHeight="1" x14ac:dyDescent="0.2">
      <c r="B10" t="s">
        <v>26</v>
      </c>
      <c r="C10" s="12">
        <v>17</v>
      </c>
      <c r="D10" s="8">
        <v>1.42</v>
      </c>
      <c r="E10" s="12">
        <v>4</v>
      </c>
      <c r="F10" s="8">
        <v>0.49</v>
      </c>
      <c r="G10" s="12">
        <v>13</v>
      </c>
      <c r="H10" s="8">
        <v>3.74</v>
      </c>
      <c r="I10" s="12">
        <v>0</v>
      </c>
    </row>
    <row r="11" spans="2:9" ht="15" customHeight="1" x14ac:dyDescent="0.2">
      <c r="B11" t="s">
        <v>27</v>
      </c>
      <c r="C11" s="12">
        <v>350</v>
      </c>
      <c r="D11" s="8">
        <v>29.26</v>
      </c>
      <c r="E11" s="12">
        <v>233</v>
      </c>
      <c r="F11" s="8">
        <v>28.48</v>
      </c>
      <c r="G11" s="12">
        <v>115</v>
      </c>
      <c r="H11" s="8">
        <v>33.049999999999997</v>
      </c>
      <c r="I11" s="12">
        <v>2</v>
      </c>
    </row>
    <row r="12" spans="2:9" ht="15" customHeight="1" x14ac:dyDescent="0.2">
      <c r="B12" t="s">
        <v>28</v>
      </c>
      <c r="C12" s="12">
        <v>2</v>
      </c>
      <c r="D12" s="8">
        <v>0.17</v>
      </c>
      <c r="E12" s="12">
        <v>1</v>
      </c>
      <c r="F12" s="8">
        <v>0.12</v>
      </c>
      <c r="G12" s="12">
        <v>1</v>
      </c>
      <c r="H12" s="8">
        <v>0.28999999999999998</v>
      </c>
      <c r="I12" s="12">
        <v>0</v>
      </c>
    </row>
    <row r="13" spans="2:9" ht="15" customHeight="1" x14ac:dyDescent="0.2">
      <c r="B13" t="s">
        <v>29</v>
      </c>
      <c r="C13" s="12">
        <v>71</v>
      </c>
      <c r="D13" s="8">
        <v>5.94</v>
      </c>
      <c r="E13" s="12">
        <v>52</v>
      </c>
      <c r="F13" s="8">
        <v>6.36</v>
      </c>
      <c r="G13" s="12">
        <v>18</v>
      </c>
      <c r="H13" s="8">
        <v>5.17</v>
      </c>
      <c r="I13" s="12">
        <v>0</v>
      </c>
    </row>
    <row r="14" spans="2:9" ht="15" customHeight="1" x14ac:dyDescent="0.2">
      <c r="B14" t="s">
        <v>30</v>
      </c>
      <c r="C14" s="12">
        <v>36</v>
      </c>
      <c r="D14" s="8">
        <v>3.01</v>
      </c>
      <c r="E14" s="12">
        <v>27</v>
      </c>
      <c r="F14" s="8">
        <v>3.3</v>
      </c>
      <c r="G14" s="12">
        <v>9</v>
      </c>
      <c r="H14" s="8">
        <v>2.59</v>
      </c>
      <c r="I14" s="12">
        <v>0</v>
      </c>
    </row>
    <row r="15" spans="2:9" ht="15" customHeight="1" x14ac:dyDescent="0.2">
      <c r="B15" t="s">
        <v>31</v>
      </c>
      <c r="C15" s="12">
        <v>119</v>
      </c>
      <c r="D15" s="8">
        <v>9.9499999999999993</v>
      </c>
      <c r="E15" s="12">
        <v>110</v>
      </c>
      <c r="F15" s="8">
        <v>13.45</v>
      </c>
      <c r="G15" s="12">
        <v>9</v>
      </c>
      <c r="H15" s="8">
        <v>2.59</v>
      </c>
      <c r="I15" s="12">
        <v>0</v>
      </c>
    </row>
    <row r="16" spans="2:9" ht="15" customHeight="1" x14ac:dyDescent="0.2">
      <c r="B16" t="s">
        <v>32</v>
      </c>
      <c r="C16" s="12">
        <v>157</v>
      </c>
      <c r="D16" s="8">
        <v>13.13</v>
      </c>
      <c r="E16" s="12">
        <v>143</v>
      </c>
      <c r="F16" s="8">
        <v>17.48</v>
      </c>
      <c r="G16" s="12">
        <v>13</v>
      </c>
      <c r="H16" s="8">
        <v>3.74</v>
      </c>
      <c r="I16" s="12">
        <v>1</v>
      </c>
    </row>
    <row r="17" spans="2:9" ht="15" customHeight="1" x14ac:dyDescent="0.2">
      <c r="B17" t="s">
        <v>33</v>
      </c>
      <c r="C17" s="12">
        <v>48</v>
      </c>
      <c r="D17" s="8">
        <v>4.01</v>
      </c>
      <c r="E17" s="12">
        <v>27</v>
      </c>
      <c r="F17" s="8">
        <v>3.3</v>
      </c>
      <c r="G17" s="12">
        <v>6</v>
      </c>
      <c r="H17" s="8">
        <v>1.72</v>
      </c>
      <c r="I17" s="12">
        <v>0</v>
      </c>
    </row>
    <row r="18" spans="2:9" ht="15" customHeight="1" x14ac:dyDescent="0.2">
      <c r="B18" t="s">
        <v>34</v>
      </c>
      <c r="C18" s="12">
        <v>70</v>
      </c>
      <c r="D18" s="8">
        <v>5.85</v>
      </c>
      <c r="E18" s="12">
        <v>45</v>
      </c>
      <c r="F18" s="8">
        <v>5.5</v>
      </c>
      <c r="G18" s="12">
        <v>22</v>
      </c>
      <c r="H18" s="8">
        <v>6.32</v>
      </c>
      <c r="I18" s="12">
        <v>0</v>
      </c>
    </row>
    <row r="19" spans="2:9" ht="15" customHeight="1" x14ac:dyDescent="0.2">
      <c r="B19" t="s">
        <v>35</v>
      </c>
      <c r="C19" s="12">
        <v>47</v>
      </c>
      <c r="D19" s="8">
        <v>3.93</v>
      </c>
      <c r="E19" s="12">
        <v>20</v>
      </c>
      <c r="F19" s="8">
        <v>2.44</v>
      </c>
      <c r="G19" s="12">
        <v>20</v>
      </c>
      <c r="H19" s="8">
        <v>5.75</v>
      </c>
      <c r="I19" s="12">
        <v>0</v>
      </c>
    </row>
    <row r="20" spans="2:9" ht="15" customHeight="1" x14ac:dyDescent="0.2">
      <c r="B20" s="9" t="s">
        <v>180</v>
      </c>
      <c r="C20" s="12">
        <f>SUM(LTBL_38214[総数／事業所数])</f>
        <v>1196</v>
      </c>
      <c r="E20" s="12">
        <f>SUBTOTAL(109,LTBL_38214[個人／事業所数])</f>
        <v>818</v>
      </c>
      <c r="G20" s="12">
        <f>SUBTOTAL(109,LTBL_38214[法人／事業所数])</f>
        <v>348</v>
      </c>
      <c r="I20" s="12">
        <f>SUBTOTAL(109,LTBL_38214[法人以外の団体／事業所数])</f>
        <v>3</v>
      </c>
    </row>
    <row r="21" spans="2:9" ht="15" customHeight="1" x14ac:dyDescent="0.2">
      <c r="E21" s="11">
        <f>LTBL_38214[[#Totals],[個人／事業所数]]/LTBL_38214[[#Totals],[総数／事業所数]]</f>
        <v>0.68394648829431437</v>
      </c>
      <c r="G21" s="11">
        <f>LTBL_38214[[#Totals],[法人／事業所数]]/LTBL_38214[[#Totals],[総数／事業所数]]</f>
        <v>0.29096989966555181</v>
      </c>
      <c r="I21" s="11">
        <f>LTBL_38214[[#Totals],[法人以外の団体／事業所数]]/LTBL_38214[[#Totals],[総数／事業所数]]</f>
        <v>2.508361204013378E-3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142</v>
      </c>
      <c r="D24" s="8">
        <v>11.87</v>
      </c>
      <c r="E24" s="12">
        <v>135</v>
      </c>
      <c r="F24" s="8">
        <v>16.5</v>
      </c>
      <c r="G24" s="12">
        <v>7</v>
      </c>
      <c r="H24" s="8">
        <v>2.0099999999999998</v>
      </c>
      <c r="I24" s="12">
        <v>0</v>
      </c>
    </row>
    <row r="25" spans="2:9" ht="15" customHeight="1" x14ac:dyDescent="0.2">
      <c r="B25" t="s">
        <v>52</v>
      </c>
      <c r="C25" s="12">
        <v>124</v>
      </c>
      <c r="D25" s="8">
        <v>10.37</v>
      </c>
      <c r="E25" s="12">
        <v>105</v>
      </c>
      <c r="F25" s="8">
        <v>12.84</v>
      </c>
      <c r="G25" s="12">
        <v>18</v>
      </c>
      <c r="H25" s="8">
        <v>5.17</v>
      </c>
      <c r="I25" s="12">
        <v>1</v>
      </c>
    </row>
    <row r="26" spans="2:9" ht="15" customHeight="1" x14ac:dyDescent="0.2">
      <c r="B26" t="s">
        <v>58</v>
      </c>
      <c r="C26" s="12">
        <v>106</v>
      </c>
      <c r="D26" s="8">
        <v>8.86</v>
      </c>
      <c r="E26" s="12">
        <v>100</v>
      </c>
      <c r="F26" s="8">
        <v>12.22</v>
      </c>
      <c r="G26" s="12">
        <v>6</v>
      </c>
      <c r="H26" s="8">
        <v>1.72</v>
      </c>
      <c r="I26" s="12">
        <v>0</v>
      </c>
    </row>
    <row r="27" spans="2:9" ht="15" customHeight="1" x14ac:dyDescent="0.2">
      <c r="B27" t="s">
        <v>54</v>
      </c>
      <c r="C27" s="12">
        <v>101</v>
      </c>
      <c r="D27" s="8">
        <v>8.44</v>
      </c>
      <c r="E27" s="12">
        <v>54</v>
      </c>
      <c r="F27" s="8">
        <v>6.6</v>
      </c>
      <c r="G27" s="12">
        <v>46</v>
      </c>
      <c r="H27" s="8">
        <v>13.22</v>
      </c>
      <c r="I27" s="12">
        <v>1</v>
      </c>
    </row>
    <row r="28" spans="2:9" ht="15" customHeight="1" x14ac:dyDescent="0.2">
      <c r="B28" t="s">
        <v>44</v>
      </c>
      <c r="C28" s="12">
        <v>91</v>
      </c>
      <c r="D28" s="8">
        <v>7.61</v>
      </c>
      <c r="E28" s="12">
        <v>46</v>
      </c>
      <c r="F28" s="8">
        <v>5.62</v>
      </c>
      <c r="G28" s="12">
        <v>45</v>
      </c>
      <c r="H28" s="8">
        <v>12.93</v>
      </c>
      <c r="I28" s="12">
        <v>0</v>
      </c>
    </row>
    <row r="29" spans="2:9" ht="15" customHeight="1" x14ac:dyDescent="0.2">
      <c r="B29" t="s">
        <v>55</v>
      </c>
      <c r="C29" s="12">
        <v>61</v>
      </c>
      <c r="D29" s="8">
        <v>5.0999999999999996</v>
      </c>
      <c r="E29" s="12">
        <v>47</v>
      </c>
      <c r="F29" s="8">
        <v>5.75</v>
      </c>
      <c r="G29" s="12">
        <v>13</v>
      </c>
      <c r="H29" s="8">
        <v>3.74</v>
      </c>
      <c r="I29" s="12">
        <v>0</v>
      </c>
    </row>
    <row r="30" spans="2:9" ht="15" customHeight="1" x14ac:dyDescent="0.2">
      <c r="B30" t="s">
        <v>45</v>
      </c>
      <c r="C30" s="12">
        <v>59</v>
      </c>
      <c r="D30" s="8">
        <v>4.93</v>
      </c>
      <c r="E30" s="12">
        <v>50</v>
      </c>
      <c r="F30" s="8">
        <v>6.11</v>
      </c>
      <c r="G30" s="12">
        <v>9</v>
      </c>
      <c r="H30" s="8">
        <v>2.59</v>
      </c>
      <c r="I30" s="12">
        <v>0</v>
      </c>
    </row>
    <row r="31" spans="2:9" ht="15" customHeight="1" x14ac:dyDescent="0.2">
      <c r="B31" t="s">
        <v>61</v>
      </c>
      <c r="C31" s="12">
        <v>50</v>
      </c>
      <c r="D31" s="8">
        <v>4.18</v>
      </c>
      <c r="E31" s="12">
        <v>44</v>
      </c>
      <c r="F31" s="8">
        <v>5.38</v>
      </c>
      <c r="G31" s="12">
        <v>6</v>
      </c>
      <c r="H31" s="8">
        <v>1.72</v>
      </c>
      <c r="I31" s="12">
        <v>0</v>
      </c>
    </row>
    <row r="32" spans="2:9" ht="15" customHeight="1" x14ac:dyDescent="0.2">
      <c r="B32" t="s">
        <v>53</v>
      </c>
      <c r="C32" s="12">
        <v>48</v>
      </c>
      <c r="D32" s="8">
        <v>4.01</v>
      </c>
      <c r="E32" s="12">
        <v>30</v>
      </c>
      <c r="F32" s="8">
        <v>3.67</v>
      </c>
      <c r="G32" s="12">
        <v>18</v>
      </c>
      <c r="H32" s="8">
        <v>5.17</v>
      </c>
      <c r="I32" s="12">
        <v>0</v>
      </c>
    </row>
    <row r="33" spans="2:9" ht="15" customHeight="1" x14ac:dyDescent="0.2">
      <c r="B33" t="s">
        <v>60</v>
      </c>
      <c r="C33" s="12">
        <v>48</v>
      </c>
      <c r="D33" s="8">
        <v>4.01</v>
      </c>
      <c r="E33" s="12">
        <v>27</v>
      </c>
      <c r="F33" s="8">
        <v>3.3</v>
      </c>
      <c r="G33" s="12">
        <v>6</v>
      </c>
      <c r="H33" s="8">
        <v>1.72</v>
      </c>
      <c r="I33" s="12">
        <v>0</v>
      </c>
    </row>
    <row r="34" spans="2:9" ht="15" customHeight="1" x14ac:dyDescent="0.2">
      <c r="B34" t="s">
        <v>46</v>
      </c>
      <c r="C34" s="12">
        <v>32</v>
      </c>
      <c r="D34" s="8">
        <v>2.68</v>
      </c>
      <c r="E34" s="12">
        <v>15</v>
      </c>
      <c r="F34" s="8">
        <v>1.83</v>
      </c>
      <c r="G34" s="12">
        <v>17</v>
      </c>
      <c r="H34" s="8">
        <v>4.8899999999999997</v>
      </c>
      <c r="I34" s="12">
        <v>0</v>
      </c>
    </row>
    <row r="35" spans="2:9" ht="15" customHeight="1" x14ac:dyDescent="0.2">
      <c r="B35" t="s">
        <v>51</v>
      </c>
      <c r="C35" s="12">
        <v>25</v>
      </c>
      <c r="D35" s="8">
        <v>2.09</v>
      </c>
      <c r="E35" s="12">
        <v>20</v>
      </c>
      <c r="F35" s="8">
        <v>2.44</v>
      </c>
      <c r="G35" s="12">
        <v>5</v>
      </c>
      <c r="H35" s="8">
        <v>1.44</v>
      </c>
      <c r="I35" s="12">
        <v>0</v>
      </c>
    </row>
    <row r="36" spans="2:9" ht="15" customHeight="1" x14ac:dyDescent="0.2">
      <c r="B36" t="s">
        <v>68</v>
      </c>
      <c r="C36" s="12">
        <v>21</v>
      </c>
      <c r="D36" s="8">
        <v>1.76</v>
      </c>
      <c r="E36" s="12">
        <v>18</v>
      </c>
      <c r="F36" s="8">
        <v>2.2000000000000002</v>
      </c>
      <c r="G36" s="12">
        <v>3</v>
      </c>
      <c r="H36" s="8">
        <v>0.86</v>
      </c>
      <c r="I36" s="12">
        <v>0</v>
      </c>
    </row>
    <row r="37" spans="2:9" ht="15" customHeight="1" x14ac:dyDescent="0.2">
      <c r="B37" t="s">
        <v>62</v>
      </c>
      <c r="C37" s="12">
        <v>20</v>
      </c>
      <c r="D37" s="8">
        <v>1.67</v>
      </c>
      <c r="E37" s="12">
        <v>1</v>
      </c>
      <c r="F37" s="8">
        <v>0.12</v>
      </c>
      <c r="G37" s="12">
        <v>16</v>
      </c>
      <c r="H37" s="8">
        <v>4.5999999999999996</v>
      </c>
      <c r="I37" s="12">
        <v>0</v>
      </c>
    </row>
    <row r="38" spans="2:9" ht="15" customHeight="1" x14ac:dyDescent="0.2">
      <c r="B38" t="s">
        <v>57</v>
      </c>
      <c r="C38" s="12">
        <v>19</v>
      </c>
      <c r="D38" s="8">
        <v>1.59</v>
      </c>
      <c r="E38" s="12">
        <v>13</v>
      </c>
      <c r="F38" s="8">
        <v>1.59</v>
      </c>
      <c r="G38" s="12">
        <v>6</v>
      </c>
      <c r="H38" s="8">
        <v>1.72</v>
      </c>
      <c r="I38" s="12">
        <v>0</v>
      </c>
    </row>
    <row r="39" spans="2:9" ht="15" customHeight="1" x14ac:dyDescent="0.2">
      <c r="B39" t="s">
        <v>48</v>
      </c>
      <c r="C39" s="12">
        <v>16</v>
      </c>
      <c r="D39" s="8">
        <v>1.34</v>
      </c>
      <c r="E39" s="12">
        <v>5</v>
      </c>
      <c r="F39" s="8">
        <v>0.61</v>
      </c>
      <c r="G39" s="12">
        <v>11</v>
      </c>
      <c r="H39" s="8">
        <v>3.16</v>
      </c>
      <c r="I39" s="12">
        <v>0</v>
      </c>
    </row>
    <row r="40" spans="2:9" ht="15" customHeight="1" x14ac:dyDescent="0.2">
      <c r="B40" t="s">
        <v>56</v>
      </c>
      <c r="C40" s="12">
        <v>16</v>
      </c>
      <c r="D40" s="8">
        <v>1.34</v>
      </c>
      <c r="E40" s="12">
        <v>13</v>
      </c>
      <c r="F40" s="8">
        <v>1.59</v>
      </c>
      <c r="G40" s="12">
        <v>3</v>
      </c>
      <c r="H40" s="8">
        <v>0.86</v>
      </c>
      <c r="I40" s="12">
        <v>0</v>
      </c>
    </row>
    <row r="41" spans="2:9" ht="15" customHeight="1" x14ac:dyDescent="0.2">
      <c r="B41" t="s">
        <v>47</v>
      </c>
      <c r="C41" s="12">
        <v>14</v>
      </c>
      <c r="D41" s="8">
        <v>1.17</v>
      </c>
      <c r="E41" s="12">
        <v>7</v>
      </c>
      <c r="F41" s="8">
        <v>0.86</v>
      </c>
      <c r="G41" s="12">
        <v>7</v>
      </c>
      <c r="H41" s="8">
        <v>2.0099999999999998</v>
      </c>
      <c r="I41" s="12">
        <v>0</v>
      </c>
    </row>
    <row r="42" spans="2:9" ht="15" customHeight="1" x14ac:dyDescent="0.2">
      <c r="B42" t="s">
        <v>74</v>
      </c>
      <c r="C42" s="12">
        <v>14</v>
      </c>
      <c r="D42" s="8">
        <v>1.17</v>
      </c>
      <c r="E42" s="12">
        <v>3</v>
      </c>
      <c r="F42" s="8">
        <v>0.37</v>
      </c>
      <c r="G42" s="12">
        <v>9</v>
      </c>
      <c r="H42" s="8">
        <v>2.59</v>
      </c>
      <c r="I42" s="12">
        <v>0</v>
      </c>
    </row>
    <row r="43" spans="2:9" ht="15" customHeight="1" x14ac:dyDescent="0.2">
      <c r="B43" t="s">
        <v>73</v>
      </c>
      <c r="C43" s="12">
        <v>13</v>
      </c>
      <c r="D43" s="8">
        <v>1.0900000000000001</v>
      </c>
      <c r="E43" s="12">
        <v>10</v>
      </c>
      <c r="F43" s="8">
        <v>1.22</v>
      </c>
      <c r="G43" s="12">
        <v>3</v>
      </c>
      <c r="H43" s="8">
        <v>0.86</v>
      </c>
      <c r="I43" s="12">
        <v>0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105</v>
      </c>
      <c r="C47" s="12">
        <v>74</v>
      </c>
      <c r="D47" s="8">
        <v>6.19</v>
      </c>
      <c r="E47" s="12">
        <v>73</v>
      </c>
      <c r="F47" s="8">
        <v>8.92</v>
      </c>
      <c r="G47" s="12">
        <v>1</v>
      </c>
      <c r="H47" s="8">
        <v>0.28999999999999998</v>
      </c>
      <c r="I47" s="12">
        <v>0</v>
      </c>
    </row>
    <row r="48" spans="2:9" ht="15" customHeight="1" x14ac:dyDescent="0.2">
      <c r="B48" t="s">
        <v>104</v>
      </c>
      <c r="C48" s="12">
        <v>46</v>
      </c>
      <c r="D48" s="8">
        <v>3.85</v>
      </c>
      <c r="E48" s="12">
        <v>46</v>
      </c>
      <c r="F48" s="8">
        <v>5.62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95</v>
      </c>
      <c r="C49" s="12">
        <v>45</v>
      </c>
      <c r="D49" s="8">
        <v>3.76</v>
      </c>
      <c r="E49" s="12">
        <v>37</v>
      </c>
      <c r="F49" s="8">
        <v>4.5199999999999996</v>
      </c>
      <c r="G49" s="12">
        <v>7</v>
      </c>
      <c r="H49" s="8">
        <v>2.0099999999999998</v>
      </c>
      <c r="I49" s="12">
        <v>1</v>
      </c>
    </row>
    <row r="50" spans="2:9" ht="15" customHeight="1" x14ac:dyDescent="0.2">
      <c r="B50" t="s">
        <v>108</v>
      </c>
      <c r="C50" s="12">
        <v>35</v>
      </c>
      <c r="D50" s="8">
        <v>2.93</v>
      </c>
      <c r="E50" s="12">
        <v>34</v>
      </c>
      <c r="F50" s="8">
        <v>4.16</v>
      </c>
      <c r="G50" s="12">
        <v>1</v>
      </c>
      <c r="H50" s="8">
        <v>0.28999999999999998</v>
      </c>
      <c r="I50" s="12">
        <v>0</v>
      </c>
    </row>
    <row r="51" spans="2:9" ht="15" customHeight="1" x14ac:dyDescent="0.2">
      <c r="B51" t="s">
        <v>92</v>
      </c>
      <c r="C51" s="12">
        <v>33</v>
      </c>
      <c r="D51" s="8">
        <v>2.76</v>
      </c>
      <c r="E51" s="12">
        <v>29</v>
      </c>
      <c r="F51" s="8">
        <v>3.55</v>
      </c>
      <c r="G51" s="12">
        <v>4</v>
      </c>
      <c r="H51" s="8">
        <v>1.1499999999999999</v>
      </c>
      <c r="I51" s="12">
        <v>0</v>
      </c>
    </row>
    <row r="52" spans="2:9" ht="15" customHeight="1" x14ac:dyDescent="0.2">
      <c r="B52" t="s">
        <v>122</v>
      </c>
      <c r="C52" s="12">
        <v>32</v>
      </c>
      <c r="D52" s="8">
        <v>2.68</v>
      </c>
      <c r="E52" s="12">
        <v>31</v>
      </c>
      <c r="F52" s="8">
        <v>3.79</v>
      </c>
      <c r="G52" s="12">
        <v>1</v>
      </c>
      <c r="H52" s="8">
        <v>0.28999999999999998</v>
      </c>
      <c r="I52" s="12">
        <v>0</v>
      </c>
    </row>
    <row r="53" spans="2:9" ht="15" customHeight="1" x14ac:dyDescent="0.2">
      <c r="B53" t="s">
        <v>90</v>
      </c>
      <c r="C53" s="12">
        <v>31</v>
      </c>
      <c r="D53" s="8">
        <v>2.59</v>
      </c>
      <c r="E53" s="12">
        <v>5</v>
      </c>
      <c r="F53" s="8">
        <v>0.61</v>
      </c>
      <c r="G53" s="12">
        <v>26</v>
      </c>
      <c r="H53" s="8">
        <v>7.47</v>
      </c>
      <c r="I53" s="12">
        <v>0</v>
      </c>
    </row>
    <row r="54" spans="2:9" ht="15" customHeight="1" x14ac:dyDescent="0.2">
      <c r="B54" t="s">
        <v>96</v>
      </c>
      <c r="C54" s="12">
        <v>26</v>
      </c>
      <c r="D54" s="8">
        <v>2.17</v>
      </c>
      <c r="E54" s="12">
        <v>14</v>
      </c>
      <c r="F54" s="8">
        <v>1.71</v>
      </c>
      <c r="G54" s="12">
        <v>12</v>
      </c>
      <c r="H54" s="8">
        <v>3.45</v>
      </c>
      <c r="I54" s="12">
        <v>0</v>
      </c>
    </row>
    <row r="55" spans="2:9" ht="15" customHeight="1" x14ac:dyDescent="0.2">
      <c r="B55" t="s">
        <v>99</v>
      </c>
      <c r="C55" s="12">
        <v>25</v>
      </c>
      <c r="D55" s="8">
        <v>2.09</v>
      </c>
      <c r="E55" s="12">
        <v>15</v>
      </c>
      <c r="F55" s="8">
        <v>1.83</v>
      </c>
      <c r="G55" s="12">
        <v>10</v>
      </c>
      <c r="H55" s="8">
        <v>2.87</v>
      </c>
      <c r="I55" s="12">
        <v>0</v>
      </c>
    </row>
    <row r="56" spans="2:9" ht="15" customHeight="1" x14ac:dyDescent="0.2">
      <c r="B56" t="s">
        <v>118</v>
      </c>
      <c r="C56" s="12">
        <v>23</v>
      </c>
      <c r="D56" s="8">
        <v>1.92</v>
      </c>
      <c r="E56" s="12">
        <v>9</v>
      </c>
      <c r="F56" s="8">
        <v>1.1000000000000001</v>
      </c>
      <c r="G56" s="12">
        <v>13</v>
      </c>
      <c r="H56" s="8">
        <v>3.74</v>
      </c>
      <c r="I56" s="12">
        <v>1</v>
      </c>
    </row>
    <row r="57" spans="2:9" ht="15" customHeight="1" x14ac:dyDescent="0.2">
      <c r="B57" t="s">
        <v>102</v>
      </c>
      <c r="C57" s="12">
        <v>23</v>
      </c>
      <c r="D57" s="8">
        <v>1.92</v>
      </c>
      <c r="E57" s="12">
        <v>23</v>
      </c>
      <c r="F57" s="8">
        <v>2.81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107</v>
      </c>
      <c r="C58" s="12">
        <v>23</v>
      </c>
      <c r="D58" s="8">
        <v>1.92</v>
      </c>
      <c r="E58" s="12">
        <v>21</v>
      </c>
      <c r="F58" s="8">
        <v>2.57</v>
      </c>
      <c r="G58" s="12">
        <v>2</v>
      </c>
      <c r="H58" s="8">
        <v>0.56999999999999995</v>
      </c>
      <c r="I58" s="12">
        <v>0</v>
      </c>
    </row>
    <row r="59" spans="2:9" ht="15" customHeight="1" x14ac:dyDescent="0.2">
      <c r="B59" t="s">
        <v>123</v>
      </c>
      <c r="C59" s="12">
        <v>22</v>
      </c>
      <c r="D59" s="8">
        <v>1.84</v>
      </c>
      <c r="E59" s="12">
        <v>18</v>
      </c>
      <c r="F59" s="8">
        <v>2.2000000000000002</v>
      </c>
      <c r="G59" s="12">
        <v>4</v>
      </c>
      <c r="H59" s="8">
        <v>1.1499999999999999</v>
      </c>
      <c r="I59" s="12">
        <v>0</v>
      </c>
    </row>
    <row r="60" spans="2:9" ht="15" customHeight="1" x14ac:dyDescent="0.2">
      <c r="B60" t="s">
        <v>98</v>
      </c>
      <c r="C60" s="12">
        <v>22</v>
      </c>
      <c r="D60" s="8">
        <v>1.84</v>
      </c>
      <c r="E60" s="12">
        <v>17</v>
      </c>
      <c r="F60" s="8">
        <v>2.08</v>
      </c>
      <c r="G60" s="12">
        <v>5</v>
      </c>
      <c r="H60" s="8">
        <v>1.44</v>
      </c>
      <c r="I60" s="12">
        <v>0</v>
      </c>
    </row>
    <row r="61" spans="2:9" ht="15" customHeight="1" x14ac:dyDescent="0.2">
      <c r="B61" t="s">
        <v>117</v>
      </c>
      <c r="C61" s="12">
        <v>20</v>
      </c>
      <c r="D61" s="8">
        <v>1.67</v>
      </c>
      <c r="E61" s="12">
        <v>18</v>
      </c>
      <c r="F61" s="8">
        <v>2.2000000000000002</v>
      </c>
      <c r="G61" s="12">
        <v>2</v>
      </c>
      <c r="H61" s="8">
        <v>0.56999999999999995</v>
      </c>
      <c r="I61" s="12">
        <v>0</v>
      </c>
    </row>
    <row r="62" spans="2:9" ht="15" customHeight="1" x14ac:dyDescent="0.2">
      <c r="B62" t="s">
        <v>100</v>
      </c>
      <c r="C62" s="12">
        <v>20</v>
      </c>
      <c r="D62" s="8">
        <v>1.67</v>
      </c>
      <c r="E62" s="12">
        <v>18</v>
      </c>
      <c r="F62" s="8">
        <v>2.2000000000000002</v>
      </c>
      <c r="G62" s="12">
        <v>2</v>
      </c>
      <c r="H62" s="8">
        <v>0.56999999999999995</v>
      </c>
      <c r="I62" s="12">
        <v>0</v>
      </c>
    </row>
    <row r="63" spans="2:9" ht="15" customHeight="1" x14ac:dyDescent="0.2">
      <c r="B63" t="s">
        <v>120</v>
      </c>
      <c r="C63" s="12">
        <v>19</v>
      </c>
      <c r="D63" s="8">
        <v>1.59</v>
      </c>
      <c r="E63" s="12">
        <v>13</v>
      </c>
      <c r="F63" s="8">
        <v>1.59</v>
      </c>
      <c r="G63" s="12">
        <v>6</v>
      </c>
      <c r="H63" s="8">
        <v>1.72</v>
      </c>
      <c r="I63" s="12">
        <v>0</v>
      </c>
    </row>
    <row r="64" spans="2:9" ht="15" customHeight="1" x14ac:dyDescent="0.2">
      <c r="B64" t="s">
        <v>101</v>
      </c>
      <c r="C64" s="12">
        <v>19</v>
      </c>
      <c r="D64" s="8">
        <v>1.59</v>
      </c>
      <c r="E64" s="12">
        <v>18</v>
      </c>
      <c r="F64" s="8">
        <v>2.2000000000000002</v>
      </c>
      <c r="G64" s="12">
        <v>1</v>
      </c>
      <c r="H64" s="8">
        <v>0.28999999999999998</v>
      </c>
      <c r="I64" s="12">
        <v>0</v>
      </c>
    </row>
    <row r="65" spans="2:9" ht="15" customHeight="1" x14ac:dyDescent="0.2">
      <c r="B65" t="s">
        <v>93</v>
      </c>
      <c r="C65" s="12">
        <v>18</v>
      </c>
      <c r="D65" s="8">
        <v>1.51</v>
      </c>
      <c r="E65" s="12">
        <v>11</v>
      </c>
      <c r="F65" s="8">
        <v>1.34</v>
      </c>
      <c r="G65" s="12">
        <v>7</v>
      </c>
      <c r="H65" s="8">
        <v>2.0099999999999998</v>
      </c>
      <c r="I65" s="12">
        <v>0</v>
      </c>
    </row>
    <row r="66" spans="2:9" ht="15" customHeight="1" x14ac:dyDescent="0.2">
      <c r="B66" t="s">
        <v>128</v>
      </c>
      <c r="C66" s="12">
        <v>18</v>
      </c>
      <c r="D66" s="8">
        <v>1.51</v>
      </c>
      <c r="E66" s="12">
        <v>16</v>
      </c>
      <c r="F66" s="8">
        <v>1.96</v>
      </c>
      <c r="G66" s="12">
        <v>2</v>
      </c>
      <c r="H66" s="8">
        <v>0.56999999999999995</v>
      </c>
      <c r="I66" s="12">
        <v>0</v>
      </c>
    </row>
    <row r="67" spans="2:9" ht="15" customHeight="1" x14ac:dyDescent="0.2">
      <c r="B67" t="s">
        <v>103</v>
      </c>
      <c r="C67" s="12">
        <v>18</v>
      </c>
      <c r="D67" s="8">
        <v>1.51</v>
      </c>
      <c r="E67" s="12">
        <v>15</v>
      </c>
      <c r="F67" s="8">
        <v>1.83</v>
      </c>
      <c r="G67" s="12">
        <v>3</v>
      </c>
      <c r="H67" s="8">
        <v>0.86</v>
      </c>
      <c r="I67" s="12">
        <v>0</v>
      </c>
    </row>
    <row r="69" spans="2:9" ht="15" customHeight="1" x14ac:dyDescent="0.2">
      <c r="B69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882B7-9C31-434A-833A-2C1E5C0996AE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194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94</v>
      </c>
      <c r="D6" s="8">
        <v>15.21</v>
      </c>
      <c r="E6" s="12">
        <v>22</v>
      </c>
      <c r="F6" s="8">
        <v>7.72</v>
      </c>
      <c r="G6" s="12">
        <v>72</v>
      </c>
      <c r="H6" s="8">
        <v>22.36</v>
      </c>
      <c r="I6" s="12">
        <v>0</v>
      </c>
    </row>
    <row r="7" spans="2:9" ht="15" customHeight="1" x14ac:dyDescent="0.2">
      <c r="B7" t="s">
        <v>23</v>
      </c>
      <c r="C7" s="12">
        <v>57</v>
      </c>
      <c r="D7" s="8">
        <v>9.2200000000000006</v>
      </c>
      <c r="E7" s="12">
        <v>19</v>
      </c>
      <c r="F7" s="8">
        <v>6.67</v>
      </c>
      <c r="G7" s="12">
        <v>38</v>
      </c>
      <c r="H7" s="8">
        <v>11.8</v>
      </c>
      <c r="I7" s="12">
        <v>0</v>
      </c>
    </row>
    <row r="8" spans="2:9" ht="15" customHeight="1" x14ac:dyDescent="0.2">
      <c r="B8" t="s">
        <v>24</v>
      </c>
      <c r="C8" s="12">
        <v>2</v>
      </c>
      <c r="D8" s="8">
        <v>0.32</v>
      </c>
      <c r="E8" s="12">
        <v>0</v>
      </c>
      <c r="F8" s="8">
        <v>0</v>
      </c>
      <c r="G8" s="12">
        <v>2</v>
      </c>
      <c r="H8" s="8">
        <v>0.62</v>
      </c>
      <c r="I8" s="12">
        <v>0</v>
      </c>
    </row>
    <row r="9" spans="2:9" ht="15" customHeight="1" x14ac:dyDescent="0.2">
      <c r="B9" t="s">
        <v>25</v>
      </c>
      <c r="C9" s="12">
        <v>7</v>
      </c>
      <c r="D9" s="8">
        <v>1.1299999999999999</v>
      </c>
      <c r="E9" s="12">
        <v>0</v>
      </c>
      <c r="F9" s="8">
        <v>0</v>
      </c>
      <c r="G9" s="12">
        <v>7</v>
      </c>
      <c r="H9" s="8">
        <v>2.17</v>
      </c>
      <c r="I9" s="12">
        <v>0</v>
      </c>
    </row>
    <row r="10" spans="2:9" ht="15" customHeight="1" x14ac:dyDescent="0.2">
      <c r="B10" t="s">
        <v>26</v>
      </c>
      <c r="C10" s="12">
        <v>9</v>
      </c>
      <c r="D10" s="8">
        <v>1.46</v>
      </c>
      <c r="E10" s="12">
        <v>2</v>
      </c>
      <c r="F10" s="8">
        <v>0.7</v>
      </c>
      <c r="G10" s="12">
        <v>7</v>
      </c>
      <c r="H10" s="8">
        <v>2.17</v>
      </c>
      <c r="I10" s="12">
        <v>0</v>
      </c>
    </row>
    <row r="11" spans="2:9" ht="15" customHeight="1" x14ac:dyDescent="0.2">
      <c r="B11" t="s">
        <v>27</v>
      </c>
      <c r="C11" s="12">
        <v>165</v>
      </c>
      <c r="D11" s="8">
        <v>26.7</v>
      </c>
      <c r="E11" s="12">
        <v>60</v>
      </c>
      <c r="F11" s="8">
        <v>21.05</v>
      </c>
      <c r="G11" s="12">
        <v>105</v>
      </c>
      <c r="H11" s="8">
        <v>32.61</v>
      </c>
      <c r="I11" s="12">
        <v>0</v>
      </c>
    </row>
    <row r="12" spans="2:9" ht="15" customHeight="1" x14ac:dyDescent="0.2">
      <c r="B12" t="s">
        <v>28</v>
      </c>
      <c r="C12" s="12">
        <v>5</v>
      </c>
      <c r="D12" s="8">
        <v>0.81</v>
      </c>
      <c r="E12" s="12">
        <v>1</v>
      </c>
      <c r="F12" s="8">
        <v>0.35</v>
      </c>
      <c r="G12" s="12">
        <v>4</v>
      </c>
      <c r="H12" s="8">
        <v>1.24</v>
      </c>
      <c r="I12" s="12">
        <v>0</v>
      </c>
    </row>
    <row r="13" spans="2:9" ht="15" customHeight="1" x14ac:dyDescent="0.2">
      <c r="B13" t="s">
        <v>29</v>
      </c>
      <c r="C13" s="12">
        <v>27</v>
      </c>
      <c r="D13" s="8">
        <v>4.37</v>
      </c>
      <c r="E13" s="12">
        <v>12</v>
      </c>
      <c r="F13" s="8">
        <v>4.21</v>
      </c>
      <c r="G13" s="12">
        <v>14</v>
      </c>
      <c r="H13" s="8">
        <v>4.3499999999999996</v>
      </c>
      <c r="I13" s="12">
        <v>0</v>
      </c>
    </row>
    <row r="14" spans="2:9" ht="15" customHeight="1" x14ac:dyDescent="0.2">
      <c r="B14" t="s">
        <v>30</v>
      </c>
      <c r="C14" s="12">
        <v>26</v>
      </c>
      <c r="D14" s="8">
        <v>4.21</v>
      </c>
      <c r="E14" s="12">
        <v>15</v>
      </c>
      <c r="F14" s="8">
        <v>5.26</v>
      </c>
      <c r="G14" s="12">
        <v>10</v>
      </c>
      <c r="H14" s="8">
        <v>3.11</v>
      </c>
      <c r="I14" s="12">
        <v>0</v>
      </c>
    </row>
    <row r="15" spans="2:9" ht="15" customHeight="1" x14ac:dyDescent="0.2">
      <c r="B15" t="s">
        <v>31</v>
      </c>
      <c r="C15" s="12">
        <v>60</v>
      </c>
      <c r="D15" s="8">
        <v>9.7100000000000009</v>
      </c>
      <c r="E15" s="12">
        <v>48</v>
      </c>
      <c r="F15" s="8">
        <v>16.84</v>
      </c>
      <c r="G15" s="12">
        <v>12</v>
      </c>
      <c r="H15" s="8">
        <v>3.73</v>
      </c>
      <c r="I15" s="12">
        <v>0</v>
      </c>
    </row>
    <row r="16" spans="2:9" ht="15" customHeight="1" x14ac:dyDescent="0.2">
      <c r="B16" t="s">
        <v>32</v>
      </c>
      <c r="C16" s="12">
        <v>89</v>
      </c>
      <c r="D16" s="8">
        <v>14.4</v>
      </c>
      <c r="E16" s="12">
        <v>67</v>
      </c>
      <c r="F16" s="8">
        <v>23.51</v>
      </c>
      <c r="G16" s="12">
        <v>22</v>
      </c>
      <c r="H16" s="8">
        <v>6.83</v>
      </c>
      <c r="I16" s="12">
        <v>0</v>
      </c>
    </row>
    <row r="17" spans="2:9" ht="15" customHeight="1" x14ac:dyDescent="0.2">
      <c r="B17" t="s">
        <v>33</v>
      </c>
      <c r="C17" s="12">
        <v>27</v>
      </c>
      <c r="D17" s="8">
        <v>4.37</v>
      </c>
      <c r="E17" s="12">
        <v>18</v>
      </c>
      <c r="F17" s="8">
        <v>6.32</v>
      </c>
      <c r="G17" s="12">
        <v>6</v>
      </c>
      <c r="H17" s="8">
        <v>1.86</v>
      </c>
      <c r="I17" s="12">
        <v>0</v>
      </c>
    </row>
    <row r="18" spans="2:9" ht="15" customHeight="1" x14ac:dyDescent="0.2">
      <c r="B18" t="s">
        <v>34</v>
      </c>
      <c r="C18" s="12">
        <v>24</v>
      </c>
      <c r="D18" s="8">
        <v>3.88</v>
      </c>
      <c r="E18" s="12">
        <v>12</v>
      </c>
      <c r="F18" s="8">
        <v>4.21</v>
      </c>
      <c r="G18" s="12">
        <v>9</v>
      </c>
      <c r="H18" s="8">
        <v>2.8</v>
      </c>
      <c r="I18" s="12">
        <v>0</v>
      </c>
    </row>
    <row r="19" spans="2:9" ht="15" customHeight="1" x14ac:dyDescent="0.2">
      <c r="B19" t="s">
        <v>35</v>
      </c>
      <c r="C19" s="12">
        <v>26</v>
      </c>
      <c r="D19" s="8">
        <v>4.21</v>
      </c>
      <c r="E19" s="12">
        <v>9</v>
      </c>
      <c r="F19" s="8">
        <v>3.16</v>
      </c>
      <c r="G19" s="12">
        <v>14</v>
      </c>
      <c r="H19" s="8">
        <v>4.3499999999999996</v>
      </c>
      <c r="I19" s="12">
        <v>1</v>
      </c>
    </row>
    <row r="20" spans="2:9" ht="15" customHeight="1" x14ac:dyDescent="0.2">
      <c r="B20" s="9" t="s">
        <v>180</v>
      </c>
      <c r="C20" s="12">
        <f>SUM(LTBL_38215[総数／事業所数])</f>
        <v>618</v>
      </c>
      <c r="E20" s="12">
        <f>SUBTOTAL(109,LTBL_38215[個人／事業所数])</f>
        <v>285</v>
      </c>
      <c r="G20" s="12">
        <f>SUBTOTAL(109,LTBL_38215[法人／事業所数])</f>
        <v>322</v>
      </c>
      <c r="I20" s="12">
        <f>SUBTOTAL(109,LTBL_38215[法人以外の団体／事業所数])</f>
        <v>1</v>
      </c>
    </row>
    <row r="21" spans="2:9" ht="15" customHeight="1" x14ac:dyDescent="0.2">
      <c r="E21" s="11">
        <f>LTBL_38215[[#Totals],[個人／事業所数]]/LTBL_38215[[#Totals],[総数／事業所数]]</f>
        <v>0.46116504854368934</v>
      </c>
      <c r="G21" s="11">
        <f>LTBL_38215[[#Totals],[法人／事業所数]]/LTBL_38215[[#Totals],[総数／事業所数]]</f>
        <v>0.52103559870550165</v>
      </c>
      <c r="I21" s="11">
        <f>LTBL_38215[[#Totals],[法人以外の団体／事業所数]]/LTBL_38215[[#Totals],[総数／事業所数]]</f>
        <v>1.6181229773462784E-3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71</v>
      </c>
      <c r="D24" s="8">
        <v>11.49</v>
      </c>
      <c r="E24" s="12">
        <v>61</v>
      </c>
      <c r="F24" s="8">
        <v>21.4</v>
      </c>
      <c r="G24" s="12">
        <v>10</v>
      </c>
      <c r="H24" s="8">
        <v>3.11</v>
      </c>
      <c r="I24" s="12">
        <v>0</v>
      </c>
    </row>
    <row r="25" spans="2:9" ht="15" customHeight="1" x14ac:dyDescent="0.2">
      <c r="B25" t="s">
        <v>58</v>
      </c>
      <c r="C25" s="12">
        <v>51</v>
      </c>
      <c r="D25" s="8">
        <v>8.25</v>
      </c>
      <c r="E25" s="12">
        <v>45</v>
      </c>
      <c r="F25" s="8">
        <v>15.79</v>
      </c>
      <c r="G25" s="12">
        <v>6</v>
      </c>
      <c r="H25" s="8">
        <v>1.86</v>
      </c>
      <c r="I25" s="12">
        <v>0</v>
      </c>
    </row>
    <row r="26" spans="2:9" ht="15" customHeight="1" x14ac:dyDescent="0.2">
      <c r="B26" t="s">
        <v>44</v>
      </c>
      <c r="C26" s="12">
        <v>47</v>
      </c>
      <c r="D26" s="8">
        <v>7.61</v>
      </c>
      <c r="E26" s="12">
        <v>10</v>
      </c>
      <c r="F26" s="8">
        <v>3.51</v>
      </c>
      <c r="G26" s="12">
        <v>37</v>
      </c>
      <c r="H26" s="8">
        <v>11.49</v>
      </c>
      <c r="I26" s="12">
        <v>0</v>
      </c>
    </row>
    <row r="27" spans="2:9" ht="15" customHeight="1" x14ac:dyDescent="0.2">
      <c r="B27" t="s">
        <v>54</v>
      </c>
      <c r="C27" s="12">
        <v>44</v>
      </c>
      <c r="D27" s="8">
        <v>7.12</v>
      </c>
      <c r="E27" s="12">
        <v>15</v>
      </c>
      <c r="F27" s="8">
        <v>5.26</v>
      </c>
      <c r="G27" s="12">
        <v>29</v>
      </c>
      <c r="H27" s="8">
        <v>9.01</v>
      </c>
      <c r="I27" s="12">
        <v>0</v>
      </c>
    </row>
    <row r="28" spans="2:9" ht="15" customHeight="1" x14ac:dyDescent="0.2">
      <c r="B28" t="s">
        <v>53</v>
      </c>
      <c r="C28" s="12">
        <v>37</v>
      </c>
      <c r="D28" s="8">
        <v>5.99</v>
      </c>
      <c r="E28" s="12">
        <v>20</v>
      </c>
      <c r="F28" s="8">
        <v>7.02</v>
      </c>
      <c r="G28" s="12">
        <v>17</v>
      </c>
      <c r="H28" s="8">
        <v>5.28</v>
      </c>
      <c r="I28" s="12">
        <v>0</v>
      </c>
    </row>
    <row r="29" spans="2:9" ht="15" customHeight="1" x14ac:dyDescent="0.2">
      <c r="B29" t="s">
        <v>60</v>
      </c>
      <c r="C29" s="12">
        <v>27</v>
      </c>
      <c r="D29" s="8">
        <v>4.37</v>
      </c>
      <c r="E29" s="12">
        <v>18</v>
      </c>
      <c r="F29" s="8">
        <v>6.32</v>
      </c>
      <c r="G29" s="12">
        <v>6</v>
      </c>
      <c r="H29" s="8">
        <v>1.86</v>
      </c>
      <c r="I29" s="12">
        <v>0</v>
      </c>
    </row>
    <row r="30" spans="2:9" ht="15" customHeight="1" x14ac:dyDescent="0.2">
      <c r="B30" t="s">
        <v>45</v>
      </c>
      <c r="C30" s="12">
        <v>26</v>
      </c>
      <c r="D30" s="8">
        <v>4.21</v>
      </c>
      <c r="E30" s="12">
        <v>5</v>
      </c>
      <c r="F30" s="8">
        <v>1.75</v>
      </c>
      <c r="G30" s="12">
        <v>21</v>
      </c>
      <c r="H30" s="8">
        <v>6.52</v>
      </c>
      <c r="I30" s="12">
        <v>0</v>
      </c>
    </row>
    <row r="31" spans="2:9" ht="15" customHeight="1" x14ac:dyDescent="0.2">
      <c r="B31" t="s">
        <v>52</v>
      </c>
      <c r="C31" s="12">
        <v>25</v>
      </c>
      <c r="D31" s="8">
        <v>4.05</v>
      </c>
      <c r="E31" s="12">
        <v>15</v>
      </c>
      <c r="F31" s="8">
        <v>5.26</v>
      </c>
      <c r="G31" s="12">
        <v>10</v>
      </c>
      <c r="H31" s="8">
        <v>3.11</v>
      </c>
      <c r="I31" s="12">
        <v>0</v>
      </c>
    </row>
    <row r="32" spans="2:9" ht="15" customHeight="1" x14ac:dyDescent="0.2">
      <c r="B32" t="s">
        <v>46</v>
      </c>
      <c r="C32" s="12">
        <v>21</v>
      </c>
      <c r="D32" s="8">
        <v>3.4</v>
      </c>
      <c r="E32" s="12">
        <v>7</v>
      </c>
      <c r="F32" s="8">
        <v>2.46</v>
      </c>
      <c r="G32" s="12">
        <v>14</v>
      </c>
      <c r="H32" s="8">
        <v>4.3499999999999996</v>
      </c>
      <c r="I32" s="12">
        <v>0</v>
      </c>
    </row>
    <row r="33" spans="2:9" ht="15" customHeight="1" x14ac:dyDescent="0.2">
      <c r="B33" t="s">
        <v>75</v>
      </c>
      <c r="C33" s="12">
        <v>20</v>
      </c>
      <c r="D33" s="8">
        <v>3.24</v>
      </c>
      <c r="E33" s="12">
        <v>3</v>
      </c>
      <c r="F33" s="8">
        <v>1.05</v>
      </c>
      <c r="G33" s="12">
        <v>17</v>
      </c>
      <c r="H33" s="8">
        <v>5.28</v>
      </c>
      <c r="I33" s="12">
        <v>0</v>
      </c>
    </row>
    <row r="34" spans="2:9" ht="15" customHeight="1" x14ac:dyDescent="0.2">
      <c r="B34" t="s">
        <v>55</v>
      </c>
      <c r="C34" s="12">
        <v>20</v>
      </c>
      <c r="D34" s="8">
        <v>3.24</v>
      </c>
      <c r="E34" s="12">
        <v>12</v>
      </c>
      <c r="F34" s="8">
        <v>4.21</v>
      </c>
      <c r="G34" s="12">
        <v>7</v>
      </c>
      <c r="H34" s="8">
        <v>2.17</v>
      </c>
      <c r="I34" s="12">
        <v>0</v>
      </c>
    </row>
    <row r="35" spans="2:9" ht="15" customHeight="1" x14ac:dyDescent="0.2">
      <c r="B35" t="s">
        <v>51</v>
      </c>
      <c r="C35" s="12">
        <v>18</v>
      </c>
      <c r="D35" s="8">
        <v>2.91</v>
      </c>
      <c r="E35" s="12">
        <v>4</v>
      </c>
      <c r="F35" s="8">
        <v>1.4</v>
      </c>
      <c r="G35" s="12">
        <v>14</v>
      </c>
      <c r="H35" s="8">
        <v>4.3499999999999996</v>
      </c>
      <c r="I35" s="12">
        <v>0</v>
      </c>
    </row>
    <row r="36" spans="2:9" ht="15" customHeight="1" x14ac:dyDescent="0.2">
      <c r="B36" t="s">
        <v>56</v>
      </c>
      <c r="C36" s="12">
        <v>17</v>
      </c>
      <c r="D36" s="8">
        <v>2.75</v>
      </c>
      <c r="E36" s="12">
        <v>11</v>
      </c>
      <c r="F36" s="8">
        <v>3.86</v>
      </c>
      <c r="G36" s="12">
        <v>6</v>
      </c>
      <c r="H36" s="8">
        <v>1.86</v>
      </c>
      <c r="I36" s="12">
        <v>0</v>
      </c>
    </row>
    <row r="37" spans="2:9" ht="15" customHeight="1" x14ac:dyDescent="0.2">
      <c r="B37" t="s">
        <v>61</v>
      </c>
      <c r="C37" s="12">
        <v>16</v>
      </c>
      <c r="D37" s="8">
        <v>2.59</v>
      </c>
      <c r="E37" s="12">
        <v>12</v>
      </c>
      <c r="F37" s="8">
        <v>4.21</v>
      </c>
      <c r="G37" s="12">
        <v>4</v>
      </c>
      <c r="H37" s="8">
        <v>1.24</v>
      </c>
      <c r="I37" s="12">
        <v>0</v>
      </c>
    </row>
    <row r="38" spans="2:9" ht="15" customHeight="1" x14ac:dyDescent="0.2">
      <c r="B38" t="s">
        <v>69</v>
      </c>
      <c r="C38" s="12">
        <v>12</v>
      </c>
      <c r="D38" s="8">
        <v>1.94</v>
      </c>
      <c r="E38" s="12">
        <v>5</v>
      </c>
      <c r="F38" s="8">
        <v>1.75</v>
      </c>
      <c r="G38" s="12">
        <v>7</v>
      </c>
      <c r="H38" s="8">
        <v>2.17</v>
      </c>
      <c r="I38" s="12">
        <v>0</v>
      </c>
    </row>
    <row r="39" spans="2:9" ht="15" customHeight="1" x14ac:dyDescent="0.2">
      <c r="B39" t="s">
        <v>47</v>
      </c>
      <c r="C39" s="12">
        <v>10</v>
      </c>
      <c r="D39" s="8">
        <v>1.62</v>
      </c>
      <c r="E39" s="12">
        <v>1</v>
      </c>
      <c r="F39" s="8">
        <v>0.35</v>
      </c>
      <c r="G39" s="12">
        <v>9</v>
      </c>
      <c r="H39" s="8">
        <v>2.8</v>
      </c>
      <c r="I39" s="12">
        <v>0</v>
      </c>
    </row>
    <row r="40" spans="2:9" ht="15" customHeight="1" x14ac:dyDescent="0.2">
      <c r="B40" t="s">
        <v>50</v>
      </c>
      <c r="C40" s="12">
        <v>9</v>
      </c>
      <c r="D40" s="8">
        <v>1.46</v>
      </c>
      <c r="E40" s="12">
        <v>2</v>
      </c>
      <c r="F40" s="8">
        <v>0.7</v>
      </c>
      <c r="G40" s="12">
        <v>7</v>
      </c>
      <c r="H40" s="8">
        <v>2.17</v>
      </c>
      <c r="I40" s="12">
        <v>0</v>
      </c>
    </row>
    <row r="41" spans="2:9" ht="15" customHeight="1" x14ac:dyDescent="0.2">
      <c r="B41" t="s">
        <v>57</v>
      </c>
      <c r="C41" s="12">
        <v>9</v>
      </c>
      <c r="D41" s="8">
        <v>1.46</v>
      </c>
      <c r="E41" s="12">
        <v>4</v>
      </c>
      <c r="F41" s="8">
        <v>1.4</v>
      </c>
      <c r="G41" s="12">
        <v>4</v>
      </c>
      <c r="H41" s="8">
        <v>1.24</v>
      </c>
      <c r="I41" s="12">
        <v>0</v>
      </c>
    </row>
    <row r="42" spans="2:9" ht="15" customHeight="1" x14ac:dyDescent="0.2">
      <c r="B42" t="s">
        <v>63</v>
      </c>
      <c r="C42" s="12">
        <v>9</v>
      </c>
      <c r="D42" s="8">
        <v>1.46</v>
      </c>
      <c r="E42" s="12">
        <v>6</v>
      </c>
      <c r="F42" s="8">
        <v>2.11</v>
      </c>
      <c r="G42" s="12">
        <v>3</v>
      </c>
      <c r="H42" s="8">
        <v>0.93</v>
      </c>
      <c r="I42" s="12">
        <v>0</v>
      </c>
    </row>
    <row r="43" spans="2:9" ht="15" customHeight="1" x14ac:dyDescent="0.2">
      <c r="B43" t="s">
        <v>70</v>
      </c>
      <c r="C43" s="12">
        <v>8</v>
      </c>
      <c r="D43" s="8">
        <v>1.29</v>
      </c>
      <c r="E43" s="12">
        <v>3</v>
      </c>
      <c r="F43" s="8">
        <v>1.05</v>
      </c>
      <c r="G43" s="12">
        <v>5</v>
      </c>
      <c r="H43" s="8">
        <v>1.55</v>
      </c>
      <c r="I43" s="12">
        <v>0</v>
      </c>
    </row>
    <row r="44" spans="2:9" ht="15" customHeight="1" x14ac:dyDescent="0.2">
      <c r="B44" t="s">
        <v>62</v>
      </c>
      <c r="C44" s="12">
        <v>8</v>
      </c>
      <c r="D44" s="8">
        <v>1.29</v>
      </c>
      <c r="E44" s="12">
        <v>0</v>
      </c>
      <c r="F44" s="8">
        <v>0</v>
      </c>
      <c r="G44" s="12">
        <v>5</v>
      </c>
      <c r="H44" s="8">
        <v>1.55</v>
      </c>
      <c r="I44" s="12">
        <v>0</v>
      </c>
    </row>
    <row r="45" spans="2:9" ht="15" customHeight="1" x14ac:dyDescent="0.2">
      <c r="B45" t="s">
        <v>76</v>
      </c>
      <c r="C45" s="12">
        <v>8</v>
      </c>
      <c r="D45" s="8">
        <v>1.29</v>
      </c>
      <c r="E45" s="12">
        <v>3</v>
      </c>
      <c r="F45" s="8">
        <v>1.05</v>
      </c>
      <c r="G45" s="12">
        <v>5</v>
      </c>
      <c r="H45" s="8">
        <v>1.55</v>
      </c>
      <c r="I45" s="12">
        <v>0</v>
      </c>
    </row>
    <row r="48" spans="2:9" ht="33" customHeight="1" x14ac:dyDescent="0.2">
      <c r="B48" t="s">
        <v>182</v>
      </c>
      <c r="C48" s="10" t="s">
        <v>37</v>
      </c>
      <c r="D48" s="10" t="s">
        <v>38</v>
      </c>
      <c r="E48" s="10" t="s">
        <v>39</v>
      </c>
      <c r="F48" s="10" t="s">
        <v>40</v>
      </c>
      <c r="G48" s="10" t="s">
        <v>41</v>
      </c>
      <c r="H48" s="10" t="s">
        <v>42</v>
      </c>
      <c r="I48" s="10" t="s">
        <v>43</v>
      </c>
    </row>
    <row r="49" spans="2:9" ht="15" customHeight="1" x14ac:dyDescent="0.2">
      <c r="B49" t="s">
        <v>105</v>
      </c>
      <c r="C49" s="12">
        <v>35</v>
      </c>
      <c r="D49" s="8">
        <v>5.66</v>
      </c>
      <c r="E49" s="12">
        <v>31</v>
      </c>
      <c r="F49" s="8">
        <v>10.88</v>
      </c>
      <c r="G49" s="12">
        <v>4</v>
      </c>
      <c r="H49" s="8">
        <v>1.24</v>
      </c>
      <c r="I49" s="12">
        <v>0</v>
      </c>
    </row>
    <row r="50" spans="2:9" ht="15" customHeight="1" x14ac:dyDescent="0.2">
      <c r="B50" t="s">
        <v>104</v>
      </c>
      <c r="C50" s="12">
        <v>28</v>
      </c>
      <c r="D50" s="8">
        <v>4.53</v>
      </c>
      <c r="E50" s="12">
        <v>27</v>
      </c>
      <c r="F50" s="8">
        <v>9.4700000000000006</v>
      </c>
      <c r="G50" s="12">
        <v>1</v>
      </c>
      <c r="H50" s="8">
        <v>0.31</v>
      </c>
      <c r="I50" s="12">
        <v>0</v>
      </c>
    </row>
    <row r="51" spans="2:9" ht="15" customHeight="1" x14ac:dyDescent="0.2">
      <c r="B51" t="s">
        <v>96</v>
      </c>
      <c r="C51" s="12">
        <v>26</v>
      </c>
      <c r="D51" s="8">
        <v>4.21</v>
      </c>
      <c r="E51" s="12">
        <v>15</v>
      </c>
      <c r="F51" s="8">
        <v>5.26</v>
      </c>
      <c r="G51" s="12">
        <v>11</v>
      </c>
      <c r="H51" s="8">
        <v>3.42</v>
      </c>
      <c r="I51" s="12">
        <v>0</v>
      </c>
    </row>
    <row r="52" spans="2:9" ht="15" customHeight="1" x14ac:dyDescent="0.2">
      <c r="B52" t="s">
        <v>90</v>
      </c>
      <c r="C52" s="12">
        <v>20</v>
      </c>
      <c r="D52" s="8">
        <v>3.24</v>
      </c>
      <c r="E52" s="12">
        <v>3</v>
      </c>
      <c r="F52" s="8">
        <v>1.05</v>
      </c>
      <c r="G52" s="12">
        <v>17</v>
      </c>
      <c r="H52" s="8">
        <v>5.28</v>
      </c>
      <c r="I52" s="12">
        <v>0</v>
      </c>
    </row>
    <row r="53" spans="2:9" ht="15" customHeight="1" x14ac:dyDescent="0.2">
      <c r="B53" t="s">
        <v>99</v>
      </c>
      <c r="C53" s="12">
        <v>16</v>
      </c>
      <c r="D53" s="8">
        <v>2.59</v>
      </c>
      <c r="E53" s="12">
        <v>12</v>
      </c>
      <c r="F53" s="8">
        <v>4.21</v>
      </c>
      <c r="G53" s="12">
        <v>3</v>
      </c>
      <c r="H53" s="8">
        <v>0.93</v>
      </c>
      <c r="I53" s="12">
        <v>0</v>
      </c>
    </row>
    <row r="54" spans="2:9" ht="15" customHeight="1" x14ac:dyDescent="0.2">
      <c r="B54" t="s">
        <v>100</v>
      </c>
      <c r="C54" s="12">
        <v>13</v>
      </c>
      <c r="D54" s="8">
        <v>2.1</v>
      </c>
      <c r="E54" s="12">
        <v>11</v>
      </c>
      <c r="F54" s="8">
        <v>3.86</v>
      </c>
      <c r="G54" s="12">
        <v>2</v>
      </c>
      <c r="H54" s="8">
        <v>0.62</v>
      </c>
      <c r="I54" s="12">
        <v>0</v>
      </c>
    </row>
    <row r="55" spans="2:9" ht="15" customHeight="1" x14ac:dyDescent="0.2">
      <c r="B55" t="s">
        <v>103</v>
      </c>
      <c r="C55" s="12">
        <v>13</v>
      </c>
      <c r="D55" s="8">
        <v>2.1</v>
      </c>
      <c r="E55" s="12">
        <v>12</v>
      </c>
      <c r="F55" s="8">
        <v>4.21</v>
      </c>
      <c r="G55" s="12">
        <v>1</v>
      </c>
      <c r="H55" s="8">
        <v>0.31</v>
      </c>
      <c r="I55" s="12">
        <v>0</v>
      </c>
    </row>
    <row r="56" spans="2:9" ht="15" customHeight="1" x14ac:dyDescent="0.2">
      <c r="B56" t="s">
        <v>91</v>
      </c>
      <c r="C56" s="12">
        <v>12</v>
      </c>
      <c r="D56" s="8">
        <v>1.94</v>
      </c>
      <c r="E56" s="12">
        <v>1</v>
      </c>
      <c r="F56" s="8">
        <v>0.35</v>
      </c>
      <c r="G56" s="12">
        <v>11</v>
      </c>
      <c r="H56" s="8">
        <v>3.42</v>
      </c>
      <c r="I56" s="12">
        <v>0</v>
      </c>
    </row>
    <row r="57" spans="2:9" ht="15" customHeight="1" x14ac:dyDescent="0.2">
      <c r="B57" t="s">
        <v>98</v>
      </c>
      <c r="C57" s="12">
        <v>12</v>
      </c>
      <c r="D57" s="8">
        <v>1.94</v>
      </c>
      <c r="E57" s="12">
        <v>7</v>
      </c>
      <c r="F57" s="8">
        <v>2.46</v>
      </c>
      <c r="G57" s="12">
        <v>5</v>
      </c>
      <c r="H57" s="8">
        <v>1.55</v>
      </c>
      <c r="I57" s="12">
        <v>0</v>
      </c>
    </row>
    <row r="58" spans="2:9" ht="15" customHeight="1" x14ac:dyDescent="0.2">
      <c r="B58" t="s">
        <v>106</v>
      </c>
      <c r="C58" s="12">
        <v>12</v>
      </c>
      <c r="D58" s="8">
        <v>1.94</v>
      </c>
      <c r="E58" s="12">
        <v>11</v>
      </c>
      <c r="F58" s="8">
        <v>3.86</v>
      </c>
      <c r="G58" s="12">
        <v>1</v>
      </c>
      <c r="H58" s="8">
        <v>0.31</v>
      </c>
      <c r="I58" s="12">
        <v>0</v>
      </c>
    </row>
    <row r="59" spans="2:9" ht="15" customHeight="1" x14ac:dyDescent="0.2">
      <c r="B59" t="s">
        <v>108</v>
      </c>
      <c r="C59" s="12">
        <v>12</v>
      </c>
      <c r="D59" s="8">
        <v>1.94</v>
      </c>
      <c r="E59" s="12">
        <v>9</v>
      </c>
      <c r="F59" s="8">
        <v>3.16</v>
      </c>
      <c r="G59" s="12">
        <v>3</v>
      </c>
      <c r="H59" s="8">
        <v>0.93</v>
      </c>
      <c r="I59" s="12">
        <v>0</v>
      </c>
    </row>
    <row r="60" spans="2:9" ht="15" customHeight="1" x14ac:dyDescent="0.2">
      <c r="B60" t="s">
        <v>107</v>
      </c>
      <c r="C60" s="12">
        <v>11</v>
      </c>
      <c r="D60" s="8">
        <v>1.78</v>
      </c>
      <c r="E60" s="12">
        <v>7</v>
      </c>
      <c r="F60" s="8">
        <v>2.46</v>
      </c>
      <c r="G60" s="12">
        <v>4</v>
      </c>
      <c r="H60" s="8">
        <v>1.24</v>
      </c>
      <c r="I60" s="12">
        <v>0</v>
      </c>
    </row>
    <row r="61" spans="2:9" ht="15" customHeight="1" x14ac:dyDescent="0.2">
      <c r="B61" t="s">
        <v>120</v>
      </c>
      <c r="C61" s="12">
        <v>10</v>
      </c>
      <c r="D61" s="8">
        <v>1.62</v>
      </c>
      <c r="E61" s="12">
        <v>4</v>
      </c>
      <c r="F61" s="8">
        <v>1.4</v>
      </c>
      <c r="G61" s="12">
        <v>6</v>
      </c>
      <c r="H61" s="8">
        <v>1.86</v>
      </c>
      <c r="I61" s="12">
        <v>0</v>
      </c>
    </row>
    <row r="62" spans="2:9" ht="15" customHeight="1" x14ac:dyDescent="0.2">
      <c r="B62" t="s">
        <v>97</v>
      </c>
      <c r="C62" s="12">
        <v>10</v>
      </c>
      <c r="D62" s="8">
        <v>1.62</v>
      </c>
      <c r="E62" s="12">
        <v>2</v>
      </c>
      <c r="F62" s="8">
        <v>0.7</v>
      </c>
      <c r="G62" s="12">
        <v>8</v>
      </c>
      <c r="H62" s="8">
        <v>2.48</v>
      </c>
      <c r="I62" s="12">
        <v>0</v>
      </c>
    </row>
    <row r="63" spans="2:9" ht="15" customHeight="1" x14ac:dyDescent="0.2">
      <c r="B63" t="s">
        <v>92</v>
      </c>
      <c r="C63" s="12">
        <v>9</v>
      </c>
      <c r="D63" s="8">
        <v>1.46</v>
      </c>
      <c r="E63" s="12">
        <v>5</v>
      </c>
      <c r="F63" s="8">
        <v>1.75</v>
      </c>
      <c r="G63" s="12">
        <v>4</v>
      </c>
      <c r="H63" s="8">
        <v>1.24</v>
      </c>
      <c r="I63" s="12">
        <v>0</v>
      </c>
    </row>
    <row r="64" spans="2:9" ht="15" customHeight="1" x14ac:dyDescent="0.2">
      <c r="B64" t="s">
        <v>129</v>
      </c>
      <c r="C64" s="12">
        <v>9</v>
      </c>
      <c r="D64" s="8">
        <v>1.46</v>
      </c>
      <c r="E64" s="12">
        <v>2</v>
      </c>
      <c r="F64" s="8">
        <v>0.7</v>
      </c>
      <c r="G64" s="12">
        <v>7</v>
      </c>
      <c r="H64" s="8">
        <v>2.17</v>
      </c>
      <c r="I64" s="12">
        <v>0</v>
      </c>
    </row>
    <row r="65" spans="2:9" ht="15" customHeight="1" x14ac:dyDescent="0.2">
      <c r="B65" t="s">
        <v>101</v>
      </c>
      <c r="C65" s="12">
        <v>9</v>
      </c>
      <c r="D65" s="8">
        <v>1.46</v>
      </c>
      <c r="E65" s="12">
        <v>8</v>
      </c>
      <c r="F65" s="8">
        <v>2.81</v>
      </c>
      <c r="G65" s="12">
        <v>1</v>
      </c>
      <c r="H65" s="8">
        <v>0.31</v>
      </c>
      <c r="I65" s="12">
        <v>0</v>
      </c>
    </row>
    <row r="66" spans="2:9" ht="15" customHeight="1" x14ac:dyDescent="0.2">
      <c r="B66" t="s">
        <v>109</v>
      </c>
      <c r="C66" s="12">
        <v>9</v>
      </c>
      <c r="D66" s="8">
        <v>1.46</v>
      </c>
      <c r="E66" s="12">
        <v>6</v>
      </c>
      <c r="F66" s="8">
        <v>2.11</v>
      </c>
      <c r="G66" s="12">
        <v>3</v>
      </c>
      <c r="H66" s="8">
        <v>0.93</v>
      </c>
      <c r="I66" s="12">
        <v>0</v>
      </c>
    </row>
    <row r="67" spans="2:9" ht="15" customHeight="1" x14ac:dyDescent="0.2">
      <c r="B67" t="s">
        <v>93</v>
      </c>
      <c r="C67" s="12">
        <v>8</v>
      </c>
      <c r="D67" s="8">
        <v>1.29</v>
      </c>
      <c r="E67" s="12">
        <v>5</v>
      </c>
      <c r="F67" s="8">
        <v>1.75</v>
      </c>
      <c r="G67" s="12">
        <v>3</v>
      </c>
      <c r="H67" s="8">
        <v>0.93</v>
      </c>
      <c r="I67" s="12">
        <v>0</v>
      </c>
    </row>
    <row r="68" spans="2:9" ht="15" customHeight="1" x14ac:dyDescent="0.2">
      <c r="B68" t="s">
        <v>94</v>
      </c>
      <c r="C68" s="12">
        <v>8</v>
      </c>
      <c r="D68" s="8">
        <v>1.29</v>
      </c>
      <c r="E68" s="12">
        <v>2</v>
      </c>
      <c r="F68" s="8">
        <v>0.7</v>
      </c>
      <c r="G68" s="12">
        <v>6</v>
      </c>
      <c r="H68" s="8">
        <v>1.86</v>
      </c>
      <c r="I68" s="12">
        <v>0</v>
      </c>
    </row>
    <row r="69" spans="2:9" ht="15" customHeight="1" x14ac:dyDescent="0.2">
      <c r="B69" t="s">
        <v>130</v>
      </c>
      <c r="C69" s="12">
        <v>8</v>
      </c>
      <c r="D69" s="8">
        <v>1.29</v>
      </c>
      <c r="E69" s="12">
        <v>6</v>
      </c>
      <c r="F69" s="8">
        <v>2.11</v>
      </c>
      <c r="G69" s="12">
        <v>2</v>
      </c>
      <c r="H69" s="8">
        <v>0.62</v>
      </c>
      <c r="I69" s="12">
        <v>0</v>
      </c>
    </row>
    <row r="71" spans="2:9" ht="15" customHeight="1" x14ac:dyDescent="0.2">
      <c r="B71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3530A-BEF9-4D91-8FCE-CB8AA97991FF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195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35</v>
      </c>
      <c r="D6" s="8">
        <v>17.16</v>
      </c>
      <c r="E6" s="12">
        <v>17</v>
      </c>
      <c r="F6" s="8">
        <v>11.56</v>
      </c>
      <c r="G6" s="12">
        <v>18</v>
      </c>
      <c r="H6" s="8">
        <v>32.729999999999997</v>
      </c>
      <c r="I6" s="12">
        <v>0</v>
      </c>
    </row>
    <row r="7" spans="2:9" ht="15" customHeight="1" x14ac:dyDescent="0.2">
      <c r="B7" t="s">
        <v>23</v>
      </c>
      <c r="C7" s="12">
        <v>35</v>
      </c>
      <c r="D7" s="8">
        <v>17.16</v>
      </c>
      <c r="E7" s="12">
        <v>16</v>
      </c>
      <c r="F7" s="8">
        <v>10.88</v>
      </c>
      <c r="G7" s="12">
        <v>19</v>
      </c>
      <c r="H7" s="8">
        <v>34.549999999999997</v>
      </c>
      <c r="I7" s="12">
        <v>0</v>
      </c>
    </row>
    <row r="8" spans="2:9" ht="15" customHeight="1" x14ac:dyDescent="0.2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1</v>
      </c>
      <c r="D9" s="8">
        <v>0.49</v>
      </c>
      <c r="E9" s="12">
        <v>1</v>
      </c>
      <c r="F9" s="8">
        <v>0.68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26</v>
      </c>
      <c r="C10" s="12">
        <v>11</v>
      </c>
      <c r="D10" s="8">
        <v>5.39</v>
      </c>
      <c r="E10" s="12">
        <v>9</v>
      </c>
      <c r="F10" s="8">
        <v>6.12</v>
      </c>
      <c r="G10" s="12">
        <v>1</v>
      </c>
      <c r="H10" s="8">
        <v>1.82</v>
      </c>
      <c r="I10" s="12">
        <v>1</v>
      </c>
    </row>
    <row r="11" spans="2:9" ht="15" customHeight="1" x14ac:dyDescent="0.2">
      <c r="B11" t="s">
        <v>27</v>
      </c>
      <c r="C11" s="12">
        <v>49</v>
      </c>
      <c r="D11" s="8">
        <v>24.02</v>
      </c>
      <c r="E11" s="12">
        <v>42</v>
      </c>
      <c r="F11" s="8">
        <v>28.57</v>
      </c>
      <c r="G11" s="12">
        <v>7</v>
      </c>
      <c r="H11" s="8">
        <v>12.73</v>
      </c>
      <c r="I11" s="12">
        <v>0</v>
      </c>
    </row>
    <row r="12" spans="2:9" ht="15" customHeight="1" x14ac:dyDescent="0.2">
      <c r="B12" t="s">
        <v>28</v>
      </c>
      <c r="C12" s="12">
        <v>1</v>
      </c>
      <c r="D12" s="8">
        <v>0.49</v>
      </c>
      <c r="E12" s="12">
        <v>1</v>
      </c>
      <c r="F12" s="8">
        <v>0.68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29</v>
      </c>
      <c r="C13" s="12">
        <v>3</v>
      </c>
      <c r="D13" s="8">
        <v>1.47</v>
      </c>
      <c r="E13" s="12">
        <v>2</v>
      </c>
      <c r="F13" s="8">
        <v>1.36</v>
      </c>
      <c r="G13" s="12">
        <v>1</v>
      </c>
      <c r="H13" s="8">
        <v>1.82</v>
      </c>
      <c r="I13" s="12">
        <v>0</v>
      </c>
    </row>
    <row r="14" spans="2:9" ht="15" customHeight="1" x14ac:dyDescent="0.2">
      <c r="B14" t="s">
        <v>30</v>
      </c>
      <c r="C14" s="12">
        <v>4</v>
      </c>
      <c r="D14" s="8">
        <v>1.96</v>
      </c>
      <c r="E14" s="12">
        <v>3</v>
      </c>
      <c r="F14" s="8">
        <v>2.04</v>
      </c>
      <c r="G14" s="12">
        <v>1</v>
      </c>
      <c r="H14" s="8">
        <v>1.82</v>
      </c>
      <c r="I14" s="12">
        <v>0</v>
      </c>
    </row>
    <row r="15" spans="2:9" ht="15" customHeight="1" x14ac:dyDescent="0.2">
      <c r="B15" t="s">
        <v>31</v>
      </c>
      <c r="C15" s="12">
        <v>21</v>
      </c>
      <c r="D15" s="8">
        <v>10.29</v>
      </c>
      <c r="E15" s="12">
        <v>17</v>
      </c>
      <c r="F15" s="8">
        <v>11.56</v>
      </c>
      <c r="G15" s="12">
        <v>4</v>
      </c>
      <c r="H15" s="8">
        <v>7.27</v>
      </c>
      <c r="I15" s="12">
        <v>0</v>
      </c>
    </row>
    <row r="16" spans="2:9" ht="15" customHeight="1" x14ac:dyDescent="0.2">
      <c r="B16" t="s">
        <v>32</v>
      </c>
      <c r="C16" s="12">
        <v>23</v>
      </c>
      <c r="D16" s="8">
        <v>11.27</v>
      </c>
      <c r="E16" s="12">
        <v>21</v>
      </c>
      <c r="F16" s="8">
        <v>14.29</v>
      </c>
      <c r="G16" s="12">
        <v>1</v>
      </c>
      <c r="H16" s="8">
        <v>1.82</v>
      </c>
      <c r="I16" s="12">
        <v>0</v>
      </c>
    </row>
    <row r="17" spans="2:9" ht="15" customHeight="1" x14ac:dyDescent="0.2">
      <c r="B17" t="s">
        <v>33</v>
      </c>
      <c r="C17" s="12">
        <v>10</v>
      </c>
      <c r="D17" s="8">
        <v>4.9000000000000004</v>
      </c>
      <c r="E17" s="12">
        <v>9</v>
      </c>
      <c r="F17" s="8">
        <v>6.12</v>
      </c>
      <c r="G17" s="12">
        <v>1</v>
      </c>
      <c r="H17" s="8">
        <v>1.82</v>
      </c>
      <c r="I17" s="12">
        <v>0</v>
      </c>
    </row>
    <row r="18" spans="2:9" ht="15" customHeight="1" x14ac:dyDescent="0.2">
      <c r="B18" t="s">
        <v>34</v>
      </c>
      <c r="C18" s="12">
        <v>7</v>
      </c>
      <c r="D18" s="8">
        <v>3.43</v>
      </c>
      <c r="E18" s="12">
        <v>6</v>
      </c>
      <c r="F18" s="8">
        <v>4.08</v>
      </c>
      <c r="G18" s="12">
        <v>1</v>
      </c>
      <c r="H18" s="8">
        <v>1.82</v>
      </c>
      <c r="I18" s="12">
        <v>0</v>
      </c>
    </row>
    <row r="19" spans="2:9" ht="15" customHeight="1" x14ac:dyDescent="0.2">
      <c r="B19" t="s">
        <v>35</v>
      </c>
      <c r="C19" s="12">
        <v>4</v>
      </c>
      <c r="D19" s="8">
        <v>1.96</v>
      </c>
      <c r="E19" s="12">
        <v>3</v>
      </c>
      <c r="F19" s="8">
        <v>2.04</v>
      </c>
      <c r="G19" s="12">
        <v>1</v>
      </c>
      <c r="H19" s="8">
        <v>1.82</v>
      </c>
      <c r="I19" s="12">
        <v>0</v>
      </c>
    </row>
    <row r="20" spans="2:9" ht="15" customHeight="1" x14ac:dyDescent="0.2">
      <c r="B20" s="9" t="s">
        <v>180</v>
      </c>
      <c r="C20" s="12">
        <f>SUM(LTBL_38356[総数／事業所数])</f>
        <v>204</v>
      </c>
      <c r="E20" s="12">
        <f>SUBTOTAL(109,LTBL_38356[個人／事業所数])</f>
        <v>147</v>
      </c>
      <c r="G20" s="12">
        <f>SUBTOTAL(109,LTBL_38356[法人／事業所数])</f>
        <v>55</v>
      </c>
      <c r="I20" s="12">
        <f>SUBTOTAL(109,LTBL_38356[法人以外の団体／事業所数])</f>
        <v>1</v>
      </c>
    </row>
    <row r="21" spans="2:9" ht="15" customHeight="1" x14ac:dyDescent="0.2">
      <c r="E21" s="11">
        <f>LTBL_38356[[#Totals],[個人／事業所数]]/LTBL_38356[[#Totals],[総数／事業所数]]</f>
        <v>0.72058823529411764</v>
      </c>
      <c r="G21" s="11">
        <f>LTBL_38356[[#Totals],[法人／事業所数]]/LTBL_38356[[#Totals],[総数／事業所数]]</f>
        <v>0.26960784313725489</v>
      </c>
      <c r="I21" s="11">
        <f>LTBL_38356[[#Totals],[法人以外の団体／事業所数]]/LTBL_38356[[#Totals],[総数／事業所数]]</f>
        <v>4.9019607843137254E-3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44</v>
      </c>
      <c r="C24" s="12">
        <v>20</v>
      </c>
      <c r="D24" s="8">
        <v>9.8000000000000007</v>
      </c>
      <c r="E24" s="12">
        <v>8</v>
      </c>
      <c r="F24" s="8">
        <v>5.44</v>
      </c>
      <c r="G24" s="12">
        <v>12</v>
      </c>
      <c r="H24" s="8">
        <v>21.82</v>
      </c>
      <c r="I24" s="12">
        <v>0</v>
      </c>
    </row>
    <row r="25" spans="2:9" ht="15" customHeight="1" x14ac:dyDescent="0.2">
      <c r="B25" t="s">
        <v>67</v>
      </c>
      <c r="C25" s="12">
        <v>17</v>
      </c>
      <c r="D25" s="8">
        <v>8.33</v>
      </c>
      <c r="E25" s="12">
        <v>7</v>
      </c>
      <c r="F25" s="8">
        <v>4.76</v>
      </c>
      <c r="G25" s="12">
        <v>10</v>
      </c>
      <c r="H25" s="8">
        <v>18.18</v>
      </c>
      <c r="I25" s="12">
        <v>0</v>
      </c>
    </row>
    <row r="26" spans="2:9" ht="15" customHeight="1" x14ac:dyDescent="0.2">
      <c r="B26" t="s">
        <v>59</v>
      </c>
      <c r="C26" s="12">
        <v>17</v>
      </c>
      <c r="D26" s="8">
        <v>8.33</v>
      </c>
      <c r="E26" s="12">
        <v>16</v>
      </c>
      <c r="F26" s="8">
        <v>10.88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54</v>
      </c>
      <c r="C27" s="12">
        <v>13</v>
      </c>
      <c r="D27" s="8">
        <v>6.37</v>
      </c>
      <c r="E27" s="12">
        <v>10</v>
      </c>
      <c r="F27" s="8">
        <v>6.8</v>
      </c>
      <c r="G27" s="12">
        <v>3</v>
      </c>
      <c r="H27" s="8">
        <v>5.45</v>
      </c>
      <c r="I27" s="12">
        <v>0</v>
      </c>
    </row>
    <row r="28" spans="2:9" ht="15" customHeight="1" x14ac:dyDescent="0.2">
      <c r="B28" t="s">
        <v>52</v>
      </c>
      <c r="C28" s="12">
        <v>12</v>
      </c>
      <c r="D28" s="8">
        <v>5.88</v>
      </c>
      <c r="E28" s="12">
        <v>11</v>
      </c>
      <c r="F28" s="8">
        <v>7.48</v>
      </c>
      <c r="G28" s="12">
        <v>1</v>
      </c>
      <c r="H28" s="8">
        <v>1.82</v>
      </c>
      <c r="I28" s="12">
        <v>0</v>
      </c>
    </row>
    <row r="29" spans="2:9" ht="15" customHeight="1" x14ac:dyDescent="0.2">
      <c r="B29" t="s">
        <v>58</v>
      </c>
      <c r="C29" s="12">
        <v>11</v>
      </c>
      <c r="D29" s="8">
        <v>5.39</v>
      </c>
      <c r="E29" s="12">
        <v>10</v>
      </c>
      <c r="F29" s="8">
        <v>6.8</v>
      </c>
      <c r="G29" s="12">
        <v>1</v>
      </c>
      <c r="H29" s="8">
        <v>1.82</v>
      </c>
      <c r="I29" s="12">
        <v>0</v>
      </c>
    </row>
    <row r="30" spans="2:9" ht="15" customHeight="1" x14ac:dyDescent="0.2">
      <c r="B30" t="s">
        <v>60</v>
      </c>
      <c r="C30" s="12">
        <v>10</v>
      </c>
      <c r="D30" s="8">
        <v>4.9000000000000004</v>
      </c>
      <c r="E30" s="12">
        <v>9</v>
      </c>
      <c r="F30" s="8">
        <v>6.12</v>
      </c>
      <c r="G30" s="12">
        <v>1</v>
      </c>
      <c r="H30" s="8">
        <v>1.82</v>
      </c>
      <c r="I30" s="12">
        <v>0</v>
      </c>
    </row>
    <row r="31" spans="2:9" ht="15" customHeight="1" x14ac:dyDescent="0.2">
      <c r="B31" t="s">
        <v>53</v>
      </c>
      <c r="C31" s="12">
        <v>9</v>
      </c>
      <c r="D31" s="8">
        <v>4.41</v>
      </c>
      <c r="E31" s="12">
        <v>9</v>
      </c>
      <c r="F31" s="8">
        <v>6.12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45</v>
      </c>
      <c r="C32" s="12">
        <v>8</v>
      </c>
      <c r="D32" s="8">
        <v>3.92</v>
      </c>
      <c r="E32" s="12">
        <v>5</v>
      </c>
      <c r="F32" s="8">
        <v>3.4</v>
      </c>
      <c r="G32" s="12">
        <v>3</v>
      </c>
      <c r="H32" s="8">
        <v>5.45</v>
      </c>
      <c r="I32" s="12">
        <v>0</v>
      </c>
    </row>
    <row r="33" spans="2:9" ht="15" customHeight="1" x14ac:dyDescent="0.2">
      <c r="B33" t="s">
        <v>80</v>
      </c>
      <c r="C33" s="12">
        <v>8</v>
      </c>
      <c r="D33" s="8">
        <v>3.92</v>
      </c>
      <c r="E33" s="12">
        <v>6</v>
      </c>
      <c r="F33" s="8">
        <v>4.08</v>
      </c>
      <c r="G33" s="12">
        <v>2</v>
      </c>
      <c r="H33" s="8">
        <v>3.64</v>
      </c>
      <c r="I33" s="12">
        <v>0</v>
      </c>
    </row>
    <row r="34" spans="2:9" ht="15" customHeight="1" x14ac:dyDescent="0.2">
      <c r="B34" t="s">
        <v>46</v>
      </c>
      <c r="C34" s="12">
        <v>7</v>
      </c>
      <c r="D34" s="8">
        <v>3.43</v>
      </c>
      <c r="E34" s="12">
        <v>4</v>
      </c>
      <c r="F34" s="8">
        <v>2.72</v>
      </c>
      <c r="G34" s="12">
        <v>3</v>
      </c>
      <c r="H34" s="8">
        <v>5.45</v>
      </c>
      <c r="I34" s="12">
        <v>0</v>
      </c>
    </row>
    <row r="35" spans="2:9" ht="15" customHeight="1" x14ac:dyDescent="0.2">
      <c r="B35" t="s">
        <v>79</v>
      </c>
      <c r="C35" s="12">
        <v>6</v>
      </c>
      <c r="D35" s="8">
        <v>2.94</v>
      </c>
      <c r="E35" s="12">
        <v>5</v>
      </c>
      <c r="F35" s="8">
        <v>3.4</v>
      </c>
      <c r="G35" s="12">
        <v>0</v>
      </c>
      <c r="H35" s="8">
        <v>0</v>
      </c>
      <c r="I35" s="12">
        <v>1</v>
      </c>
    </row>
    <row r="36" spans="2:9" ht="15" customHeight="1" x14ac:dyDescent="0.2">
      <c r="B36" t="s">
        <v>61</v>
      </c>
      <c r="C36" s="12">
        <v>6</v>
      </c>
      <c r="D36" s="8">
        <v>2.94</v>
      </c>
      <c r="E36" s="12">
        <v>6</v>
      </c>
      <c r="F36" s="8">
        <v>4.08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68</v>
      </c>
      <c r="C37" s="12">
        <v>5</v>
      </c>
      <c r="D37" s="8">
        <v>2.4500000000000002</v>
      </c>
      <c r="E37" s="12">
        <v>4</v>
      </c>
      <c r="F37" s="8">
        <v>2.72</v>
      </c>
      <c r="G37" s="12">
        <v>1</v>
      </c>
      <c r="H37" s="8">
        <v>1.82</v>
      </c>
      <c r="I37" s="12">
        <v>0</v>
      </c>
    </row>
    <row r="38" spans="2:9" ht="15" customHeight="1" x14ac:dyDescent="0.2">
      <c r="B38" t="s">
        <v>77</v>
      </c>
      <c r="C38" s="12">
        <v>5</v>
      </c>
      <c r="D38" s="8">
        <v>2.4500000000000002</v>
      </c>
      <c r="E38" s="12">
        <v>1</v>
      </c>
      <c r="F38" s="8">
        <v>0.68</v>
      </c>
      <c r="G38" s="12">
        <v>4</v>
      </c>
      <c r="H38" s="8">
        <v>7.27</v>
      </c>
      <c r="I38" s="12">
        <v>0</v>
      </c>
    </row>
    <row r="39" spans="2:9" ht="15" customHeight="1" x14ac:dyDescent="0.2">
      <c r="B39" t="s">
        <v>51</v>
      </c>
      <c r="C39" s="12">
        <v>5</v>
      </c>
      <c r="D39" s="8">
        <v>2.4500000000000002</v>
      </c>
      <c r="E39" s="12">
        <v>5</v>
      </c>
      <c r="F39" s="8">
        <v>3.4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78</v>
      </c>
      <c r="C40" s="12">
        <v>4</v>
      </c>
      <c r="D40" s="8">
        <v>1.96</v>
      </c>
      <c r="E40" s="12">
        <v>3</v>
      </c>
      <c r="F40" s="8">
        <v>2.04</v>
      </c>
      <c r="G40" s="12">
        <v>1</v>
      </c>
      <c r="H40" s="8">
        <v>1.82</v>
      </c>
      <c r="I40" s="12">
        <v>0</v>
      </c>
    </row>
    <row r="41" spans="2:9" ht="15" customHeight="1" x14ac:dyDescent="0.2">
      <c r="B41" t="s">
        <v>73</v>
      </c>
      <c r="C41" s="12">
        <v>4</v>
      </c>
      <c r="D41" s="8">
        <v>1.96</v>
      </c>
      <c r="E41" s="12">
        <v>3</v>
      </c>
      <c r="F41" s="8">
        <v>2.04</v>
      </c>
      <c r="G41" s="12">
        <v>1</v>
      </c>
      <c r="H41" s="8">
        <v>1.82</v>
      </c>
      <c r="I41" s="12">
        <v>0</v>
      </c>
    </row>
    <row r="42" spans="2:9" ht="15" customHeight="1" x14ac:dyDescent="0.2">
      <c r="B42" t="s">
        <v>71</v>
      </c>
      <c r="C42" s="12">
        <v>4</v>
      </c>
      <c r="D42" s="8">
        <v>1.96</v>
      </c>
      <c r="E42" s="12">
        <v>3</v>
      </c>
      <c r="F42" s="8">
        <v>2.04</v>
      </c>
      <c r="G42" s="12">
        <v>1</v>
      </c>
      <c r="H42" s="8">
        <v>1.82</v>
      </c>
      <c r="I42" s="12">
        <v>0</v>
      </c>
    </row>
    <row r="43" spans="2:9" ht="15" customHeight="1" x14ac:dyDescent="0.2">
      <c r="B43" t="s">
        <v>50</v>
      </c>
      <c r="C43" s="12">
        <v>3</v>
      </c>
      <c r="D43" s="8">
        <v>1.47</v>
      </c>
      <c r="E43" s="12">
        <v>2</v>
      </c>
      <c r="F43" s="8">
        <v>1.36</v>
      </c>
      <c r="G43" s="12">
        <v>1</v>
      </c>
      <c r="H43" s="8">
        <v>1.82</v>
      </c>
      <c r="I43" s="12">
        <v>0</v>
      </c>
    </row>
    <row r="44" spans="2:9" ht="15" customHeight="1" x14ac:dyDescent="0.2">
      <c r="B44" t="s">
        <v>55</v>
      </c>
      <c r="C44" s="12">
        <v>3</v>
      </c>
      <c r="D44" s="8">
        <v>1.47</v>
      </c>
      <c r="E44" s="12">
        <v>2</v>
      </c>
      <c r="F44" s="8">
        <v>1.36</v>
      </c>
      <c r="G44" s="12">
        <v>1</v>
      </c>
      <c r="H44" s="8">
        <v>1.82</v>
      </c>
      <c r="I44" s="12">
        <v>0</v>
      </c>
    </row>
    <row r="45" spans="2:9" ht="15" customHeight="1" x14ac:dyDescent="0.2">
      <c r="B45" t="s">
        <v>57</v>
      </c>
      <c r="C45" s="12">
        <v>3</v>
      </c>
      <c r="D45" s="8">
        <v>1.47</v>
      </c>
      <c r="E45" s="12">
        <v>2</v>
      </c>
      <c r="F45" s="8">
        <v>1.36</v>
      </c>
      <c r="G45" s="12">
        <v>1</v>
      </c>
      <c r="H45" s="8">
        <v>1.82</v>
      </c>
      <c r="I45" s="12">
        <v>0</v>
      </c>
    </row>
    <row r="48" spans="2:9" ht="33" customHeight="1" x14ac:dyDescent="0.2">
      <c r="B48" t="s">
        <v>182</v>
      </c>
      <c r="C48" s="10" t="s">
        <v>37</v>
      </c>
      <c r="D48" s="10" t="s">
        <v>38</v>
      </c>
      <c r="E48" s="10" t="s">
        <v>39</v>
      </c>
      <c r="F48" s="10" t="s">
        <v>40</v>
      </c>
      <c r="G48" s="10" t="s">
        <v>41</v>
      </c>
      <c r="H48" s="10" t="s">
        <v>42</v>
      </c>
      <c r="I48" s="10" t="s">
        <v>43</v>
      </c>
    </row>
    <row r="49" spans="2:9" ht="15" customHeight="1" x14ac:dyDescent="0.2">
      <c r="B49" t="s">
        <v>115</v>
      </c>
      <c r="C49" s="12">
        <v>17</v>
      </c>
      <c r="D49" s="8">
        <v>8.33</v>
      </c>
      <c r="E49" s="12">
        <v>7</v>
      </c>
      <c r="F49" s="8">
        <v>4.76</v>
      </c>
      <c r="G49" s="12">
        <v>10</v>
      </c>
      <c r="H49" s="8">
        <v>18.18</v>
      </c>
      <c r="I49" s="12">
        <v>0</v>
      </c>
    </row>
    <row r="50" spans="2:9" ht="15" customHeight="1" x14ac:dyDescent="0.2">
      <c r="B50" t="s">
        <v>90</v>
      </c>
      <c r="C50" s="12">
        <v>11</v>
      </c>
      <c r="D50" s="8">
        <v>5.39</v>
      </c>
      <c r="E50" s="12">
        <v>1</v>
      </c>
      <c r="F50" s="8">
        <v>0.68</v>
      </c>
      <c r="G50" s="12">
        <v>10</v>
      </c>
      <c r="H50" s="8">
        <v>18.18</v>
      </c>
      <c r="I50" s="12">
        <v>0</v>
      </c>
    </row>
    <row r="51" spans="2:9" ht="15" customHeight="1" x14ac:dyDescent="0.2">
      <c r="B51" t="s">
        <v>105</v>
      </c>
      <c r="C51" s="12">
        <v>11</v>
      </c>
      <c r="D51" s="8">
        <v>5.39</v>
      </c>
      <c r="E51" s="12">
        <v>11</v>
      </c>
      <c r="F51" s="8">
        <v>7.48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107</v>
      </c>
      <c r="C52" s="12">
        <v>8</v>
      </c>
      <c r="D52" s="8">
        <v>3.92</v>
      </c>
      <c r="E52" s="12">
        <v>7</v>
      </c>
      <c r="F52" s="8">
        <v>4.76</v>
      </c>
      <c r="G52" s="12">
        <v>1</v>
      </c>
      <c r="H52" s="8">
        <v>1.82</v>
      </c>
      <c r="I52" s="12">
        <v>0</v>
      </c>
    </row>
    <row r="53" spans="2:9" ht="15" customHeight="1" x14ac:dyDescent="0.2">
      <c r="B53" t="s">
        <v>94</v>
      </c>
      <c r="C53" s="12">
        <v>6</v>
      </c>
      <c r="D53" s="8">
        <v>2.94</v>
      </c>
      <c r="E53" s="12">
        <v>3</v>
      </c>
      <c r="F53" s="8">
        <v>2.04</v>
      </c>
      <c r="G53" s="12">
        <v>3</v>
      </c>
      <c r="H53" s="8">
        <v>5.45</v>
      </c>
      <c r="I53" s="12">
        <v>0</v>
      </c>
    </row>
    <row r="54" spans="2:9" ht="15" customHeight="1" x14ac:dyDescent="0.2">
      <c r="B54" t="s">
        <v>118</v>
      </c>
      <c r="C54" s="12">
        <v>6</v>
      </c>
      <c r="D54" s="8">
        <v>2.94</v>
      </c>
      <c r="E54" s="12">
        <v>3</v>
      </c>
      <c r="F54" s="8">
        <v>2.04</v>
      </c>
      <c r="G54" s="12">
        <v>3</v>
      </c>
      <c r="H54" s="8">
        <v>5.45</v>
      </c>
      <c r="I54" s="12">
        <v>0</v>
      </c>
    </row>
    <row r="55" spans="2:9" ht="15" customHeight="1" x14ac:dyDescent="0.2">
      <c r="B55" t="s">
        <v>138</v>
      </c>
      <c r="C55" s="12">
        <v>6</v>
      </c>
      <c r="D55" s="8">
        <v>2.94</v>
      </c>
      <c r="E55" s="12">
        <v>5</v>
      </c>
      <c r="F55" s="8">
        <v>3.4</v>
      </c>
      <c r="G55" s="12">
        <v>1</v>
      </c>
      <c r="H55" s="8">
        <v>1.82</v>
      </c>
      <c r="I55" s="12">
        <v>0</v>
      </c>
    </row>
    <row r="56" spans="2:9" ht="15" customHeight="1" x14ac:dyDescent="0.2">
      <c r="B56" t="s">
        <v>131</v>
      </c>
      <c r="C56" s="12">
        <v>5</v>
      </c>
      <c r="D56" s="8">
        <v>2.4500000000000002</v>
      </c>
      <c r="E56" s="12">
        <v>4</v>
      </c>
      <c r="F56" s="8">
        <v>2.72</v>
      </c>
      <c r="G56" s="12">
        <v>1</v>
      </c>
      <c r="H56" s="8">
        <v>1.82</v>
      </c>
      <c r="I56" s="12">
        <v>0</v>
      </c>
    </row>
    <row r="57" spans="2:9" ht="15" customHeight="1" x14ac:dyDescent="0.2">
      <c r="B57" t="s">
        <v>120</v>
      </c>
      <c r="C57" s="12">
        <v>5</v>
      </c>
      <c r="D57" s="8">
        <v>2.4500000000000002</v>
      </c>
      <c r="E57" s="12">
        <v>5</v>
      </c>
      <c r="F57" s="8">
        <v>3.4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132</v>
      </c>
      <c r="C58" s="12">
        <v>4</v>
      </c>
      <c r="D58" s="8">
        <v>1.96</v>
      </c>
      <c r="E58" s="12">
        <v>3</v>
      </c>
      <c r="F58" s="8">
        <v>2.04</v>
      </c>
      <c r="G58" s="12">
        <v>1</v>
      </c>
      <c r="H58" s="8">
        <v>1.82</v>
      </c>
      <c r="I58" s="12">
        <v>0</v>
      </c>
    </row>
    <row r="59" spans="2:9" ht="15" customHeight="1" x14ac:dyDescent="0.2">
      <c r="B59" t="s">
        <v>116</v>
      </c>
      <c r="C59" s="12">
        <v>4</v>
      </c>
      <c r="D59" s="8">
        <v>1.96</v>
      </c>
      <c r="E59" s="12">
        <v>4</v>
      </c>
      <c r="F59" s="8">
        <v>2.72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136</v>
      </c>
      <c r="C60" s="12">
        <v>4</v>
      </c>
      <c r="D60" s="8">
        <v>1.96</v>
      </c>
      <c r="E60" s="12">
        <v>3</v>
      </c>
      <c r="F60" s="8">
        <v>2.04</v>
      </c>
      <c r="G60" s="12">
        <v>1</v>
      </c>
      <c r="H60" s="8">
        <v>1.82</v>
      </c>
      <c r="I60" s="12">
        <v>0</v>
      </c>
    </row>
    <row r="61" spans="2:9" ht="15" customHeight="1" x14ac:dyDescent="0.2">
      <c r="B61" t="s">
        <v>95</v>
      </c>
      <c r="C61" s="12">
        <v>4</v>
      </c>
      <c r="D61" s="8">
        <v>1.96</v>
      </c>
      <c r="E61" s="12">
        <v>4</v>
      </c>
      <c r="F61" s="8">
        <v>2.72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96</v>
      </c>
      <c r="C62" s="12">
        <v>4</v>
      </c>
      <c r="D62" s="8">
        <v>1.96</v>
      </c>
      <c r="E62" s="12">
        <v>4</v>
      </c>
      <c r="F62" s="8">
        <v>2.72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137</v>
      </c>
      <c r="C63" s="12">
        <v>4</v>
      </c>
      <c r="D63" s="8">
        <v>1.96</v>
      </c>
      <c r="E63" s="12">
        <v>4</v>
      </c>
      <c r="F63" s="8">
        <v>2.72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139</v>
      </c>
      <c r="C64" s="12">
        <v>4</v>
      </c>
      <c r="D64" s="8">
        <v>1.96</v>
      </c>
      <c r="E64" s="12">
        <v>4</v>
      </c>
      <c r="F64" s="8">
        <v>2.72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104</v>
      </c>
      <c r="C65" s="12">
        <v>4</v>
      </c>
      <c r="D65" s="8">
        <v>1.96</v>
      </c>
      <c r="E65" s="12">
        <v>4</v>
      </c>
      <c r="F65" s="8">
        <v>2.72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108</v>
      </c>
      <c r="C66" s="12">
        <v>4</v>
      </c>
      <c r="D66" s="8">
        <v>1.96</v>
      </c>
      <c r="E66" s="12">
        <v>4</v>
      </c>
      <c r="F66" s="8">
        <v>2.72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125</v>
      </c>
      <c r="C67" s="12">
        <v>3</v>
      </c>
      <c r="D67" s="8">
        <v>1.47</v>
      </c>
      <c r="E67" s="12">
        <v>1</v>
      </c>
      <c r="F67" s="8">
        <v>0.68</v>
      </c>
      <c r="G67" s="12">
        <v>2</v>
      </c>
      <c r="H67" s="8">
        <v>3.64</v>
      </c>
      <c r="I67" s="12">
        <v>0</v>
      </c>
    </row>
    <row r="68" spans="2:9" ht="15" customHeight="1" x14ac:dyDescent="0.2">
      <c r="B68" t="s">
        <v>133</v>
      </c>
      <c r="C68" s="12">
        <v>3</v>
      </c>
      <c r="D68" s="8">
        <v>1.47</v>
      </c>
      <c r="E68" s="12">
        <v>0</v>
      </c>
      <c r="F68" s="8">
        <v>0</v>
      </c>
      <c r="G68" s="12">
        <v>3</v>
      </c>
      <c r="H68" s="8">
        <v>5.45</v>
      </c>
      <c r="I68" s="12">
        <v>0</v>
      </c>
    </row>
    <row r="69" spans="2:9" ht="15" customHeight="1" x14ac:dyDescent="0.2">
      <c r="B69" t="s">
        <v>134</v>
      </c>
      <c r="C69" s="12">
        <v>3</v>
      </c>
      <c r="D69" s="8">
        <v>1.47</v>
      </c>
      <c r="E69" s="12">
        <v>3</v>
      </c>
      <c r="F69" s="8">
        <v>2.04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135</v>
      </c>
      <c r="C70" s="12">
        <v>3</v>
      </c>
      <c r="D70" s="8">
        <v>1.47</v>
      </c>
      <c r="E70" s="12">
        <v>2</v>
      </c>
      <c r="F70" s="8">
        <v>1.36</v>
      </c>
      <c r="G70" s="12">
        <v>0</v>
      </c>
      <c r="H70" s="8">
        <v>0</v>
      </c>
      <c r="I70" s="12">
        <v>1</v>
      </c>
    </row>
    <row r="71" spans="2:9" ht="15" customHeight="1" x14ac:dyDescent="0.2">
      <c r="B71" t="s">
        <v>97</v>
      </c>
      <c r="C71" s="12">
        <v>3</v>
      </c>
      <c r="D71" s="8">
        <v>1.47</v>
      </c>
      <c r="E71" s="12">
        <v>3</v>
      </c>
      <c r="F71" s="8">
        <v>2.04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99</v>
      </c>
      <c r="C72" s="12">
        <v>3</v>
      </c>
      <c r="D72" s="8">
        <v>1.47</v>
      </c>
      <c r="E72" s="12">
        <v>2</v>
      </c>
      <c r="F72" s="8">
        <v>1.36</v>
      </c>
      <c r="G72" s="12">
        <v>1</v>
      </c>
      <c r="H72" s="8">
        <v>1.82</v>
      </c>
      <c r="I72" s="12">
        <v>0</v>
      </c>
    </row>
    <row r="73" spans="2:9" ht="15" customHeight="1" x14ac:dyDescent="0.2">
      <c r="B73" t="s">
        <v>140</v>
      </c>
      <c r="C73" s="12">
        <v>3</v>
      </c>
      <c r="D73" s="8">
        <v>1.47</v>
      </c>
      <c r="E73" s="12">
        <v>3</v>
      </c>
      <c r="F73" s="8">
        <v>2.04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56432-F0F4-41BB-827A-80666E2430A5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196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30</v>
      </c>
      <c r="D6" s="8">
        <v>11.54</v>
      </c>
      <c r="E6" s="12">
        <v>21</v>
      </c>
      <c r="F6" s="8">
        <v>12.8</v>
      </c>
      <c r="G6" s="12">
        <v>9</v>
      </c>
      <c r="H6" s="8">
        <v>10.98</v>
      </c>
      <c r="I6" s="12">
        <v>0</v>
      </c>
    </row>
    <row r="7" spans="2:9" ht="15" customHeight="1" x14ac:dyDescent="0.2">
      <c r="B7" t="s">
        <v>23</v>
      </c>
      <c r="C7" s="12">
        <v>33</v>
      </c>
      <c r="D7" s="8">
        <v>12.69</v>
      </c>
      <c r="E7" s="12">
        <v>13</v>
      </c>
      <c r="F7" s="8">
        <v>7.93</v>
      </c>
      <c r="G7" s="12">
        <v>20</v>
      </c>
      <c r="H7" s="8">
        <v>24.39</v>
      </c>
      <c r="I7" s="12">
        <v>0</v>
      </c>
    </row>
    <row r="8" spans="2:9" ht="15" customHeight="1" x14ac:dyDescent="0.2">
      <c r="B8" t="s">
        <v>24</v>
      </c>
      <c r="C8" s="12">
        <v>3</v>
      </c>
      <c r="D8" s="8">
        <v>1.1499999999999999</v>
      </c>
      <c r="E8" s="12">
        <v>0</v>
      </c>
      <c r="F8" s="8">
        <v>0</v>
      </c>
      <c r="G8" s="12">
        <v>1</v>
      </c>
      <c r="H8" s="8">
        <v>1.22</v>
      </c>
      <c r="I8" s="12">
        <v>0</v>
      </c>
    </row>
    <row r="9" spans="2:9" ht="15" customHeight="1" x14ac:dyDescent="0.2">
      <c r="B9" t="s">
        <v>25</v>
      </c>
      <c r="C9" s="12">
        <v>1</v>
      </c>
      <c r="D9" s="8">
        <v>0.38</v>
      </c>
      <c r="E9" s="12">
        <v>0</v>
      </c>
      <c r="F9" s="8">
        <v>0</v>
      </c>
      <c r="G9" s="12">
        <v>1</v>
      </c>
      <c r="H9" s="8">
        <v>1.22</v>
      </c>
      <c r="I9" s="12">
        <v>0</v>
      </c>
    </row>
    <row r="10" spans="2:9" ht="15" customHeight="1" x14ac:dyDescent="0.2">
      <c r="B10" t="s">
        <v>26</v>
      </c>
      <c r="C10" s="12">
        <v>3</v>
      </c>
      <c r="D10" s="8">
        <v>1.1499999999999999</v>
      </c>
      <c r="E10" s="12">
        <v>0</v>
      </c>
      <c r="F10" s="8">
        <v>0</v>
      </c>
      <c r="G10" s="12">
        <v>3</v>
      </c>
      <c r="H10" s="8">
        <v>3.66</v>
      </c>
      <c r="I10" s="12">
        <v>0</v>
      </c>
    </row>
    <row r="11" spans="2:9" ht="15" customHeight="1" x14ac:dyDescent="0.2">
      <c r="B11" t="s">
        <v>27</v>
      </c>
      <c r="C11" s="12">
        <v>83</v>
      </c>
      <c r="D11" s="8">
        <v>31.92</v>
      </c>
      <c r="E11" s="12">
        <v>58</v>
      </c>
      <c r="F11" s="8">
        <v>35.369999999999997</v>
      </c>
      <c r="G11" s="12">
        <v>24</v>
      </c>
      <c r="H11" s="8">
        <v>29.27</v>
      </c>
      <c r="I11" s="12">
        <v>0</v>
      </c>
    </row>
    <row r="12" spans="2:9" ht="15" customHeight="1" x14ac:dyDescent="0.2">
      <c r="B12" t="s">
        <v>28</v>
      </c>
      <c r="C12" s="12">
        <v>2</v>
      </c>
      <c r="D12" s="8">
        <v>0.77</v>
      </c>
      <c r="E12" s="12">
        <v>1</v>
      </c>
      <c r="F12" s="8">
        <v>0.61</v>
      </c>
      <c r="G12" s="12">
        <v>1</v>
      </c>
      <c r="H12" s="8">
        <v>1.22</v>
      </c>
      <c r="I12" s="12">
        <v>0</v>
      </c>
    </row>
    <row r="13" spans="2:9" ht="15" customHeight="1" x14ac:dyDescent="0.2">
      <c r="B13" t="s">
        <v>29</v>
      </c>
      <c r="C13" s="12">
        <v>6</v>
      </c>
      <c r="D13" s="8">
        <v>2.31</v>
      </c>
      <c r="E13" s="12">
        <v>4</v>
      </c>
      <c r="F13" s="8">
        <v>2.44</v>
      </c>
      <c r="G13" s="12">
        <v>1</v>
      </c>
      <c r="H13" s="8">
        <v>1.22</v>
      </c>
      <c r="I13" s="12">
        <v>0</v>
      </c>
    </row>
    <row r="14" spans="2:9" ht="15" customHeight="1" x14ac:dyDescent="0.2">
      <c r="B14" t="s">
        <v>30</v>
      </c>
      <c r="C14" s="12">
        <v>5</v>
      </c>
      <c r="D14" s="8">
        <v>1.92</v>
      </c>
      <c r="E14" s="12">
        <v>2</v>
      </c>
      <c r="F14" s="8">
        <v>1.22</v>
      </c>
      <c r="G14" s="12">
        <v>3</v>
      </c>
      <c r="H14" s="8">
        <v>3.66</v>
      </c>
      <c r="I14" s="12">
        <v>0</v>
      </c>
    </row>
    <row r="15" spans="2:9" ht="15" customHeight="1" x14ac:dyDescent="0.2">
      <c r="B15" t="s">
        <v>31</v>
      </c>
      <c r="C15" s="12">
        <v>34</v>
      </c>
      <c r="D15" s="8">
        <v>13.08</v>
      </c>
      <c r="E15" s="12">
        <v>26</v>
      </c>
      <c r="F15" s="8">
        <v>15.85</v>
      </c>
      <c r="G15" s="12">
        <v>7</v>
      </c>
      <c r="H15" s="8">
        <v>8.5399999999999991</v>
      </c>
      <c r="I15" s="12">
        <v>0</v>
      </c>
    </row>
    <row r="16" spans="2:9" ht="15" customHeight="1" x14ac:dyDescent="0.2">
      <c r="B16" t="s">
        <v>32</v>
      </c>
      <c r="C16" s="12">
        <v>30</v>
      </c>
      <c r="D16" s="8">
        <v>11.54</v>
      </c>
      <c r="E16" s="12">
        <v>25</v>
      </c>
      <c r="F16" s="8">
        <v>15.24</v>
      </c>
      <c r="G16" s="12">
        <v>2</v>
      </c>
      <c r="H16" s="8">
        <v>2.44</v>
      </c>
      <c r="I16" s="12">
        <v>1</v>
      </c>
    </row>
    <row r="17" spans="2:9" ht="15" customHeight="1" x14ac:dyDescent="0.2">
      <c r="B17" t="s">
        <v>33</v>
      </c>
      <c r="C17" s="12">
        <v>8</v>
      </c>
      <c r="D17" s="8">
        <v>3.08</v>
      </c>
      <c r="E17" s="12">
        <v>5</v>
      </c>
      <c r="F17" s="8">
        <v>3.05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34</v>
      </c>
      <c r="C18" s="12">
        <v>9</v>
      </c>
      <c r="D18" s="8">
        <v>3.46</v>
      </c>
      <c r="E18" s="12">
        <v>3</v>
      </c>
      <c r="F18" s="8">
        <v>1.83</v>
      </c>
      <c r="G18" s="12">
        <v>4</v>
      </c>
      <c r="H18" s="8">
        <v>4.88</v>
      </c>
      <c r="I18" s="12">
        <v>0</v>
      </c>
    </row>
    <row r="19" spans="2:9" ht="15" customHeight="1" x14ac:dyDescent="0.2">
      <c r="B19" t="s">
        <v>35</v>
      </c>
      <c r="C19" s="12">
        <v>13</v>
      </c>
      <c r="D19" s="8">
        <v>5</v>
      </c>
      <c r="E19" s="12">
        <v>6</v>
      </c>
      <c r="F19" s="8">
        <v>3.66</v>
      </c>
      <c r="G19" s="12">
        <v>6</v>
      </c>
      <c r="H19" s="8">
        <v>7.32</v>
      </c>
      <c r="I19" s="12">
        <v>0</v>
      </c>
    </row>
    <row r="20" spans="2:9" ht="15" customHeight="1" x14ac:dyDescent="0.2">
      <c r="B20" s="9" t="s">
        <v>180</v>
      </c>
      <c r="C20" s="12">
        <f>SUM(LTBL_38386[総数／事業所数])</f>
        <v>260</v>
      </c>
      <c r="E20" s="12">
        <f>SUBTOTAL(109,LTBL_38386[個人／事業所数])</f>
        <v>164</v>
      </c>
      <c r="G20" s="12">
        <f>SUBTOTAL(109,LTBL_38386[法人／事業所数])</f>
        <v>82</v>
      </c>
      <c r="I20" s="12">
        <f>SUBTOTAL(109,LTBL_38386[法人以外の団体／事業所数])</f>
        <v>1</v>
      </c>
    </row>
    <row r="21" spans="2:9" ht="15" customHeight="1" x14ac:dyDescent="0.2">
      <c r="E21" s="11">
        <f>LTBL_38386[[#Totals],[個人／事業所数]]/LTBL_38386[[#Totals],[総数／事業所数]]</f>
        <v>0.63076923076923075</v>
      </c>
      <c r="G21" s="11">
        <f>LTBL_38386[[#Totals],[法人／事業所数]]/LTBL_38386[[#Totals],[総数／事業所数]]</f>
        <v>0.31538461538461537</v>
      </c>
      <c r="I21" s="11">
        <f>LTBL_38386[[#Totals],[法人以外の団体／事業所数]]/LTBL_38386[[#Totals],[総数／事業所数]]</f>
        <v>3.8461538461538464E-3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52</v>
      </c>
      <c r="C24" s="12">
        <v>32</v>
      </c>
      <c r="D24" s="8">
        <v>12.31</v>
      </c>
      <c r="E24" s="12">
        <v>26</v>
      </c>
      <c r="F24" s="8">
        <v>15.85</v>
      </c>
      <c r="G24" s="12">
        <v>6</v>
      </c>
      <c r="H24" s="8">
        <v>7.32</v>
      </c>
      <c r="I24" s="12">
        <v>0</v>
      </c>
    </row>
    <row r="25" spans="2:9" ht="15" customHeight="1" x14ac:dyDescent="0.2">
      <c r="B25" t="s">
        <v>54</v>
      </c>
      <c r="C25" s="12">
        <v>27</v>
      </c>
      <c r="D25" s="8">
        <v>10.38</v>
      </c>
      <c r="E25" s="12">
        <v>17</v>
      </c>
      <c r="F25" s="8">
        <v>10.37</v>
      </c>
      <c r="G25" s="12">
        <v>9</v>
      </c>
      <c r="H25" s="8">
        <v>10.98</v>
      </c>
      <c r="I25" s="12">
        <v>0</v>
      </c>
    </row>
    <row r="26" spans="2:9" ht="15" customHeight="1" x14ac:dyDescent="0.2">
      <c r="B26" t="s">
        <v>59</v>
      </c>
      <c r="C26" s="12">
        <v>23</v>
      </c>
      <c r="D26" s="8">
        <v>8.85</v>
      </c>
      <c r="E26" s="12">
        <v>22</v>
      </c>
      <c r="F26" s="8">
        <v>13.41</v>
      </c>
      <c r="G26" s="12">
        <v>0</v>
      </c>
      <c r="H26" s="8">
        <v>0</v>
      </c>
      <c r="I26" s="12">
        <v>1</v>
      </c>
    </row>
    <row r="27" spans="2:9" ht="15" customHeight="1" x14ac:dyDescent="0.2">
      <c r="B27" t="s">
        <v>58</v>
      </c>
      <c r="C27" s="12">
        <v>22</v>
      </c>
      <c r="D27" s="8">
        <v>8.4600000000000009</v>
      </c>
      <c r="E27" s="12">
        <v>19</v>
      </c>
      <c r="F27" s="8">
        <v>11.59</v>
      </c>
      <c r="G27" s="12">
        <v>3</v>
      </c>
      <c r="H27" s="8">
        <v>3.66</v>
      </c>
      <c r="I27" s="12">
        <v>0</v>
      </c>
    </row>
    <row r="28" spans="2:9" ht="15" customHeight="1" x14ac:dyDescent="0.2">
      <c r="B28" t="s">
        <v>44</v>
      </c>
      <c r="C28" s="12">
        <v>12</v>
      </c>
      <c r="D28" s="8">
        <v>4.62</v>
      </c>
      <c r="E28" s="12">
        <v>5</v>
      </c>
      <c r="F28" s="8">
        <v>3.05</v>
      </c>
      <c r="G28" s="12">
        <v>7</v>
      </c>
      <c r="H28" s="8">
        <v>8.5399999999999991</v>
      </c>
      <c r="I28" s="12">
        <v>0</v>
      </c>
    </row>
    <row r="29" spans="2:9" ht="15" customHeight="1" x14ac:dyDescent="0.2">
      <c r="B29" t="s">
        <v>80</v>
      </c>
      <c r="C29" s="12">
        <v>12</v>
      </c>
      <c r="D29" s="8">
        <v>4.62</v>
      </c>
      <c r="E29" s="12">
        <v>7</v>
      </c>
      <c r="F29" s="8">
        <v>4.2699999999999996</v>
      </c>
      <c r="G29" s="12">
        <v>4</v>
      </c>
      <c r="H29" s="8">
        <v>4.88</v>
      </c>
      <c r="I29" s="12">
        <v>0</v>
      </c>
    </row>
    <row r="30" spans="2:9" ht="15" customHeight="1" x14ac:dyDescent="0.2">
      <c r="B30" t="s">
        <v>53</v>
      </c>
      <c r="C30" s="12">
        <v>11</v>
      </c>
      <c r="D30" s="8">
        <v>4.2300000000000004</v>
      </c>
      <c r="E30" s="12">
        <v>9</v>
      </c>
      <c r="F30" s="8">
        <v>5.49</v>
      </c>
      <c r="G30" s="12">
        <v>2</v>
      </c>
      <c r="H30" s="8">
        <v>2.44</v>
      </c>
      <c r="I30" s="12">
        <v>0</v>
      </c>
    </row>
    <row r="31" spans="2:9" ht="15" customHeight="1" x14ac:dyDescent="0.2">
      <c r="B31" t="s">
        <v>46</v>
      </c>
      <c r="C31" s="12">
        <v>10</v>
      </c>
      <c r="D31" s="8">
        <v>3.85</v>
      </c>
      <c r="E31" s="12">
        <v>8</v>
      </c>
      <c r="F31" s="8">
        <v>4.88</v>
      </c>
      <c r="G31" s="12">
        <v>2</v>
      </c>
      <c r="H31" s="8">
        <v>2.44</v>
      </c>
      <c r="I31" s="12">
        <v>0</v>
      </c>
    </row>
    <row r="32" spans="2:9" ht="15" customHeight="1" x14ac:dyDescent="0.2">
      <c r="B32" t="s">
        <v>68</v>
      </c>
      <c r="C32" s="12">
        <v>9</v>
      </c>
      <c r="D32" s="8">
        <v>3.46</v>
      </c>
      <c r="E32" s="12">
        <v>5</v>
      </c>
      <c r="F32" s="8">
        <v>3.05</v>
      </c>
      <c r="G32" s="12">
        <v>4</v>
      </c>
      <c r="H32" s="8">
        <v>4.88</v>
      </c>
      <c r="I32" s="12">
        <v>0</v>
      </c>
    </row>
    <row r="33" spans="2:9" ht="15" customHeight="1" x14ac:dyDescent="0.2">
      <c r="B33" t="s">
        <v>45</v>
      </c>
      <c r="C33" s="12">
        <v>8</v>
      </c>
      <c r="D33" s="8">
        <v>3.08</v>
      </c>
      <c r="E33" s="12">
        <v>8</v>
      </c>
      <c r="F33" s="8">
        <v>4.88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60</v>
      </c>
      <c r="C34" s="12">
        <v>8</v>
      </c>
      <c r="D34" s="8">
        <v>3.08</v>
      </c>
      <c r="E34" s="12">
        <v>5</v>
      </c>
      <c r="F34" s="8">
        <v>3.05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63</v>
      </c>
      <c r="C35" s="12">
        <v>8</v>
      </c>
      <c r="D35" s="8">
        <v>3.08</v>
      </c>
      <c r="E35" s="12">
        <v>5</v>
      </c>
      <c r="F35" s="8">
        <v>3.05</v>
      </c>
      <c r="G35" s="12">
        <v>3</v>
      </c>
      <c r="H35" s="8">
        <v>3.66</v>
      </c>
      <c r="I35" s="12">
        <v>0</v>
      </c>
    </row>
    <row r="36" spans="2:9" ht="15" customHeight="1" x14ac:dyDescent="0.2">
      <c r="B36" t="s">
        <v>77</v>
      </c>
      <c r="C36" s="12">
        <v>7</v>
      </c>
      <c r="D36" s="8">
        <v>2.69</v>
      </c>
      <c r="E36" s="12">
        <v>2</v>
      </c>
      <c r="F36" s="8">
        <v>1.22</v>
      </c>
      <c r="G36" s="12">
        <v>5</v>
      </c>
      <c r="H36" s="8">
        <v>6.1</v>
      </c>
      <c r="I36" s="12">
        <v>0</v>
      </c>
    </row>
    <row r="37" spans="2:9" ht="15" customHeight="1" x14ac:dyDescent="0.2">
      <c r="B37" t="s">
        <v>82</v>
      </c>
      <c r="C37" s="12">
        <v>6</v>
      </c>
      <c r="D37" s="8">
        <v>2.31</v>
      </c>
      <c r="E37" s="12">
        <v>0</v>
      </c>
      <c r="F37" s="8">
        <v>0</v>
      </c>
      <c r="G37" s="12">
        <v>6</v>
      </c>
      <c r="H37" s="8">
        <v>7.32</v>
      </c>
      <c r="I37" s="12">
        <v>0</v>
      </c>
    </row>
    <row r="38" spans="2:9" ht="15" customHeight="1" x14ac:dyDescent="0.2">
      <c r="B38" t="s">
        <v>69</v>
      </c>
      <c r="C38" s="12">
        <v>6</v>
      </c>
      <c r="D38" s="8">
        <v>2.31</v>
      </c>
      <c r="E38" s="12">
        <v>3</v>
      </c>
      <c r="F38" s="8">
        <v>1.83</v>
      </c>
      <c r="G38" s="12">
        <v>2</v>
      </c>
      <c r="H38" s="8">
        <v>2.44</v>
      </c>
      <c r="I38" s="12">
        <v>0</v>
      </c>
    </row>
    <row r="39" spans="2:9" ht="15" customHeight="1" x14ac:dyDescent="0.2">
      <c r="B39" t="s">
        <v>62</v>
      </c>
      <c r="C39" s="12">
        <v>6</v>
      </c>
      <c r="D39" s="8">
        <v>2.31</v>
      </c>
      <c r="E39" s="12">
        <v>0</v>
      </c>
      <c r="F39" s="8">
        <v>0</v>
      </c>
      <c r="G39" s="12">
        <v>4</v>
      </c>
      <c r="H39" s="8">
        <v>4.88</v>
      </c>
      <c r="I39" s="12">
        <v>0</v>
      </c>
    </row>
    <row r="40" spans="2:9" ht="15" customHeight="1" x14ac:dyDescent="0.2">
      <c r="B40" t="s">
        <v>55</v>
      </c>
      <c r="C40" s="12">
        <v>5</v>
      </c>
      <c r="D40" s="8">
        <v>1.92</v>
      </c>
      <c r="E40" s="12">
        <v>3</v>
      </c>
      <c r="F40" s="8">
        <v>1.83</v>
      </c>
      <c r="G40" s="12">
        <v>1</v>
      </c>
      <c r="H40" s="8">
        <v>1.22</v>
      </c>
      <c r="I40" s="12">
        <v>0</v>
      </c>
    </row>
    <row r="41" spans="2:9" ht="15" customHeight="1" x14ac:dyDescent="0.2">
      <c r="B41" t="s">
        <v>81</v>
      </c>
      <c r="C41" s="12">
        <v>4</v>
      </c>
      <c r="D41" s="8">
        <v>1.54</v>
      </c>
      <c r="E41" s="12">
        <v>2</v>
      </c>
      <c r="F41" s="8">
        <v>1.22</v>
      </c>
      <c r="G41" s="12">
        <v>2</v>
      </c>
      <c r="H41" s="8">
        <v>2.44</v>
      </c>
      <c r="I41" s="12">
        <v>0</v>
      </c>
    </row>
    <row r="42" spans="2:9" ht="15" customHeight="1" x14ac:dyDescent="0.2">
      <c r="B42" t="s">
        <v>83</v>
      </c>
      <c r="C42" s="12">
        <v>3</v>
      </c>
      <c r="D42" s="8">
        <v>1.1499999999999999</v>
      </c>
      <c r="E42" s="12">
        <v>3</v>
      </c>
      <c r="F42" s="8">
        <v>1.83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47</v>
      </c>
      <c r="C43" s="12">
        <v>3</v>
      </c>
      <c r="D43" s="8">
        <v>1.1499999999999999</v>
      </c>
      <c r="E43" s="12">
        <v>2</v>
      </c>
      <c r="F43" s="8">
        <v>1.22</v>
      </c>
      <c r="G43" s="12">
        <v>1</v>
      </c>
      <c r="H43" s="8">
        <v>1.22</v>
      </c>
      <c r="I43" s="12">
        <v>0</v>
      </c>
    </row>
    <row r="44" spans="2:9" ht="15" customHeight="1" x14ac:dyDescent="0.2">
      <c r="B44" t="s">
        <v>56</v>
      </c>
      <c r="C44" s="12">
        <v>3</v>
      </c>
      <c r="D44" s="8">
        <v>1.1499999999999999</v>
      </c>
      <c r="E44" s="12">
        <v>2</v>
      </c>
      <c r="F44" s="8">
        <v>1.22</v>
      </c>
      <c r="G44" s="12">
        <v>1</v>
      </c>
      <c r="H44" s="8">
        <v>1.22</v>
      </c>
      <c r="I44" s="12">
        <v>0</v>
      </c>
    </row>
    <row r="45" spans="2:9" ht="15" customHeight="1" x14ac:dyDescent="0.2">
      <c r="B45" t="s">
        <v>61</v>
      </c>
      <c r="C45" s="12">
        <v>3</v>
      </c>
      <c r="D45" s="8">
        <v>1.1499999999999999</v>
      </c>
      <c r="E45" s="12">
        <v>3</v>
      </c>
      <c r="F45" s="8">
        <v>1.83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182</v>
      </c>
      <c r="C48" s="10" t="s">
        <v>37</v>
      </c>
      <c r="D48" s="10" t="s">
        <v>38</v>
      </c>
      <c r="E48" s="10" t="s">
        <v>39</v>
      </c>
      <c r="F48" s="10" t="s">
        <v>40</v>
      </c>
      <c r="G48" s="10" t="s">
        <v>41</v>
      </c>
      <c r="H48" s="10" t="s">
        <v>42</v>
      </c>
      <c r="I48" s="10" t="s">
        <v>43</v>
      </c>
    </row>
    <row r="49" spans="2:9" ht="15" customHeight="1" x14ac:dyDescent="0.2">
      <c r="B49" t="s">
        <v>104</v>
      </c>
      <c r="C49" s="12">
        <v>12</v>
      </c>
      <c r="D49" s="8">
        <v>4.62</v>
      </c>
      <c r="E49" s="12">
        <v>12</v>
      </c>
      <c r="F49" s="8">
        <v>7.32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95</v>
      </c>
      <c r="C50" s="12">
        <v>10</v>
      </c>
      <c r="D50" s="8">
        <v>3.85</v>
      </c>
      <c r="E50" s="12">
        <v>9</v>
      </c>
      <c r="F50" s="8">
        <v>5.49</v>
      </c>
      <c r="G50" s="12">
        <v>1</v>
      </c>
      <c r="H50" s="8">
        <v>1.22</v>
      </c>
      <c r="I50" s="12">
        <v>0</v>
      </c>
    </row>
    <row r="51" spans="2:9" ht="15" customHeight="1" x14ac:dyDescent="0.2">
      <c r="B51" t="s">
        <v>105</v>
      </c>
      <c r="C51" s="12">
        <v>10</v>
      </c>
      <c r="D51" s="8">
        <v>3.85</v>
      </c>
      <c r="E51" s="12">
        <v>10</v>
      </c>
      <c r="F51" s="8">
        <v>6.1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145</v>
      </c>
      <c r="C52" s="12">
        <v>9</v>
      </c>
      <c r="D52" s="8">
        <v>3.46</v>
      </c>
      <c r="E52" s="12">
        <v>6</v>
      </c>
      <c r="F52" s="8">
        <v>3.66</v>
      </c>
      <c r="G52" s="12">
        <v>3</v>
      </c>
      <c r="H52" s="8">
        <v>3.66</v>
      </c>
      <c r="I52" s="12">
        <v>0</v>
      </c>
    </row>
    <row r="53" spans="2:9" ht="15" customHeight="1" x14ac:dyDescent="0.2">
      <c r="B53" t="s">
        <v>96</v>
      </c>
      <c r="C53" s="12">
        <v>8</v>
      </c>
      <c r="D53" s="8">
        <v>3.08</v>
      </c>
      <c r="E53" s="12">
        <v>7</v>
      </c>
      <c r="F53" s="8">
        <v>4.2699999999999996</v>
      </c>
      <c r="G53" s="12">
        <v>1</v>
      </c>
      <c r="H53" s="8">
        <v>1.22</v>
      </c>
      <c r="I53" s="12">
        <v>0</v>
      </c>
    </row>
    <row r="54" spans="2:9" ht="15" customHeight="1" x14ac:dyDescent="0.2">
      <c r="B54" t="s">
        <v>109</v>
      </c>
      <c r="C54" s="12">
        <v>8</v>
      </c>
      <c r="D54" s="8">
        <v>3.08</v>
      </c>
      <c r="E54" s="12">
        <v>5</v>
      </c>
      <c r="F54" s="8">
        <v>3.05</v>
      </c>
      <c r="G54" s="12">
        <v>3</v>
      </c>
      <c r="H54" s="8">
        <v>3.66</v>
      </c>
      <c r="I54" s="12">
        <v>0</v>
      </c>
    </row>
    <row r="55" spans="2:9" ht="15" customHeight="1" x14ac:dyDescent="0.2">
      <c r="B55" t="s">
        <v>92</v>
      </c>
      <c r="C55" s="12">
        <v>7</v>
      </c>
      <c r="D55" s="8">
        <v>2.69</v>
      </c>
      <c r="E55" s="12">
        <v>5</v>
      </c>
      <c r="F55" s="8">
        <v>3.05</v>
      </c>
      <c r="G55" s="12">
        <v>2</v>
      </c>
      <c r="H55" s="8">
        <v>2.44</v>
      </c>
      <c r="I55" s="12">
        <v>0</v>
      </c>
    </row>
    <row r="56" spans="2:9" ht="15" customHeight="1" x14ac:dyDescent="0.2">
      <c r="B56" t="s">
        <v>117</v>
      </c>
      <c r="C56" s="12">
        <v>7</v>
      </c>
      <c r="D56" s="8">
        <v>2.69</v>
      </c>
      <c r="E56" s="12">
        <v>5</v>
      </c>
      <c r="F56" s="8">
        <v>3.05</v>
      </c>
      <c r="G56" s="12">
        <v>2</v>
      </c>
      <c r="H56" s="8">
        <v>2.44</v>
      </c>
      <c r="I56" s="12">
        <v>0</v>
      </c>
    </row>
    <row r="57" spans="2:9" ht="15" customHeight="1" x14ac:dyDescent="0.2">
      <c r="B57" t="s">
        <v>93</v>
      </c>
      <c r="C57" s="12">
        <v>6</v>
      </c>
      <c r="D57" s="8">
        <v>2.31</v>
      </c>
      <c r="E57" s="12">
        <v>4</v>
      </c>
      <c r="F57" s="8">
        <v>2.44</v>
      </c>
      <c r="G57" s="12">
        <v>2</v>
      </c>
      <c r="H57" s="8">
        <v>2.44</v>
      </c>
      <c r="I57" s="12">
        <v>0</v>
      </c>
    </row>
    <row r="58" spans="2:9" ht="15" customHeight="1" x14ac:dyDescent="0.2">
      <c r="B58" t="s">
        <v>142</v>
      </c>
      <c r="C58" s="12">
        <v>6</v>
      </c>
      <c r="D58" s="8">
        <v>2.31</v>
      </c>
      <c r="E58" s="12">
        <v>0</v>
      </c>
      <c r="F58" s="8">
        <v>0</v>
      </c>
      <c r="G58" s="12">
        <v>6</v>
      </c>
      <c r="H58" s="8">
        <v>7.32</v>
      </c>
      <c r="I58" s="12">
        <v>0</v>
      </c>
    </row>
    <row r="59" spans="2:9" ht="15" customHeight="1" x14ac:dyDescent="0.2">
      <c r="B59" t="s">
        <v>98</v>
      </c>
      <c r="C59" s="12">
        <v>6</v>
      </c>
      <c r="D59" s="8">
        <v>2.31</v>
      </c>
      <c r="E59" s="12">
        <v>4</v>
      </c>
      <c r="F59" s="8">
        <v>2.44</v>
      </c>
      <c r="G59" s="12">
        <v>1</v>
      </c>
      <c r="H59" s="8">
        <v>1.22</v>
      </c>
      <c r="I59" s="12">
        <v>0</v>
      </c>
    </row>
    <row r="60" spans="2:9" ht="15" customHeight="1" x14ac:dyDescent="0.2">
      <c r="B60" t="s">
        <v>141</v>
      </c>
      <c r="C60" s="12">
        <v>5</v>
      </c>
      <c r="D60" s="8">
        <v>1.92</v>
      </c>
      <c r="E60" s="12">
        <v>3</v>
      </c>
      <c r="F60" s="8">
        <v>1.83</v>
      </c>
      <c r="G60" s="12">
        <v>2</v>
      </c>
      <c r="H60" s="8">
        <v>2.44</v>
      </c>
      <c r="I60" s="12">
        <v>0</v>
      </c>
    </row>
    <row r="61" spans="2:9" ht="15" customHeight="1" x14ac:dyDescent="0.2">
      <c r="B61" t="s">
        <v>118</v>
      </c>
      <c r="C61" s="12">
        <v>5</v>
      </c>
      <c r="D61" s="8">
        <v>1.92</v>
      </c>
      <c r="E61" s="12">
        <v>2</v>
      </c>
      <c r="F61" s="8">
        <v>1.22</v>
      </c>
      <c r="G61" s="12">
        <v>3</v>
      </c>
      <c r="H61" s="8">
        <v>3.66</v>
      </c>
      <c r="I61" s="12">
        <v>0</v>
      </c>
    </row>
    <row r="62" spans="2:9" ht="15" customHeight="1" x14ac:dyDescent="0.2">
      <c r="B62" t="s">
        <v>137</v>
      </c>
      <c r="C62" s="12">
        <v>5</v>
      </c>
      <c r="D62" s="8">
        <v>1.92</v>
      </c>
      <c r="E62" s="12">
        <v>5</v>
      </c>
      <c r="F62" s="8">
        <v>3.05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130</v>
      </c>
      <c r="C63" s="12">
        <v>5</v>
      </c>
      <c r="D63" s="8">
        <v>1.92</v>
      </c>
      <c r="E63" s="12">
        <v>5</v>
      </c>
      <c r="F63" s="8">
        <v>3.05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90</v>
      </c>
      <c r="C64" s="12">
        <v>4</v>
      </c>
      <c r="D64" s="8">
        <v>1.54</v>
      </c>
      <c r="E64" s="12">
        <v>0</v>
      </c>
      <c r="F64" s="8">
        <v>0</v>
      </c>
      <c r="G64" s="12">
        <v>4</v>
      </c>
      <c r="H64" s="8">
        <v>4.88</v>
      </c>
      <c r="I64" s="12">
        <v>0</v>
      </c>
    </row>
    <row r="65" spans="2:9" ht="15" customHeight="1" x14ac:dyDescent="0.2">
      <c r="B65" t="s">
        <v>94</v>
      </c>
      <c r="C65" s="12">
        <v>4</v>
      </c>
      <c r="D65" s="8">
        <v>1.54</v>
      </c>
      <c r="E65" s="12">
        <v>4</v>
      </c>
      <c r="F65" s="8">
        <v>2.44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143</v>
      </c>
      <c r="C66" s="12">
        <v>4</v>
      </c>
      <c r="D66" s="8">
        <v>1.54</v>
      </c>
      <c r="E66" s="12">
        <v>1</v>
      </c>
      <c r="F66" s="8">
        <v>0.61</v>
      </c>
      <c r="G66" s="12">
        <v>3</v>
      </c>
      <c r="H66" s="8">
        <v>3.66</v>
      </c>
      <c r="I66" s="12">
        <v>0</v>
      </c>
    </row>
    <row r="67" spans="2:9" ht="15" customHeight="1" x14ac:dyDescent="0.2">
      <c r="B67" t="s">
        <v>136</v>
      </c>
      <c r="C67" s="12">
        <v>4</v>
      </c>
      <c r="D67" s="8">
        <v>1.54</v>
      </c>
      <c r="E67" s="12">
        <v>1</v>
      </c>
      <c r="F67" s="8">
        <v>0.61</v>
      </c>
      <c r="G67" s="12">
        <v>3</v>
      </c>
      <c r="H67" s="8">
        <v>3.66</v>
      </c>
      <c r="I67" s="12">
        <v>0</v>
      </c>
    </row>
    <row r="68" spans="2:9" ht="15" customHeight="1" x14ac:dyDescent="0.2">
      <c r="B68" t="s">
        <v>144</v>
      </c>
      <c r="C68" s="12">
        <v>4</v>
      </c>
      <c r="D68" s="8">
        <v>1.54</v>
      </c>
      <c r="E68" s="12">
        <v>4</v>
      </c>
      <c r="F68" s="8">
        <v>2.44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123</v>
      </c>
      <c r="C69" s="12">
        <v>4</v>
      </c>
      <c r="D69" s="8">
        <v>1.54</v>
      </c>
      <c r="E69" s="12">
        <v>4</v>
      </c>
      <c r="F69" s="8">
        <v>2.44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100</v>
      </c>
      <c r="C70" s="12">
        <v>4</v>
      </c>
      <c r="D70" s="8">
        <v>1.54</v>
      </c>
      <c r="E70" s="12">
        <v>4</v>
      </c>
      <c r="F70" s="8">
        <v>2.44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146</v>
      </c>
      <c r="C71" s="12">
        <v>4</v>
      </c>
      <c r="D71" s="8">
        <v>1.54</v>
      </c>
      <c r="E71" s="12">
        <v>3</v>
      </c>
      <c r="F71" s="8">
        <v>1.83</v>
      </c>
      <c r="G71" s="12">
        <v>1</v>
      </c>
      <c r="H71" s="8">
        <v>1.22</v>
      </c>
      <c r="I71" s="12">
        <v>0</v>
      </c>
    </row>
    <row r="72" spans="2:9" ht="15" customHeight="1" x14ac:dyDescent="0.2">
      <c r="B72" t="s">
        <v>103</v>
      </c>
      <c r="C72" s="12">
        <v>4</v>
      </c>
      <c r="D72" s="8">
        <v>1.54</v>
      </c>
      <c r="E72" s="12">
        <v>3</v>
      </c>
      <c r="F72" s="8">
        <v>1.83</v>
      </c>
      <c r="G72" s="12">
        <v>1</v>
      </c>
      <c r="H72" s="8">
        <v>1.22</v>
      </c>
      <c r="I72" s="12">
        <v>0</v>
      </c>
    </row>
    <row r="74" spans="2:9" ht="15" customHeight="1" x14ac:dyDescent="0.2">
      <c r="B74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BD61-7780-47CB-B291-E245D3D133E1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197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122</v>
      </c>
      <c r="D6" s="8">
        <v>20.37</v>
      </c>
      <c r="E6" s="12">
        <v>19</v>
      </c>
      <c r="F6" s="8">
        <v>7.25</v>
      </c>
      <c r="G6" s="12">
        <v>103</v>
      </c>
      <c r="H6" s="8">
        <v>30.93</v>
      </c>
      <c r="I6" s="12">
        <v>0</v>
      </c>
    </row>
    <row r="7" spans="2:9" ht="15" customHeight="1" x14ac:dyDescent="0.2">
      <c r="B7" t="s">
        <v>23</v>
      </c>
      <c r="C7" s="12">
        <v>62</v>
      </c>
      <c r="D7" s="8">
        <v>10.35</v>
      </c>
      <c r="E7" s="12">
        <v>15</v>
      </c>
      <c r="F7" s="8">
        <v>5.73</v>
      </c>
      <c r="G7" s="12">
        <v>47</v>
      </c>
      <c r="H7" s="8">
        <v>14.11</v>
      </c>
      <c r="I7" s="12">
        <v>0</v>
      </c>
    </row>
    <row r="8" spans="2:9" ht="15" customHeight="1" x14ac:dyDescent="0.2">
      <c r="B8" t="s">
        <v>24</v>
      </c>
      <c r="C8" s="12">
        <v>2</v>
      </c>
      <c r="D8" s="8">
        <v>0.33</v>
      </c>
      <c r="E8" s="12">
        <v>0</v>
      </c>
      <c r="F8" s="8">
        <v>0</v>
      </c>
      <c r="G8" s="12">
        <v>2</v>
      </c>
      <c r="H8" s="8">
        <v>0.6</v>
      </c>
      <c r="I8" s="12">
        <v>0</v>
      </c>
    </row>
    <row r="9" spans="2:9" ht="15" customHeight="1" x14ac:dyDescent="0.2">
      <c r="B9" t="s">
        <v>25</v>
      </c>
      <c r="C9" s="12">
        <v>2</v>
      </c>
      <c r="D9" s="8">
        <v>0.33</v>
      </c>
      <c r="E9" s="12">
        <v>0</v>
      </c>
      <c r="F9" s="8">
        <v>0</v>
      </c>
      <c r="G9" s="12">
        <v>2</v>
      </c>
      <c r="H9" s="8">
        <v>0.6</v>
      </c>
      <c r="I9" s="12">
        <v>0</v>
      </c>
    </row>
    <row r="10" spans="2:9" ht="15" customHeight="1" x14ac:dyDescent="0.2">
      <c r="B10" t="s">
        <v>26</v>
      </c>
      <c r="C10" s="12">
        <v>9</v>
      </c>
      <c r="D10" s="8">
        <v>1.5</v>
      </c>
      <c r="E10" s="12">
        <v>2</v>
      </c>
      <c r="F10" s="8">
        <v>0.76</v>
      </c>
      <c r="G10" s="12">
        <v>7</v>
      </c>
      <c r="H10" s="8">
        <v>2.1</v>
      </c>
      <c r="I10" s="12">
        <v>0</v>
      </c>
    </row>
    <row r="11" spans="2:9" ht="15" customHeight="1" x14ac:dyDescent="0.2">
      <c r="B11" t="s">
        <v>27</v>
      </c>
      <c r="C11" s="12">
        <v>144</v>
      </c>
      <c r="D11" s="8">
        <v>24.04</v>
      </c>
      <c r="E11" s="12">
        <v>48</v>
      </c>
      <c r="F11" s="8">
        <v>18.32</v>
      </c>
      <c r="G11" s="12">
        <v>96</v>
      </c>
      <c r="H11" s="8">
        <v>28.83</v>
      </c>
      <c r="I11" s="12">
        <v>0</v>
      </c>
    </row>
    <row r="12" spans="2:9" ht="15" customHeight="1" x14ac:dyDescent="0.2">
      <c r="B12" t="s">
        <v>28</v>
      </c>
      <c r="C12" s="12">
        <v>4</v>
      </c>
      <c r="D12" s="8">
        <v>0.67</v>
      </c>
      <c r="E12" s="12">
        <v>1</v>
      </c>
      <c r="F12" s="8">
        <v>0.38</v>
      </c>
      <c r="G12" s="12">
        <v>3</v>
      </c>
      <c r="H12" s="8">
        <v>0.9</v>
      </c>
      <c r="I12" s="12">
        <v>0</v>
      </c>
    </row>
    <row r="13" spans="2:9" ht="15" customHeight="1" x14ac:dyDescent="0.2">
      <c r="B13" t="s">
        <v>29</v>
      </c>
      <c r="C13" s="12">
        <v>32</v>
      </c>
      <c r="D13" s="8">
        <v>5.34</v>
      </c>
      <c r="E13" s="12">
        <v>14</v>
      </c>
      <c r="F13" s="8">
        <v>5.34</v>
      </c>
      <c r="G13" s="12">
        <v>18</v>
      </c>
      <c r="H13" s="8">
        <v>5.41</v>
      </c>
      <c r="I13" s="12">
        <v>0</v>
      </c>
    </row>
    <row r="14" spans="2:9" ht="15" customHeight="1" x14ac:dyDescent="0.2">
      <c r="B14" t="s">
        <v>30</v>
      </c>
      <c r="C14" s="12">
        <v>29</v>
      </c>
      <c r="D14" s="8">
        <v>4.84</v>
      </c>
      <c r="E14" s="12">
        <v>18</v>
      </c>
      <c r="F14" s="8">
        <v>6.87</v>
      </c>
      <c r="G14" s="12">
        <v>11</v>
      </c>
      <c r="H14" s="8">
        <v>3.3</v>
      </c>
      <c r="I14" s="12">
        <v>0</v>
      </c>
    </row>
    <row r="15" spans="2:9" ht="15" customHeight="1" x14ac:dyDescent="0.2">
      <c r="B15" t="s">
        <v>31</v>
      </c>
      <c r="C15" s="12">
        <v>30</v>
      </c>
      <c r="D15" s="8">
        <v>5.01</v>
      </c>
      <c r="E15" s="12">
        <v>23</v>
      </c>
      <c r="F15" s="8">
        <v>8.7799999999999994</v>
      </c>
      <c r="G15" s="12">
        <v>6</v>
      </c>
      <c r="H15" s="8">
        <v>1.8</v>
      </c>
      <c r="I15" s="12">
        <v>0</v>
      </c>
    </row>
    <row r="16" spans="2:9" ht="15" customHeight="1" x14ac:dyDescent="0.2">
      <c r="B16" t="s">
        <v>32</v>
      </c>
      <c r="C16" s="12">
        <v>86</v>
      </c>
      <c r="D16" s="8">
        <v>14.36</v>
      </c>
      <c r="E16" s="12">
        <v>72</v>
      </c>
      <c r="F16" s="8">
        <v>27.48</v>
      </c>
      <c r="G16" s="12">
        <v>14</v>
      </c>
      <c r="H16" s="8">
        <v>4.2</v>
      </c>
      <c r="I16" s="12">
        <v>0</v>
      </c>
    </row>
    <row r="17" spans="2:9" ht="15" customHeight="1" x14ac:dyDescent="0.2">
      <c r="B17" t="s">
        <v>33</v>
      </c>
      <c r="C17" s="12">
        <v>31</v>
      </c>
      <c r="D17" s="8">
        <v>5.18</v>
      </c>
      <c r="E17" s="12">
        <v>22</v>
      </c>
      <c r="F17" s="8">
        <v>8.4</v>
      </c>
      <c r="G17" s="12">
        <v>6</v>
      </c>
      <c r="H17" s="8">
        <v>1.8</v>
      </c>
      <c r="I17" s="12">
        <v>0</v>
      </c>
    </row>
    <row r="18" spans="2:9" ht="15" customHeight="1" x14ac:dyDescent="0.2">
      <c r="B18" t="s">
        <v>34</v>
      </c>
      <c r="C18" s="12">
        <v>16</v>
      </c>
      <c r="D18" s="8">
        <v>2.67</v>
      </c>
      <c r="E18" s="12">
        <v>11</v>
      </c>
      <c r="F18" s="8">
        <v>4.2</v>
      </c>
      <c r="G18" s="12">
        <v>5</v>
      </c>
      <c r="H18" s="8">
        <v>1.5</v>
      </c>
      <c r="I18" s="12">
        <v>0</v>
      </c>
    </row>
    <row r="19" spans="2:9" ht="15" customHeight="1" x14ac:dyDescent="0.2">
      <c r="B19" t="s">
        <v>35</v>
      </c>
      <c r="C19" s="12">
        <v>30</v>
      </c>
      <c r="D19" s="8">
        <v>5.01</v>
      </c>
      <c r="E19" s="12">
        <v>17</v>
      </c>
      <c r="F19" s="8">
        <v>6.49</v>
      </c>
      <c r="G19" s="12">
        <v>13</v>
      </c>
      <c r="H19" s="8">
        <v>3.9</v>
      </c>
      <c r="I19" s="12">
        <v>0</v>
      </c>
    </row>
    <row r="20" spans="2:9" ht="15" customHeight="1" x14ac:dyDescent="0.2">
      <c r="B20" s="9" t="s">
        <v>180</v>
      </c>
      <c r="C20" s="12">
        <f>SUM(LTBL_38401[総数／事業所数])</f>
        <v>599</v>
      </c>
      <c r="E20" s="12">
        <f>SUBTOTAL(109,LTBL_38401[個人／事業所数])</f>
        <v>262</v>
      </c>
      <c r="G20" s="12">
        <f>SUBTOTAL(109,LTBL_38401[法人／事業所数])</f>
        <v>333</v>
      </c>
      <c r="I20" s="12">
        <f>SUBTOTAL(109,LTBL_38401[法人以外の団体／事業所数])</f>
        <v>0</v>
      </c>
    </row>
    <row r="21" spans="2:9" ht="15" customHeight="1" x14ac:dyDescent="0.2">
      <c r="E21" s="11">
        <f>LTBL_38401[[#Totals],[個人／事業所数]]/LTBL_38401[[#Totals],[総数／事業所数]]</f>
        <v>0.43739565943238728</v>
      </c>
      <c r="G21" s="11">
        <f>LTBL_38401[[#Totals],[法人／事業所数]]/LTBL_38401[[#Totals],[総数／事業所数]]</f>
        <v>0.55592654424040067</v>
      </c>
      <c r="I21" s="11">
        <f>LTBL_38401[[#Totals],[法人以外の団体／事業所数]]/LTBL_38401[[#Totals],[総数／事業所数]]</f>
        <v>0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78</v>
      </c>
      <c r="D24" s="8">
        <v>13.02</v>
      </c>
      <c r="E24" s="12">
        <v>68</v>
      </c>
      <c r="F24" s="8">
        <v>25.95</v>
      </c>
      <c r="G24" s="12">
        <v>10</v>
      </c>
      <c r="H24" s="8">
        <v>3</v>
      </c>
      <c r="I24" s="12">
        <v>0</v>
      </c>
    </row>
    <row r="25" spans="2:9" ht="15" customHeight="1" x14ac:dyDescent="0.2">
      <c r="B25" t="s">
        <v>44</v>
      </c>
      <c r="C25" s="12">
        <v>56</v>
      </c>
      <c r="D25" s="8">
        <v>9.35</v>
      </c>
      <c r="E25" s="12">
        <v>6</v>
      </c>
      <c r="F25" s="8">
        <v>2.29</v>
      </c>
      <c r="G25" s="12">
        <v>50</v>
      </c>
      <c r="H25" s="8">
        <v>15.02</v>
      </c>
      <c r="I25" s="12">
        <v>0</v>
      </c>
    </row>
    <row r="26" spans="2:9" ht="15" customHeight="1" x14ac:dyDescent="0.2">
      <c r="B26" t="s">
        <v>54</v>
      </c>
      <c r="C26" s="12">
        <v>38</v>
      </c>
      <c r="D26" s="8">
        <v>6.34</v>
      </c>
      <c r="E26" s="12">
        <v>10</v>
      </c>
      <c r="F26" s="8">
        <v>3.82</v>
      </c>
      <c r="G26" s="12">
        <v>28</v>
      </c>
      <c r="H26" s="8">
        <v>8.41</v>
      </c>
      <c r="I26" s="12">
        <v>0</v>
      </c>
    </row>
    <row r="27" spans="2:9" ht="15" customHeight="1" x14ac:dyDescent="0.2">
      <c r="B27" t="s">
        <v>46</v>
      </c>
      <c r="C27" s="12">
        <v>37</v>
      </c>
      <c r="D27" s="8">
        <v>6.18</v>
      </c>
      <c r="E27" s="12">
        <v>6</v>
      </c>
      <c r="F27" s="8">
        <v>2.29</v>
      </c>
      <c r="G27" s="12">
        <v>31</v>
      </c>
      <c r="H27" s="8">
        <v>9.31</v>
      </c>
      <c r="I27" s="12">
        <v>0</v>
      </c>
    </row>
    <row r="28" spans="2:9" ht="15" customHeight="1" x14ac:dyDescent="0.2">
      <c r="B28" t="s">
        <v>60</v>
      </c>
      <c r="C28" s="12">
        <v>31</v>
      </c>
      <c r="D28" s="8">
        <v>5.18</v>
      </c>
      <c r="E28" s="12">
        <v>22</v>
      </c>
      <c r="F28" s="8">
        <v>8.4</v>
      </c>
      <c r="G28" s="12">
        <v>6</v>
      </c>
      <c r="H28" s="8">
        <v>1.8</v>
      </c>
      <c r="I28" s="12">
        <v>0</v>
      </c>
    </row>
    <row r="29" spans="2:9" ht="15" customHeight="1" x14ac:dyDescent="0.2">
      <c r="B29" t="s">
        <v>45</v>
      </c>
      <c r="C29" s="12">
        <v>29</v>
      </c>
      <c r="D29" s="8">
        <v>4.84</v>
      </c>
      <c r="E29" s="12">
        <v>7</v>
      </c>
      <c r="F29" s="8">
        <v>2.67</v>
      </c>
      <c r="G29" s="12">
        <v>22</v>
      </c>
      <c r="H29" s="8">
        <v>6.61</v>
      </c>
      <c r="I29" s="12">
        <v>0</v>
      </c>
    </row>
    <row r="30" spans="2:9" ht="15" customHeight="1" x14ac:dyDescent="0.2">
      <c r="B30" t="s">
        <v>53</v>
      </c>
      <c r="C30" s="12">
        <v>27</v>
      </c>
      <c r="D30" s="8">
        <v>4.51</v>
      </c>
      <c r="E30" s="12">
        <v>12</v>
      </c>
      <c r="F30" s="8">
        <v>4.58</v>
      </c>
      <c r="G30" s="12">
        <v>15</v>
      </c>
      <c r="H30" s="8">
        <v>4.5</v>
      </c>
      <c r="I30" s="12">
        <v>0</v>
      </c>
    </row>
    <row r="31" spans="2:9" ht="15" customHeight="1" x14ac:dyDescent="0.2">
      <c r="B31" t="s">
        <v>55</v>
      </c>
      <c r="C31" s="12">
        <v>26</v>
      </c>
      <c r="D31" s="8">
        <v>4.34</v>
      </c>
      <c r="E31" s="12">
        <v>12</v>
      </c>
      <c r="F31" s="8">
        <v>4.58</v>
      </c>
      <c r="G31" s="12">
        <v>14</v>
      </c>
      <c r="H31" s="8">
        <v>4.2</v>
      </c>
      <c r="I31" s="12">
        <v>0</v>
      </c>
    </row>
    <row r="32" spans="2:9" ht="15" customHeight="1" x14ac:dyDescent="0.2">
      <c r="B32" t="s">
        <v>52</v>
      </c>
      <c r="C32" s="12">
        <v>22</v>
      </c>
      <c r="D32" s="8">
        <v>3.67</v>
      </c>
      <c r="E32" s="12">
        <v>17</v>
      </c>
      <c r="F32" s="8">
        <v>6.49</v>
      </c>
      <c r="G32" s="12">
        <v>5</v>
      </c>
      <c r="H32" s="8">
        <v>1.5</v>
      </c>
      <c r="I32" s="12">
        <v>0</v>
      </c>
    </row>
    <row r="33" spans="2:9" ht="15" customHeight="1" x14ac:dyDescent="0.2">
      <c r="B33" t="s">
        <v>51</v>
      </c>
      <c r="C33" s="12">
        <v>20</v>
      </c>
      <c r="D33" s="8">
        <v>3.34</v>
      </c>
      <c r="E33" s="12">
        <v>2</v>
      </c>
      <c r="F33" s="8">
        <v>0.76</v>
      </c>
      <c r="G33" s="12">
        <v>18</v>
      </c>
      <c r="H33" s="8">
        <v>5.41</v>
      </c>
      <c r="I33" s="12">
        <v>0</v>
      </c>
    </row>
    <row r="34" spans="2:9" ht="15" customHeight="1" x14ac:dyDescent="0.2">
      <c r="B34" t="s">
        <v>58</v>
      </c>
      <c r="C34" s="12">
        <v>20</v>
      </c>
      <c r="D34" s="8">
        <v>3.34</v>
      </c>
      <c r="E34" s="12">
        <v>18</v>
      </c>
      <c r="F34" s="8">
        <v>6.87</v>
      </c>
      <c r="G34" s="12">
        <v>2</v>
      </c>
      <c r="H34" s="8">
        <v>0.6</v>
      </c>
      <c r="I34" s="12">
        <v>0</v>
      </c>
    </row>
    <row r="35" spans="2:9" ht="15" customHeight="1" x14ac:dyDescent="0.2">
      <c r="B35" t="s">
        <v>57</v>
      </c>
      <c r="C35" s="12">
        <v>15</v>
      </c>
      <c r="D35" s="8">
        <v>2.5</v>
      </c>
      <c r="E35" s="12">
        <v>8</v>
      </c>
      <c r="F35" s="8">
        <v>3.05</v>
      </c>
      <c r="G35" s="12">
        <v>7</v>
      </c>
      <c r="H35" s="8">
        <v>2.1</v>
      </c>
      <c r="I35" s="12">
        <v>0</v>
      </c>
    </row>
    <row r="36" spans="2:9" ht="15" customHeight="1" x14ac:dyDescent="0.2">
      <c r="B36" t="s">
        <v>63</v>
      </c>
      <c r="C36" s="12">
        <v>15</v>
      </c>
      <c r="D36" s="8">
        <v>2.5</v>
      </c>
      <c r="E36" s="12">
        <v>14</v>
      </c>
      <c r="F36" s="8">
        <v>5.34</v>
      </c>
      <c r="G36" s="12">
        <v>1</v>
      </c>
      <c r="H36" s="8">
        <v>0.3</v>
      </c>
      <c r="I36" s="12">
        <v>0</v>
      </c>
    </row>
    <row r="37" spans="2:9" ht="15" customHeight="1" x14ac:dyDescent="0.2">
      <c r="B37" t="s">
        <v>84</v>
      </c>
      <c r="C37" s="12">
        <v>13</v>
      </c>
      <c r="D37" s="8">
        <v>2.17</v>
      </c>
      <c r="E37" s="12">
        <v>4</v>
      </c>
      <c r="F37" s="8">
        <v>1.53</v>
      </c>
      <c r="G37" s="12">
        <v>9</v>
      </c>
      <c r="H37" s="8">
        <v>2.7</v>
      </c>
      <c r="I37" s="12">
        <v>0</v>
      </c>
    </row>
    <row r="38" spans="2:9" ht="15" customHeight="1" x14ac:dyDescent="0.2">
      <c r="B38" t="s">
        <v>56</v>
      </c>
      <c r="C38" s="12">
        <v>13</v>
      </c>
      <c r="D38" s="8">
        <v>2.17</v>
      </c>
      <c r="E38" s="12">
        <v>10</v>
      </c>
      <c r="F38" s="8">
        <v>3.82</v>
      </c>
      <c r="G38" s="12">
        <v>3</v>
      </c>
      <c r="H38" s="8">
        <v>0.9</v>
      </c>
      <c r="I38" s="12">
        <v>0</v>
      </c>
    </row>
    <row r="39" spans="2:9" ht="15" customHeight="1" x14ac:dyDescent="0.2">
      <c r="B39" t="s">
        <v>61</v>
      </c>
      <c r="C39" s="12">
        <v>13</v>
      </c>
      <c r="D39" s="8">
        <v>2.17</v>
      </c>
      <c r="E39" s="12">
        <v>11</v>
      </c>
      <c r="F39" s="8">
        <v>4.2</v>
      </c>
      <c r="G39" s="12">
        <v>2</v>
      </c>
      <c r="H39" s="8">
        <v>0.6</v>
      </c>
      <c r="I39" s="12">
        <v>0</v>
      </c>
    </row>
    <row r="40" spans="2:9" ht="15" customHeight="1" x14ac:dyDescent="0.2">
      <c r="B40" t="s">
        <v>47</v>
      </c>
      <c r="C40" s="12">
        <v>10</v>
      </c>
      <c r="D40" s="8">
        <v>1.67</v>
      </c>
      <c r="E40" s="12">
        <v>4</v>
      </c>
      <c r="F40" s="8">
        <v>1.53</v>
      </c>
      <c r="G40" s="12">
        <v>6</v>
      </c>
      <c r="H40" s="8">
        <v>1.8</v>
      </c>
      <c r="I40" s="12">
        <v>0</v>
      </c>
    </row>
    <row r="41" spans="2:9" ht="15" customHeight="1" x14ac:dyDescent="0.2">
      <c r="B41" t="s">
        <v>50</v>
      </c>
      <c r="C41" s="12">
        <v>10</v>
      </c>
      <c r="D41" s="8">
        <v>1.67</v>
      </c>
      <c r="E41" s="12">
        <v>3</v>
      </c>
      <c r="F41" s="8">
        <v>1.1499999999999999</v>
      </c>
      <c r="G41" s="12">
        <v>7</v>
      </c>
      <c r="H41" s="8">
        <v>2.1</v>
      </c>
      <c r="I41" s="12">
        <v>0</v>
      </c>
    </row>
    <row r="42" spans="2:9" ht="15" customHeight="1" x14ac:dyDescent="0.2">
      <c r="B42" t="s">
        <v>68</v>
      </c>
      <c r="C42" s="12">
        <v>9</v>
      </c>
      <c r="D42" s="8">
        <v>1.5</v>
      </c>
      <c r="E42" s="12">
        <v>3</v>
      </c>
      <c r="F42" s="8">
        <v>1.1499999999999999</v>
      </c>
      <c r="G42" s="12">
        <v>6</v>
      </c>
      <c r="H42" s="8">
        <v>1.8</v>
      </c>
      <c r="I42" s="12">
        <v>0</v>
      </c>
    </row>
    <row r="43" spans="2:9" ht="15" customHeight="1" x14ac:dyDescent="0.2">
      <c r="B43" t="s">
        <v>70</v>
      </c>
      <c r="C43" s="12">
        <v>9</v>
      </c>
      <c r="D43" s="8">
        <v>1.5</v>
      </c>
      <c r="E43" s="12">
        <v>5</v>
      </c>
      <c r="F43" s="8">
        <v>1.91</v>
      </c>
      <c r="G43" s="12">
        <v>3</v>
      </c>
      <c r="H43" s="8">
        <v>0.9</v>
      </c>
      <c r="I43" s="12">
        <v>0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105</v>
      </c>
      <c r="C47" s="12">
        <v>47</v>
      </c>
      <c r="D47" s="8">
        <v>7.85</v>
      </c>
      <c r="E47" s="12">
        <v>42</v>
      </c>
      <c r="F47" s="8">
        <v>16.03</v>
      </c>
      <c r="G47" s="12">
        <v>5</v>
      </c>
      <c r="H47" s="8">
        <v>1.5</v>
      </c>
      <c r="I47" s="12">
        <v>0</v>
      </c>
    </row>
    <row r="48" spans="2:9" ht="15" customHeight="1" x14ac:dyDescent="0.2">
      <c r="B48" t="s">
        <v>104</v>
      </c>
      <c r="C48" s="12">
        <v>22</v>
      </c>
      <c r="D48" s="8">
        <v>3.67</v>
      </c>
      <c r="E48" s="12">
        <v>21</v>
      </c>
      <c r="F48" s="8">
        <v>8.02</v>
      </c>
      <c r="G48" s="12">
        <v>1</v>
      </c>
      <c r="H48" s="8">
        <v>0.3</v>
      </c>
      <c r="I48" s="12">
        <v>0</v>
      </c>
    </row>
    <row r="49" spans="2:9" ht="15" customHeight="1" x14ac:dyDescent="0.2">
      <c r="B49" t="s">
        <v>90</v>
      </c>
      <c r="C49" s="12">
        <v>20</v>
      </c>
      <c r="D49" s="8">
        <v>3.34</v>
      </c>
      <c r="E49" s="12">
        <v>1</v>
      </c>
      <c r="F49" s="8">
        <v>0.38</v>
      </c>
      <c r="G49" s="12">
        <v>19</v>
      </c>
      <c r="H49" s="8">
        <v>5.71</v>
      </c>
      <c r="I49" s="12">
        <v>0</v>
      </c>
    </row>
    <row r="50" spans="2:9" ht="15" customHeight="1" x14ac:dyDescent="0.2">
      <c r="B50" t="s">
        <v>96</v>
      </c>
      <c r="C50" s="12">
        <v>20</v>
      </c>
      <c r="D50" s="8">
        <v>3.34</v>
      </c>
      <c r="E50" s="12">
        <v>11</v>
      </c>
      <c r="F50" s="8">
        <v>4.2</v>
      </c>
      <c r="G50" s="12">
        <v>9</v>
      </c>
      <c r="H50" s="8">
        <v>2.7</v>
      </c>
      <c r="I50" s="12">
        <v>0</v>
      </c>
    </row>
    <row r="51" spans="2:9" ht="15" customHeight="1" x14ac:dyDescent="0.2">
      <c r="B51" t="s">
        <v>99</v>
      </c>
      <c r="C51" s="12">
        <v>18</v>
      </c>
      <c r="D51" s="8">
        <v>3.01</v>
      </c>
      <c r="E51" s="12">
        <v>9</v>
      </c>
      <c r="F51" s="8">
        <v>3.44</v>
      </c>
      <c r="G51" s="12">
        <v>9</v>
      </c>
      <c r="H51" s="8">
        <v>2.7</v>
      </c>
      <c r="I51" s="12">
        <v>0</v>
      </c>
    </row>
    <row r="52" spans="2:9" ht="15" customHeight="1" x14ac:dyDescent="0.2">
      <c r="B52" t="s">
        <v>107</v>
      </c>
      <c r="C52" s="12">
        <v>17</v>
      </c>
      <c r="D52" s="8">
        <v>2.84</v>
      </c>
      <c r="E52" s="12">
        <v>14</v>
      </c>
      <c r="F52" s="8">
        <v>5.34</v>
      </c>
      <c r="G52" s="12">
        <v>3</v>
      </c>
      <c r="H52" s="8">
        <v>0.9</v>
      </c>
      <c r="I52" s="12">
        <v>0</v>
      </c>
    </row>
    <row r="53" spans="2:9" ht="15" customHeight="1" x14ac:dyDescent="0.2">
      <c r="B53" t="s">
        <v>92</v>
      </c>
      <c r="C53" s="12">
        <v>15</v>
      </c>
      <c r="D53" s="8">
        <v>2.5</v>
      </c>
      <c r="E53" s="12">
        <v>4</v>
      </c>
      <c r="F53" s="8">
        <v>1.53</v>
      </c>
      <c r="G53" s="12">
        <v>11</v>
      </c>
      <c r="H53" s="8">
        <v>3.3</v>
      </c>
      <c r="I53" s="12">
        <v>0</v>
      </c>
    </row>
    <row r="54" spans="2:9" ht="15" customHeight="1" x14ac:dyDescent="0.2">
      <c r="B54" t="s">
        <v>109</v>
      </c>
      <c r="C54" s="12">
        <v>15</v>
      </c>
      <c r="D54" s="8">
        <v>2.5</v>
      </c>
      <c r="E54" s="12">
        <v>14</v>
      </c>
      <c r="F54" s="8">
        <v>5.34</v>
      </c>
      <c r="G54" s="12">
        <v>1</v>
      </c>
      <c r="H54" s="8">
        <v>0.3</v>
      </c>
      <c r="I54" s="12">
        <v>0</v>
      </c>
    </row>
    <row r="55" spans="2:9" ht="15" customHeight="1" x14ac:dyDescent="0.2">
      <c r="B55" t="s">
        <v>91</v>
      </c>
      <c r="C55" s="12">
        <v>14</v>
      </c>
      <c r="D55" s="8">
        <v>2.34</v>
      </c>
      <c r="E55" s="12">
        <v>1</v>
      </c>
      <c r="F55" s="8">
        <v>0.38</v>
      </c>
      <c r="G55" s="12">
        <v>13</v>
      </c>
      <c r="H55" s="8">
        <v>3.9</v>
      </c>
      <c r="I55" s="12">
        <v>0</v>
      </c>
    </row>
    <row r="56" spans="2:9" ht="15" customHeight="1" x14ac:dyDescent="0.2">
      <c r="B56" t="s">
        <v>93</v>
      </c>
      <c r="C56" s="12">
        <v>14</v>
      </c>
      <c r="D56" s="8">
        <v>2.34</v>
      </c>
      <c r="E56" s="12">
        <v>0</v>
      </c>
      <c r="F56" s="8">
        <v>0</v>
      </c>
      <c r="G56" s="12">
        <v>14</v>
      </c>
      <c r="H56" s="8">
        <v>4.2</v>
      </c>
      <c r="I56" s="12">
        <v>0</v>
      </c>
    </row>
    <row r="57" spans="2:9" ht="15" customHeight="1" x14ac:dyDescent="0.2">
      <c r="B57" t="s">
        <v>94</v>
      </c>
      <c r="C57" s="12">
        <v>14</v>
      </c>
      <c r="D57" s="8">
        <v>2.34</v>
      </c>
      <c r="E57" s="12">
        <v>5</v>
      </c>
      <c r="F57" s="8">
        <v>1.91</v>
      </c>
      <c r="G57" s="12">
        <v>9</v>
      </c>
      <c r="H57" s="8">
        <v>2.7</v>
      </c>
      <c r="I57" s="12">
        <v>0</v>
      </c>
    </row>
    <row r="58" spans="2:9" ht="15" customHeight="1" x14ac:dyDescent="0.2">
      <c r="B58" t="s">
        <v>147</v>
      </c>
      <c r="C58" s="12">
        <v>11</v>
      </c>
      <c r="D58" s="8">
        <v>1.84</v>
      </c>
      <c r="E58" s="12">
        <v>4</v>
      </c>
      <c r="F58" s="8">
        <v>1.53</v>
      </c>
      <c r="G58" s="12">
        <v>7</v>
      </c>
      <c r="H58" s="8">
        <v>2.1</v>
      </c>
      <c r="I58" s="12">
        <v>0</v>
      </c>
    </row>
    <row r="59" spans="2:9" ht="15" customHeight="1" x14ac:dyDescent="0.2">
      <c r="B59" t="s">
        <v>116</v>
      </c>
      <c r="C59" s="12">
        <v>11</v>
      </c>
      <c r="D59" s="8">
        <v>1.84</v>
      </c>
      <c r="E59" s="12">
        <v>2</v>
      </c>
      <c r="F59" s="8">
        <v>0.76</v>
      </c>
      <c r="G59" s="12">
        <v>9</v>
      </c>
      <c r="H59" s="8">
        <v>2.7</v>
      </c>
      <c r="I59" s="12">
        <v>0</v>
      </c>
    </row>
    <row r="60" spans="2:9" ht="15" customHeight="1" x14ac:dyDescent="0.2">
      <c r="B60" t="s">
        <v>97</v>
      </c>
      <c r="C60" s="12">
        <v>9</v>
      </c>
      <c r="D60" s="8">
        <v>1.5</v>
      </c>
      <c r="E60" s="12">
        <v>5</v>
      </c>
      <c r="F60" s="8">
        <v>1.91</v>
      </c>
      <c r="G60" s="12">
        <v>4</v>
      </c>
      <c r="H60" s="8">
        <v>1.2</v>
      </c>
      <c r="I60" s="12">
        <v>0</v>
      </c>
    </row>
    <row r="61" spans="2:9" ht="15" customHeight="1" x14ac:dyDescent="0.2">
      <c r="B61" t="s">
        <v>98</v>
      </c>
      <c r="C61" s="12">
        <v>9</v>
      </c>
      <c r="D61" s="8">
        <v>1.5</v>
      </c>
      <c r="E61" s="12">
        <v>2</v>
      </c>
      <c r="F61" s="8">
        <v>0.76</v>
      </c>
      <c r="G61" s="12">
        <v>7</v>
      </c>
      <c r="H61" s="8">
        <v>2.1</v>
      </c>
      <c r="I61" s="12">
        <v>0</v>
      </c>
    </row>
    <row r="62" spans="2:9" ht="15" customHeight="1" x14ac:dyDescent="0.2">
      <c r="B62" t="s">
        <v>106</v>
      </c>
      <c r="C62" s="12">
        <v>9</v>
      </c>
      <c r="D62" s="8">
        <v>1.5</v>
      </c>
      <c r="E62" s="12">
        <v>8</v>
      </c>
      <c r="F62" s="8">
        <v>3.05</v>
      </c>
      <c r="G62" s="12">
        <v>1</v>
      </c>
      <c r="H62" s="8">
        <v>0.3</v>
      </c>
      <c r="I62" s="12">
        <v>0</v>
      </c>
    </row>
    <row r="63" spans="2:9" ht="15" customHeight="1" x14ac:dyDescent="0.2">
      <c r="B63" t="s">
        <v>108</v>
      </c>
      <c r="C63" s="12">
        <v>9</v>
      </c>
      <c r="D63" s="8">
        <v>1.5</v>
      </c>
      <c r="E63" s="12">
        <v>8</v>
      </c>
      <c r="F63" s="8">
        <v>3.05</v>
      </c>
      <c r="G63" s="12">
        <v>1</v>
      </c>
      <c r="H63" s="8">
        <v>0.3</v>
      </c>
      <c r="I63" s="12">
        <v>0</v>
      </c>
    </row>
    <row r="64" spans="2:9" ht="15" customHeight="1" x14ac:dyDescent="0.2">
      <c r="B64" t="s">
        <v>118</v>
      </c>
      <c r="C64" s="12">
        <v>8</v>
      </c>
      <c r="D64" s="8">
        <v>1.34</v>
      </c>
      <c r="E64" s="12">
        <v>2</v>
      </c>
      <c r="F64" s="8">
        <v>0.76</v>
      </c>
      <c r="G64" s="12">
        <v>6</v>
      </c>
      <c r="H64" s="8">
        <v>1.8</v>
      </c>
      <c r="I64" s="12">
        <v>0</v>
      </c>
    </row>
    <row r="65" spans="2:9" ht="15" customHeight="1" x14ac:dyDescent="0.2">
      <c r="B65" t="s">
        <v>148</v>
      </c>
      <c r="C65" s="12">
        <v>7</v>
      </c>
      <c r="D65" s="8">
        <v>1.17</v>
      </c>
      <c r="E65" s="12">
        <v>0</v>
      </c>
      <c r="F65" s="8">
        <v>0</v>
      </c>
      <c r="G65" s="12">
        <v>7</v>
      </c>
      <c r="H65" s="8">
        <v>2.1</v>
      </c>
      <c r="I65" s="12">
        <v>0</v>
      </c>
    </row>
    <row r="66" spans="2:9" ht="15" customHeight="1" x14ac:dyDescent="0.2">
      <c r="B66" t="s">
        <v>117</v>
      </c>
      <c r="C66" s="12">
        <v>7</v>
      </c>
      <c r="D66" s="8">
        <v>1.17</v>
      </c>
      <c r="E66" s="12">
        <v>5</v>
      </c>
      <c r="F66" s="8">
        <v>1.91</v>
      </c>
      <c r="G66" s="12">
        <v>2</v>
      </c>
      <c r="H66" s="8">
        <v>0.6</v>
      </c>
      <c r="I66" s="12">
        <v>0</v>
      </c>
    </row>
    <row r="67" spans="2:9" ht="15" customHeight="1" x14ac:dyDescent="0.2">
      <c r="B67" t="s">
        <v>112</v>
      </c>
      <c r="C67" s="12">
        <v>7</v>
      </c>
      <c r="D67" s="8">
        <v>1.17</v>
      </c>
      <c r="E67" s="12">
        <v>2</v>
      </c>
      <c r="F67" s="8">
        <v>0.76</v>
      </c>
      <c r="G67" s="12">
        <v>5</v>
      </c>
      <c r="H67" s="8">
        <v>1.5</v>
      </c>
      <c r="I67" s="12">
        <v>0</v>
      </c>
    </row>
    <row r="68" spans="2:9" ht="15" customHeight="1" x14ac:dyDescent="0.2">
      <c r="B68" t="s">
        <v>100</v>
      </c>
      <c r="C68" s="12">
        <v>7</v>
      </c>
      <c r="D68" s="8">
        <v>1.17</v>
      </c>
      <c r="E68" s="12">
        <v>6</v>
      </c>
      <c r="F68" s="8">
        <v>2.29</v>
      </c>
      <c r="G68" s="12">
        <v>1</v>
      </c>
      <c r="H68" s="8">
        <v>0.3</v>
      </c>
      <c r="I68" s="12">
        <v>0</v>
      </c>
    </row>
    <row r="69" spans="2:9" ht="15" customHeight="1" x14ac:dyDescent="0.2">
      <c r="B69" t="s">
        <v>103</v>
      </c>
      <c r="C69" s="12">
        <v>7</v>
      </c>
      <c r="D69" s="8">
        <v>1.17</v>
      </c>
      <c r="E69" s="12">
        <v>6</v>
      </c>
      <c r="F69" s="8">
        <v>2.29</v>
      </c>
      <c r="G69" s="12">
        <v>1</v>
      </c>
      <c r="H69" s="8">
        <v>0.3</v>
      </c>
      <c r="I69" s="12">
        <v>0</v>
      </c>
    </row>
    <row r="71" spans="2:9" ht="15" customHeight="1" x14ac:dyDescent="0.2">
      <c r="B71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D0C01-EFA3-475B-8AA1-4B577D53AC2B}">
  <sheetPr>
    <pageSetUpPr fitToPage="1"/>
  </sheetPr>
  <dimension ref="A1:H337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36</v>
      </c>
      <c r="B1" s="7" t="s">
        <v>37</v>
      </c>
      <c r="C1" s="7" t="s">
        <v>38</v>
      </c>
      <c r="D1" s="7" t="s">
        <v>39</v>
      </c>
      <c r="E1" s="7" t="s">
        <v>40</v>
      </c>
      <c r="F1" s="7" t="s">
        <v>41</v>
      </c>
      <c r="G1" s="7" t="s">
        <v>42</v>
      </c>
      <c r="H1" s="7" t="s">
        <v>43</v>
      </c>
    </row>
    <row r="2" spans="1:8" x14ac:dyDescent="0.2">
      <c r="A2" s="1" t="s">
        <v>0</v>
      </c>
      <c r="B2" s="4">
        <v>35018</v>
      </c>
      <c r="C2" s="5">
        <v>100</v>
      </c>
      <c r="D2" s="4">
        <v>18568</v>
      </c>
      <c r="E2" s="5">
        <v>100.00999999999999</v>
      </c>
      <c r="F2" s="4">
        <v>15798</v>
      </c>
      <c r="G2" s="5">
        <v>100.01</v>
      </c>
      <c r="H2" s="4">
        <v>66</v>
      </c>
    </row>
    <row r="3" spans="1:8" x14ac:dyDescent="0.2">
      <c r="A3" s="2" t="s">
        <v>21</v>
      </c>
      <c r="B3" s="4">
        <v>14</v>
      </c>
      <c r="C3" s="5">
        <v>0.04</v>
      </c>
      <c r="D3" s="4">
        <v>1</v>
      </c>
      <c r="E3" s="5">
        <v>0.01</v>
      </c>
      <c r="F3" s="4">
        <v>13</v>
      </c>
      <c r="G3" s="5">
        <v>0.08</v>
      </c>
      <c r="H3" s="4">
        <v>0</v>
      </c>
    </row>
    <row r="4" spans="1:8" x14ac:dyDescent="0.2">
      <c r="A4" s="2" t="s">
        <v>22</v>
      </c>
      <c r="B4" s="4">
        <v>4737</v>
      </c>
      <c r="C4" s="5">
        <v>13.53</v>
      </c>
      <c r="D4" s="4">
        <v>1432</v>
      </c>
      <c r="E4" s="5">
        <v>7.71</v>
      </c>
      <c r="F4" s="4">
        <v>3305</v>
      </c>
      <c r="G4" s="5">
        <v>20.92</v>
      </c>
      <c r="H4" s="4">
        <v>0</v>
      </c>
    </row>
    <row r="5" spans="1:8" x14ac:dyDescent="0.2">
      <c r="A5" s="2" t="s">
        <v>23</v>
      </c>
      <c r="B5" s="4">
        <v>2769</v>
      </c>
      <c r="C5" s="5">
        <v>7.91</v>
      </c>
      <c r="D5" s="4">
        <v>1003</v>
      </c>
      <c r="E5" s="5">
        <v>5.4</v>
      </c>
      <c r="F5" s="4">
        <v>1764</v>
      </c>
      <c r="G5" s="5">
        <v>11.17</v>
      </c>
      <c r="H5" s="4">
        <v>2</v>
      </c>
    </row>
    <row r="6" spans="1:8" x14ac:dyDescent="0.2">
      <c r="A6" s="2" t="s">
        <v>24</v>
      </c>
      <c r="B6" s="4">
        <v>79</v>
      </c>
      <c r="C6" s="5">
        <v>0.23</v>
      </c>
      <c r="D6" s="4">
        <v>0</v>
      </c>
      <c r="E6" s="5">
        <v>0</v>
      </c>
      <c r="F6" s="4">
        <v>62</v>
      </c>
      <c r="G6" s="5">
        <v>0.39</v>
      </c>
      <c r="H6" s="4">
        <v>0</v>
      </c>
    </row>
    <row r="7" spans="1:8" x14ac:dyDescent="0.2">
      <c r="A7" s="2" t="s">
        <v>25</v>
      </c>
      <c r="B7" s="4">
        <v>246</v>
      </c>
      <c r="C7" s="5">
        <v>0.7</v>
      </c>
      <c r="D7" s="4">
        <v>19</v>
      </c>
      <c r="E7" s="5">
        <v>0.1</v>
      </c>
      <c r="F7" s="4">
        <v>226</v>
      </c>
      <c r="G7" s="5">
        <v>1.43</v>
      </c>
      <c r="H7" s="4">
        <v>1</v>
      </c>
    </row>
    <row r="8" spans="1:8" x14ac:dyDescent="0.2">
      <c r="A8" s="2" t="s">
        <v>26</v>
      </c>
      <c r="B8" s="4">
        <v>480</v>
      </c>
      <c r="C8" s="5">
        <v>1.37</v>
      </c>
      <c r="D8" s="4">
        <v>130</v>
      </c>
      <c r="E8" s="5">
        <v>0.7</v>
      </c>
      <c r="F8" s="4">
        <v>334</v>
      </c>
      <c r="G8" s="5">
        <v>2.11</v>
      </c>
      <c r="H8" s="4">
        <v>4</v>
      </c>
    </row>
    <row r="9" spans="1:8" x14ac:dyDescent="0.2">
      <c r="A9" s="2" t="s">
        <v>27</v>
      </c>
      <c r="B9" s="4">
        <v>8800</v>
      </c>
      <c r="C9" s="5">
        <v>25.13</v>
      </c>
      <c r="D9" s="4">
        <v>4272</v>
      </c>
      <c r="E9" s="5">
        <v>23.01</v>
      </c>
      <c r="F9" s="4">
        <v>4517</v>
      </c>
      <c r="G9" s="5">
        <v>28.59</v>
      </c>
      <c r="H9" s="4">
        <v>9</v>
      </c>
    </row>
    <row r="10" spans="1:8" x14ac:dyDescent="0.2">
      <c r="A10" s="2" t="s">
        <v>28</v>
      </c>
      <c r="B10" s="4">
        <v>313</v>
      </c>
      <c r="C10" s="5">
        <v>0.89</v>
      </c>
      <c r="D10" s="4">
        <v>54</v>
      </c>
      <c r="E10" s="5">
        <v>0.28999999999999998</v>
      </c>
      <c r="F10" s="4">
        <v>259</v>
      </c>
      <c r="G10" s="5">
        <v>1.64</v>
      </c>
      <c r="H10" s="4">
        <v>0</v>
      </c>
    </row>
    <row r="11" spans="1:8" x14ac:dyDescent="0.2">
      <c r="A11" s="2" t="s">
        <v>29</v>
      </c>
      <c r="B11" s="4">
        <v>2908</v>
      </c>
      <c r="C11" s="5">
        <v>8.3000000000000007</v>
      </c>
      <c r="D11" s="4">
        <v>1260</v>
      </c>
      <c r="E11" s="5">
        <v>6.79</v>
      </c>
      <c r="F11" s="4">
        <v>1638</v>
      </c>
      <c r="G11" s="5">
        <v>10.37</v>
      </c>
      <c r="H11" s="4">
        <v>2</v>
      </c>
    </row>
    <row r="12" spans="1:8" x14ac:dyDescent="0.2">
      <c r="A12" s="2" t="s">
        <v>30</v>
      </c>
      <c r="B12" s="4">
        <v>1720</v>
      </c>
      <c r="C12" s="5">
        <v>4.91</v>
      </c>
      <c r="D12" s="4">
        <v>908</v>
      </c>
      <c r="E12" s="5">
        <v>4.8899999999999997</v>
      </c>
      <c r="F12" s="4">
        <v>796</v>
      </c>
      <c r="G12" s="5">
        <v>5.04</v>
      </c>
      <c r="H12" s="4">
        <v>6</v>
      </c>
    </row>
    <row r="13" spans="1:8" x14ac:dyDescent="0.2">
      <c r="A13" s="2" t="s">
        <v>31</v>
      </c>
      <c r="B13" s="4">
        <v>4109</v>
      </c>
      <c r="C13" s="5">
        <v>11.73</v>
      </c>
      <c r="D13" s="4">
        <v>3478</v>
      </c>
      <c r="E13" s="5">
        <v>18.73</v>
      </c>
      <c r="F13" s="4">
        <v>617</v>
      </c>
      <c r="G13" s="5">
        <v>3.91</v>
      </c>
      <c r="H13" s="4">
        <v>4</v>
      </c>
    </row>
    <row r="14" spans="1:8" x14ac:dyDescent="0.2">
      <c r="A14" s="2" t="s">
        <v>32</v>
      </c>
      <c r="B14" s="4">
        <v>4544</v>
      </c>
      <c r="C14" s="5">
        <v>12.98</v>
      </c>
      <c r="D14" s="4">
        <v>3719</v>
      </c>
      <c r="E14" s="5">
        <v>20.03</v>
      </c>
      <c r="F14" s="4">
        <v>786</v>
      </c>
      <c r="G14" s="5">
        <v>4.9800000000000004</v>
      </c>
      <c r="H14" s="4">
        <v>12</v>
      </c>
    </row>
    <row r="15" spans="1:8" x14ac:dyDescent="0.2">
      <c r="A15" s="2" t="s">
        <v>33</v>
      </c>
      <c r="B15" s="4">
        <v>1400</v>
      </c>
      <c r="C15" s="5">
        <v>4</v>
      </c>
      <c r="D15" s="4">
        <v>808</v>
      </c>
      <c r="E15" s="5">
        <v>4.3499999999999996</v>
      </c>
      <c r="F15" s="4">
        <v>254</v>
      </c>
      <c r="G15" s="5">
        <v>1.61</v>
      </c>
      <c r="H15" s="4">
        <v>3</v>
      </c>
    </row>
    <row r="16" spans="1:8" x14ac:dyDescent="0.2">
      <c r="A16" s="2" t="s">
        <v>34</v>
      </c>
      <c r="B16" s="4">
        <v>1592</v>
      </c>
      <c r="C16" s="5">
        <v>4.55</v>
      </c>
      <c r="D16" s="4">
        <v>935</v>
      </c>
      <c r="E16" s="5">
        <v>5.04</v>
      </c>
      <c r="F16" s="4">
        <v>534</v>
      </c>
      <c r="G16" s="5">
        <v>3.38</v>
      </c>
      <c r="H16" s="4">
        <v>11</v>
      </c>
    </row>
    <row r="17" spans="1:8" x14ac:dyDescent="0.2">
      <c r="A17" s="2" t="s">
        <v>35</v>
      </c>
      <c r="B17" s="4">
        <v>1307</v>
      </c>
      <c r="C17" s="5">
        <v>3.73</v>
      </c>
      <c r="D17" s="4">
        <v>549</v>
      </c>
      <c r="E17" s="5">
        <v>2.96</v>
      </c>
      <c r="F17" s="4">
        <v>693</v>
      </c>
      <c r="G17" s="5">
        <v>4.3899999999999997</v>
      </c>
      <c r="H17" s="4">
        <v>12</v>
      </c>
    </row>
    <row r="18" spans="1:8" x14ac:dyDescent="0.2">
      <c r="A18" s="1" t="s">
        <v>1</v>
      </c>
      <c r="B18" s="4">
        <v>11359</v>
      </c>
      <c r="C18" s="5">
        <v>100</v>
      </c>
      <c r="D18" s="4">
        <v>5193</v>
      </c>
      <c r="E18" s="5">
        <v>100.01</v>
      </c>
      <c r="F18" s="4">
        <v>6070</v>
      </c>
      <c r="G18" s="5">
        <v>100</v>
      </c>
      <c r="H18" s="4">
        <v>23</v>
      </c>
    </row>
    <row r="19" spans="1:8" x14ac:dyDescent="0.2">
      <c r="A19" s="2" t="s">
        <v>21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22</v>
      </c>
      <c r="B20" s="4">
        <v>1536</v>
      </c>
      <c r="C20" s="5">
        <v>13.52</v>
      </c>
      <c r="D20" s="4">
        <v>254</v>
      </c>
      <c r="E20" s="5">
        <v>4.8899999999999997</v>
      </c>
      <c r="F20" s="4">
        <v>1282</v>
      </c>
      <c r="G20" s="5">
        <v>21.12</v>
      </c>
      <c r="H20" s="4">
        <v>0</v>
      </c>
    </row>
    <row r="21" spans="1:8" x14ac:dyDescent="0.2">
      <c r="A21" s="2" t="s">
        <v>23</v>
      </c>
      <c r="B21" s="4">
        <v>576</v>
      </c>
      <c r="C21" s="5">
        <v>5.07</v>
      </c>
      <c r="D21" s="4">
        <v>180</v>
      </c>
      <c r="E21" s="5">
        <v>3.47</v>
      </c>
      <c r="F21" s="4">
        <v>396</v>
      </c>
      <c r="G21" s="5">
        <v>6.52</v>
      </c>
      <c r="H21" s="4">
        <v>0</v>
      </c>
    </row>
    <row r="22" spans="1:8" x14ac:dyDescent="0.2">
      <c r="A22" s="2" t="s">
        <v>24</v>
      </c>
      <c r="B22" s="4">
        <v>14</v>
      </c>
      <c r="C22" s="5">
        <v>0.12</v>
      </c>
      <c r="D22" s="4">
        <v>0</v>
      </c>
      <c r="E22" s="5">
        <v>0</v>
      </c>
      <c r="F22" s="4">
        <v>14</v>
      </c>
      <c r="G22" s="5">
        <v>0.23</v>
      </c>
      <c r="H22" s="4">
        <v>0</v>
      </c>
    </row>
    <row r="23" spans="1:8" x14ac:dyDescent="0.2">
      <c r="A23" s="2" t="s">
        <v>25</v>
      </c>
      <c r="B23" s="4">
        <v>145</v>
      </c>
      <c r="C23" s="5">
        <v>1.28</v>
      </c>
      <c r="D23" s="4">
        <v>8</v>
      </c>
      <c r="E23" s="5">
        <v>0.15</v>
      </c>
      <c r="F23" s="4">
        <v>136</v>
      </c>
      <c r="G23" s="5">
        <v>2.2400000000000002</v>
      </c>
      <c r="H23" s="4">
        <v>1</v>
      </c>
    </row>
    <row r="24" spans="1:8" x14ac:dyDescent="0.2">
      <c r="A24" s="2" t="s">
        <v>26</v>
      </c>
      <c r="B24" s="4">
        <v>149</v>
      </c>
      <c r="C24" s="5">
        <v>1.31</v>
      </c>
      <c r="D24" s="4">
        <v>72</v>
      </c>
      <c r="E24" s="5">
        <v>1.39</v>
      </c>
      <c r="F24" s="4">
        <v>76</v>
      </c>
      <c r="G24" s="5">
        <v>1.25</v>
      </c>
      <c r="H24" s="4">
        <v>0</v>
      </c>
    </row>
    <row r="25" spans="1:8" x14ac:dyDescent="0.2">
      <c r="A25" s="2" t="s">
        <v>27</v>
      </c>
      <c r="B25" s="4">
        <v>2531</v>
      </c>
      <c r="C25" s="5">
        <v>22.28</v>
      </c>
      <c r="D25" s="4">
        <v>936</v>
      </c>
      <c r="E25" s="5">
        <v>18.02</v>
      </c>
      <c r="F25" s="4">
        <v>1595</v>
      </c>
      <c r="G25" s="5">
        <v>26.28</v>
      </c>
      <c r="H25" s="4">
        <v>0</v>
      </c>
    </row>
    <row r="26" spans="1:8" x14ac:dyDescent="0.2">
      <c r="A26" s="2" t="s">
        <v>28</v>
      </c>
      <c r="B26" s="4">
        <v>149</v>
      </c>
      <c r="C26" s="5">
        <v>1.31</v>
      </c>
      <c r="D26" s="4">
        <v>13</v>
      </c>
      <c r="E26" s="5">
        <v>0.25</v>
      </c>
      <c r="F26" s="4">
        <v>136</v>
      </c>
      <c r="G26" s="5">
        <v>2.2400000000000002</v>
      </c>
      <c r="H26" s="4">
        <v>0</v>
      </c>
    </row>
    <row r="27" spans="1:8" x14ac:dyDescent="0.2">
      <c r="A27" s="2" t="s">
        <v>29</v>
      </c>
      <c r="B27" s="4">
        <v>1308</v>
      </c>
      <c r="C27" s="5">
        <v>11.52</v>
      </c>
      <c r="D27" s="4">
        <v>450</v>
      </c>
      <c r="E27" s="5">
        <v>8.67</v>
      </c>
      <c r="F27" s="4">
        <v>858</v>
      </c>
      <c r="G27" s="5">
        <v>14.14</v>
      </c>
      <c r="H27" s="4">
        <v>0</v>
      </c>
    </row>
    <row r="28" spans="1:8" x14ac:dyDescent="0.2">
      <c r="A28" s="2" t="s">
        <v>30</v>
      </c>
      <c r="B28" s="4">
        <v>762</v>
      </c>
      <c r="C28" s="5">
        <v>6.71</v>
      </c>
      <c r="D28" s="4">
        <v>343</v>
      </c>
      <c r="E28" s="5">
        <v>6.61</v>
      </c>
      <c r="F28" s="4">
        <v>411</v>
      </c>
      <c r="G28" s="5">
        <v>6.77</v>
      </c>
      <c r="H28" s="4">
        <v>6</v>
      </c>
    </row>
    <row r="29" spans="1:8" x14ac:dyDescent="0.2">
      <c r="A29" s="2" t="s">
        <v>31</v>
      </c>
      <c r="B29" s="4">
        <v>1305</v>
      </c>
      <c r="C29" s="5">
        <v>11.49</v>
      </c>
      <c r="D29" s="4">
        <v>1055</v>
      </c>
      <c r="E29" s="5">
        <v>20.32</v>
      </c>
      <c r="F29" s="4">
        <v>246</v>
      </c>
      <c r="G29" s="5">
        <v>4.05</v>
      </c>
      <c r="H29" s="4">
        <v>2</v>
      </c>
    </row>
    <row r="30" spans="1:8" x14ac:dyDescent="0.2">
      <c r="A30" s="2" t="s">
        <v>32</v>
      </c>
      <c r="B30" s="4">
        <v>1515</v>
      </c>
      <c r="C30" s="5">
        <v>13.34</v>
      </c>
      <c r="D30" s="4">
        <v>1180</v>
      </c>
      <c r="E30" s="5">
        <v>22.72</v>
      </c>
      <c r="F30" s="4">
        <v>330</v>
      </c>
      <c r="G30" s="5">
        <v>5.44</v>
      </c>
      <c r="H30" s="4">
        <v>1</v>
      </c>
    </row>
    <row r="31" spans="1:8" x14ac:dyDescent="0.2">
      <c r="A31" s="2" t="s">
        <v>33</v>
      </c>
      <c r="B31" s="4">
        <v>412</v>
      </c>
      <c r="C31" s="5">
        <v>3.63</v>
      </c>
      <c r="D31" s="4">
        <v>242</v>
      </c>
      <c r="E31" s="5">
        <v>4.66</v>
      </c>
      <c r="F31" s="4">
        <v>126</v>
      </c>
      <c r="G31" s="5">
        <v>2.08</v>
      </c>
      <c r="H31" s="4">
        <v>2</v>
      </c>
    </row>
    <row r="32" spans="1:8" x14ac:dyDescent="0.2">
      <c r="A32" s="2" t="s">
        <v>34</v>
      </c>
      <c r="B32" s="4">
        <v>518</v>
      </c>
      <c r="C32" s="5">
        <v>4.5599999999999996</v>
      </c>
      <c r="D32" s="4">
        <v>322</v>
      </c>
      <c r="E32" s="5">
        <v>6.2</v>
      </c>
      <c r="F32" s="4">
        <v>178</v>
      </c>
      <c r="G32" s="5">
        <v>2.93</v>
      </c>
      <c r="H32" s="4">
        <v>4</v>
      </c>
    </row>
    <row r="33" spans="1:8" x14ac:dyDescent="0.2">
      <c r="A33" s="2" t="s">
        <v>35</v>
      </c>
      <c r="B33" s="4">
        <v>439</v>
      </c>
      <c r="C33" s="5">
        <v>3.86</v>
      </c>
      <c r="D33" s="4">
        <v>138</v>
      </c>
      <c r="E33" s="5">
        <v>2.66</v>
      </c>
      <c r="F33" s="4">
        <v>286</v>
      </c>
      <c r="G33" s="5">
        <v>4.71</v>
      </c>
      <c r="H33" s="4">
        <v>7</v>
      </c>
    </row>
    <row r="34" spans="1:8" x14ac:dyDescent="0.2">
      <c r="A34" s="1" t="s">
        <v>2</v>
      </c>
      <c r="B34" s="4">
        <v>4502</v>
      </c>
      <c r="C34" s="5">
        <v>100.02</v>
      </c>
      <c r="D34" s="4">
        <v>2419</v>
      </c>
      <c r="E34" s="5">
        <v>100.00000000000001</v>
      </c>
      <c r="F34" s="4">
        <v>2012</v>
      </c>
      <c r="G34" s="5">
        <v>100.01</v>
      </c>
      <c r="H34" s="4">
        <v>7</v>
      </c>
    </row>
    <row r="35" spans="1:8" x14ac:dyDescent="0.2">
      <c r="A35" s="2" t="s">
        <v>21</v>
      </c>
      <c r="B35" s="4">
        <v>12</v>
      </c>
      <c r="C35" s="5">
        <v>0.27</v>
      </c>
      <c r="D35" s="4">
        <v>1</v>
      </c>
      <c r="E35" s="5">
        <v>0.04</v>
      </c>
      <c r="F35" s="4">
        <v>11</v>
      </c>
      <c r="G35" s="5">
        <v>0.55000000000000004</v>
      </c>
      <c r="H35" s="4">
        <v>0</v>
      </c>
    </row>
    <row r="36" spans="1:8" x14ac:dyDescent="0.2">
      <c r="A36" s="2" t="s">
        <v>22</v>
      </c>
      <c r="B36" s="4">
        <v>541</v>
      </c>
      <c r="C36" s="5">
        <v>12.02</v>
      </c>
      <c r="D36" s="4">
        <v>207</v>
      </c>
      <c r="E36" s="5">
        <v>8.56</v>
      </c>
      <c r="F36" s="4">
        <v>334</v>
      </c>
      <c r="G36" s="5">
        <v>16.600000000000001</v>
      </c>
      <c r="H36" s="4">
        <v>0</v>
      </c>
    </row>
    <row r="37" spans="1:8" x14ac:dyDescent="0.2">
      <c r="A37" s="2" t="s">
        <v>23</v>
      </c>
      <c r="B37" s="4">
        <v>523</v>
      </c>
      <c r="C37" s="5">
        <v>11.62</v>
      </c>
      <c r="D37" s="4">
        <v>203</v>
      </c>
      <c r="E37" s="5">
        <v>8.39</v>
      </c>
      <c r="F37" s="4">
        <v>320</v>
      </c>
      <c r="G37" s="5">
        <v>15.9</v>
      </c>
      <c r="H37" s="4">
        <v>0</v>
      </c>
    </row>
    <row r="38" spans="1:8" x14ac:dyDescent="0.2">
      <c r="A38" s="2" t="s">
        <v>24</v>
      </c>
      <c r="B38" s="4">
        <v>12</v>
      </c>
      <c r="C38" s="5">
        <v>0.27</v>
      </c>
      <c r="D38" s="4">
        <v>0</v>
      </c>
      <c r="E38" s="5">
        <v>0</v>
      </c>
      <c r="F38" s="4">
        <v>11</v>
      </c>
      <c r="G38" s="5">
        <v>0.55000000000000004</v>
      </c>
      <c r="H38" s="4">
        <v>0</v>
      </c>
    </row>
    <row r="39" spans="1:8" x14ac:dyDescent="0.2">
      <c r="A39" s="2" t="s">
        <v>25</v>
      </c>
      <c r="B39" s="4">
        <v>13</v>
      </c>
      <c r="C39" s="5">
        <v>0.28999999999999998</v>
      </c>
      <c r="D39" s="4">
        <v>0</v>
      </c>
      <c r="E39" s="5">
        <v>0</v>
      </c>
      <c r="F39" s="4">
        <v>13</v>
      </c>
      <c r="G39" s="5">
        <v>0.65</v>
      </c>
      <c r="H39" s="4">
        <v>0</v>
      </c>
    </row>
    <row r="40" spans="1:8" x14ac:dyDescent="0.2">
      <c r="A40" s="2" t="s">
        <v>26</v>
      </c>
      <c r="B40" s="4">
        <v>118</v>
      </c>
      <c r="C40" s="5">
        <v>2.62</v>
      </c>
      <c r="D40" s="4">
        <v>7</v>
      </c>
      <c r="E40" s="5">
        <v>0.28999999999999998</v>
      </c>
      <c r="F40" s="4">
        <v>108</v>
      </c>
      <c r="G40" s="5">
        <v>5.37</v>
      </c>
      <c r="H40" s="4">
        <v>0</v>
      </c>
    </row>
    <row r="41" spans="1:8" x14ac:dyDescent="0.2">
      <c r="A41" s="2" t="s">
        <v>27</v>
      </c>
      <c r="B41" s="4">
        <v>1179</v>
      </c>
      <c r="C41" s="5">
        <v>26.19</v>
      </c>
      <c r="D41" s="4">
        <v>607</v>
      </c>
      <c r="E41" s="5">
        <v>25.09</v>
      </c>
      <c r="F41" s="4">
        <v>571</v>
      </c>
      <c r="G41" s="5">
        <v>28.38</v>
      </c>
      <c r="H41" s="4">
        <v>1</v>
      </c>
    </row>
    <row r="42" spans="1:8" x14ac:dyDescent="0.2">
      <c r="A42" s="2" t="s">
        <v>28</v>
      </c>
      <c r="B42" s="4">
        <v>32</v>
      </c>
      <c r="C42" s="5">
        <v>0.71</v>
      </c>
      <c r="D42" s="4">
        <v>7</v>
      </c>
      <c r="E42" s="5">
        <v>0.28999999999999998</v>
      </c>
      <c r="F42" s="4">
        <v>25</v>
      </c>
      <c r="G42" s="5">
        <v>1.24</v>
      </c>
      <c r="H42" s="4">
        <v>0</v>
      </c>
    </row>
    <row r="43" spans="1:8" x14ac:dyDescent="0.2">
      <c r="A43" s="2" t="s">
        <v>29</v>
      </c>
      <c r="B43" s="4">
        <v>223</v>
      </c>
      <c r="C43" s="5">
        <v>4.95</v>
      </c>
      <c r="D43" s="4">
        <v>47</v>
      </c>
      <c r="E43" s="5">
        <v>1.94</v>
      </c>
      <c r="F43" s="4">
        <v>176</v>
      </c>
      <c r="G43" s="5">
        <v>8.75</v>
      </c>
      <c r="H43" s="4">
        <v>0</v>
      </c>
    </row>
    <row r="44" spans="1:8" x14ac:dyDescent="0.2">
      <c r="A44" s="2" t="s">
        <v>30</v>
      </c>
      <c r="B44" s="4">
        <v>190</v>
      </c>
      <c r="C44" s="5">
        <v>4.22</v>
      </c>
      <c r="D44" s="4">
        <v>111</v>
      </c>
      <c r="E44" s="5">
        <v>4.59</v>
      </c>
      <c r="F44" s="4">
        <v>79</v>
      </c>
      <c r="G44" s="5">
        <v>3.93</v>
      </c>
      <c r="H44" s="4">
        <v>0</v>
      </c>
    </row>
    <row r="45" spans="1:8" x14ac:dyDescent="0.2">
      <c r="A45" s="2" t="s">
        <v>31</v>
      </c>
      <c r="B45" s="4">
        <v>613</v>
      </c>
      <c r="C45" s="5">
        <v>13.62</v>
      </c>
      <c r="D45" s="4">
        <v>529</v>
      </c>
      <c r="E45" s="5">
        <v>21.87</v>
      </c>
      <c r="F45" s="4">
        <v>81</v>
      </c>
      <c r="G45" s="5">
        <v>4.03</v>
      </c>
      <c r="H45" s="4">
        <v>0</v>
      </c>
    </row>
    <row r="46" spans="1:8" x14ac:dyDescent="0.2">
      <c r="A46" s="2" t="s">
        <v>32</v>
      </c>
      <c r="B46" s="4">
        <v>509</v>
      </c>
      <c r="C46" s="5">
        <v>11.31</v>
      </c>
      <c r="D46" s="4">
        <v>418</v>
      </c>
      <c r="E46" s="5">
        <v>17.28</v>
      </c>
      <c r="F46" s="4">
        <v>87</v>
      </c>
      <c r="G46" s="5">
        <v>4.32</v>
      </c>
      <c r="H46" s="4">
        <v>0</v>
      </c>
    </row>
    <row r="47" spans="1:8" x14ac:dyDescent="0.2">
      <c r="A47" s="2" t="s">
        <v>33</v>
      </c>
      <c r="B47" s="4">
        <v>155</v>
      </c>
      <c r="C47" s="5">
        <v>3.44</v>
      </c>
      <c r="D47" s="4">
        <v>91</v>
      </c>
      <c r="E47" s="5">
        <v>3.76</v>
      </c>
      <c r="F47" s="4">
        <v>29</v>
      </c>
      <c r="G47" s="5">
        <v>1.44</v>
      </c>
      <c r="H47" s="4">
        <v>0</v>
      </c>
    </row>
    <row r="48" spans="1:8" x14ac:dyDescent="0.2">
      <c r="A48" s="2" t="s">
        <v>34</v>
      </c>
      <c r="B48" s="4">
        <v>206</v>
      </c>
      <c r="C48" s="5">
        <v>4.58</v>
      </c>
      <c r="D48" s="4">
        <v>109</v>
      </c>
      <c r="E48" s="5">
        <v>4.51</v>
      </c>
      <c r="F48" s="4">
        <v>82</v>
      </c>
      <c r="G48" s="5">
        <v>4.08</v>
      </c>
      <c r="H48" s="4">
        <v>5</v>
      </c>
    </row>
    <row r="49" spans="1:8" x14ac:dyDescent="0.2">
      <c r="A49" s="2" t="s">
        <v>35</v>
      </c>
      <c r="B49" s="4">
        <v>176</v>
      </c>
      <c r="C49" s="5">
        <v>3.91</v>
      </c>
      <c r="D49" s="4">
        <v>82</v>
      </c>
      <c r="E49" s="5">
        <v>3.39</v>
      </c>
      <c r="F49" s="4">
        <v>85</v>
      </c>
      <c r="G49" s="5">
        <v>4.22</v>
      </c>
      <c r="H49" s="4">
        <v>1</v>
      </c>
    </row>
    <row r="50" spans="1:8" x14ac:dyDescent="0.2">
      <c r="A50" s="1" t="s">
        <v>3</v>
      </c>
      <c r="B50" s="4">
        <v>2637</v>
      </c>
      <c r="C50" s="5">
        <v>99.999999999999986</v>
      </c>
      <c r="D50" s="4">
        <v>1747</v>
      </c>
      <c r="E50" s="5">
        <v>99.990000000000009</v>
      </c>
      <c r="F50" s="4">
        <v>838</v>
      </c>
      <c r="G50" s="5">
        <v>100.01</v>
      </c>
      <c r="H50" s="4">
        <v>2</v>
      </c>
    </row>
    <row r="51" spans="1:8" x14ac:dyDescent="0.2">
      <c r="A51" s="2" t="s">
        <v>21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22</v>
      </c>
      <c r="B52" s="4">
        <v>280</v>
      </c>
      <c r="C52" s="5">
        <v>10.62</v>
      </c>
      <c r="D52" s="4">
        <v>150</v>
      </c>
      <c r="E52" s="5">
        <v>8.59</v>
      </c>
      <c r="F52" s="4">
        <v>130</v>
      </c>
      <c r="G52" s="5">
        <v>15.51</v>
      </c>
      <c r="H52" s="4">
        <v>0</v>
      </c>
    </row>
    <row r="53" spans="1:8" x14ac:dyDescent="0.2">
      <c r="A53" s="2" t="s">
        <v>23</v>
      </c>
      <c r="B53" s="4">
        <v>170</v>
      </c>
      <c r="C53" s="5">
        <v>6.45</v>
      </c>
      <c r="D53" s="4">
        <v>89</v>
      </c>
      <c r="E53" s="5">
        <v>5.09</v>
      </c>
      <c r="F53" s="4">
        <v>81</v>
      </c>
      <c r="G53" s="5">
        <v>9.67</v>
      </c>
      <c r="H53" s="4">
        <v>0</v>
      </c>
    </row>
    <row r="54" spans="1:8" x14ac:dyDescent="0.2">
      <c r="A54" s="2" t="s">
        <v>24</v>
      </c>
      <c r="B54" s="4">
        <v>6</v>
      </c>
      <c r="C54" s="5">
        <v>0.23</v>
      </c>
      <c r="D54" s="4">
        <v>0</v>
      </c>
      <c r="E54" s="5">
        <v>0</v>
      </c>
      <c r="F54" s="4">
        <v>5</v>
      </c>
      <c r="G54" s="5">
        <v>0.6</v>
      </c>
      <c r="H54" s="4">
        <v>0</v>
      </c>
    </row>
    <row r="55" spans="1:8" x14ac:dyDescent="0.2">
      <c r="A55" s="2" t="s">
        <v>25</v>
      </c>
      <c r="B55" s="4">
        <v>9</v>
      </c>
      <c r="C55" s="5">
        <v>0.34</v>
      </c>
      <c r="D55" s="4">
        <v>1</v>
      </c>
      <c r="E55" s="5">
        <v>0.06</v>
      </c>
      <c r="F55" s="4">
        <v>8</v>
      </c>
      <c r="G55" s="5">
        <v>0.95</v>
      </c>
      <c r="H55" s="4">
        <v>0</v>
      </c>
    </row>
    <row r="56" spans="1:8" x14ac:dyDescent="0.2">
      <c r="A56" s="2" t="s">
        <v>26</v>
      </c>
      <c r="B56" s="4">
        <v>29</v>
      </c>
      <c r="C56" s="5">
        <v>1.1000000000000001</v>
      </c>
      <c r="D56" s="4">
        <v>11</v>
      </c>
      <c r="E56" s="5">
        <v>0.63</v>
      </c>
      <c r="F56" s="4">
        <v>18</v>
      </c>
      <c r="G56" s="5">
        <v>2.15</v>
      </c>
      <c r="H56" s="4">
        <v>0</v>
      </c>
    </row>
    <row r="57" spans="1:8" x14ac:dyDescent="0.2">
      <c r="A57" s="2" t="s">
        <v>27</v>
      </c>
      <c r="B57" s="4">
        <v>725</v>
      </c>
      <c r="C57" s="5">
        <v>27.49</v>
      </c>
      <c r="D57" s="4">
        <v>419</v>
      </c>
      <c r="E57" s="5">
        <v>23.98</v>
      </c>
      <c r="F57" s="4">
        <v>304</v>
      </c>
      <c r="G57" s="5">
        <v>36.28</v>
      </c>
      <c r="H57" s="4">
        <v>2</v>
      </c>
    </row>
    <row r="58" spans="1:8" x14ac:dyDescent="0.2">
      <c r="A58" s="2" t="s">
        <v>28</v>
      </c>
      <c r="B58" s="4">
        <v>18</v>
      </c>
      <c r="C58" s="5">
        <v>0.68</v>
      </c>
      <c r="D58" s="4">
        <v>3</v>
      </c>
      <c r="E58" s="5">
        <v>0.17</v>
      </c>
      <c r="F58" s="4">
        <v>15</v>
      </c>
      <c r="G58" s="5">
        <v>1.79</v>
      </c>
      <c r="H58" s="4">
        <v>0</v>
      </c>
    </row>
    <row r="59" spans="1:8" x14ac:dyDescent="0.2">
      <c r="A59" s="2" t="s">
        <v>29</v>
      </c>
      <c r="B59" s="4">
        <v>230</v>
      </c>
      <c r="C59" s="5">
        <v>8.7200000000000006</v>
      </c>
      <c r="D59" s="4">
        <v>148</v>
      </c>
      <c r="E59" s="5">
        <v>8.4700000000000006</v>
      </c>
      <c r="F59" s="4">
        <v>82</v>
      </c>
      <c r="G59" s="5">
        <v>9.7899999999999991</v>
      </c>
      <c r="H59" s="4">
        <v>0</v>
      </c>
    </row>
    <row r="60" spans="1:8" x14ac:dyDescent="0.2">
      <c r="A60" s="2" t="s">
        <v>30</v>
      </c>
      <c r="B60" s="4">
        <v>102</v>
      </c>
      <c r="C60" s="5">
        <v>3.87</v>
      </c>
      <c r="D60" s="4">
        <v>66</v>
      </c>
      <c r="E60" s="5">
        <v>3.78</v>
      </c>
      <c r="F60" s="4">
        <v>35</v>
      </c>
      <c r="G60" s="5">
        <v>4.18</v>
      </c>
      <c r="H60" s="4">
        <v>0</v>
      </c>
    </row>
    <row r="61" spans="1:8" x14ac:dyDescent="0.2">
      <c r="A61" s="2" t="s">
        <v>31</v>
      </c>
      <c r="B61" s="4">
        <v>346</v>
      </c>
      <c r="C61" s="5">
        <v>13.12</v>
      </c>
      <c r="D61" s="4">
        <v>320</v>
      </c>
      <c r="E61" s="5">
        <v>18.32</v>
      </c>
      <c r="F61" s="4">
        <v>26</v>
      </c>
      <c r="G61" s="5">
        <v>3.1</v>
      </c>
      <c r="H61" s="4">
        <v>0</v>
      </c>
    </row>
    <row r="62" spans="1:8" x14ac:dyDescent="0.2">
      <c r="A62" s="2" t="s">
        <v>32</v>
      </c>
      <c r="B62" s="4">
        <v>357</v>
      </c>
      <c r="C62" s="5">
        <v>13.54</v>
      </c>
      <c r="D62" s="4">
        <v>315</v>
      </c>
      <c r="E62" s="5">
        <v>18.03</v>
      </c>
      <c r="F62" s="4">
        <v>39</v>
      </c>
      <c r="G62" s="5">
        <v>4.6500000000000004</v>
      </c>
      <c r="H62" s="4">
        <v>0</v>
      </c>
    </row>
    <row r="63" spans="1:8" x14ac:dyDescent="0.2">
      <c r="A63" s="2" t="s">
        <v>33</v>
      </c>
      <c r="B63" s="4">
        <v>120</v>
      </c>
      <c r="C63" s="5">
        <v>4.55</v>
      </c>
      <c r="D63" s="4">
        <v>79</v>
      </c>
      <c r="E63" s="5">
        <v>4.5199999999999996</v>
      </c>
      <c r="F63" s="4">
        <v>5</v>
      </c>
      <c r="G63" s="5">
        <v>0.6</v>
      </c>
      <c r="H63" s="4">
        <v>0</v>
      </c>
    </row>
    <row r="64" spans="1:8" x14ac:dyDescent="0.2">
      <c r="A64" s="2" t="s">
        <v>34</v>
      </c>
      <c r="B64" s="4">
        <v>144</v>
      </c>
      <c r="C64" s="5">
        <v>5.46</v>
      </c>
      <c r="D64" s="4">
        <v>93</v>
      </c>
      <c r="E64" s="5">
        <v>5.32</v>
      </c>
      <c r="F64" s="4">
        <v>43</v>
      </c>
      <c r="G64" s="5">
        <v>5.13</v>
      </c>
      <c r="H64" s="4">
        <v>0</v>
      </c>
    </row>
    <row r="65" spans="1:8" x14ac:dyDescent="0.2">
      <c r="A65" s="2" t="s">
        <v>35</v>
      </c>
      <c r="B65" s="4">
        <v>101</v>
      </c>
      <c r="C65" s="5">
        <v>3.83</v>
      </c>
      <c r="D65" s="4">
        <v>53</v>
      </c>
      <c r="E65" s="5">
        <v>3.03</v>
      </c>
      <c r="F65" s="4">
        <v>47</v>
      </c>
      <c r="G65" s="5">
        <v>5.61</v>
      </c>
      <c r="H65" s="4">
        <v>0</v>
      </c>
    </row>
    <row r="66" spans="1:8" x14ac:dyDescent="0.2">
      <c r="A66" s="1" t="s">
        <v>4</v>
      </c>
      <c r="B66" s="4">
        <v>1226</v>
      </c>
      <c r="C66" s="5">
        <v>100.00000000000003</v>
      </c>
      <c r="D66" s="4">
        <v>761</v>
      </c>
      <c r="E66" s="5">
        <v>99.990000000000009</v>
      </c>
      <c r="F66" s="4">
        <v>428</v>
      </c>
      <c r="G66" s="5">
        <v>100.00999999999999</v>
      </c>
      <c r="H66" s="4">
        <v>2</v>
      </c>
    </row>
    <row r="67" spans="1:8" x14ac:dyDescent="0.2">
      <c r="A67" s="2" t="s">
        <v>21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22</v>
      </c>
      <c r="B68" s="4">
        <v>118</v>
      </c>
      <c r="C68" s="5">
        <v>9.6199999999999992</v>
      </c>
      <c r="D68" s="4">
        <v>56</v>
      </c>
      <c r="E68" s="5">
        <v>7.36</v>
      </c>
      <c r="F68" s="4">
        <v>62</v>
      </c>
      <c r="G68" s="5">
        <v>14.49</v>
      </c>
      <c r="H68" s="4">
        <v>0</v>
      </c>
    </row>
    <row r="69" spans="1:8" x14ac:dyDescent="0.2">
      <c r="A69" s="2" t="s">
        <v>23</v>
      </c>
      <c r="B69" s="4">
        <v>66</v>
      </c>
      <c r="C69" s="5">
        <v>5.38</v>
      </c>
      <c r="D69" s="4">
        <v>23</v>
      </c>
      <c r="E69" s="5">
        <v>3.02</v>
      </c>
      <c r="F69" s="4">
        <v>43</v>
      </c>
      <c r="G69" s="5">
        <v>10.050000000000001</v>
      </c>
      <c r="H69" s="4">
        <v>0</v>
      </c>
    </row>
    <row r="70" spans="1:8" x14ac:dyDescent="0.2">
      <c r="A70" s="2" t="s">
        <v>24</v>
      </c>
      <c r="B70" s="4">
        <v>1</v>
      </c>
      <c r="C70" s="5">
        <v>0.08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2">
      <c r="A71" s="2" t="s">
        <v>25</v>
      </c>
      <c r="B71" s="4">
        <v>5</v>
      </c>
      <c r="C71" s="5">
        <v>0.41</v>
      </c>
      <c r="D71" s="4">
        <v>0</v>
      </c>
      <c r="E71" s="5">
        <v>0</v>
      </c>
      <c r="F71" s="4">
        <v>5</v>
      </c>
      <c r="G71" s="5">
        <v>1.17</v>
      </c>
      <c r="H71" s="4">
        <v>0</v>
      </c>
    </row>
    <row r="72" spans="1:8" x14ac:dyDescent="0.2">
      <c r="A72" s="2" t="s">
        <v>26</v>
      </c>
      <c r="B72" s="4">
        <v>9</v>
      </c>
      <c r="C72" s="5">
        <v>0.73</v>
      </c>
      <c r="D72" s="4">
        <v>1</v>
      </c>
      <c r="E72" s="5">
        <v>0.13</v>
      </c>
      <c r="F72" s="4">
        <v>8</v>
      </c>
      <c r="G72" s="5">
        <v>1.87</v>
      </c>
      <c r="H72" s="4">
        <v>0</v>
      </c>
    </row>
    <row r="73" spans="1:8" x14ac:dyDescent="0.2">
      <c r="A73" s="2" t="s">
        <v>27</v>
      </c>
      <c r="B73" s="4">
        <v>361</v>
      </c>
      <c r="C73" s="5">
        <v>29.45</v>
      </c>
      <c r="D73" s="4">
        <v>186</v>
      </c>
      <c r="E73" s="5">
        <v>24.44</v>
      </c>
      <c r="F73" s="4">
        <v>174</v>
      </c>
      <c r="G73" s="5">
        <v>40.65</v>
      </c>
      <c r="H73" s="4">
        <v>1</v>
      </c>
    </row>
    <row r="74" spans="1:8" x14ac:dyDescent="0.2">
      <c r="A74" s="2" t="s">
        <v>28</v>
      </c>
      <c r="B74" s="4">
        <v>8</v>
      </c>
      <c r="C74" s="5">
        <v>0.65</v>
      </c>
      <c r="D74" s="4">
        <v>2</v>
      </c>
      <c r="E74" s="5">
        <v>0.26</v>
      </c>
      <c r="F74" s="4">
        <v>6</v>
      </c>
      <c r="G74" s="5">
        <v>1.4</v>
      </c>
      <c r="H74" s="4">
        <v>0</v>
      </c>
    </row>
    <row r="75" spans="1:8" x14ac:dyDescent="0.2">
      <c r="A75" s="2" t="s">
        <v>29</v>
      </c>
      <c r="B75" s="4">
        <v>214</v>
      </c>
      <c r="C75" s="5">
        <v>17.46</v>
      </c>
      <c r="D75" s="4">
        <v>162</v>
      </c>
      <c r="E75" s="5">
        <v>21.29</v>
      </c>
      <c r="F75" s="4">
        <v>50</v>
      </c>
      <c r="G75" s="5">
        <v>11.68</v>
      </c>
      <c r="H75" s="4">
        <v>0</v>
      </c>
    </row>
    <row r="76" spans="1:8" x14ac:dyDescent="0.2">
      <c r="A76" s="2" t="s">
        <v>30</v>
      </c>
      <c r="B76" s="4">
        <v>29</v>
      </c>
      <c r="C76" s="5">
        <v>2.37</v>
      </c>
      <c r="D76" s="4">
        <v>22</v>
      </c>
      <c r="E76" s="5">
        <v>2.89</v>
      </c>
      <c r="F76" s="4">
        <v>7</v>
      </c>
      <c r="G76" s="5">
        <v>1.64</v>
      </c>
      <c r="H76" s="4">
        <v>0</v>
      </c>
    </row>
    <row r="77" spans="1:8" x14ac:dyDescent="0.2">
      <c r="A77" s="2" t="s">
        <v>31</v>
      </c>
      <c r="B77" s="4">
        <v>134</v>
      </c>
      <c r="C77" s="5">
        <v>10.93</v>
      </c>
      <c r="D77" s="4">
        <v>110</v>
      </c>
      <c r="E77" s="5">
        <v>14.45</v>
      </c>
      <c r="F77" s="4">
        <v>24</v>
      </c>
      <c r="G77" s="5">
        <v>5.61</v>
      </c>
      <c r="H77" s="4">
        <v>0</v>
      </c>
    </row>
    <row r="78" spans="1:8" x14ac:dyDescent="0.2">
      <c r="A78" s="2" t="s">
        <v>32</v>
      </c>
      <c r="B78" s="4">
        <v>138</v>
      </c>
      <c r="C78" s="5">
        <v>11.26</v>
      </c>
      <c r="D78" s="4">
        <v>122</v>
      </c>
      <c r="E78" s="5">
        <v>16.03</v>
      </c>
      <c r="F78" s="4">
        <v>16</v>
      </c>
      <c r="G78" s="5">
        <v>3.74</v>
      </c>
      <c r="H78" s="4">
        <v>0</v>
      </c>
    </row>
    <row r="79" spans="1:8" x14ac:dyDescent="0.2">
      <c r="A79" s="2" t="s">
        <v>33</v>
      </c>
      <c r="B79" s="4">
        <v>54</v>
      </c>
      <c r="C79" s="5">
        <v>4.4000000000000004</v>
      </c>
      <c r="D79" s="4">
        <v>28</v>
      </c>
      <c r="E79" s="5">
        <v>3.68</v>
      </c>
      <c r="F79" s="4">
        <v>5</v>
      </c>
      <c r="G79" s="5">
        <v>1.17</v>
      </c>
      <c r="H79" s="4">
        <v>0</v>
      </c>
    </row>
    <row r="80" spans="1:8" x14ac:dyDescent="0.2">
      <c r="A80" s="2" t="s">
        <v>34</v>
      </c>
      <c r="B80" s="4">
        <v>58</v>
      </c>
      <c r="C80" s="5">
        <v>4.7300000000000004</v>
      </c>
      <c r="D80" s="4">
        <v>37</v>
      </c>
      <c r="E80" s="5">
        <v>4.8600000000000003</v>
      </c>
      <c r="F80" s="4">
        <v>11</v>
      </c>
      <c r="G80" s="5">
        <v>2.57</v>
      </c>
      <c r="H80" s="4">
        <v>1</v>
      </c>
    </row>
    <row r="81" spans="1:8" x14ac:dyDescent="0.2">
      <c r="A81" s="2" t="s">
        <v>35</v>
      </c>
      <c r="B81" s="4">
        <v>31</v>
      </c>
      <c r="C81" s="5">
        <v>2.5299999999999998</v>
      </c>
      <c r="D81" s="4">
        <v>12</v>
      </c>
      <c r="E81" s="5">
        <v>1.58</v>
      </c>
      <c r="F81" s="4">
        <v>17</v>
      </c>
      <c r="G81" s="5">
        <v>3.97</v>
      </c>
      <c r="H81" s="4">
        <v>0</v>
      </c>
    </row>
    <row r="82" spans="1:8" x14ac:dyDescent="0.2">
      <c r="A82" s="1" t="s">
        <v>5</v>
      </c>
      <c r="B82" s="4">
        <v>2864</v>
      </c>
      <c r="C82" s="5">
        <v>100</v>
      </c>
      <c r="D82" s="4">
        <v>1418</v>
      </c>
      <c r="E82" s="5">
        <v>99.97</v>
      </c>
      <c r="F82" s="4">
        <v>1414</v>
      </c>
      <c r="G82" s="5">
        <v>99.99</v>
      </c>
      <c r="H82" s="4">
        <v>3</v>
      </c>
    </row>
    <row r="83" spans="1:8" x14ac:dyDescent="0.2">
      <c r="A83" s="2" t="s">
        <v>21</v>
      </c>
      <c r="B83" s="4">
        <v>1</v>
      </c>
      <c r="C83" s="5">
        <v>0.03</v>
      </c>
      <c r="D83" s="4">
        <v>0</v>
      </c>
      <c r="E83" s="5">
        <v>0</v>
      </c>
      <c r="F83" s="4">
        <v>1</v>
      </c>
      <c r="G83" s="5">
        <v>7.0000000000000007E-2</v>
      </c>
      <c r="H83" s="4">
        <v>0</v>
      </c>
    </row>
    <row r="84" spans="1:8" x14ac:dyDescent="0.2">
      <c r="A84" s="2" t="s">
        <v>22</v>
      </c>
      <c r="B84" s="4">
        <v>449</v>
      </c>
      <c r="C84" s="5">
        <v>15.68</v>
      </c>
      <c r="D84" s="4">
        <v>103</v>
      </c>
      <c r="E84" s="5">
        <v>7.26</v>
      </c>
      <c r="F84" s="4">
        <v>346</v>
      </c>
      <c r="G84" s="5">
        <v>24.47</v>
      </c>
      <c r="H84" s="4">
        <v>0</v>
      </c>
    </row>
    <row r="85" spans="1:8" x14ac:dyDescent="0.2">
      <c r="A85" s="2" t="s">
        <v>23</v>
      </c>
      <c r="B85" s="4">
        <v>193</v>
      </c>
      <c r="C85" s="5">
        <v>6.74</v>
      </c>
      <c r="D85" s="4">
        <v>53</v>
      </c>
      <c r="E85" s="5">
        <v>3.74</v>
      </c>
      <c r="F85" s="4">
        <v>140</v>
      </c>
      <c r="G85" s="5">
        <v>9.9</v>
      </c>
      <c r="H85" s="4">
        <v>0</v>
      </c>
    </row>
    <row r="86" spans="1:8" x14ac:dyDescent="0.2">
      <c r="A86" s="2" t="s">
        <v>24</v>
      </c>
      <c r="B86" s="4">
        <v>6</v>
      </c>
      <c r="C86" s="5">
        <v>0.21</v>
      </c>
      <c r="D86" s="4">
        <v>0</v>
      </c>
      <c r="E86" s="5">
        <v>0</v>
      </c>
      <c r="F86" s="4">
        <v>5</v>
      </c>
      <c r="G86" s="5">
        <v>0.35</v>
      </c>
      <c r="H86" s="4">
        <v>0</v>
      </c>
    </row>
    <row r="87" spans="1:8" x14ac:dyDescent="0.2">
      <c r="A87" s="2" t="s">
        <v>25</v>
      </c>
      <c r="B87" s="4">
        <v>20</v>
      </c>
      <c r="C87" s="5">
        <v>0.7</v>
      </c>
      <c r="D87" s="4">
        <v>2</v>
      </c>
      <c r="E87" s="5">
        <v>0.14000000000000001</v>
      </c>
      <c r="F87" s="4">
        <v>18</v>
      </c>
      <c r="G87" s="5">
        <v>1.27</v>
      </c>
      <c r="H87" s="4">
        <v>0</v>
      </c>
    </row>
    <row r="88" spans="1:8" x14ac:dyDescent="0.2">
      <c r="A88" s="2" t="s">
        <v>26</v>
      </c>
      <c r="B88" s="4">
        <v>24</v>
      </c>
      <c r="C88" s="5">
        <v>0.84</v>
      </c>
      <c r="D88" s="4">
        <v>2</v>
      </c>
      <c r="E88" s="5">
        <v>0.14000000000000001</v>
      </c>
      <c r="F88" s="4">
        <v>22</v>
      </c>
      <c r="G88" s="5">
        <v>1.56</v>
      </c>
      <c r="H88" s="4">
        <v>0</v>
      </c>
    </row>
    <row r="89" spans="1:8" x14ac:dyDescent="0.2">
      <c r="A89" s="2" t="s">
        <v>27</v>
      </c>
      <c r="B89" s="4">
        <v>670</v>
      </c>
      <c r="C89" s="5">
        <v>23.39</v>
      </c>
      <c r="D89" s="4">
        <v>276</v>
      </c>
      <c r="E89" s="5">
        <v>19.46</v>
      </c>
      <c r="F89" s="4">
        <v>394</v>
      </c>
      <c r="G89" s="5">
        <v>27.86</v>
      </c>
      <c r="H89" s="4">
        <v>0</v>
      </c>
    </row>
    <row r="90" spans="1:8" x14ac:dyDescent="0.2">
      <c r="A90" s="2" t="s">
        <v>28</v>
      </c>
      <c r="B90" s="4">
        <v>35</v>
      </c>
      <c r="C90" s="5">
        <v>1.22</v>
      </c>
      <c r="D90" s="4">
        <v>9</v>
      </c>
      <c r="E90" s="5">
        <v>0.63</v>
      </c>
      <c r="F90" s="4">
        <v>26</v>
      </c>
      <c r="G90" s="5">
        <v>1.84</v>
      </c>
      <c r="H90" s="4">
        <v>0</v>
      </c>
    </row>
    <row r="91" spans="1:8" x14ac:dyDescent="0.2">
      <c r="A91" s="2" t="s">
        <v>29</v>
      </c>
      <c r="B91" s="4">
        <v>141</v>
      </c>
      <c r="C91" s="5">
        <v>4.92</v>
      </c>
      <c r="D91" s="4">
        <v>44</v>
      </c>
      <c r="E91" s="5">
        <v>3.1</v>
      </c>
      <c r="F91" s="4">
        <v>95</v>
      </c>
      <c r="G91" s="5">
        <v>6.72</v>
      </c>
      <c r="H91" s="4">
        <v>1</v>
      </c>
    </row>
    <row r="92" spans="1:8" x14ac:dyDescent="0.2">
      <c r="A92" s="2" t="s">
        <v>30</v>
      </c>
      <c r="B92" s="4">
        <v>166</v>
      </c>
      <c r="C92" s="5">
        <v>5.8</v>
      </c>
      <c r="D92" s="4">
        <v>84</v>
      </c>
      <c r="E92" s="5">
        <v>5.92</v>
      </c>
      <c r="F92" s="4">
        <v>82</v>
      </c>
      <c r="G92" s="5">
        <v>5.8</v>
      </c>
      <c r="H92" s="4">
        <v>0</v>
      </c>
    </row>
    <row r="93" spans="1:8" x14ac:dyDescent="0.2">
      <c r="A93" s="2" t="s">
        <v>31</v>
      </c>
      <c r="B93" s="4">
        <v>392</v>
      </c>
      <c r="C93" s="5">
        <v>13.69</v>
      </c>
      <c r="D93" s="4">
        <v>334</v>
      </c>
      <c r="E93" s="5">
        <v>23.55</v>
      </c>
      <c r="F93" s="4">
        <v>58</v>
      </c>
      <c r="G93" s="5">
        <v>4.0999999999999996</v>
      </c>
      <c r="H93" s="4">
        <v>0</v>
      </c>
    </row>
    <row r="94" spans="1:8" x14ac:dyDescent="0.2">
      <c r="A94" s="2" t="s">
        <v>32</v>
      </c>
      <c r="B94" s="4">
        <v>409</v>
      </c>
      <c r="C94" s="5">
        <v>14.28</v>
      </c>
      <c r="D94" s="4">
        <v>323</v>
      </c>
      <c r="E94" s="5">
        <v>22.78</v>
      </c>
      <c r="F94" s="4">
        <v>85</v>
      </c>
      <c r="G94" s="5">
        <v>6.01</v>
      </c>
      <c r="H94" s="4">
        <v>1</v>
      </c>
    </row>
    <row r="95" spans="1:8" x14ac:dyDescent="0.2">
      <c r="A95" s="2" t="s">
        <v>33</v>
      </c>
      <c r="B95" s="4">
        <v>122</v>
      </c>
      <c r="C95" s="5">
        <v>4.26</v>
      </c>
      <c r="D95" s="4">
        <v>80</v>
      </c>
      <c r="E95" s="5">
        <v>5.64</v>
      </c>
      <c r="F95" s="4">
        <v>22</v>
      </c>
      <c r="G95" s="5">
        <v>1.56</v>
      </c>
      <c r="H95" s="4">
        <v>0</v>
      </c>
    </row>
    <row r="96" spans="1:8" x14ac:dyDescent="0.2">
      <c r="A96" s="2" t="s">
        <v>34</v>
      </c>
      <c r="B96" s="4">
        <v>134</v>
      </c>
      <c r="C96" s="5">
        <v>4.68</v>
      </c>
      <c r="D96" s="4">
        <v>66</v>
      </c>
      <c r="E96" s="5">
        <v>4.6500000000000004</v>
      </c>
      <c r="F96" s="4">
        <v>62</v>
      </c>
      <c r="G96" s="5">
        <v>4.38</v>
      </c>
      <c r="H96" s="4">
        <v>1</v>
      </c>
    </row>
    <row r="97" spans="1:8" x14ac:dyDescent="0.2">
      <c r="A97" s="2" t="s">
        <v>35</v>
      </c>
      <c r="B97" s="4">
        <v>102</v>
      </c>
      <c r="C97" s="5">
        <v>3.56</v>
      </c>
      <c r="D97" s="4">
        <v>42</v>
      </c>
      <c r="E97" s="5">
        <v>2.96</v>
      </c>
      <c r="F97" s="4">
        <v>58</v>
      </c>
      <c r="G97" s="5">
        <v>4.0999999999999996</v>
      </c>
      <c r="H97" s="4">
        <v>0</v>
      </c>
    </row>
    <row r="98" spans="1:8" x14ac:dyDescent="0.2">
      <c r="A98" s="1" t="s">
        <v>6</v>
      </c>
      <c r="B98" s="4">
        <v>2645</v>
      </c>
      <c r="C98" s="5">
        <v>100.02</v>
      </c>
      <c r="D98" s="4">
        <v>1305</v>
      </c>
      <c r="E98" s="5">
        <v>99.99</v>
      </c>
      <c r="F98" s="4">
        <v>1270</v>
      </c>
      <c r="G98" s="5">
        <v>100.02000000000002</v>
      </c>
      <c r="H98" s="4">
        <v>9</v>
      </c>
    </row>
    <row r="99" spans="1:8" x14ac:dyDescent="0.2">
      <c r="A99" s="2" t="s">
        <v>21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22</v>
      </c>
      <c r="B100" s="4">
        <v>449</v>
      </c>
      <c r="C100" s="5">
        <v>16.98</v>
      </c>
      <c r="D100" s="4">
        <v>123</v>
      </c>
      <c r="E100" s="5">
        <v>9.43</v>
      </c>
      <c r="F100" s="4">
        <v>326</v>
      </c>
      <c r="G100" s="5">
        <v>25.67</v>
      </c>
      <c r="H100" s="4">
        <v>0</v>
      </c>
    </row>
    <row r="101" spans="1:8" x14ac:dyDescent="0.2">
      <c r="A101" s="2" t="s">
        <v>23</v>
      </c>
      <c r="B101" s="4">
        <v>275</v>
      </c>
      <c r="C101" s="5">
        <v>10.4</v>
      </c>
      <c r="D101" s="4">
        <v>68</v>
      </c>
      <c r="E101" s="5">
        <v>5.21</v>
      </c>
      <c r="F101" s="4">
        <v>207</v>
      </c>
      <c r="G101" s="5">
        <v>16.3</v>
      </c>
      <c r="H101" s="4">
        <v>0</v>
      </c>
    </row>
    <row r="102" spans="1:8" x14ac:dyDescent="0.2">
      <c r="A102" s="2" t="s">
        <v>24</v>
      </c>
      <c r="B102" s="4">
        <v>13</v>
      </c>
      <c r="C102" s="5">
        <v>0.49</v>
      </c>
      <c r="D102" s="4">
        <v>0</v>
      </c>
      <c r="E102" s="5">
        <v>0</v>
      </c>
      <c r="F102" s="4">
        <v>10</v>
      </c>
      <c r="G102" s="5">
        <v>0.79</v>
      </c>
      <c r="H102" s="4">
        <v>0</v>
      </c>
    </row>
    <row r="103" spans="1:8" x14ac:dyDescent="0.2">
      <c r="A103" s="2" t="s">
        <v>25</v>
      </c>
      <c r="B103" s="4">
        <v>15</v>
      </c>
      <c r="C103" s="5">
        <v>0.56999999999999995</v>
      </c>
      <c r="D103" s="4">
        <v>2</v>
      </c>
      <c r="E103" s="5">
        <v>0.15</v>
      </c>
      <c r="F103" s="4">
        <v>13</v>
      </c>
      <c r="G103" s="5">
        <v>1.02</v>
      </c>
      <c r="H103" s="4">
        <v>0</v>
      </c>
    </row>
    <row r="104" spans="1:8" x14ac:dyDescent="0.2">
      <c r="A104" s="2" t="s">
        <v>26</v>
      </c>
      <c r="B104" s="4">
        <v>24</v>
      </c>
      <c r="C104" s="5">
        <v>0.91</v>
      </c>
      <c r="D104" s="4">
        <v>2</v>
      </c>
      <c r="E104" s="5">
        <v>0.15</v>
      </c>
      <c r="F104" s="4">
        <v>18</v>
      </c>
      <c r="G104" s="5">
        <v>1.42</v>
      </c>
      <c r="H104" s="4">
        <v>0</v>
      </c>
    </row>
    <row r="105" spans="1:8" x14ac:dyDescent="0.2">
      <c r="A105" s="2" t="s">
        <v>27</v>
      </c>
      <c r="B105" s="4">
        <v>617</v>
      </c>
      <c r="C105" s="5">
        <v>23.33</v>
      </c>
      <c r="D105" s="4">
        <v>297</v>
      </c>
      <c r="E105" s="5">
        <v>22.76</v>
      </c>
      <c r="F105" s="4">
        <v>320</v>
      </c>
      <c r="G105" s="5">
        <v>25.2</v>
      </c>
      <c r="H105" s="4">
        <v>0</v>
      </c>
    </row>
    <row r="106" spans="1:8" x14ac:dyDescent="0.2">
      <c r="A106" s="2" t="s">
        <v>28</v>
      </c>
      <c r="B106" s="4">
        <v>13</v>
      </c>
      <c r="C106" s="5">
        <v>0.49</v>
      </c>
      <c r="D106" s="4">
        <v>2</v>
      </c>
      <c r="E106" s="5">
        <v>0.15</v>
      </c>
      <c r="F106" s="4">
        <v>11</v>
      </c>
      <c r="G106" s="5">
        <v>0.87</v>
      </c>
      <c r="H106" s="4">
        <v>0</v>
      </c>
    </row>
    <row r="107" spans="1:8" x14ac:dyDescent="0.2">
      <c r="A107" s="2" t="s">
        <v>29</v>
      </c>
      <c r="B107" s="4">
        <v>145</v>
      </c>
      <c r="C107" s="5">
        <v>5.48</v>
      </c>
      <c r="D107" s="4">
        <v>39</v>
      </c>
      <c r="E107" s="5">
        <v>2.99</v>
      </c>
      <c r="F107" s="4">
        <v>106</v>
      </c>
      <c r="G107" s="5">
        <v>8.35</v>
      </c>
      <c r="H107" s="4">
        <v>0</v>
      </c>
    </row>
    <row r="108" spans="1:8" x14ac:dyDescent="0.2">
      <c r="A108" s="2" t="s">
        <v>30</v>
      </c>
      <c r="B108" s="4">
        <v>138</v>
      </c>
      <c r="C108" s="5">
        <v>5.22</v>
      </c>
      <c r="D108" s="4">
        <v>74</v>
      </c>
      <c r="E108" s="5">
        <v>5.67</v>
      </c>
      <c r="F108" s="4">
        <v>63</v>
      </c>
      <c r="G108" s="5">
        <v>4.96</v>
      </c>
      <c r="H108" s="4">
        <v>0</v>
      </c>
    </row>
    <row r="109" spans="1:8" x14ac:dyDescent="0.2">
      <c r="A109" s="2" t="s">
        <v>31</v>
      </c>
      <c r="B109" s="4">
        <v>321</v>
      </c>
      <c r="C109" s="5">
        <v>12.14</v>
      </c>
      <c r="D109" s="4">
        <v>263</v>
      </c>
      <c r="E109" s="5">
        <v>20.149999999999999</v>
      </c>
      <c r="F109" s="4">
        <v>58</v>
      </c>
      <c r="G109" s="5">
        <v>4.57</v>
      </c>
      <c r="H109" s="4">
        <v>0</v>
      </c>
    </row>
    <row r="110" spans="1:8" x14ac:dyDescent="0.2">
      <c r="A110" s="2" t="s">
        <v>32</v>
      </c>
      <c r="B110" s="4">
        <v>329</v>
      </c>
      <c r="C110" s="5">
        <v>12.44</v>
      </c>
      <c r="D110" s="4">
        <v>272</v>
      </c>
      <c r="E110" s="5">
        <v>20.84</v>
      </c>
      <c r="F110" s="4">
        <v>49</v>
      </c>
      <c r="G110" s="5">
        <v>3.86</v>
      </c>
      <c r="H110" s="4">
        <v>7</v>
      </c>
    </row>
    <row r="111" spans="1:8" x14ac:dyDescent="0.2">
      <c r="A111" s="2" t="s">
        <v>33</v>
      </c>
      <c r="B111" s="4">
        <v>100</v>
      </c>
      <c r="C111" s="5">
        <v>3.78</v>
      </c>
      <c r="D111" s="4">
        <v>50</v>
      </c>
      <c r="E111" s="5">
        <v>3.83</v>
      </c>
      <c r="F111" s="4">
        <v>15</v>
      </c>
      <c r="G111" s="5">
        <v>1.18</v>
      </c>
      <c r="H111" s="4">
        <v>1</v>
      </c>
    </row>
    <row r="112" spans="1:8" x14ac:dyDescent="0.2">
      <c r="A112" s="2" t="s">
        <v>34</v>
      </c>
      <c r="B112" s="4">
        <v>113</v>
      </c>
      <c r="C112" s="5">
        <v>4.2699999999999996</v>
      </c>
      <c r="D112" s="4">
        <v>68</v>
      </c>
      <c r="E112" s="5">
        <v>5.21</v>
      </c>
      <c r="F112" s="4">
        <v>34</v>
      </c>
      <c r="G112" s="5">
        <v>2.68</v>
      </c>
      <c r="H112" s="4">
        <v>0</v>
      </c>
    </row>
    <row r="113" spans="1:8" x14ac:dyDescent="0.2">
      <c r="A113" s="2" t="s">
        <v>35</v>
      </c>
      <c r="B113" s="4">
        <v>93</v>
      </c>
      <c r="C113" s="5">
        <v>3.52</v>
      </c>
      <c r="D113" s="4">
        <v>45</v>
      </c>
      <c r="E113" s="5">
        <v>3.45</v>
      </c>
      <c r="F113" s="4">
        <v>40</v>
      </c>
      <c r="G113" s="5">
        <v>3.15</v>
      </c>
      <c r="H113" s="4">
        <v>1</v>
      </c>
    </row>
    <row r="114" spans="1:8" x14ac:dyDescent="0.2">
      <c r="A114" s="1" t="s">
        <v>7</v>
      </c>
      <c r="B114" s="4">
        <v>1304</v>
      </c>
      <c r="C114" s="5">
        <v>100.00000000000001</v>
      </c>
      <c r="D114" s="4">
        <v>772</v>
      </c>
      <c r="E114" s="5">
        <v>100</v>
      </c>
      <c r="F114" s="4">
        <v>463</v>
      </c>
      <c r="G114" s="5">
        <v>100.01</v>
      </c>
      <c r="H114" s="4">
        <v>2</v>
      </c>
    </row>
    <row r="115" spans="1:8" x14ac:dyDescent="0.2">
      <c r="A115" s="2" t="s">
        <v>21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22</v>
      </c>
      <c r="B116" s="4">
        <v>152</v>
      </c>
      <c r="C116" s="5">
        <v>11.66</v>
      </c>
      <c r="D116" s="4">
        <v>65</v>
      </c>
      <c r="E116" s="5">
        <v>8.42</v>
      </c>
      <c r="F116" s="4">
        <v>87</v>
      </c>
      <c r="G116" s="5">
        <v>18.79</v>
      </c>
      <c r="H116" s="4">
        <v>0</v>
      </c>
    </row>
    <row r="117" spans="1:8" x14ac:dyDescent="0.2">
      <c r="A117" s="2" t="s">
        <v>23</v>
      </c>
      <c r="B117" s="4">
        <v>87</v>
      </c>
      <c r="C117" s="5">
        <v>6.67</v>
      </c>
      <c r="D117" s="4">
        <v>35</v>
      </c>
      <c r="E117" s="5">
        <v>4.53</v>
      </c>
      <c r="F117" s="4">
        <v>52</v>
      </c>
      <c r="G117" s="5">
        <v>11.23</v>
      </c>
      <c r="H117" s="4">
        <v>0</v>
      </c>
    </row>
    <row r="118" spans="1:8" x14ac:dyDescent="0.2">
      <c r="A118" s="2" t="s">
        <v>24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2">
      <c r="A119" s="2" t="s">
        <v>25</v>
      </c>
      <c r="B119" s="4">
        <v>4</v>
      </c>
      <c r="C119" s="5">
        <v>0.31</v>
      </c>
      <c r="D119" s="4">
        <v>1</v>
      </c>
      <c r="E119" s="5">
        <v>0.13</v>
      </c>
      <c r="F119" s="4">
        <v>3</v>
      </c>
      <c r="G119" s="5">
        <v>0.65</v>
      </c>
      <c r="H119" s="4">
        <v>0</v>
      </c>
    </row>
    <row r="120" spans="1:8" x14ac:dyDescent="0.2">
      <c r="A120" s="2" t="s">
        <v>26</v>
      </c>
      <c r="B120" s="4">
        <v>17</v>
      </c>
      <c r="C120" s="5">
        <v>1.3</v>
      </c>
      <c r="D120" s="4">
        <v>0</v>
      </c>
      <c r="E120" s="5">
        <v>0</v>
      </c>
      <c r="F120" s="4">
        <v>15</v>
      </c>
      <c r="G120" s="5">
        <v>3.24</v>
      </c>
      <c r="H120" s="4">
        <v>1</v>
      </c>
    </row>
    <row r="121" spans="1:8" x14ac:dyDescent="0.2">
      <c r="A121" s="2" t="s">
        <v>27</v>
      </c>
      <c r="B121" s="4">
        <v>378</v>
      </c>
      <c r="C121" s="5">
        <v>28.99</v>
      </c>
      <c r="D121" s="4">
        <v>214</v>
      </c>
      <c r="E121" s="5">
        <v>27.72</v>
      </c>
      <c r="F121" s="4">
        <v>163</v>
      </c>
      <c r="G121" s="5">
        <v>35.21</v>
      </c>
      <c r="H121" s="4">
        <v>1</v>
      </c>
    </row>
    <row r="122" spans="1:8" x14ac:dyDescent="0.2">
      <c r="A122" s="2" t="s">
        <v>28</v>
      </c>
      <c r="B122" s="4">
        <v>12</v>
      </c>
      <c r="C122" s="5">
        <v>0.92</v>
      </c>
      <c r="D122" s="4">
        <v>3</v>
      </c>
      <c r="E122" s="5">
        <v>0.39</v>
      </c>
      <c r="F122" s="4">
        <v>9</v>
      </c>
      <c r="G122" s="5">
        <v>1.94</v>
      </c>
      <c r="H122" s="4">
        <v>0</v>
      </c>
    </row>
    <row r="123" spans="1:8" x14ac:dyDescent="0.2">
      <c r="A123" s="2" t="s">
        <v>29</v>
      </c>
      <c r="B123" s="4">
        <v>81</v>
      </c>
      <c r="C123" s="5">
        <v>6.21</v>
      </c>
      <c r="D123" s="4">
        <v>51</v>
      </c>
      <c r="E123" s="5">
        <v>6.61</v>
      </c>
      <c r="F123" s="4">
        <v>29</v>
      </c>
      <c r="G123" s="5">
        <v>6.26</v>
      </c>
      <c r="H123" s="4">
        <v>0</v>
      </c>
    </row>
    <row r="124" spans="1:8" x14ac:dyDescent="0.2">
      <c r="A124" s="2" t="s">
        <v>30</v>
      </c>
      <c r="B124" s="4">
        <v>38</v>
      </c>
      <c r="C124" s="5">
        <v>2.91</v>
      </c>
      <c r="D124" s="4">
        <v>24</v>
      </c>
      <c r="E124" s="5">
        <v>3.11</v>
      </c>
      <c r="F124" s="4">
        <v>12</v>
      </c>
      <c r="G124" s="5">
        <v>2.59</v>
      </c>
      <c r="H124" s="4">
        <v>0</v>
      </c>
    </row>
    <row r="125" spans="1:8" x14ac:dyDescent="0.2">
      <c r="A125" s="2" t="s">
        <v>31</v>
      </c>
      <c r="B125" s="4">
        <v>165</v>
      </c>
      <c r="C125" s="5">
        <v>12.65</v>
      </c>
      <c r="D125" s="4">
        <v>141</v>
      </c>
      <c r="E125" s="5">
        <v>18.260000000000002</v>
      </c>
      <c r="F125" s="4">
        <v>23</v>
      </c>
      <c r="G125" s="5">
        <v>4.97</v>
      </c>
      <c r="H125" s="4">
        <v>0</v>
      </c>
    </row>
    <row r="126" spans="1:8" x14ac:dyDescent="0.2">
      <c r="A126" s="2" t="s">
        <v>32</v>
      </c>
      <c r="B126" s="4">
        <v>188</v>
      </c>
      <c r="C126" s="5">
        <v>14.42</v>
      </c>
      <c r="D126" s="4">
        <v>154</v>
      </c>
      <c r="E126" s="5">
        <v>19.95</v>
      </c>
      <c r="F126" s="4">
        <v>30</v>
      </c>
      <c r="G126" s="5">
        <v>6.48</v>
      </c>
      <c r="H126" s="4">
        <v>0</v>
      </c>
    </row>
    <row r="127" spans="1:8" x14ac:dyDescent="0.2">
      <c r="A127" s="2" t="s">
        <v>33</v>
      </c>
      <c r="B127" s="4">
        <v>82</v>
      </c>
      <c r="C127" s="5">
        <v>6.29</v>
      </c>
      <c r="D127" s="4">
        <v>24</v>
      </c>
      <c r="E127" s="5">
        <v>3.11</v>
      </c>
      <c r="F127" s="4">
        <v>8</v>
      </c>
      <c r="G127" s="5">
        <v>1.73</v>
      </c>
      <c r="H127" s="4">
        <v>0</v>
      </c>
    </row>
    <row r="128" spans="1:8" x14ac:dyDescent="0.2">
      <c r="A128" s="2" t="s">
        <v>34</v>
      </c>
      <c r="B128" s="4">
        <v>66</v>
      </c>
      <c r="C128" s="5">
        <v>5.0599999999999996</v>
      </c>
      <c r="D128" s="4">
        <v>45</v>
      </c>
      <c r="E128" s="5">
        <v>5.83</v>
      </c>
      <c r="F128" s="4">
        <v>16</v>
      </c>
      <c r="G128" s="5">
        <v>3.46</v>
      </c>
      <c r="H128" s="4">
        <v>0</v>
      </c>
    </row>
    <row r="129" spans="1:8" x14ac:dyDescent="0.2">
      <c r="A129" s="2" t="s">
        <v>35</v>
      </c>
      <c r="B129" s="4">
        <v>34</v>
      </c>
      <c r="C129" s="5">
        <v>2.61</v>
      </c>
      <c r="D129" s="4">
        <v>15</v>
      </c>
      <c r="E129" s="5">
        <v>1.94</v>
      </c>
      <c r="F129" s="4">
        <v>16</v>
      </c>
      <c r="G129" s="5">
        <v>3.46</v>
      </c>
      <c r="H129" s="4">
        <v>0</v>
      </c>
    </row>
    <row r="130" spans="1:8" x14ac:dyDescent="0.2">
      <c r="A130" s="1" t="s">
        <v>8</v>
      </c>
      <c r="B130" s="4">
        <v>885</v>
      </c>
      <c r="C130" s="5">
        <v>99.999999999999986</v>
      </c>
      <c r="D130" s="4">
        <v>524</v>
      </c>
      <c r="E130" s="5">
        <v>100.00999999999999</v>
      </c>
      <c r="F130" s="4">
        <v>345</v>
      </c>
      <c r="G130" s="5">
        <v>100.02000000000001</v>
      </c>
      <c r="H130" s="4">
        <v>1</v>
      </c>
    </row>
    <row r="131" spans="1:8" x14ac:dyDescent="0.2">
      <c r="A131" s="2" t="s">
        <v>21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22</v>
      </c>
      <c r="B132" s="4">
        <v>160</v>
      </c>
      <c r="C132" s="5">
        <v>18.079999999999998</v>
      </c>
      <c r="D132" s="4">
        <v>64</v>
      </c>
      <c r="E132" s="5">
        <v>12.21</v>
      </c>
      <c r="F132" s="4">
        <v>96</v>
      </c>
      <c r="G132" s="5">
        <v>27.83</v>
      </c>
      <c r="H132" s="4">
        <v>0</v>
      </c>
    </row>
    <row r="133" spans="1:8" x14ac:dyDescent="0.2">
      <c r="A133" s="2" t="s">
        <v>23</v>
      </c>
      <c r="B133" s="4">
        <v>68</v>
      </c>
      <c r="C133" s="5">
        <v>7.68</v>
      </c>
      <c r="D133" s="4">
        <v>27</v>
      </c>
      <c r="E133" s="5">
        <v>5.15</v>
      </c>
      <c r="F133" s="4">
        <v>41</v>
      </c>
      <c r="G133" s="5">
        <v>11.88</v>
      </c>
      <c r="H133" s="4">
        <v>0</v>
      </c>
    </row>
    <row r="134" spans="1:8" x14ac:dyDescent="0.2">
      <c r="A134" s="2" t="s">
        <v>24</v>
      </c>
      <c r="B134" s="4">
        <v>1</v>
      </c>
      <c r="C134" s="5">
        <v>0.11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2">
      <c r="A135" s="2" t="s">
        <v>25</v>
      </c>
      <c r="B135" s="4">
        <v>2</v>
      </c>
      <c r="C135" s="5">
        <v>0.23</v>
      </c>
      <c r="D135" s="4">
        <v>0</v>
      </c>
      <c r="E135" s="5">
        <v>0</v>
      </c>
      <c r="F135" s="4">
        <v>2</v>
      </c>
      <c r="G135" s="5">
        <v>0.57999999999999996</v>
      </c>
      <c r="H135" s="4">
        <v>0</v>
      </c>
    </row>
    <row r="136" spans="1:8" x14ac:dyDescent="0.2">
      <c r="A136" s="2" t="s">
        <v>26</v>
      </c>
      <c r="B136" s="4">
        <v>9</v>
      </c>
      <c r="C136" s="5">
        <v>1.02</v>
      </c>
      <c r="D136" s="4">
        <v>3</v>
      </c>
      <c r="E136" s="5">
        <v>0.56999999999999995</v>
      </c>
      <c r="F136" s="4">
        <v>5</v>
      </c>
      <c r="G136" s="5">
        <v>1.45</v>
      </c>
      <c r="H136" s="4">
        <v>0</v>
      </c>
    </row>
    <row r="137" spans="1:8" x14ac:dyDescent="0.2">
      <c r="A137" s="2" t="s">
        <v>27</v>
      </c>
      <c r="B137" s="4">
        <v>257</v>
      </c>
      <c r="C137" s="5">
        <v>29.04</v>
      </c>
      <c r="D137" s="4">
        <v>162</v>
      </c>
      <c r="E137" s="5">
        <v>30.92</v>
      </c>
      <c r="F137" s="4">
        <v>94</v>
      </c>
      <c r="G137" s="5">
        <v>27.25</v>
      </c>
      <c r="H137" s="4">
        <v>1</v>
      </c>
    </row>
    <row r="138" spans="1:8" x14ac:dyDescent="0.2">
      <c r="A138" s="2" t="s">
        <v>28</v>
      </c>
      <c r="B138" s="4">
        <v>2</v>
      </c>
      <c r="C138" s="5">
        <v>0.23</v>
      </c>
      <c r="D138" s="4">
        <v>1</v>
      </c>
      <c r="E138" s="5">
        <v>0.19</v>
      </c>
      <c r="F138" s="4">
        <v>1</v>
      </c>
      <c r="G138" s="5">
        <v>0.28999999999999998</v>
      </c>
      <c r="H138" s="4">
        <v>0</v>
      </c>
    </row>
    <row r="139" spans="1:8" x14ac:dyDescent="0.2">
      <c r="A139" s="2" t="s">
        <v>29</v>
      </c>
      <c r="B139" s="4">
        <v>64</v>
      </c>
      <c r="C139" s="5">
        <v>7.23</v>
      </c>
      <c r="D139" s="4">
        <v>36</v>
      </c>
      <c r="E139" s="5">
        <v>6.87</v>
      </c>
      <c r="F139" s="4">
        <v>28</v>
      </c>
      <c r="G139" s="5">
        <v>8.1199999999999992</v>
      </c>
      <c r="H139" s="4">
        <v>0</v>
      </c>
    </row>
    <row r="140" spans="1:8" x14ac:dyDescent="0.2">
      <c r="A140" s="2" t="s">
        <v>30</v>
      </c>
      <c r="B140" s="4">
        <v>35</v>
      </c>
      <c r="C140" s="5">
        <v>3.95</v>
      </c>
      <c r="D140" s="4">
        <v>21</v>
      </c>
      <c r="E140" s="5">
        <v>4.01</v>
      </c>
      <c r="F140" s="4">
        <v>14</v>
      </c>
      <c r="G140" s="5">
        <v>4.0599999999999996</v>
      </c>
      <c r="H140" s="4">
        <v>0</v>
      </c>
    </row>
    <row r="141" spans="1:8" x14ac:dyDescent="0.2">
      <c r="A141" s="2" t="s">
        <v>31</v>
      </c>
      <c r="B141" s="4">
        <v>73</v>
      </c>
      <c r="C141" s="5">
        <v>8.25</v>
      </c>
      <c r="D141" s="4">
        <v>67</v>
      </c>
      <c r="E141" s="5">
        <v>12.79</v>
      </c>
      <c r="F141" s="4">
        <v>6</v>
      </c>
      <c r="G141" s="5">
        <v>1.74</v>
      </c>
      <c r="H141" s="4">
        <v>0</v>
      </c>
    </row>
    <row r="142" spans="1:8" x14ac:dyDescent="0.2">
      <c r="A142" s="2" t="s">
        <v>32</v>
      </c>
      <c r="B142" s="4">
        <v>101</v>
      </c>
      <c r="C142" s="5">
        <v>11.41</v>
      </c>
      <c r="D142" s="4">
        <v>78</v>
      </c>
      <c r="E142" s="5">
        <v>14.89</v>
      </c>
      <c r="F142" s="4">
        <v>22</v>
      </c>
      <c r="G142" s="5">
        <v>6.38</v>
      </c>
      <c r="H142" s="4">
        <v>0</v>
      </c>
    </row>
    <row r="143" spans="1:8" x14ac:dyDescent="0.2">
      <c r="A143" s="2" t="s">
        <v>33</v>
      </c>
      <c r="B143" s="4">
        <v>41</v>
      </c>
      <c r="C143" s="5">
        <v>4.63</v>
      </c>
      <c r="D143" s="4">
        <v>30</v>
      </c>
      <c r="E143" s="5">
        <v>5.73</v>
      </c>
      <c r="F143" s="4">
        <v>4</v>
      </c>
      <c r="G143" s="5">
        <v>1.1599999999999999</v>
      </c>
      <c r="H143" s="4">
        <v>0</v>
      </c>
    </row>
    <row r="144" spans="1:8" x14ac:dyDescent="0.2">
      <c r="A144" s="2" t="s">
        <v>34</v>
      </c>
      <c r="B144" s="4">
        <v>42</v>
      </c>
      <c r="C144" s="5">
        <v>4.75</v>
      </c>
      <c r="D144" s="4">
        <v>19</v>
      </c>
      <c r="E144" s="5">
        <v>3.63</v>
      </c>
      <c r="F144" s="4">
        <v>20</v>
      </c>
      <c r="G144" s="5">
        <v>5.8</v>
      </c>
      <c r="H144" s="4">
        <v>0</v>
      </c>
    </row>
    <row r="145" spans="1:8" x14ac:dyDescent="0.2">
      <c r="A145" s="2" t="s">
        <v>35</v>
      </c>
      <c r="B145" s="4">
        <v>30</v>
      </c>
      <c r="C145" s="5">
        <v>3.39</v>
      </c>
      <c r="D145" s="4">
        <v>16</v>
      </c>
      <c r="E145" s="5">
        <v>3.05</v>
      </c>
      <c r="F145" s="4">
        <v>12</v>
      </c>
      <c r="G145" s="5">
        <v>3.48</v>
      </c>
      <c r="H145" s="4">
        <v>0</v>
      </c>
    </row>
    <row r="146" spans="1:8" x14ac:dyDescent="0.2">
      <c r="A146" s="1" t="s">
        <v>9</v>
      </c>
      <c r="B146" s="4">
        <v>2321</v>
      </c>
      <c r="C146" s="5">
        <v>100.03</v>
      </c>
      <c r="D146" s="4">
        <v>1186</v>
      </c>
      <c r="E146" s="5">
        <v>99.990000000000009</v>
      </c>
      <c r="F146" s="4">
        <v>1071</v>
      </c>
      <c r="G146" s="5">
        <v>100.01</v>
      </c>
      <c r="H146" s="4">
        <v>2</v>
      </c>
    </row>
    <row r="147" spans="1:8" x14ac:dyDescent="0.2">
      <c r="A147" s="2" t="s">
        <v>21</v>
      </c>
      <c r="B147" s="4">
        <v>1</v>
      </c>
      <c r="C147" s="5">
        <v>0.04</v>
      </c>
      <c r="D147" s="4">
        <v>0</v>
      </c>
      <c r="E147" s="5">
        <v>0</v>
      </c>
      <c r="F147" s="4">
        <v>1</v>
      </c>
      <c r="G147" s="5">
        <v>0.09</v>
      </c>
      <c r="H147" s="4">
        <v>0</v>
      </c>
    </row>
    <row r="148" spans="1:8" x14ac:dyDescent="0.2">
      <c r="A148" s="2" t="s">
        <v>22</v>
      </c>
      <c r="B148" s="4">
        <v>274</v>
      </c>
      <c r="C148" s="5">
        <v>11.81</v>
      </c>
      <c r="D148" s="4">
        <v>79</v>
      </c>
      <c r="E148" s="5">
        <v>6.66</v>
      </c>
      <c r="F148" s="4">
        <v>195</v>
      </c>
      <c r="G148" s="5">
        <v>18.21</v>
      </c>
      <c r="H148" s="4">
        <v>0</v>
      </c>
    </row>
    <row r="149" spans="1:8" x14ac:dyDescent="0.2">
      <c r="A149" s="2" t="s">
        <v>23</v>
      </c>
      <c r="B149" s="4">
        <v>287</v>
      </c>
      <c r="C149" s="5">
        <v>12.37</v>
      </c>
      <c r="D149" s="4">
        <v>95</v>
      </c>
      <c r="E149" s="5">
        <v>8.01</v>
      </c>
      <c r="F149" s="4">
        <v>192</v>
      </c>
      <c r="G149" s="5">
        <v>17.93</v>
      </c>
      <c r="H149" s="4">
        <v>0</v>
      </c>
    </row>
    <row r="150" spans="1:8" x14ac:dyDescent="0.2">
      <c r="A150" s="2" t="s">
        <v>24</v>
      </c>
      <c r="B150" s="4">
        <v>5</v>
      </c>
      <c r="C150" s="5">
        <v>0.22</v>
      </c>
      <c r="D150" s="4">
        <v>0</v>
      </c>
      <c r="E150" s="5">
        <v>0</v>
      </c>
      <c r="F150" s="4">
        <v>2</v>
      </c>
      <c r="G150" s="5">
        <v>0.19</v>
      </c>
      <c r="H150" s="4">
        <v>0</v>
      </c>
    </row>
    <row r="151" spans="1:8" x14ac:dyDescent="0.2">
      <c r="A151" s="2" t="s">
        <v>25</v>
      </c>
      <c r="B151" s="4">
        <v>6</v>
      </c>
      <c r="C151" s="5">
        <v>0.26</v>
      </c>
      <c r="D151" s="4">
        <v>1</v>
      </c>
      <c r="E151" s="5">
        <v>0.08</v>
      </c>
      <c r="F151" s="4">
        <v>5</v>
      </c>
      <c r="G151" s="5">
        <v>0.47</v>
      </c>
      <c r="H151" s="4">
        <v>0</v>
      </c>
    </row>
    <row r="152" spans="1:8" x14ac:dyDescent="0.2">
      <c r="A152" s="2" t="s">
        <v>26</v>
      </c>
      <c r="B152" s="4">
        <v>18</v>
      </c>
      <c r="C152" s="5">
        <v>0.78</v>
      </c>
      <c r="D152" s="4">
        <v>2</v>
      </c>
      <c r="E152" s="5">
        <v>0.17</v>
      </c>
      <c r="F152" s="4">
        <v>14</v>
      </c>
      <c r="G152" s="5">
        <v>1.31</v>
      </c>
      <c r="H152" s="4">
        <v>1</v>
      </c>
    </row>
    <row r="153" spans="1:8" x14ac:dyDescent="0.2">
      <c r="A153" s="2" t="s">
        <v>27</v>
      </c>
      <c r="B153" s="4">
        <v>583</v>
      </c>
      <c r="C153" s="5">
        <v>25.12</v>
      </c>
      <c r="D153" s="4">
        <v>265</v>
      </c>
      <c r="E153" s="5">
        <v>22.34</v>
      </c>
      <c r="F153" s="4">
        <v>318</v>
      </c>
      <c r="G153" s="5">
        <v>29.69</v>
      </c>
      <c r="H153" s="4">
        <v>0</v>
      </c>
    </row>
    <row r="154" spans="1:8" x14ac:dyDescent="0.2">
      <c r="A154" s="2" t="s">
        <v>28</v>
      </c>
      <c r="B154" s="4">
        <v>21</v>
      </c>
      <c r="C154" s="5">
        <v>0.9</v>
      </c>
      <c r="D154" s="4">
        <v>8</v>
      </c>
      <c r="E154" s="5">
        <v>0.67</v>
      </c>
      <c r="F154" s="4">
        <v>13</v>
      </c>
      <c r="G154" s="5">
        <v>1.21</v>
      </c>
      <c r="H154" s="4">
        <v>0</v>
      </c>
    </row>
    <row r="155" spans="1:8" x14ac:dyDescent="0.2">
      <c r="A155" s="2" t="s">
        <v>29</v>
      </c>
      <c r="B155" s="4">
        <v>245</v>
      </c>
      <c r="C155" s="5">
        <v>10.56</v>
      </c>
      <c r="D155" s="4">
        <v>122</v>
      </c>
      <c r="E155" s="5">
        <v>10.29</v>
      </c>
      <c r="F155" s="4">
        <v>122</v>
      </c>
      <c r="G155" s="5">
        <v>11.39</v>
      </c>
      <c r="H155" s="4">
        <v>1</v>
      </c>
    </row>
    <row r="156" spans="1:8" x14ac:dyDescent="0.2">
      <c r="A156" s="2" t="s">
        <v>30</v>
      </c>
      <c r="B156" s="4">
        <v>94</v>
      </c>
      <c r="C156" s="5">
        <v>4.05</v>
      </c>
      <c r="D156" s="4">
        <v>55</v>
      </c>
      <c r="E156" s="5">
        <v>4.6399999999999997</v>
      </c>
      <c r="F156" s="4">
        <v>39</v>
      </c>
      <c r="G156" s="5">
        <v>3.64</v>
      </c>
      <c r="H156" s="4">
        <v>0</v>
      </c>
    </row>
    <row r="157" spans="1:8" x14ac:dyDescent="0.2">
      <c r="A157" s="2" t="s">
        <v>31</v>
      </c>
      <c r="B157" s="4">
        <v>219</v>
      </c>
      <c r="C157" s="5">
        <v>9.44</v>
      </c>
      <c r="D157" s="4">
        <v>184</v>
      </c>
      <c r="E157" s="5">
        <v>15.51</v>
      </c>
      <c r="F157" s="4">
        <v>33</v>
      </c>
      <c r="G157" s="5">
        <v>3.08</v>
      </c>
      <c r="H157" s="4">
        <v>0</v>
      </c>
    </row>
    <row r="158" spans="1:8" x14ac:dyDescent="0.2">
      <c r="A158" s="2" t="s">
        <v>32</v>
      </c>
      <c r="B158" s="4">
        <v>291</v>
      </c>
      <c r="C158" s="5">
        <v>12.54</v>
      </c>
      <c r="D158" s="4">
        <v>241</v>
      </c>
      <c r="E158" s="5">
        <v>20.32</v>
      </c>
      <c r="F158" s="4">
        <v>47</v>
      </c>
      <c r="G158" s="5">
        <v>4.3899999999999997</v>
      </c>
      <c r="H158" s="4">
        <v>0</v>
      </c>
    </row>
    <row r="159" spans="1:8" x14ac:dyDescent="0.2">
      <c r="A159" s="2" t="s">
        <v>33</v>
      </c>
      <c r="B159" s="4">
        <v>95</v>
      </c>
      <c r="C159" s="5">
        <v>4.09</v>
      </c>
      <c r="D159" s="4">
        <v>58</v>
      </c>
      <c r="E159" s="5">
        <v>4.8899999999999997</v>
      </c>
      <c r="F159" s="4">
        <v>14</v>
      </c>
      <c r="G159" s="5">
        <v>1.31</v>
      </c>
      <c r="H159" s="4">
        <v>0</v>
      </c>
    </row>
    <row r="160" spans="1:8" x14ac:dyDescent="0.2">
      <c r="A160" s="2" t="s">
        <v>34</v>
      </c>
      <c r="B160" s="4">
        <v>86</v>
      </c>
      <c r="C160" s="5">
        <v>3.71</v>
      </c>
      <c r="D160" s="4">
        <v>36</v>
      </c>
      <c r="E160" s="5">
        <v>3.04</v>
      </c>
      <c r="F160" s="4">
        <v>26</v>
      </c>
      <c r="G160" s="5">
        <v>2.4300000000000002</v>
      </c>
      <c r="H160" s="4">
        <v>0</v>
      </c>
    </row>
    <row r="161" spans="1:8" x14ac:dyDescent="0.2">
      <c r="A161" s="2" t="s">
        <v>35</v>
      </c>
      <c r="B161" s="4">
        <v>96</v>
      </c>
      <c r="C161" s="5">
        <v>4.1399999999999997</v>
      </c>
      <c r="D161" s="4">
        <v>40</v>
      </c>
      <c r="E161" s="5">
        <v>3.37</v>
      </c>
      <c r="F161" s="4">
        <v>50</v>
      </c>
      <c r="G161" s="5">
        <v>4.67</v>
      </c>
      <c r="H161" s="4">
        <v>0</v>
      </c>
    </row>
    <row r="162" spans="1:8" x14ac:dyDescent="0.2">
      <c r="A162" s="1" t="s">
        <v>10</v>
      </c>
      <c r="B162" s="4">
        <v>1196</v>
      </c>
      <c r="C162" s="5">
        <v>100</v>
      </c>
      <c r="D162" s="4">
        <v>818</v>
      </c>
      <c r="E162" s="5">
        <v>99.99</v>
      </c>
      <c r="F162" s="4">
        <v>348</v>
      </c>
      <c r="G162" s="5">
        <v>100.01000000000002</v>
      </c>
      <c r="H162" s="4">
        <v>3</v>
      </c>
    </row>
    <row r="163" spans="1:8" x14ac:dyDescent="0.2">
      <c r="A163" s="2" t="s">
        <v>21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22</v>
      </c>
      <c r="B164" s="4">
        <v>182</v>
      </c>
      <c r="C164" s="5">
        <v>15.22</v>
      </c>
      <c r="D164" s="4">
        <v>111</v>
      </c>
      <c r="E164" s="5">
        <v>13.57</v>
      </c>
      <c r="F164" s="4">
        <v>71</v>
      </c>
      <c r="G164" s="5">
        <v>20.399999999999999</v>
      </c>
      <c r="H164" s="4">
        <v>0</v>
      </c>
    </row>
    <row r="165" spans="1:8" x14ac:dyDescent="0.2">
      <c r="A165" s="2" t="s">
        <v>23</v>
      </c>
      <c r="B165" s="4">
        <v>90</v>
      </c>
      <c r="C165" s="5">
        <v>7.53</v>
      </c>
      <c r="D165" s="4">
        <v>44</v>
      </c>
      <c r="E165" s="5">
        <v>5.38</v>
      </c>
      <c r="F165" s="4">
        <v>46</v>
      </c>
      <c r="G165" s="5">
        <v>13.22</v>
      </c>
      <c r="H165" s="4">
        <v>0</v>
      </c>
    </row>
    <row r="166" spans="1:8" x14ac:dyDescent="0.2">
      <c r="A166" s="2" t="s">
        <v>24</v>
      </c>
      <c r="B166" s="4">
        <v>3</v>
      </c>
      <c r="C166" s="5">
        <v>0.25</v>
      </c>
      <c r="D166" s="4">
        <v>0</v>
      </c>
      <c r="E166" s="5">
        <v>0</v>
      </c>
      <c r="F166" s="4">
        <v>2</v>
      </c>
      <c r="G166" s="5">
        <v>0.56999999999999995</v>
      </c>
      <c r="H166" s="4">
        <v>0</v>
      </c>
    </row>
    <row r="167" spans="1:8" x14ac:dyDescent="0.2">
      <c r="A167" s="2" t="s">
        <v>25</v>
      </c>
      <c r="B167" s="4">
        <v>4</v>
      </c>
      <c r="C167" s="5">
        <v>0.33</v>
      </c>
      <c r="D167" s="4">
        <v>1</v>
      </c>
      <c r="E167" s="5">
        <v>0.12</v>
      </c>
      <c r="F167" s="4">
        <v>3</v>
      </c>
      <c r="G167" s="5">
        <v>0.86</v>
      </c>
      <c r="H167" s="4">
        <v>0</v>
      </c>
    </row>
    <row r="168" spans="1:8" x14ac:dyDescent="0.2">
      <c r="A168" s="2" t="s">
        <v>26</v>
      </c>
      <c r="B168" s="4">
        <v>17</v>
      </c>
      <c r="C168" s="5">
        <v>1.42</v>
      </c>
      <c r="D168" s="4">
        <v>4</v>
      </c>
      <c r="E168" s="5">
        <v>0.49</v>
      </c>
      <c r="F168" s="4">
        <v>13</v>
      </c>
      <c r="G168" s="5">
        <v>3.74</v>
      </c>
      <c r="H168" s="4">
        <v>0</v>
      </c>
    </row>
    <row r="169" spans="1:8" x14ac:dyDescent="0.2">
      <c r="A169" s="2" t="s">
        <v>27</v>
      </c>
      <c r="B169" s="4">
        <v>350</v>
      </c>
      <c r="C169" s="5">
        <v>29.26</v>
      </c>
      <c r="D169" s="4">
        <v>233</v>
      </c>
      <c r="E169" s="5">
        <v>28.48</v>
      </c>
      <c r="F169" s="4">
        <v>115</v>
      </c>
      <c r="G169" s="5">
        <v>33.049999999999997</v>
      </c>
      <c r="H169" s="4">
        <v>2</v>
      </c>
    </row>
    <row r="170" spans="1:8" x14ac:dyDescent="0.2">
      <c r="A170" s="2" t="s">
        <v>28</v>
      </c>
      <c r="B170" s="4">
        <v>2</v>
      </c>
      <c r="C170" s="5">
        <v>0.17</v>
      </c>
      <c r="D170" s="4">
        <v>1</v>
      </c>
      <c r="E170" s="5">
        <v>0.12</v>
      </c>
      <c r="F170" s="4">
        <v>1</v>
      </c>
      <c r="G170" s="5">
        <v>0.28999999999999998</v>
      </c>
      <c r="H170" s="4">
        <v>0</v>
      </c>
    </row>
    <row r="171" spans="1:8" x14ac:dyDescent="0.2">
      <c r="A171" s="2" t="s">
        <v>29</v>
      </c>
      <c r="B171" s="4">
        <v>71</v>
      </c>
      <c r="C171" s="5">
        <v>5.94</v>
      </c>
      <c r="D171" s="4">
        <v>52</v>
      </c>
      <c r="E171" s="5">
        <v>6.36</v>
      </c>
      <c r="F171" s="4">
        <v>18</v>
      </c>
      <c r="G171" s="5">
        <v>5.17</v>
      </c>
      <c r="H171" s="4">
        <v>0</v>
      </c>
    </row>
    <row r="172" spans="1:8" x14ac:dyDescent="0.2">
      <c r="A172" s="2" t="s">
        <v>30</v>
      </c>
      <c r="B172" s="4">
        <v>36</v>
      </c>
      <c r="C172" s="5">
        <v>3.01</v>
      </c>
      <c r="D172" s="4">
        <v>27</v>
      </c>
      <c r="E172" s="5">
        <v>3.3</v>
      </c>
      <c r="F172" s="4">
        <v>9</v>
      </c>
      <c r="G172" s="5">
        <v>2.59</v>
      </c>
      <c r="H172" s="4">
        <v>0</v>
      </c>
    </row>
    <row r="173" spans="1:8" x14ac:dyDescent="0.2">
      <c r="A173" s="2" t="s">
        <v>31</v>
      </c>
      <c r="B173" s="4">
        <v>119</v>
      </c>
      <c r="C173" s="5">
        <v>9.9499999999999993</v>
      </c>
      <c r="D173" s="4">
        <v>110</v>
      </c>
      <c r="E173" s="5">
        <v>13.45</v>
      </c>
      <c r="F173" s="4">
        <v>9</v>
      </c>
      <c r="G173" s="5">
        <v>2.59</v>
      </c>
      <c r="H173" s="4">
        <v>0</v>
      </c>
    </row>
    <row r="174" spans="1:8" x14ac:dyDescent="0.2">
      <c r="A174" s="2" t="s">
        <v>32</v>
      </c>
      <c r="B174" s="4">
        <v>157</v>
      </c>
      <c r="C174" s="5">
        <v>13.13</v>
      </c>
      <c r="D174" s="4">
        <v>143</v>
      </c>
      <c r="E174" s="5">
        <v>17.48</v>
      </c>
      <c r="F174" s="4">
        <v>13</v>
      </c>
      <c r="G174" s="5">
        <v>3.74</v>
      </c>
      <c r="H174" s="4">
        <v>1</v>
      </c>
    </row>
    <row r="175" spans="1:8" x14ac:dyDescent="0.2">
      <c r="A175" s="2" t="s">
        <v>33</v>
      </c>
      <c r="B175" s="4">
        <v>48</v>
      </c>
      <c r="C175" s="5">
        <v>4.01</v>
      </c>
      <c r="D175" s="4">
        <v>27</v>
      </c>
      <c r="E175" s="5">
        <v>3.3</v>
      </c>
      <c r="F175" s="4">
        <v>6</v>
      </c>
      <c r="G175" s="5">
        <v>1.72</v>
      </c>
      <c r="H175" s="4">
        <v>0</v>
      </c>
    </row>
    <row r="176" spans="1:8" x14ac:dyDescent="0.2">
      <c r="A176" s="2" t="s">
        <v>34</v>
      </c>
      <c r="B176" s="4">
        <v>70</v>
      </c>
      <c r="C176" s="5">
        <v>5.85</v>
      </c>
      <c r="D176" s="4">
        <v>45</v>
      </c>
      <c r="E176" s="5">
        <v>5.5</v>
      </c>
      <c r="F176" s="4">
        <v>22</v>
      </c>
      <c r="G176" s="5">
        <v>6.32</v>
      </c>
      <c r="H176" s="4">
        <v>0</v>
      </c>
    </row>
    <row r="177" spans="1:8" x14ac:dyDescent="0.2">
      <c r="A177" s="2" t="s">
        <v>35</v>
      </c>
      <c r="B177" s="4">
        <v>47</v>
      </c>
      <c r="C177" s="5">
        <v>3.93</v>
      </c>
      <c r="D177" s="4">
        <v>20</v>
      </c>
      <c r="E177" s="5">
        <v>2.44</v>
      </c>
      <c r="F177" s="4">
        <v>20</v>
      </c>
      <c r="G177" s="5">
        <v>5.75</v>
      </c>
      <c r="H177" s="4">
        <v>0</v>
      </c>
    </row>
    <row r="178" spans="1:8" x14ac:dyDescent="0.2">
      <c r="A178" s="1" t="s">
        <v>11</v>
      </c>
      <c r="B178" s="4">
        <v>618</v>
      </c>
      <c r="C178" s="5">
        <v>100</v>
      </c>
      <c r="D178" s="4">
        <v>285</v>
      </c>
      <c r="E178" s="5">
        <v>99.999999999999986</v>
      </c>
      <c r="F178" s="4">
        <v>322</v>
      </c>
      <c r="G178" s="5">
        <v>99.999999999999972</v>
      </c>
      <c r="H178" s="4">
        <v>1</v>
      </c>
    </row>
    <row r="179" spans="1:8" x14ac:dyDescent="0.2">
      <c r="A179" s="2" t="s">
        <v>21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22</v>
      </c>
      <c r="B180" s="4">
        <v>94</v>
      </c>
      <c r="C180" s="5">
        <v>15.21</v>
      </c>
      <c r="D180" s="4">
        <v>22</v>
      </c>
      <c r="E180" s="5">
        <v>7.72</v>
      </c>
      <c r="F180" s="4">
        <v>72</v>
      </c>
      <c r="G180" s="5">
        <v>22.36</v>
      </c>
      <c r="H180" s="4">
        <v>0</v>
      </c>
    </row>
    <row r="181" spans="1:8" x14ac:dyDescent="0.2">
      <c r="A181" s="2" t="s">
        <v>23</v>
      </c>
      <c r="B181" s="4">
        <v>57</v>
      </c>
      <c r="C181" s="5">
        <v>9.2200000000000006</v>
      </c>
      <c r="D181" s="4">
        <v>19</v>
      </c>
      <c r="E181" s="5">
        <v>6.67</v>
      </c>
      <c r="F181" s="4">
        <v>38</v>
      </c>
      <c r="G181" s="5">
        <v>11.8</v>
      </c>
      <c r="H181" s="4">
        <v>0</v>
      </c>
    </row>
    <row r="182" spans="1:8" x14ac:dyDescent="0.2">
      <c r="A182" s="2" t="s">
        <v>24</v>
      </c>
      <c r="B182" s="4">
        <v>2</v>
      </c>
      <c r="C182" s="5">
        <v>0.32</v>
      </c>
      <c r="D182" s="4">
        <v>0</v>
      </c>
      <c r="E182" s="5">
        <v>0</v>
      </c>
      <c r="F182" s="4">
        <v>2</v>
      </c>
      <c r="G182" s="5">
        <v>0.62</v>
      </c>
      <c r="H182" s="4">
        <v>0</v>
      </c>
    </row>
    <row r="183" spans="1:8" x14ac:dyDescent="0.2">
      <c r="A183" s="2" t="s">
        <v>25</v>
      </c>
      <c r="B183" s="4">
        <v>7</v>
      </c>
      <c r="C183" s="5">
        <v>1.1299999999999999</v>
      </c>
      <c r="D183" s="4">
        <v>0</v>
      </c>
      <c r="E183" s="5">
        <v>0</v>
      </c>
      <c r="F183" s="4">
        <v>7</v>
      </c>
      <c r="G183" s="5">
        <v>2.17</v>
      </c>
      <c r="H183" s="4">
        <v>0</v>
      </c>
    </row>
    <row r="184" spans="1:8" x14ac:dyDescent="0.2">
      <c r="A184" s="2" t="s">
        <v>26</v>
      </c>
      <c r="B184" s="4">
        <v>9</v>
      </c>
      <c r="C184" s="5">
        <v>1.46</v>
      </c>
      <c r="D184" s="4">
        <v>2</v>
      </c>
      <c r="E184" s="5">
        <v>0.7</v>
      </c>
      <c r="F184" s="4">
        <v>7</v>
      </c>
      <c r="G184" s="5">
        <v>2.17</v>
      </c>
      <c r="H184" s="4">
        <v>0</v>
      </c>
    </row>
    <row r="185" spans="1:8" x14ac:dyDescent="0.2">
      <c r="A185" s="2" t="s">
        <v>27</v>
      </c>
      <c r="B185" s="4">
        <v>165</v>
      </c>
      <c r="C185" s="5">
        <v>26.7</v>
      </c>
      <c r="D185" s="4">
        <v>60</v>
      </c>
      <c r="E185" s="5">
        <v>21.05</v>
      </c>
      <c r="F185" s="4">
        <v>105</v>
      </c>
      <c r="G185" s="5">
        <v>32.61</v>
      </c>
      <c r="H185" s="4">
        <v>0</v>
      </c>
    </row>
    <row r="186" spans="1:8" x14ac:dyDescent="0.2">
      <c r="A186" s="2" t="s">
        <v>28</v>
      </c>
      <c r="B186" s="4">
        <v>5</v>
      </c>
      <c r="C186" s="5">
        <v>0.81</v>
      </c>
      <c r="D186" s="4">
        <v>1</v>
      </c>
      <c r="E186" s="5">
        <v>0.35</v>
      </c>
      <c r="F186" s="4">
        <v>4</v>
      </c>
      <c r="G186" s="5">
        <v>1.24</v>
      </c>
      <c r="H186" s="4">
        <v>0</v>
      </c>
    </row>
    <row r="187" spans="1:8" x14ac:dyDescent="0.2">
      <c r="A187" s="2" t="s">
        <v>29</v>
      </c>
      <c r="B187" s="4">
        <v>27</v>
      </c>
      <c r="C187" s="5">
        <v>4.37</v>
      </c>
      <c r="D187" s="4">
        <v>12</v>
      </c>
      <c r="E187" s="5">
        <v>4.21</v>
      </c>
      <c r="F187" s="4">
        <v>14</v>
      </c>
      <c r="G187" s="5">
        <v>4.3499999999999996</v>
      </c>
      <c r="H187" s="4">
        <v>0</v>
      </c>
    </row>
    <row r="188" spans="1:8" x14ac:dyDescent="0.2">
      <c r="A188" s="2" t="s">
        <v>30</v>
      </c>
      <c r="B188" s="4">
        <v>26</v>
      </c>
      <c r="C188" s="5">
        <v>4.21</v>
      </c>
      <c r="D188" s="4">
        <v>15</v>
      </c>
      <c r="E188" s="5">
        <v>5.26</v>
      </c>
      <c r="F188" s="4">
        <v>10</v>
      </c>
      <c r="G188" s="5">
        <v>3.11</v>
      </c>
      <c r="H188" s="4">
        <v>0</v>
      </c>
    </row>
    <row r="189" spans="1:8" x14ac:dyDescent="0.2">
      <c r="A189" s="2" t="s">
        <v>31</v>
      </c>
      <c r="B189" s="4">
        <v>60</v>
      </c>
      <c r="C189" s="5">
        <v>9.7100000000000009</v>
      </c>
      <c r="D189" s="4">
        <v>48</v>
      </c>
      <c r="E189" s="5">
        <v>16.84</v>
      </c>
      <c r="F189" s="4">
        <v>12</v>
      </c>
      <c r="G189" s="5">
        <v>3.73</v>
      </c>
      <c r="H189" s="4">
        <v>0</v>
      </c>
    </row>
    <row r="190" spans="1:8" x14ac:dyDescent="0.2">
      <c r="A190" s="2" t="s">
        <v>32</v>
      </c>
      <c r="B190" s="4">
        <v>89</v>
      </c>
      <c r="C190" s="5">
        <v>14.4</v>
      </c>
      <c r="D190" s="4">
        <v>67</v>
      </c>
      <c r="E190" s="5">
        <v>23.51</v>
      </c>
      <c r="F190" s="4">
        <v>22</v>
      </c>
      <c r="G190" s="5">
        <v>6.83</v>
      </c>
      <c r="H190" s="4">
        <v>0</v>
      </c>
    </row>
    <row r="191" spans="1:8" x14ac:dyDescent="0.2">
      <c r="A191" s="2" t="s">
        <v>33</v>
      </c>
      <c r="B191" s="4">
        <v>27</v>
      </c>
      <c r="C191" s="5">
        <v>4.37</v>
      </c>
      <c r="D191" s="4">
        <v>18</v>
      </c>
      <c r="E191" s="5">
        <v>6.32</v>
      </c>
      <c r="F191" s="4">
        <v>6</v>
      </c>
      <c r="G191" s="5">
        <v>1.86</v>
      </c>
      <c r="H191" s="4">
        <v>0</v>
      </c>
    </row>
    <row r="192" spans="1:8" x14ac:dyDescent="0.2">
      <c r="A192" s="2" t="s">
        <v>34</v>
      </c>
      <c r="B192" s="4">
        <v>24</v>
      </c>
      <c r="C192" s="5">
        <v>3.88</v>
      </c>
      <c r="D192" s="4">
        <v>12</v>
      </c>
      <c r="E192" s="5">
        <v>4.21</v>
      </c>
      <c r="F192" s="4">
        <v>9</v>
      </c>
      <c r="G192" s="5">
        <v>2.8</v>
      </c>
      <c r="H192" s="4">
        <v>0</v>
      </c>
    </row>
    <row r="193" spans="1:8" x14ac:dyDescent="0.2">
      <c r="A193" s="2" t="s">
        <v>35</v>
      </c>
      <c r="B193" s="4">
        <v>26</v>
      </c>
      <c r="C193" s="5">
        <v>4.21</v>
      </c>
      <c r="D193" s="4">
        <v>9</v>
      </c>
      <c r="E193" s="5">
        <v>3.16</v>
      </c>
      <c r="F193" s="4">
        <v>14</v>
      </c>
      <c r="G193" s="5">
        <v>4.3499999999999996</v>
      </c>
      <c r="H193" s="4">
        <v>1</v>
      </c>
    </row>
    <row r="194" spans="1:8" x14ac:dyDescent="0.2">
      <c r="A194" s="1" t="s">
        <v>12</v>
      </c>
      <c r="B194" s="4">
        <v>204</v>
      </c>
      <c r="C194" s="5">
        <v>99.989999999999981</v>
      </c>
      <c r="D194" s="4">
        <v>147</v>
      </c>
      <c r="E194" s="5">
        <v>99.980000000000018</v>
      </c>
      <c r="F194" s="4">
        <v>55</v>
      </c>
      <c r="G194" s="5">
        <v>100.01999999999995</v>
      </c>
      <c r="H194" s="4">
        <v>1</v>
      </c>
    </row>
    <row r="195" spans="1:8" x14ac:dyDescent="0.2">
      <c r="A195" s="2" t="s">
        <v>21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22</v>
      </c>
      <c r="B196" s="4">
        <v>35</v>
      </c>
      <c r="C196" s="5">
        <v>17.16</v>
      </c>
      <c r="D196" s="4">
        <v>17</v>
      </c>
      <c r="E196" s="5">
        <v>11.56</v>
      </c>
      <c r="F196" s="4">
        <v>18</v>
      </c>
      <c r="G196" s="5">
        <v>32.729999999999997</v>
      </c>
      <c r="H196" s="4">
        <v>0</v>
      </c>
    </row>
    <row r="197" spans="1:8" x14ac:dyDescent="0.2">
      <c r="A197" s="2" t="s">
        <v>23</v>
      </c>
      <c r="B197" s="4">
        <v>35</v>
      </c>
      <c r="C197" s="5">
        <v>17.16</v>
      </c>
      <c r="D197" s="4">
        <v>16</v>
      </c>
      <c r="E197" s="5">
        <v>10.88</v>
      </c>
      <c r="F197" s="4">
        <v>19</v>
      </c>
      <c r="G197" s="5">
        <v>34.549999999999997</v>
      </c>
      <c r="H197" s="4">
        <v>0</v>
      </c>
    </row>
    <row r="198" spans="1:8" x14ac:dyDescent="0.2">
      <c r="A198" s="2" t="s">
        <v>24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2">
      <c r="A199" s="2" t="s">
        <v>25</v>
      </c>
      <c r="B199" s="4">
        <v>1</v>
      </c>
      <c r="C199" s="5">
        <v>0.49</v>
      </c>
      <c r="D199" s="4">
        <v>1</v>
      </c>
      <c r="E199" s="5">
        <v>0.68</v>
      </c>
      <c r="F199" s="4">
        <v>0</v>
      </c>
      <c r="G199" s="5">
        <v>0</v>
      </c>
      <c r="H199" s="4">
        <v>0</v>
      </c>
    </row>
    <row r="200" spans="1:8" x14ac:dyDescent="0.2">
      <c r="A200" s="2" t="s">
        <v>26</v>
      </c>
      <c r="B200" s="4">
        <v>11</v>
      </c>
      <c r="C200" s="5">
        <v>5.39</v>
      </c>
      <c r="D200" s="4">
        <v>9</v>
      </c>
      <c r="E200" s="5">
        <v>6.12</v>
      </c>
      <c r="F200" s="4">
        <v>1</v>
      </c>
      <c r="G200" s="5">
        <v>1.82</v>
      </c>
      <c r="H200" s="4">
        <v>1</v>
      </c>
    </row>
    <row r="201" spans="1:8" x14ac:dyDescent="0.2">
      <c r="A201" s="2" t="s">
        <v>27</v>
      </c>
      <c r="B201" s="4">
        <v>49</v>
      </c>
      <c r="C201" s="5">
        <v>24.02</v>
      </c>
      <c r="D201" s="4">
        <v>42</v>
      </c>
      <c r="E201" s="5">
        <v>28.57</v>
      </c>
      <c r="F201" s="4">
        <v>7</v>
      </c>
      <c r="G201" s="5">
        <v>12.73</v>
      </c>
      <c r="H201" s="4">
        <v>0</v>
      </c>
    </row>
    <row r="202" spans="1:8" x14ac:dyDescent="0.2">
      <c r="A202" s="2" t="s">
        <v>28</v>
      </c>
      <c r="B202" s="4">
        <v>1</v>
      </c>
      <c r="C202" s="5">
        <v>0.49</v>
      </c>
      <c r="D202" s="4">
        <v>1</v>
      </c>
      <c r="E202" s="5">
        <v>0.68</v>
      </c>
      <c r="F202" s="4">
        <v>0</v>
      </c>
      <c r="G202" s="5">
        <v>0</v>
      </c>
      <c r="H202" s="4">
        <v>0</v>
      </c>
    </row>
    <row r="203" spans="1:8" x14ac:dyDescent="0.2">
      <c r="A203" s="2" t="s">
        <v>29</v>
      </c>
      <c r="B203" s="4">
        <v>3</v>
      </c>
      <c r="C203" s="5">
        <v>1.47</v>
      </c>
      <c r="D203" s="4">
        <v>2</v>
      </c>
      <c r="E203" s="5">
        <v>1.36</v>
      </c>
      <c r="F203" s="4">
        <v>1</v>
      </c>
      <c r="G203" s="5">
        <v>1.82</v>
      </c>
      <c r="H203" s="4">
        <v>0</v>
      </c>
    </row>
    <row r="204" spans="1:8" x14ac:dyDescent="0.2">
      <c r="A204" s="2" t="s">
        <v>30</v>
      </c>
      <c r="B204" s="4">
        <v>4</v>
      </c>
      <c r="C204" s="5">
        <v>1.96</v>
      </c>
      <c r="D204" s="4">
        <v>3</v>
      </c>
      <c r="E204" s="5">
        <v>2.04</v>
      </c>
      <c r="F204" s="4">
        <v>1</v>
      </c>
      <c r="G204" s="5">
        <v>1.82</v>
      </c>
      <c r="H204" s="4">
        <v>0</v>
      </c>
    </row>
    <row r="205" spans="1:8" x14ac:dyDescent="0.2">
      <c r="A205" s="2" t="s">
        <v>31</v>
      </c>
      <c r="B205" s="4">
        <v>21</v>
      </c>
      <c r="C205" s="5">
        <v>10.29</v>
      </c>
      <c r="D205" s="4">
        <v>17</v>
      </c>
      <c r="E205" s="5">
        <v>11.56</v>
      </c>
      <c r="F205" s="4">
        <v>4</v>
      </c>
      <c r="G205" s="5">
        <v>7.27</v>
      </c>
      <c r="H205" s="4">
        <v>0</v>
      </c>
    </row>
    <row r="206" spans="1:8" x14ac:dyDescent="0.2">
      <c r="A206" s="2" t="s">
        <v>32</v>
      </c>
      <c r="B206" s="4">
        <v>23</v>
      </c>
      <c r="C206" s="5">
        <v>11.27</v>
      </c>
      <c r="D206" s="4">
        <v>21</v>
      </c>
      <c r="E206" s="5">
        <v>14.29</v>
      </c>
      <c r="F206" s="4">
        <v>1</v>
      </c>
      <c r="G206" s="5">
        <v>1.82</v>
      </c>
      <c r="H206" s="4">
        <v>0</v>
      </c>
    </row>
    <row r="207" spans="1:8" x14ac:dyDescent="0.2">
      <c r="A207" s="2" t="s">
        <v>33</v>
      </c>
      <c r="B207" s="4">
        <v>10</v>
      </c>
      <c r="C207" s="5">
        <v>4.9000000000000004</v>
      </c>
      <c r="D207" s="4">
        <v>9</v>
      </c>
      <c r="E207" s="5">
        <v>6.12</v>
      </c>
      <c r="F207" s="4">
        <v>1</v>
      </c>
      <c r="G207" s="5">
        <v>1.82</v>
      </c>
      <c r="H207" s="4">
        <v>0</v>
      </c>
    </row>
    <row r="208" spans="1:8" x14ac:dyDescent="0.2">
      <c r="A208" s="2" t="s">
        <v>34</v>
      </c>
      <c r="B208" s="4">
        <v>7</v>
      </c>
      <c r="C208" s="5">
        <v>3.43</v>
      </c>
      <c r="D208" s="4">
        <v>6</v>
      </c>
      <c r="E208" s="5">
        <v>4.08</v>
      </c>
      <c r="F208" s="4">
        <v>1</v>
      </c>
      <c r="G208" s="5">
        <v>1.82</v>
      </c>
      <c r="H208" s="4">
        <v>0</v>
      </c>
    </row>
    <row r="209" spans="1:8" x14ac:dyDescent="0.2">
      <c r="A209" s="2" t="s">
        <v>35</v>
      </c>
      <c r="B209" s="4">
        <v>4</v>
      </c>
      <c r="C209" s="5">
        <v>1.96</v>
      </c>
      <c r="D209" s="4">
        <v>3</v>
      </c>
      <c r="E209" s="5">
        <v>2.04</v>
      </c>
      <c r="F209" s="4">
        <v>1</v>
      </c>
      <c r="G209" s="5">
        <v>1.82</v>
      </c>
      <c r="H209" s="4">
        <v>0</v>
      </c>
    </row>
    <row r="210" spans="1:8" x14ac:dyDescent="0.2">
      <c r="A210" s="1" t="s">
        <v>13</v>
      </c>
      <c r="B210" s="4">
        <v>260</v>
      </c>
      <c r="C210" s="5">
        <v>99.990000000000009</v>
      </c>
      <c r="D210" s="4">
        <v>164</v>
      </c>
      <c r="E210" s="5">
        <v>99.999999999999972</v>
      </c>
      <c r="F210" s="4">
        <v>82</v>
      </c>
      <c r="G210" s="5">
        <v>100.01999999999998</v>
      </c>
      <c r="H210" s="4">
        <v>1</v>
      </c>
    </row>
    <row r="211" spans="1:8" x14ac:dyDescent="0.2">
      <c r="A211" s="2" t="s">
        <v>21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22</v>
      </c>
      <c r="B212" s="4">
        <v>30</v>
      </c>
      <c r="C212" s="5">
        <v>11.54</v>
      </c>
      <c r="D212" s="4">
        <v>21</v>
      </c>
      <c r="E212" s="5">
        <v>12.8</v>
      </c>
      <c r="F212" s="4">
        <v>9</v>
      </c>
      <c r="G212" s="5">
        <v>10.98</v>
      </c>
      <c r="H212" s="4">
        <v>0</v>
      </c>
    </row>
    <row r="213" spans="1:8" x14ac:dyDescent="0.2">
      <c r="A213" s="2" t="s">
        <v>23</v>
      </c>
      <c r="B213" s="4">
        <v>33</v>
      </c>
      <c r="C213" s="5">
        <v>12.69</v>
      </c>
      <c r="D213" s="4">
        <v>13</v>
      </c>
      <c r="E213" s="5">
        <v>7.93</v>
      </c>
      <c r="F213" s="4">
        <v>20</v>
      </c>
      <c r="G213" s="5">
        <v>24.39</v>
      </c>
      <c r="H213" s="4">
        <v>0</v>
      </c>
    </row>
    <row r="214" spans="1:8" x14ac:dyDescent="0.2">
      <c r="A214" s="2" t="s">
        <v>24</v>
      </c>
      <c r="B214" s="4">
        <v>3</v>
      </c>
      <c r="C214" s="5">
        <v>1.1499999999999999</v>
      </c>
      <c r="D214" s="4">
        <v>0</v>
      </c>
      <c r="E214" s="5">
        <v>0</v>
      </c>
      <c r="F214" s="4">
        <v>1</v>
      </c>
      <c r="G214" s="5">
        <v>1.22</v>
      </c>
      <c r="H214" s="4">
        <v>0</v>
      </c>
    </row>
    <row r="215" spans="1:8" x14ac:dyDescent="0.2">
      <c r="A215" s="2" t="s">
        <v>25</v>
      </c>
      <c r="B215" s="4">
        <v>1</v>
      </c>
      <c r="C215" s="5">
        <v>0.38</v>
      </c>
      <c r="D215" s="4">
        <v>0</v>
      </c>
      <c r="E215" s="5">
        <v>0</v>
      </c>
      <c r="F215" s="4">
        <v>1</v>
      </c>
      <c r="G215" s="5">
        <v>1.22</v>
      </c>
      <c r="H215" s="4">
        <v>0</v>
      </c>
    </row>
    <row r="216" spans="1:8" x14ac:dyDescent="0.2">
      <c r="A216" s="2" t="s">
        <v>26</v>
      </c>
      <c r="B216" s="4">
        <v>3</v>
      </c>
      <c r="C216" s="5">
        <v>1.1499999999999999</v>
      </c>
      <c r="D216" s="4">
        <v>0</v>
      </c>
      <c r="E216" s="5">
        <v>0</v>
      </c>
      <c r="F216" s="4">
        <v>3</v>
      </c>
      <c r="G216" s="5">
        <v>3.66</v>
      </c>
      <c r="H216" s="4">
        <v>0</v>
      </c>
    </row>
    <row r="217" spans="1:8" x14ac:dyDescent="0.2">
      <c r="A217" s="2" t="s">
        <v>27</v>
      </c>
      <c r="B217" s="4">
        <v>83</v>
      </c>
      <c r="C217" s="5">
        <v>31.92</v>
      </c>
      <c r="D217" s="4">
        <v>58</v>
      </c>
      <c r="E217" s="5">
        <v>35.369999999999997</v>
      </c>
      <c r="F217" s="4">
        <v>24</v>
      </c>
      <c r="G217" s="5">
        <v>29.27</v>
      </c>
      <c r="H217" s="4">
        <v>0</v>
      </c>
    </row>
    <row r="218" spans="1:8" x14ac:dyDescent="0.2">
      <c r="A218" s="2" t="s">
        <v>28</v>
      </c>
      <c r="B218" s="4">
        <v>2</v>
      </c>
      <c r="C218" s="5">
        <v>0.77</v>
      </c>
      <c r="D218" s="4">
        <v>1</v>
      </c>
      <c r="E218" s="5">
        <v>0.61</v>
      </c>
      <c r="F218" s="4">
        <v>1</v>
      </c>
      <c r="G218" s="5">
        <v>1.22</v>
      </c>
      <c r="H218" s="4">
        <v>0</v>
      </c>
    </row>
    <row r="219" spans="1:8" x14ac:dyDescent="0.2">
      <c r="A219" s="2" t="s">
        <v>29</v>
      </c>
      <c r="B219" s="4">
        <v>6</v>
      </c>
      <c r="C219" s="5">
        <v>2.31</v>
      </c>
      <c r="D219" s="4">
        <v>4</v>
      </c>
      <c r="E219" s="5">
        <v>2.44</v>
      </c>
      <c r="F219" s="4">
        <v>1</v>
      </c>
      <c r="G219" s="5">
        <v>1.22</v>
      </c>
      <c r="H219" s="4">
        <v>0</v>
      </c>
    </row>
    <row r="220" spans="1:8" x14ac:dyDescent="0.2">
      <c r="A220" s="2" t="s">
        <v>30</v>
      </c>
      <c r="B220" s="4">
        <v>5</v>
      </c>
      <c r="C220" s="5">
        <v>1.92</v>
      </c>
      <c r="D220" s="4">
        <v>2</v>
      </c>
      <c r="E220" s="5">
        <v>1.22</v>
      </c>
      <c r="F220" s="4">
        <v>3</v>
      </c>
      <c r="G220" s="5">
        <v>3.66</v>
      </c>
      <c r="H220" s="4">
        <v>0</v>
      </c>
    </row>
    <row r="221" spans="1:8" x14ac:dyDescent="0.2">
      <c r="A221" s="2" t="s">
        <v>31</v>
      </c>
      <c r="B221" s="4">
        <v>34</v>
      </c>
      <c r="C221" s="5">
        <v>13.08</v>
      </c>
      <c r="D221" s="4">
        <v>26</v>
      </c>
      <c r="E221" s="5">
        <v>15.85</v>
      </c>
      <c r="F221" s="4">
        <v>7</v>
      </c>
      <c r="G221" s="5">
        <v>8.5399999999999991</v>
      </c>
      <c r="H221" s="4">
        <v>0</v>
      </c>
    </row>
    <row r="222" spans="1:8" x14ac:dyDescent="0.2">
      <c r="A222" s="2" t="s">
        <v>32</v>
      </c>
      <c r="B222" s="4">
        <v>30</v>
      </c>
      <c r="C222" s="5">
        <v>11.54</v>
      </c>
      <c r="D222" s="4">
        <v>25</v>
      </c>
      <c r="E222" s="5">
        <v>15.24</v>
      </c>
      <c r="F222" s="4">
        <v>2</v>
      </c>
      <c r="G222" s="5">
        <v>2.44</v>
      </c>
      <c r="H222" s="4">
        <v>1</v>
      </c>
    </row>
    <row r="223" spans="1:8" x14ac:dyDescent="0.2">
      <c r="A223" s="2" t="s">
        <v>33</v>
      </c>
      <c r="B223" s="4">
        <v>8</v>
      </c>
      <c r="C223" s="5">
        <v>3.08</v>
      </c>
      <c r="D223" s="4">
        <v>5</v>
      </c>
      <c r="E223" s="5">
        <v>3.05</v>
      </c>
      <c r="F223" s="4">
        <v>0</v>
      </c>
      <c r="G223" s="5">
        <v>0</v>
      </c>
      <c r="H223" s="4">
        <v>0</v>
      </c>
    </row>
    <row r="224" spans="1:8" x14ac:dyDescent="0.2">
      <c r="A224" s="2" t="s">
        <v>34</v>
      </c>
      <c r="B224" s="4">
        <v>9</v>
      </c>
      <c r="C224" s="5">
        <v>3.46</v>
      </c>
      <c r="D224" s="4">
        <v>3</v>
      </c>
      <c r="E224" s="5">
        <v>1.83</v>
      </c>
      <c r="F224" s="4">
        <v>4</v>
      </c>
      <c r="G224" s="5">
        <v>4.88</v>
      </c>
      <c r="H224" s="4">
        <v>0</v>
      </c>
    </row>
    <row r="225" spans="1:8" x14ac:dyDescent="0.2">
      <c r="A225" s="2" t="s">
        <v>35</v>
      </c>
      <c r="B225" s="4">
        <v>13</v>
      </c>
      <c r="C225" s="5">
        <v>5</v>
      </c>
      <c r="D225" s="4">
        <v>6</v>
      </c>
      <c r="E225" s="5">
        <v>3.66</v>
      </c>
      <c r="F225" s="4">
        <v>6</v>
      </c>
      <c r="G225" s="5">
        <v>7.32</v>
      </c>
      <c r="H225" s="4">
        <v>0</v>
      </c>
    </row>
    <row r="226" spans="1:8" x14ac:dyDescent="0.2">
      <c r="A226" s="1" t="s">
        <v>14</v>
      </c>
      <c r="B226" s="4">
        <v>599</v>
      </c>
      <c r="C226" s="5">
        <v>100</v>
      </c>
      <c r="D226" s="4">
        <v>262</v>
      </c>
      <c r="E226" s="5">
        <v>100</v>
      </c>
      <c r="F226" s="4">
        <v>333</v>
      </c>
      <c r="G226" s="5">
        <v>99.98</v>
      </c>
      <c r="H226" s="4">
        <v>0</v>
      </c>
    </row>
    <row r="227" spans="1:8" x14ac:dyDescent="0.2">
      <c r="A227" s="2" t="s">
        <v>21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22</v>
      </c>
      <c r="B228" s="4">
        <v>122</v>
      </c>
      <c r="C228" s="5">
        <v>20.37</v>
      </c>
      <c r="D228" s="4">
        <v>19</v>
      </c>
      <c r="E228" s="5">
        <v>7.25</v>
      </c>
      <c r="F228" s="4">
        <v>103</v>
      </c>
      <c r="G228" s="5">
        <v>30.93</v>
      </c>
      <c r="H228" s="4">
        <v>0</v>
      </c>
    </row>
    <row r="229" spans="1:8" x14ac:dyDescent="0.2">
      <c r="A229" s="2" t="s">
        <v>23</v>
      </c>
      <c r="B229" s="4">
        <v>62</v>
      </c>
      <c r="C229" s="5">
        <v>10.35</v>
      </c>
      <c r="D229" s="4">
        <v>15</v>
      </c>
      <c r="E229" s="5">
        <v>5.73</v>
      </c>
      <c r="F229" s="4">
        <v>47</v>
      </c>
      <c r="G229" s="5">
        <v>14.11</v>
      </c>
      <c r="H229" s="4">
        <v>0</v>
      </c>
    </row>
    <row r="230" spans="1:8" x14ac:dyDescent="0.2">
      <c r="A230" s="2" t="s">
        <v>24</v>
      </c>
      <c r="B230" s="4">
        <v>2</v>
      </c>
      <c r="C230" s="5">
        <v>0.33</v>
      </c>
      <c r="D230" s="4">
        <v>0</v>
      </c>
      <c r="E230" s="5">
        <v>0</v>
      </c>
      <c r="F230" s="4">
        <v>2</v>
      </c>
      <c r="G230" s="5">
        <v>0.6</v>
      </c>
      <c r="H230" s="4">
        <v>0</v>
      </c>
    </row>
    <row r="231" spans="1:8" x14ac:dyDescent="0.2">
      <c r="A231" s="2" t="s">
        <v>25</v>
      </c>
      <c r="B231" s="4">
        <v>2</v>
      </c>
      <c r="C231" s="5">
        <v>0.33</v>
      </c>
      <c r="D231" s="4">
        <v>0</v>
      </c>
      <c r="E231" s="5">
        <v>0</v>
      </c>
      <c r="F231" s="4">
        <v>2</v>
      </c>
      <c r="G231" s="5">
        <v>0.6</v>
      </c>
      <c r="H231" s="4">
        <v>0</v>
      </c>
    </row>
    <row r="232" spans="1:8" x14ac:dyDescent="0.2">
      <c r="A232" s="2" t="s">
        <v>26</v>
      </c>
      <c r="B232" s="4">
        <v>9</v>
      </c>
      <c r="C232" s="5">
        <v>1.5</v>
      </c>
      <c r="D232" s="4">
        <v>2</v>
      </c>
      <c r="E232" s="5">
        <v>0.76</v>
      </c>
      <c r="F232" s="4">
        <v>7</v>
      </c>
      <c r="G232" s="5">
        <v>2.1</v>
      </c>
      <c r="H232" s="4">
        <v>0</v>
      </c>
    </row>
    <row r="233" spans="1:8" x14ac:dyDescent="0.2">
      <c r="A233" s="2" t="s">
        <v>27</v>
      </c>
      <c r="B233" s="4">
        <v>144</v>
      </c>
      <c r="C233" s="5">
        <v>24.04</v>
      </c>
      <c r="D233" s="4">
        <v>48</v>
      </c>
      <c r="E233" s="5">
        <v>18.32</v>
      </c>
      <c r="F233" s="4">
        <v>96</v>
      </c>
      <c r="G233" s="5">
        <v>28.83</v>
      </c>
      <c r="H233" s="4">
        <v>0</v>
      </c>
    </row>
    <row r="234" spans="1:8" x14ac:dyDescent="0.2">
      <c r="A234" s="2" t="s">
        <v>28</v>
      </c>
      <c r="B234" s="4">
        <v>4</v>
      </c>
      <c r="C234" s="5">
        <v>0.67</v>
      </c>
      <c r="D234" s="4">
        <v>1</v>
      </c>
      <c r="E234" s="5">
        <v>0.38</v>
      </c>
      <c r="F234" s="4">
        <v>3</v>
      </c>
      <c r="G234" s="5">
        <v>0.9</v>
      </c>
      <c r="H234" s="4">
        <v>0</v>
      </c>
    </row>
    <row r="235" spans="1:8" x14ac:dyDescent="0.2">
      <c r="A235" s="2" t="s">
        <v>29</v>
      </c>
      <c r="B235" s="4">
        <v>32</v>
      </c>
      <c r="C235" s="5">
        <v>5.34</v>
      </c>
      <c r="D235" s="4">
        <v>14</v>
      </c>
      <c r="E235" s="5">
        <v>5.34</v>
      </c>
      <c r="F235" s="4">
        <v>18</v>
      </c>
      <c r="G235" s="5">
        <v>5.41</v>
      </c>
      <c r="H235" s="4">
        <v>0</v>
      </c>
    </row>
    <row r="236" spans="1:8" x14ac:dyDescent="0.2">
      <c r="A236" s="2" t="s">
        <v>30</v>
      </c>
      <c r="B236" s="4">
        <v>29</v>
      </c>
      <c r="C236" s="5">
        <v>4.84</v>
      </c>
      <c r="D236" s="4">
        <v>18</v>
      </c>
      <c r="E236" s="5">
        <v>6.87</v>
      </c>
      <c r="F236" s="4">
        <v>11</v>
      </c>
      <c r="G236" s="5">
        <v>3.3</v>
      </c>
      <c r="H236" s="4">
        <v>0</v>
      </c>
    </row>
    <row r="237" spans="1:8" x14ac:dyDescent="0.2">
      <c r="A237" s="2" t="s">
        <v>31</v>
      </c>
      <c r="B237" s="4">
        <v>30</v>
      </c>
      <c r="C237" s="5">
        <v>5.01</v>
      </c>
      <c r="D237" s="4">
        <v>23</v>
      </c>
      <c r="E237" s="5">
        <v>8.7799999999999994</v>
      </c>
      <c r="F237" s="4">
        <v>6</v>
      </c>
      <c r="G237" s="5">
        <v>1.8</v>
      </c>
      <c r="H237" s="4">
        <v>0</v>
      </c>
    </row>
    <row r="238" spans="1:8" x14ac:dyDescent="0.2">
      <c r="A238" s="2" t="s">
        <v>32</v>
      </c>
      <c r="B238" s="4">
        <v>86</v>
      </c>
      <c r="C238" s="5">
        <v>14.36</v>
      </c>
      <c r="D238" s="4">
        <v>72</v>
      </c>
      <c r="E238" s="5">
        <v>27.48</v>
      </c>
      <c r="F238" s="4">
        <v>14</v>
      </c>
      <c r="G238" s="5">
        <v>4.2</v>
      </c>
      <c r="H238" s="4">
        <v>0</v>
      </c>
    </row>
    <row r="239" spans="1:8" x14ac:dyDescent="0.2">
      <c r="A239" s="2" t="s">
        <v>33</v>
      </c>
      <c r="B239" s="4">
        <v>31</v>
      </c>
      <c r="C239" s="5">
        <v>5.18</v>
      </c>
      <c r="D239" s="4">
        <v>22</v>
      </c>
      <c r="E239" s="5">
        <v>8.4</v>
      </c>
      <c r="F239" s="4">
        <v>6</v>
      </c>
      <c r="G239" s="5">
        <v>1.8</v>
      </c>
      <c r="H239" s="4">
        <v>0</v>
      </c>
    </row>
    <row r="240" spans="1:8" x14ac:dyDescent="0.2">
      <c r="A240" s="2" t="s">
        <v>34</v>
      </c>
      <c r="B240" s="4">
        <v>16</v>
      </c>
      <c r="C240" s="5">
        <v>2.67</v>
      </c>
      <c r="D240" s="4">
        <v>11</v>
      </c>
      <c r="E240" s="5">
        <v>4.2</v>
      </c>
      <c r="F240" s="4">
        <v>5</v>
      </c>
      <c r="G240" s="5">
        <v>1.5</v>
      </c>
      <c r="H240" s="4">
        <v>0</v>
      </c>
    </row>
    <row r="241" spans="1:8" x14ac:dyDescent="0.2">
      <c r="A241" s="2" t="s">
        <v>35</v>
      </c>
      <c r="B241" s="4">
        <v>30</v>
      </c>
      <c r="C241" s="5">
        <v>5.01</v>
      </c>
      <c r="D241" s="4">
        <v>17</v>
      </c>
      <c r="E241" s="5">
        <v>6.49</v>
      </c>
      <c r="F241" s="4">
        <v>13</v>
      </c>
      <c r="G241" s="5">
        <v>3.9</v>
      </c>
      <c r="H241" s="4">
        <v>0</v>
      </c>
    </row>
    <row r="242" spans="1:8" x14ac:dyDescent="0.2">
      <c r="A242" s="1" t="s">
        <v>15</v>
      </c>
      <c r="B242" s="4">
        <v>494</v>
      </c>
      <c r="C242" s="5">
        <v>100.01</v>
      </c>
      <c r="D242" s="4">
        <v>280</v>
      </c>
      <c r="E242" s="5">
        <v>100</v>
      </c>
      <c r="F242" s="4">
        <v>205</v>
      </c>
      <c r="G242" s="5">
        <v>99.990000000000023</v>
      </c>
      <c r="H242" s="4">
        <v>2</v>
      </c>
    </row>
    <row r="243" spans="1:8" x14ac:dyDescent="0.2">
      <c r="A243" s="2" t="s">
        <v>21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22</v>
      </c>
      <c r="B244" s="4">
        <v>63</v>
      </c>
      <c r="C244" s="5">
        <v>12.75</v>
      </c>
      <c r="D244" s="4">
        <v>14</v>
      </c>
      <c r="E244" s="5">
        <v>5</v>
      </c>
      <c r="F244" s="4">
        <v>49</v>
      </c>
      <c r="G244" s="5">
        <v>23.9</v>
      </c>
      <c r="H244" s="4">
        <v>0</v>
      </c>
    </row>
    <row r="245" spans="1:8" x14ac:dyDescent="0.2">
      <c r="A245" s="2" t="s">
        <v>23</v>
      </c>
      <c r="B245" s="4">
        <v>107</v>
      </c>
      <c r="C245" s="5">
        <v>21.66</v>
      </c>
      <c r="D245" s="4">
        <v>67</v>
      </c>
      <c r="E245" s="5">
        <v>23.93</v>
      </c>
      <c r="F245" s="4">
        <v>40</v>
      </c>
      <c r="G245" s="5">
        <v>19.510000000000002</v>
      </c>
      <c r="H245" s="4">
        <v>0</v>
      </c>
    </row>
    <row r="246" spans="1:8" x14ac:dyDescent="0.2">
      <c r="A246" s="2" t="s">
        <v>24</v>
      </c>
      <c r="B246" s="4">
        <v>4</v>
      </c>
      <c r="C246" s="5">
        <v>0.81</v>
      </c>
      <c r="D246" s="4">
        <v>0</v>
      </c>
      <c r="E246" s="5">
        <v>0</v>
      </c>
      <c r="F246" s="4">
        <v>2</v>
      </c>
      <c r="G246" s="5">
        <v>0.98</v>
      </c>
      <c r="H246" s="4">
        <v>0</v>
      </c>
    </row>
    <row r="247" spans="1:8" x14ac:dyDescent="0.2">
      <c r="A247" s="2" t="s">
        <v>25</v>
      </c>
      <c r="B247" s="4">
        <v>4</v>
      </c>
      <c r="C247" s="5">
        <v>0.81</v>
      </c>
      <c r="D247" s="4">
        <v>1</v>
      </c>
      <c r="E247" s="5">
        <v>0.36</v>
      </c>
      <c r="F247" s="4">
        <v>3</v>
      </c>
      <c r="G247" s="5">
        <v>1.46</v>
      </c>
      <c r="H247" s="4">
        <v>0</v>
      </c>
    </row>
    <row r="248" spans="1:8" x14ac:dyDescent="0.2">
      <c r="A248" s="2" t="s">
        <v>26</v>
      </c>
      <c r="B248" s="4">
        <v>7</v>
      </c>
      <c r="C248" s="5">
        <v>1.42</v>
      </c>
      <c r="D248" s="4">
        <v>3</v>
      </c>
      <c r="E248" s="5">
        <v>1.07</v>
      </c>
      <c r="F248" s="4">
        <v>4</v>
      </c>
      <c r="G248" s="5">
        <v>1.95</v>
      </c>
      <c r="H248" s="4">
        <v>0</v>
      </c>
    </row>
    <row r="249" spans="1:8" x14ac:dyDescent="0.2">
      <c r="A249" s="2" t="s">
        <v>27</v>
      </c>
      <c r="B249" s="4">
        <v>118</v>
      </c>
      <c r="C249" s="5">
        <v>23.89</v>
      </c>
      <c r="D249" s="4">
        <v>67</v>
      </c>
      <c r="E249" s="5">
        <v>23.93</v>
      </c>
      <c r="F249" s="4">
        <v>50</v>
      </c>
      <c r="G249" s="5">
        <v>24.39</v>
      </c>
      <c r="H249" s="4">
        <v>0</v>
      </c>
    </row>
    <row r="250" spans="1:8" x14ac:dyDescent="0.2">
      <c r="A250" s="2" t="s">
        <v>28</v>
      </c>
      <c r="B250" s="4">
        <v>4</v>
      </c>
      <c r="C250" s="5">
        <v>0.81</v>
      </c>
      <c r="D250" s="4">
        <v>0</v>
      </c>
      <c r="E250" s="5">
        <v>0</v>
      </c>
      <c r="F250" s="4">
        <v>4</v>
      </c>
      <c r="G250" s="5">
        <v>1.95</v>
      </c>
      <c r="H250" s="4">
        <v>0</v>
      </c>
    </row>
    <row r="251" spans="1:8" x14ac:dyDescent="0.2">
      <c r="A251" s="2" t="s">
        <v>29</v>
      </c>
      <c r="B251" s="4">
        <v>26</v>
      </c>
      <c r="C251" s="5">
        <v>5.26</v>
      </c>
      <c r="D251" s="4">
        <v>11</v>
      </c>
      <c r="E251" s="5">
        <v>3.93</v>
      </c>
      <c r="F251" s="4">
        <v>15</v>
      </c>
      <c r="G251" s="5">
        <v>7.32</v>
      </c>
      <c r="H251" s="4">
        <v>0</v>
      </c>
    </row>
    <row r="252" spans="1:8" x14ac:dyDescent="0.2">
      <c r="A252" s="2" t="s">
        <v>30</v>
      </c>
      <c r="B252" s="4">
        <v>21</v>
      </c>
      <c r="C252" s="5">
        <v>4.25</v>
      </c>
      <c r="D252" s="4">
        <v>13</v>
      </c>
      <c r="E252" s="5">
        <v>4.6399999999999997</v>
      </c>
      <c r="F252" s="4">
        <v>8</v>
      </c>
      <c r="G252" s="5">
        <v>3.9</v>
      </c>
      <c r="H252" s="4">
        <v>0</v>
      </c>
    </row>
    <row r="253" spans="1:8" x14ac:dyDescent="0.2">
      <c r="A253" s="2" t="s">
        <v>31</v>
      </c>
      <c r="B253" s="4">
        <v>28</v>
      </c>
      <c r="C253" s="5">
        <v>5.67</v>
      </c>
      <c r="D253" s="4">
        <v>25</v>
      </c>
      <c r="E253" s="5">
        <v>8.93</v>
      </c>
      <c r="F253" s="4">
        <v>2</v>
      </c>
      <c r="G253" s="5">
        <v>0.98</v>
      </c>
      <c r="H253" s="4">
        <v>1</v>
      </c>
    </row>
    <row r="254" spans="1:8" x14ac:dyDescent="0.2">
      <c r="A254" s="2" t="s">
        <v>32</v>
      </c>
      <c r="B254" s="4">
        <v>51</v>
      </c>
      <c r="C254" s="5">
        <v>10.32</v>
      </c>
      <c r="D254" s="4">
        <v>39</v>
      </c>
      <c r="E254" s="5">
        <v>13.93</v>
      </c>
      <c r="F254" s="4">
        <v>12</v>
      </c>
      <c r="G254" s="5">
        <v>5.85</v>
      </c>
      <c r="H254" s="4">
        <v>0</v>
      </c>
    </row>
    <row r="255" spans="1:8" x14ac:dyDescent="0.2">
      <c r="A255" s="2" t="s">
        <v>33</v>
      </c>
      <c r="B255" s="4">
        <v>15</v>
      </c>
      <c r="C255" s="5">
        <v>3.04</v>
      </c>
      <c r="D255" s="4">
        <v>9</v>
      </c>
      <c r="E255" s="5">
        <v>3.21</v>
      </c>
      <c r="F255" s="4">
        <v>4</v>
      </c>
      <c r="G255" s="5">
        <v>1.95</v>
      </c>
      <c r="H255" s="4">
        <v>0</v>
      </c>
    </row>
    <row r="256" spans="1:8" x14ac:dyDescent="0.2">
      <c r="A256" s="2" t="s">
        <v>34</v>
      </c>
      <c r="B256" s="4">
        <v>19</v>
      </c>
      <c r="C256" s="5">
        <v>3.85</v>
      </c>
      <c r="D256" s="4">
        <v>14</v>
      </c>
      <c r="E256" s="5">
        <v>5</v>
      </c>
      <c r="F256" s="4">
        <v>4</v>
      </c>
      <c r="G256" s="5">
        <v>1.95</v>
      </c>
      <c r="H256" s="4">
        <v>0</v>
      </c>
    </row>
    <row r="257" spans="1:8" x14ac:dyDescent="0.2">
      <c r="A257" s="2" t="s">
        <v>35</v>
      </c>
      <c r="B257" s="4">
        <v>27</v>
      </c>
      <c r="C257" s="5">
        <v>5.47</v>
      </c>
      <c r="D257" s="4">
        <v>17</v>
      </c>
      <c r="E257" s="5">
        <v>6.07</v>
      </c>
      <c r="F257" s="4">
        <v>8</v>
      </c>
      <c r="G257" s="5">
        <v>3.9</v>
      </c>
      <c r="H257" s="4">
        <v>1</v>
      </c>
    </row>
    <row r="258" spans="1:8" x14ac:dyDescent="0.2">
      <c r="A258" s="1" t="s">
        <v>16</v>
      </c>
      <c r="B258" s="4">
        <v>523</v>
      </c>
      <c r="C258" s="5">
        <v>99.97999999999999</v>
      </c>
      <c r="D258" s="4">
        <v>345</v>
      </c>
      <c r="E258" s="5">
        <v>100.00999999999999</v>
      </c>
      <c r="F258" s="4">
        <v>161</v>
      </c>
      <c r="G258" s="5">
        <v>99.990000000000009</v>
      </c>
      <c r="H258" s="4">
        <v>0</v>
      </c>
    </row>
    <row r="259" spans="1:8" x14ac:dyDescent="0.2">
      <c r="A259" s="2" t="s">
        <v>21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22</v>
      </c>
      <c r="B260" s="4">
        <v>59</v>
      </c>
      <c r="C260" s="5">
        <v>11.28</v>
      </c>
      <c r="D260" s="4">
        <v>30</v>
      </c>
      <c r="E260" s="5">
        <v>8.6999999999999993</v>
      </c>
      <c r="F260" s="4">
        <v>29</v>
      </c>
      <c r="G260" s="5">
        <v>18.010000000000002</v>
      </c>
      <c r="H260" s="4">
        <v>0</v>
      </c>
    </row>
    <row r="261" spans="1:8" x14ac:dyDescent="0.2">
      <c r="A261" s="2" t="s">
        <v>23</v>
      </c>
      <c r="B261" s="4">
        <v>61</v>
      </c>
      <c r="C261" s="5">
        <v>11.66</v>
      </c>
      <c r="D261" s="4">
        <v>18</v>
      </c>
      <c r="E261" s="5">
        <v>5.22</v>
      </c>
      <c r="F261" s="4">
        <v>43</v>
      </c>
      <c r="G261" s="5">
        <v>26.71</v>
      </c>
      <c r="H261" s="4">
        <v>0</v>
      </c>
    </row>
    <row r="262" spans="1:8" x14ac:dyDescent="0.2">
      <c r="A262" s="2" t="s">
        <v>24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2">
      <c r="A263" s="2" t="s">
        <v>25</v>
      </c>
      <c r="B263" s="4">
        <v>3</v>
      </c>
      <c r="C263" s="5">
        <v>0.56999999999999995</v>
      </c>
      <c r="D263" s="4">
        <v>1</v>
      </c>
      <c r="E263" s="5">
        <v>0.28999999999999998</v>
      </c>
      <c r="F263" s="4">
        <v>2</v>
      </c>
      <c r="G263" s="5">
        <v>1.24</v>
      </c>
      <c r="H263" s="4">
        <v>0</v>
      </c>
    </row>
    <row r="264" spans="1:8" x14ac:dyDescent="0.2">
      <c r="A264" s="2" t="s">
        <v>26</v>
      </c>
      <c r="B264" s="4">
        <v>8</v>
      </c>
      <c r="C264" s="5">
        <v>1.53</v>
      </c>
      <c r="D264" s="4">
        <v>2</v>
      </c>
      <c r="E264" s="5">
        <v>0.57999999999999996</v>
      </c>
      <c r="F264" s="4">
        <v>5</v>
      </c>
      <c r="G264" s="5">
        <v>3.11</v>
      </c>
      <c r="H264" s="4">
        <v>0</v>
      </c>
    </row>
    <row r="265" spans="1:8" x14ac:dyDescent="0.2">
      <c r="A265" s="2" t="s">
        <v>27</v>
      </c>
      <c r="B265" s="4">
        <v>177</v>
      </c>
      <c r="C265" s="5">
        <v>33.840000000000003</v>
      </c>
      <c r="D265" s="4">
        <v>131</v>
      </c>
      <c r="E265" s="5">
        <v>37.97</v>
      </c>
      <c r="F265" s="4">
        <v>46</v>
      </c>
      <c r="G265" s="5">
        <v>28.57</v>
      </c>
      <c r="H265" s="4">
        <v>0</v>
      </c>
    </row>
    <row r="266" spans="1:8" x14ac:dyDescent="0.2">
      <c r="A266" s="2" t="s">
        <v>28</v>
      </c>
      <c r="B266" s="4">
        <v>2</v>
      </c>
      <c r="C266" s="5">
        <v>0.38</v>
      </c>
      <c r="D266" s="4">
        <v>1</v>
      </c>
      <c r="E266" s="5">
        <v>0.28999999999999998</v>
      </c>
      <c r="F266" s="4">
        <v>1</v>
      </c>
      <c r="G266" s="5">
        <v>0.62</v>
      </c>
      <c r="H266" s="4">
        <v>0</v>
      </c>
    </row>
    <row r="267" spans="1:8" x14ac:dyDescent="0.2">
      <c r="A267" s="2" t="s">
        <v>29</v>
      </c>
      <c r="B267" s="4">
        <v>19</v>
      </c>
      <c r="C267" s="5">
        <v>3.63</v>
      </c>
      <c r="D267" s="4">
        <v>10</v>
      </c>
      <c r="E267" s="5">
        <v>2.9</v>
      </c>
      <c r="F267" s="4">
        <v>9</v>
      </c>
      <c r="G267" s="5">
        <v>5.59</v>
      </c>
      <c r="H267" s="4">
        <v>0</v>
      </c>
    </row>
    <row r="268" spans="1:8" x14ac:dyDescent="0.2">
      <c r="A268" s="2" t="s">
        <v>30</v>
      </c>
      <c r="B268" s="4">
        <v>8</v>
      </c>
      <c r="C268" s="5">
        <v>1.53</v>
      </c>
      <c r="D268" s="4">
        <v>4</v>
      </c>
      <c r="E268" s="5">
        <v>1.1599999999999999</v>
      </c>
      <c r="F268" s="4">
        <v>3</v>
      </c>
      <c r="G268" s="5">
        <v>1.86</v>
      </c>
      <c r="H268" s="4">
        <v>0</v>
      </c>
    </row>
    <row r="269" spans="1:8" x14ac:dyDescent="0.2">
      <c r="A269" s="2" t="s">
        <v>31</v>
      </c>
      <c r="B269" s="4">
        <v>69</v>
      </c>
      <c r="C269" s="5">
        <v>13.19</v>
      </c>
      <c r="D269" s="4">
        <v>63</v>
      </c>
      <c r="E269" s="5">
        <v>18.260000000000002</v>
      </c>
      <c r="F269" s="4">
        <v>6</v>
      </c>
      <c r="G269" s="5">
        <v>3.73</v>
      </c>
      <c r="H269" s="4">
        <v>0</v>
      </c>
    </row>
    <row r="270" spans="1:8" x14ac:dyDescent="0.2">
      <c r="A270" s="2" t="s">
        <v>32</v>
      </c>
      <c r="B270" s="4">
        <v>65</v>
      </c>
      <c r="C270" s="5">
        <v>12.43</v>
      </c>
      <c r="D270" s="4">
        <v>59</v>
      </c>
      <c r="E270" s="5">
        <v>17.100000000000001</v>
      </c>
      <c r="F270" s="4">
        <v>4</v>
      </c>
      <c r="G270" s="5">
        <v>2.48</v>
      </c>
      <c r="H270" s="4">
        <v>0</v>
      </c>
    </row>
    <row r="271" spans="1:8" x14ac:dyDescent="0.2">
      <c r="A271" s="2" t="s">
        <v>33</v>
      </c>
      <c r="B271" s="4">
        <v>16</v>
      </c>
      <c r="C271" s="5">
        <v>3.06</v>
      </c>
      <c r="D271" s="4">
        <v>4</v>
      </c>
      <c r="E271" s="5">
        <v>1.1599999999999999</v>
      </c>
      <c r="F271" s="4">
        <v>2</v>
      </c>
      <c r="G271" s="5">
        <v>1.24</v>
      </c>
      <c r="H271" s="4">
        <v>0</v>
      </c>
    </row>
    <row r="272" spans="1:8" x14ac:dyDescent="0.2">
      <c r="A272" s="2" t="s">
        <v>34</v>
      </c>
      <c r="B272" s="4">
        <v>19</v>
      </c>
      <c r="C272" s="5">
        <v>3.63</v>
      </c>
      <c r="D272" s="4">
        <v>14</v>
      </c>
      <c r="E272" s="5">
        <v>4.0599999999999996</v>
      </c>
      <c r="F272" s="4">
        <v>3</v>
      </c>
      <c r="G272" s="5">
        <v>1.86</v>
      </c>
      <c r="H272" s="4">
        <v>0</v>
      </c>
    </row>
    <row r="273" spans="1:8" x14ac:dyDescent="0.2">
      <c r="A273" s="2" t="s">
        <v>35</v>
      </c>
      <c r="B273" s="4">
        <v>17</v>
      </c>
      <c r="C273" s="5">
        <v>3.25</v>
      </c>
      <c r="D273" s="4">
        <v>8</v>
      </c>
      <c r="E273" s="5">
        <v>2.3199999999999998</v>
      </c>
      <c r="F273" s="4">
        <v>8</v>
      </c>
      <c r="G273" s="5">
        <v>4.97</v>
      </c>
      <c r="H273" s="4">
        <v>0</v>
      </c>
    </row>
    <row r="274" spans="1:8" x14ac:dyDescent="0.2">
      <c r="A274" s="1" t="s">
        <v>17</v>
      </c>
      <c r="B274" s="4">
        <v>257</v>
      </c>
      <c r="C274" s="5">
        <v>100</v>
      </c>
      <c r="D274" s="4">
        <v>147</v>
      </c>
      <c r="E274" s="5">
        <v>100.00000000000003</v>
      </c>
      <c r="F274" s="4">
        <v>95</v>
      </c>
      <c r="G274" s="5">
        <v>100.00999999999998</v>
      </c>
      <c r="H274" s="4">
        <v>0</v>
      </c>
    </row>
    <row r="275" spans="1:8" x14ac:dyDescent="0.2">
      <c r="A275" s="2" t="s">
        <v>21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22</v>
      </c>
      <c r="B276" s="4">
        <v>42</v>
      </c>
      <c r="C276" s="5">
        <v>16.34</v>
      </c>
      <c r="D276" s="4">
        <v>17</v>
      </c>
      <c r="E276" s="5">
        <v>11.56</v>
      </c>
      <c r="F276" s="4">
        <v>25</v>
      </c>
      <c r="G276" s="5">
        <v>26.32</v>
      </c>
      <c r="H276" s="4">
        <v>0</v>
      </c>
    </row>
    <row r="277" spans="1:8" x14ac:dyDescent="0.2">
      <c r="A277" s="2" t="s">
        <v>23</v>
      </c>
      <c r="B277" s="4">
        <v>16</v>
      </c>
      <c r="C277" s="5">
        <v>6.23</v>
      </c>
      <c r="D277" s="4">
        <v>5</v>
      </c>
      <c r="E277" s="5">
        <v>3.4</v>
      </c>
      <c r="F277" s="4">
        <v>11</v>
      </c>
      <c r="G277" s="5">
        <v>11.58</v>
      </c>
      <c r="H277" s="4">
        <v>0</v>
      </c>
    </row>
    <row r="278" spans="1:8" x14ac:dyDescent="0.2">
      <c r="A278" s="2" t="s">
        <v>24</v>
      </c>
      <c r="B278" s="4">
        <v>4</v>
      </c>
      <c r="C278" s="5">
        <v>1.56</v>
      </c>
      <c r="D278" s="4">
        <v>0</v>
      </c>
      <c r="E278" s="5">
        <v>0</v>
      </c>
      <c r="F278" s="4">
        <v>4</v>
      </c>
      <c r="G278" s="5">
        <v>4.21</v>
      </c>
      <c r="H278" s="4">
        <v>0</v>
      </c>
    </row>
    <row r="279" spans="1:8" x14ac:dyDescent="0.2">
      <c r="A279" s="2" t="s">
        <v>25</v>
      </c>
      <c r="B279" s="4">
        <v>1</v>
      </c>
      <c r="C279" s="5">
        <v>0.39</v>
      </c>
      <c r="D279" s="4">
        <v>0</v>
      </c>
      <c r="E279" s="5">
        <v>0</v>
      </c>
      <c r="F279" s="4">
        <v>1</v>
      </c>
      <c r="G279" s="5">
        <v>1.05</v>
      </c>
      <c r="H279" s="4">
        <v>0</v>
      </c>
    </row>
    <row r="280" spans="1:8" x14ac:dyDescent="0.2">
      <c r="A280" s="2" t="s">
        <v>26</v>
      </c>
      <c r="B280" s="4">
        <v>4</v>
      </c>
      <c r="C280" s="5">
        <v>1.56</v>
      </c>
      <c r="D280" s="4">
        <v>2</v>
      </c>
      <c r="E280" s="5">
        <v>1.36</v>
      </c>
      <c r="F280" s="4">
        <v>2</v>
      </c>
      <c r="G280" s="5">
        <v>2.11</v>
      </c>
      <c r="H280" s="4">
        <v>0</v>
      </c>
    </row>
    <row r="281" spans="1:8" x14ac:dyDescent="0.2">
      <c r="A281" s="2" t="s">
        <v>27</v>
      </c>
      <c r="B281" s="4">
        <v>90</v>
      </c>
      <c r="C281" s="5">
        <v>35.020000000000003</v>
      </c>
      <c r="D281" s="4">
        <v>58</v>
      </c>
      <c r="E281" s="5">
        <v>39.46</v>
      </c>
      <c r="F281" s="4">
        <v>32</v>
      </c>
      <c r="G281" s="5">
        <v>33.68</v>
      </c>
      <c r="H281" s="4">
        <v>0</v>
      </c>
    </row>
    <row r="282" spans="1:8" x14ac:dyDescent="0.2">
      <c r="A282" s="2" t="s">
        <v>28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2">
      <c r="A283" s="2" t="s">
        <v>29</v>
      </c>
      <c r="B283" s="4">
        <v>9</v>
      </c>
      <c r="C283" s="5">
        <v>3.5</v>
      </c>
      <c r="D283" s="4">
        <v>6</v>
      </c>
      <c r="E283" s="5">
        <v>4.08</v>
      </c>
      <c r="F283" s="4">
        <v>3</v>
      </c>
      <c r="G283" s="5">
        <v>3.16</v>
      </c>
      <c r="H283" s="4">
        <v>0</v>
      </c>
    </row>
    <row r="284" spans="1:8" x14ac:dyDescent="0.2">
      <c r="A284" s="2" t="s">
        <v>30</v>
      </c>
      <c r="B284" s="4">
        <v>6</v>
      </c>
      <c r="C284" s="5">
        <v>2.33</v>
      </c>
      <c r="D284" s="4">
        <v>1</v>
      </c>
      <c r="E284" s="5">
        <v>0.68</v>
      </c>
      <c r="F284" s="4">
        <v>4</v>
      </c>
      <c r="G284" s="5">
        <v>4.21</v>
      </c>
      <c r="H284" s="4">
        <v>0</v>
      </c>
    </row>
    <row r="285" spans="1:8" x14ac:dyDescent="0.2">
      <c r="A285" s="2" t="s">
        <v>31</v>
      </c>
      <c r="B285" s="4">
        <v>34</v>
      </c>
      <c r="C285" s="5">
        <v>13.23</v>
      </c>
      <c r="D285" s="4">
        <v>28</v>
      </c>
      <c r="E285" s="5">
        <v>19.05</v>
      </c>
      <c r="F285" s="4">
        <v>6</v>
      </c>
      <c r="G285" s="5">
        <v>6.32</v>
      </c>
      <c r="H285" s="4">
        <v>0</v>
      </c>
    </row>
    <row r="286" spans="1:8" x14ac:dyDescent="0.2">
      <c r="A286" s="2" t="s">
        <v>32</v>
      </c>
      <c r="B286" s="4">
        <v>20</v>
      </c>
      <c r="C286" s="5">
        <v>7.78</v>
      </c>
      <c r="D286" s="4">
        <v>19</v>
      </c>
      <c r="E286" s="5">
        <v>12.93</v>
      </c>
      <c r="F286" s="4">
        <v>1</v>
      </c>
      <c r="G286" s="5">
        <v>1.05</v>
      </c>
      <c r="H286" s="4">
        <v>0</v>
      </c>
    </row>
    <row r="287" spans="1:8" x14ac:dyDescent="0.2">
      <c r="A287" s="2" t="s">
        <v>33</v>
      </c>
      <c r="B287" s="4">
        <v>9</v>
      </c>
      <c r="C287" s="5">
        <v>3.5</v>
      </c>
      <c r="D287" s="4">
        <v>3</v>
      </c>
      <c r="E287" s="5">
        <v>2.04</v>
      </c>
      <c r="F287" s="4">
        <v>0</v>
      </c>
      <c r="G287" s="5">
        <v>0</v>
      </c>
      <c r="H287" s="4">
        <v>0</v>
      </c>
    </row>
    <row r="288" spans="1:8" x14ac:dyDescent="0.2">
      <c r="A288" s="2" t="s">
        <v>34</v>
      </c>
      <c r="B288" s="4">
        <v>16</v>
      </c>
      <c r="C288" s="5">
        <v>6.23</v>
      </c>
      <c r="D288" s="4">
        <v>5</v>
      </c>
      <c r="E288" s="5">
        <v>3.4</v>
      </c>
      <c r="F288" s="4">
        <v>3</v>
      </c>
      <c r="G288" s="5">
        <v>3.16</v>
      </c>
      <c r="H288" s="4">
        <v>0</v>
      </c>
    </row>
    <row r="289" spans="1:8" x14ac:dyDescent="0.2">
      <c r="A289" s="2" t="s">
        <v>35</v>
      </c>
      <c r="B289" s="4">
        <v>6</v>
      </c>
      <c r="C289" s="5">
        <v>2.33</v>
      </c>
      <c r="D289" s="4">
        <v>3</v>
      </c>
      <c r="E289" s="5">
        <v>2.04</v>
      </c>
      <c r="F289" s="4">
        <v>3</v>
      </c>
      <c r="G289" s="5">
        <v>3.16</v>
      </c>
      <c r="H289" s="4">
        <v>0</v>
      </c>
    </row>
    <row r="290" spans="1:8" x14ac:dyDescent="0.2">
      <c r="A290" s="1" t="s">
        <v>18</v>
      </c>
      <c r="B290" s="4">
        <v>88</v>
      </c>
      <c r="C290" s="5">
        <v>100</v>
      </c>
      <c r="D290" s="4">
        <v>59</v>
      </c>
      <c r="E290" s="5">
        <v>99.98</v>
      </c>
      <c r="F290" s="4">
        <v>26</v>
      </c>
      <c r="G290" s="5">
        <v>100.01999999999997</v>
      </c>
      <c r="H290" s="4">
        <v>1</v>
      </c>
    </row>
    <row r="291" spans="1:8" x14ac:dyDescent="0.2">
      <c r="A291" s="2" t="s">
        <v>21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22</v>
      </c>
      <c r="B292" s="4">
        <v>24</v>
      </c>
      <c r="C292" s="5">
        <v>27.27</v>
      </c>
      <c r="D292" s="4">
        <v>16</v>
      </c>
      <c r="E292" s="5">
        <v>27.12</v>
      </c>
      <c r="F292" s="4">
        <v>8</v>
      </c>
      <c r="G292" s="5">
        <v>30.77</v>
      </c>
      <c r="H292" s="4">
        <v>0</v>
      </c>
    </row>
    <row r="293" spans="1:8" x14ac:dyDescent="0.2">
      <c r="A293" s="2" t="s">
        <v>23</v>
      </c>
      <c r="B293" s="4">
        <v>6</v>
      </c>
      <c r="C293" s="5">
        <v>6.82</v>
      </c>
      <c r="D293" s="4">
        <v>1</v>
      </c>
      <c r="E293" s="5">
        <v>1.69</v>
      </c>
      <c r="F293" s="4">
        <v>4</v>
      </c>
      <c r="G293" s="5">
        <v>15.38</v>
      </c>
      <c r="H293" s="4">
        <v>1</v>
      </c>
    </row>
    <row r="294" spans="1:8" x14ac:dyDescent="0.2">
      <c r="A294" s="2" t="s">
        <v>24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25</v>
      </c>
      <c r="B295" s="4">
        <v>0</v>
      </c>
      <c r="C295" s="5">
        <v>0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2">
      <c r="A296" s="2" t="s">
        <v>26</v>
      </c>
      <c r="B296" s="4">
        <v>2</v>
      </c>
      <c r="C296" s="5">
        <v>2.27</v>
      </c>
      <c r="D296" s="4">
        <v>1</v>
      </c>
      <c r="E296" s="5">
        <v>1.69</v>
      </c>
      <c r="F296" s="4">
        <v>1</v>
      </c>
      <c r="G296" s="5">
        <v>3.85</v>
      </c>
      <c r="H296" s="4">
        <v>0</v>
      </c>
    </row>
    <row r="297" spans="1:8" x14ac:dyDescent="0.2">
      <c r="A297" s="2" t="s">
        <v>27</v>
      </c>
      <c r="B297" s="4">
        <v>23</v>
      </c>
      <c r="C297" s="5">
        <v>26.14</v>
      </c>
      <c r="D297" s="4">
        <v>17</v>
      </c>
      <c r="E297" s="5">
        <v>28.81</v>
      </c>
      <c r="F297" s="4">
        <v>6</v>
      </c>
      <c r="G297" s="5">
        <v>23.08</v>
      </c>
      <c r="H297" s="4">
        <v>0</v>
      </c>
    </row>
    <row r="298" spans="1:8" x14ac:dyDescent="0.2">
      <c r="A298" s="2" t="s">
        <v>28</v>
      </c>
      <c r="B298" s="4">
        <v>0</v>
      </c>
      <c r="C298" s="5">
        <v>0</v>
      </c>
      <c r="D298" s="4">
        <v>0</v>
      </c>
      <c r="E298" s="5">
        <v>0</v>
      </c>
      <c r="F298" s="4">
        <v>0</v>
      </c>
      <c r="G298" s="5">
        <v>0</v>
      </c>
      <c r="H298" s="4">
        <v>0</v>
      </c>
    </row>
    <row r="299" spans="1:8" x14ac:dyDescent="0.2">
      <c r="A299" s="2" t="s">
        <v>29</v>
      </c>
      <c r="B299" s="4">
        <v>0</v>
      </c>
      <c r="C299" s="5">
        <v>0</v>
      </c>
      <c r="D299" s="4">
        <v>0</v>
      </c>
      <c r="E299" s="5">
        <v>0</v>
      </c>
      <c r="F299" s="4">
        <v>0</v>
      </c>
      <c r="G299" s="5">
        <v>0</v>
      </c>
      <c r="H299" s="4">
        <v>0</v>
      </c>
    </row>
    <row r="300" spans="1:8" x14ac:dyDescent="0.2">
      <c r="A300" s="2" t="s">
        <v>30</v>
      </c>
      <c r="B300" s="4">
        <v>3</v>
      </c>
      <c r="C300" s="5">
        <v>3.41</v>
      </c>
      <c r="D300" s="4">
        <v>2</v>
      </c>
      <c r="E300" s="5">
        <v>3.39</v>
      </c>
      <c r="F300" s="4">
        <v>1</v>
      </c>
      <c r="G300" s="5">
        <v>3.85</v>
      </c>
      <c r="H300" s="4">
        <v>0</v>
      </c>
    </row>
    <row r="301" spans="1:8" x14ac:dyDescent="0.2">
      <c r="A301" s="2" t="s">
        <v>31</v>
      </c>
      <c r="B301" s="4">
        <v>7</v>
      </c>
      <c r="C301" s="5">
        <v>7.95</v>
      </c>
      <c r="D301" s="4">
        <v>5</v>
      </c>
      <c r="E301" s="5">
        <v>8.4700000000000006</v>
      </c>
      <c r="F301" s="4">
        <v>2</v>
      </c>
      <c r="G301" s="5">
        <v>7.69</v>
      </c>
      <c r="H301" s="4">
        <v>0</v>
      </c>
    </row>
    <row r="302" spans="1:8" x14ac:dyDescent="0.2">
      <c r="A302" s="2" t="s">
        <v>32</v>
      </c>
      <c r="B302" s="4">
        <v>11</v>
      </c>
      <c r="C302" s="5">
        <v>12.5</v>
      </c>
      <c r="D302" s="4">
        <v>10</v>
      </c>
      <c r="E302" s="5">
        <v>16.95</v>
      </c>
      <c r="F302" s="4">
        <v>1</v>
      </c>
      <c r="G302" s="5">
        <v>3.85</v>
      </c>
      <c r="H302" s="4">
        <v>0</v>
      </c>
    </row>
    <row r="303" spans="1:8" x14ac:dyDescent="0.2">
      <c r="A303" s="2" t="s">
        <v>33</v>
      </c>
      <c r="B303" s="4">
        <v>3</v>
      </c>
      <c r="C303" s="5">
        <v>3.41</v>
      </c>
      <c r="D303" s="4">
        <v>2</v>
      </c>
      <c r="E303" s="5">
        <v>3.39</v>
      </c>
      <c r="F303" s="4">
        <v>1</v>
      </c>
      <c r="G303" s="5">
        <v>3.85</v>
      </c>
      <c r="H303" s="4">
        <v>0</v>
      </c>
    </row>
    <row r="304" spans="1:8" x14ac:dyDescent="0.2">
      <c r="A304" s="2" t="s">
        <v>34</v>
      </c>
      <c r="B304" s="4">
        <v>6</v>
      </c>
      <c r="C304" s="5">
        <v>6.82</v>
      </c>
      <c r="D304" s="4">
        <v>3</v>
      </c>
      <c r="E304" s="5">
        <v>5.08</v>
      </c>
      <c r="F304" s="4">
        <v>1</v>
      </c>
      <c r="G304" s="5">
        <v>3.85</v>
      </c>
      <c r="H304" s="4">
        <v>0</v>
      </c>
    </row>
    <row r="305" spans="1:8" x14ac:dyDescent="0.2">
      <c r="A305" s="2" t="s">
        <v>35</v>
      </c>
      <c r="B305" s="4">
        <v>3</v>
      </c>
      <c r="C305" s="5">
        <v>3.41</v>
      </c>
      <c r="D305" s="4">
        <v>2</v>
      </c>
      <c r="E305" s="5">
        <v>3.39</v>
      </c>
      <c r="F305" s="4">
        <v>1</v>
      </c>
      <c r="G305" s="5">
        <v>3.85</v>
      </c>
      <c r="H305" s="4">
        <v>0</v>
      </c>
    </row>
    <row r="306" spans="1:8" x14ac:dyDescent="0.2">
      <c r="A306" s="1" t="s">
        <v>19</v>
      </c>
      <c r="B306" s="4">
        <v>305</v>
      </c>
      <c r="C306" s="5">
        <v>100.01</v>
      </c>
      <c r="D306" s="4">
        <v>204</v>
      </c>
      <c r="E306" s="5">
        <v>100</v>
      </c>
      <c r="F306" s="4">
        <v>95</v>
      </c>
      <c r="G306" s="5">
        <v>99.999999999999972</v>
      </c>
      <c r="H306" s="4">
        <v>0</v>
      </c>
    </row>
    <row r="307" spans="1:8" x14ac:dyDescent="0.2">
      <c r="A307" s="2" t="s">
        <v>21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22</v>
      </c>
      <c r="B308" s="4">
        <v>60</v>
      </c>
      <c r="C308" s="5">
        <v>19.670000000000002</v>
      </c>
      <c r="D308" s="4">
        <v>28</v>
      </c>
      <c r="E308" s="5">
        <v>13.73</v>
      </c>
      <c r="F308" s="4">
        <v>32</v>
      </c>
      <c r="G308" s="5">
        <v>33.68</v>
      </c>
      <c r="H308" s="4">
        <v>0</v>
      </c>
    </row>
    <row r="309" spans="1:8" x14ac:dyDescent="0.2">
      <c r="A309" s="2" t="s">
        <v>23</v>
      </c>
      <c r="B309" s="4">
        <v>17</v>
      </c>
      <c r="C309" s="5">
        <v>5.57</v>
      </c>
      <c r="D309" s="4">
        <v>8</v>
      </c>
      <c r="E309" s="5">
        <v>3.92</v>
      </c>
      <c r="F309" s="4">
        <v>9</v>
      </c>
      <c r="G309" s="5">
        <v>9.4700000000000006</v>
      </c>
      <c r="H309" s="4">
        <v>0</v>
      </c>
    </row>
    <row r="310" spans="1:8" x14ac:dyDescent="0.2">
      <c r="A310" s="2" t="s">
        <v>24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2">
      <c r="A311" s="2" t="s">
        <v>25</v>
      </c>
      <c r="B311" s="4">
        <v>2</v>
      </c>
      <c r="C311" s="5">
        <v>0.66</v>
      </c>
      <c r="D311" s="4">
        <v>0</v>
      </c>
      <c r="E311" s="5">
        <v>0</v>
      </c>
      <c r="F311" s="4">
        <v>2</v>
      </c>
      <c r="G311" s="5">
        <v>2.11</v>
      </c>
      <c r="H311" s="4">
        <v>0</v>
      </c>
    </row>
    <row r="312" spans="1:8" x14ac:dyDescent="0.2">
      <c r="A312" s="2" t="s">
        <v>26</v>
      </c>
      <c r="B312" s="4">
        <v>3</v>
      </c>
      <c r="C312" s="5">
        <v>0.98</v>
      </c>
      <c r="D312" s="4">
        <v>1</v>
      </c>
      <c r="E312" s="5">
        <v>0.49</v>
      </c>
      <c r="F312" s="4">
        <v>2</v>
      </c>
      <c r="G312" s="5">
        <v>2.11</v>
      </c>
      <c r="H312" s="4">
        <v>0</v>
      </c>
    </row>
    <row r="313" spans="1:8" x14ac:dyDescent="0.2">
      <c r="A313" s="2" t="s">
        <v>27</v>
      </c>
      <c r="B313" s="4">
        <v>94</v>
      </c>
      <c r="C313" s="5">
        <v>30.82</v>
      </c>
      <c r="D313" s="4">
        <v>64</v>
      </c>
      <c r="E313" s="5">
        <v>31.37</v>
      </c>
      <c r="F313" s="4">
        <v>30</v>
      </c>
      <c r="G313" s="5">
        <v>31.58</v>
      </c>
      <c r="H313" s="4">
        <v>0</v>
      </c>
    </row>
    <row r="314" spans="1:8" x14ac:dyDescent="0.2">
      <c r="A314" s="2" t="s">
        <v>28</v>
      </c>
      <c r="B314" s="4">
        <v>1</v>
      </c>
      <c r="C314" s="5">
        <v>0.33</v>
      </c>
      <c r="D314" s="4">
        <v>0</v>
      </c>
      <c r="E314" s="5">
        <v>0</v>
      </c>
      <c r="F314" s="4">
        <v>1</v>
      </c>
      <c r="G314" s="5">
        <v>1.05</v>
      </c>
      <c r="H314" s="4">
        <v>0</v>
      </c>
    </row>
    <row r="315" spans="1:8" x14ac:dyDescent="0.2">
      <c r="A315" s="2" t="s">
        <v>29</v>
      </c>
      <c r="B315" s="4">
        <v>7</v>
      </c>
      <c r="C315" s="5">
        <v>2.2999999999999998</v>
      </c>
      <c r="D315" s="4">
        <v>3</v>
      </c>
      <c r="E315" s="5">
        <v>1.47</v>
      </c>
      <c r="F315" s="4">
        <v>4</v>
      </c>
      <c r="G315" s="5">
        <v>4.21</v>
      </c>
      <c r="H315" s="4">
        <v>0</v>
      </c>
    </row>
    <row r="316" spans="1:8" x14ac:dyDescent="0.2">
      <c r="A316" s="2" t="s">
        <v>30</v>
      </c>
      <c r="B316" s="4">
        <v>6</v>
      </c>
      <c r="C316" s="5">
        <v>1.97</v>
      </c>
      <c r="D316" s="4">
        <v>4</v>
      </c>
      <c r="E316" s="5">
        <v>1.96</v>
      </c>
      <c r="F316" s="4">
        <v>2</v>
      </c>
      <c r="G316" s="5">
        <v>2.11</v>
      </c>
      <c r="H316" s="4">
        <v>0</v>
      </c>
    </row>
    <row r="317" spans="1:8" x14ac:dyDescent="0.2">
      <c r="A317" s="2" t="s">
        <v>31</v>
      </c>
      <c r="B317" s="4">
        <v>30</v>
      </c>
      <c r="C317" s="5">
        <v>9.84</v>
      </c>
      <c r="D317" s="4">
        <v>29</v>
      </c>
      <c r="E317" s="5">
        <v>14.22</v>
      </c>
      <c r="F317" s="4">
        <v>1</v>
      </c>
      <c r="G317" s="5">
        <v>1.05</v>
      </c>
      <c r="H317" s="4">
        <v>0</v>
      </c>
    </row>
    <row r="318" spans="1:8" x14ac:dyDescent="0.2">
      <c r="A318" s="2" t="s">
        <v>32</v>
      </c>
      <c r="B318" s="4">
        <v>51</v>
      </c>
      <c r="C318" s="5">
        <v>16.72</v>
      </c>
      <c r="D318" s="4">
        <v>45</v>
      </c>
      <c r="E318" s="5">
        <v>22.06</v>
      </c>
      <c r="F318" s="4">
        <v>5</v>
      </c>
      <c r="G318" s="5">
        <v>5.26</v>
      </c>
      <c r="H318" s="4">
        <v>0</v>
      </c>
    </row>
    <row r="319" spans="1:8" x14ac:dyDescent="0.2">
      <c r="A319" s="2" t="s">
        <v>33</v>
      </c>
      <c r="B319" s="4">
        <v>8</v>
      </c>
      <c r="C319" s="5">
        <v>2.62</v>
      </c>
      <c r="D319" s="4">
        <v>4</v>
      </c>
      <c r="E319" s="5">
        <v>1.96</v>
      </c>
      <c r="F319" s="4">
        <v>0</v>
      </c>
      <c r="G319" s="5">
        <v>0</v>
      </c>
      <c r="H319" s="4">
        <v>0</v>
      </c>
    </row>
    <row r="320" spans="1:8" x14ac:dyDescent="0.2">
      <c r="A320" s="2" t="s">
        <v>34</v>
      </c>
      <c r="B320" s="4">
        <v>15</v>
      </c>
      <c r="C320" s="5">
        <v>4.92</v>
      </c>
      <c r="D320" s="4">
        <v>11</v>
      </c>
      <c r="E320" s="5">
        <v>5.39</v>
      </c>
      <c r="F320" s="4">
        <v>3</v>
      </c>
      <c r="G320" s="5">
        <v>3.16</v>
      </c>
      <c r="H320" s="4">
        <v>0</v>
      </c>
    </row>
    <row r="321" spans="1:8" x14ac:dyDescent="0.2">
      <c r="A321" s="2" t="s">
        <v>35</v>
      </c>
      <c r="B321" s="4">
        <v>11</v>
      </c>
      <c r="C321" s="5">
        <v>3.61</v>
      </c>
      <c r="D321" s="4">
        <v>7</v>
      </c>
      <c r="E321" s="5">
        <v>3.43</v>
      </c>
      <c r="F321" s="4">
        <v>4</v>
      </c>
      <c r="G321" s="5">
        <v>4.21</v>
      </c>
      <c r="H321" s="4">
        <v>0</v>
      </c>
    </row>
    <row r="322" spans="1:8" x14ac:dyDescent="0.2">
      <c r="A322" s="1" t="s">
        <v>20</v>
      </c>
      <c r="B322" s="4">
        <v>731</v>
      </c>
      <c r="C322" s="5">
        <v>99.99</v>
      </c>
      <c r="D322" s="4">
        <v>532</v>
      </c>
      <c r="E322" s="5">
        <v>99.98</v>
      </c>
      <c r="F322" s="4">
        <v>165</v>
      </c>
      <c r="G322" s="5">
        <v>99.979999999999976</v>
      </c>
      <c r="H322" s="4">
        <v>6</v>
      </c>
    </row>
    <row r="323" spans="1:8" x14ac:dyDescent="0.2">
      <c r="A323" s="2" t="s">
        <v>21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22</v>
      </c>
      <c r="B324" s="4">
        <v>67</v>
      </c>
      <c r="C324" s="5">
        <v>9.17</v>
      </c>
      <c r="D324" s="4">
        <v>36</v>
      </c>
      <c r="E324" s="5">
        <v>6.77</v>
      </c>
      <c r="F324" s="4">
        <v>31</v>
      </c>
      <c r="G324" s="5">
        <v>18.79</v>
      </c>
      <c r="H324" s="4">
        <v>0</v>
      </c>
    </row>
    <row r="325" spans="1:8" x14ac:dyDescent="0.2">
      <c r="A325" s="2" t="s">
        <v>23</v>
      </c>
      <c r="B325" s="4">
        <v>40</v>
      </c>
      <c r="C325" s="5">
        <v>5.47</v>
      </c>
      <c r="D325" s="4">
        <v>24</v>
      </c>
      <c r="E325" s="5">
        <v>4.51</v>
      </c>
      <c r="F325" s="4">
        <v>15</v>
      </c>
      <c r="G325" s="5">
        <v>9.09</v>
      </c>
      <c r="H325" s="4">
        <v>1</v>
      </c>
    </row>
    <row r="326" spans="1:8" x14ac:dyDescent="0.2">
      <c r="A326" s="2" t="s">
        <v>24</v>
      </c>
      <c r="B326" s="4">
        <v>3</v>
      </c>
      <c r="C326" s="5">
        <v>0.41</v>
      </c>
      <c r="D326" s="4">
        <v>0</v>
      </c>
      <c r="E326" s="5">
        <v>0</v>
      </c>
      <c r="F326" s="4">
        <v>2</v>
      </c>
      <c r="G326" s="5">
        <v>1.21</v>
      </c>
      <c r="H326" s="4">
        <v>0</v>
      </c>
    </row>
    <row r="327" spans="1:8" x14ac:dyDescent="0.2">
      <c r="A327" s="2" t="s">
        <v>25</v>
      </c>
      <c r="B327" s="4">
        <v>2</v>
      </c>
      <c r="C327" s="5">
        <v>0.27</v>
      </c>
      <c r="D327" s="4">
        <v>0</v>
      </c>
      <c r="E327" s="5">
        <v>0</v>
      </c>
      <c r="F327" s="4">
        <v>2</v>
      </c>
      <c r="G327" s="5">
        <v>1.21</v>
      </c>
      <c r="H327" s="4">
        <v>0</v>
      </c>
    </row>
    <row r="328" spans="1:8" x14ac:dyDescent="0.2">
      <c r="A328" s="2" t="s">
        <v>26</v>
      </c>
      <c r="B328" s="4">
        <v>10</v>
      </c>
      <c r="C328" s="5">
        <v>1.37</v>
      </c>
      <c r="D328" s="4">
        <v>4</v>
      </c>
      <c r="E328" s="5">
        <v>0.75</v>
      </c>
      <c r="F328" s="4">
        <v>5</v>
      </c>
      <c r="G328" s="5">
        <v>3.03</v>
      </c>
      <c r="H328" s="4">
        <v>1</v>
      </c>
    </row>
    <row r="329" spans="1:8" x14ac:dyDescent="0.2">
      <c r="A329" s="2" t="s">
        <v>27</v>
      </c>
      <c r="B329" s="4">
        <v>206</v>
      </c>
      <c r="C329" s="5">
        <v>28.18</v>
      </c>
      <c r="D329" s="4">
        <v>132</v>
      </c>
      <c r="E329" s="5">
        <v>24.81</v>
      </c>
      <c r="F329" s="4">
        <v>73</v>
      </c>
      <c r="G329" s="5">
        <v>44.24</v>
      </c>
      <c r="H329" s="4">
        <v>1</v>
      </c>
    </row>
    <row r="330" spans="1:8" x14ac:dyDescent="0.2">
      <c r="A330" s="2" t="s">
        <v>28</v>
      </c>
      <c r="B330" s="4">
        <v>2</v>
      </c>
      <c r="C330" s="5">
        <v>0.27</v>
      </c>
      <c r="D330" s="4">
        <v>0</v>
      </c>
      <c r="E330" s="5">
        <v>0</v>
      </c>
      <c r="F330" s="4">
        <v>2</v>
      </c>
      <c r="G330" s="5">
        <v>1.21</v>
      </c>
      <c r="H330" s="4">
        <v>0</v>
      </c>
    </row>
    <row r="331" spans="1:8" x14ac:dyDescent="0.2">
      <c r="A331" s="2" t="s">
        <v>29</v>
      </c>
      <c r="B331" s="4">
        <v>57</v>
      </c>
      <c r="C331" s="5">
        <v>7.8</v>
      </c>
      <c r="D331" s="4">
        <v>47</v>
      </c>
      <c r="E331" s="5">
        <v>8.83</v>
      </c>
      <c r="F331" s="4">
        <v>9</v>
      </c>
      <c r="G331" s="5">
        <v>5.45</v>
      </c>
      <c r="H331" s="4">
        <v>0</v>
      </c>
    </row>
    <row r="332" spans="1:8" x14ac:dyDescent="0.2">
      <c r="A332" s="2" t="s">
        <v>30</v>
      </c>
      <c r="B332" s="4">
        <v>22</v>
      </c>
      <c r="C332" s="5">
        <v>3.01</v>
      </c>
      <c r="D332" s="4">
        <v>19</v>
      </c>
      <c r="E332" s="5">
        <v>3.57</v>
      </c>
      <c r="F332" s="4">
        <v>2</v>
      </c>
      <c r="G332" s="5">
        <v>1.21</v>
      </c>
      <c r="H332" s="4">
        <v>0</v>
      </c>
    </row>
    <row r="333" spans="1:8" x14ac:dyDescent="0.2">
      <c r="A333" s="2" t="s">
        <v>31</v>
      </c>
      <c r="B333" s="4">
        <v>109</v>
      </c>
      <c r="C333" s="5">
        <v>14.91</v>
      </c>
      <c r="D333" s="4">
        <v>101</v>
      </c>
      <c r="E333" s="5">
        <v>18.98</v>
      </c>
      <c r="F333" s="4">
        <v>7</v>
      </c>
      <c r="G333" s="5">
        <v>4.24</v>
      </c>
      <c r="H333" s="4">
        <v>1</v>
      </c>
    </row>
    <row r="334" spans="1:8" x14ac:dyDescent="0.2">
      <c r="A334" s="2" t="s">
        <v>32</v>
      </c>
      <c r="B334" s="4">
        <v>124</v>
      </c>
      <c r="C334" s="5">
        <v>16.96</v>
      </c>
      <c r="D334" s="4">
        <v>116</v>
      </c>
      <c r="E334" s="5">
        <v>21.8</v>
      </c>
      <c r="F334" s="4">
        <v>6</v>
      </c>
      <c r="G334" s="5">
        <v>3.64</v>
      </c>
      <c r="H334" s="4">
        <v>1</v>
      </c>
    </row>
    <row r="335" spans="1:8" x14ac:dyDescent="0.2">
      <c r="A335" s="2" t="s">
        <v>33</v>
      </c>
      <c r="B335" s="4">
        <v>44</v>
      </c>
      <c r="C335" s="5">
        <v>6.02</v>
      </c>
      <c r="D335" s="4">
        <v>23</v>
      </c>
      <c r="E335" s="5">
        <v>4.32</v>
      </c>
      <c r="F335" s="4">
        <v>0</v>
      </c>
      <c r="G335" s="5">
        <v>0</v>
      </c>
      <c r="H335" s="4">
        <v>0</v>
      </c>
    </row>
    <row r="336" spans="1:8" x14ac:dyDescent="0.2">
      <c r="A336" s="2" t="s">
        <v>34</v>
      </c>
      <c r="B336" s="4">
        <v>24</v>
      </c>
      <c r="C336" s="5">
        <v>3.28</v>
      </c>
      <c r="D336" s="4">
        <v>16</v>
      </c>
      <c r="E336" s="5">
        <v>3.01</v>
      </c>
      <c r="F336" s="4">
        <v>7</v>
      </c>
      <c r="G336" s="5">
        <v>4.24</v>
      </c>
      <c r="H336" s="4">
        <v>0</v>
      </c>
    </row>
    <row r="337" spans="1:8" x14ac:dyDescent="0.2">
      <c r="A337" s="2" t="s">
        <v>35</v>
      </c>
      <c r="B337" s="4">
        <v>21</v>
      </c>
      <c r="C337" s="5">
        <v>2.87</v>
      </c>
      <c r="D337" s="4">
        <v>14</v>
      </c>
      <c r="E337" s="5">
        <v>2.63</v>
      </c>
      <c r="F337" s="4">
        <v>4</v>
      </c>
      <c r="G337" s="5">
        <v>2.42</v>
      </c>
      <c r="H337" s="4">
        <v>1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AA04C-198A-4D7E-80F9-652EBDBBC846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198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63</v>
      </c>
      <c r="D6" s="8">
        <v>12.75</v>
      </c>
      <c r="E6" s="12">
        <v>14</v>
      </c>
      <c r="F6" s="8">
        <v>5</v>
      </c>
      <c r="G6" s="12">
        <v>49</v>
      </c>
      <c r="H6" s="8">
        <v>23.9</v>
      </c>
      <c r="I6" s="12">
        <v>0</v>
      </c>
    </row>
    <row r="7" spans="2:9" ht="15" customHeight="1" x14ac:dyDescent="0.2">
      <c r="B7" t="s">
        <v>23</v>
      </c>
      <c r="C7" s="12">
        <v>107</v>
      </c>
      <c r="D7" s="8">
        <v>21.66</v>
      </c>
      <c r="E7" s="12">
        <v>67</v>
      </c>
      <c r="F7" s="8">
        <v>23.93</v>
      </c>
      <c r="G7" s="12">
        <v>40</v>
      </c>
      <c r="H7" s="8">
        <v>19.510000000000002</v>
      </c>
      <c r="I7" s="12">
        <v>0</v>
      </c>
    </row>
    <row r="8" spans="2:9" ht="15" customHeight="1" x14ac:dyDescent="0.2">
      <c r="B8" t="s">
        <v>24</v>
      </c>
      <c r="C8" s="12">
        <v>4</v>
      </c>
      <c r="D8" s="8">
        <v>0.81</v>
      </c>
      <c r="E8" s="12">
        <v>0</v>
      </c>
      <c r="F8" s="8">
        <v>0</v>
      </c>
      <c r="G8" s="12">
        <v>2</v>
      </c>
      <c r="H8" s="8">
        <v>0.98</v>
      </c>
      <c r="I8" s="12">
        <v>0</v>
      </c>
    </row>
    <row r="9" spans="2:9" ht="15" customHeight="1" x14ac:dyDescent="0.2">
      <c r="B9" t="s">
        <v>25</v>
      </c>
      <c r="C9" s="12">
        <v>4</v>
      </c>
      <c r="D9" s="8">
        <v>0.81</v>
      </c>
      <c r="E9" s="12">
        <v>1</v>
      </c>
      <c r="F9" s="8">
        <v>0.36</v>
      </c>
      <c r="G9" s="12">
        <v>3</v>
      </c>
      <c r="H9" s="8">
        <v>1.46</v>
      </c>
      <c r="I9" s="12">
        <v>0</v>
      </c>
    </row>
    <row r="10" spans="2:9" ht="15" customHeight="1" x14ac:dyDescent="0.2">
      <c r="B10" t="s">
        <v>26</v>
      </c>
      <c r="C10" s="12">
        <v>7</v>
      </c>
      <c r="D10" s="8">
        <v>1.42</v>
      </c>
      <c r="E10" s="12">
        <v>3</v>
      </c>
      <c r="F10" s="8">
        <v>1.07</v>
      </c>
      <c r="G10" s="12">
        <v>4</v>
      </c>
      <c r="H10" s="8">
        <v>1.95</v>
      </c>
      <c r="I10" s="12">
        <v>0</v>
      </c>
    </row>
    <row r="11" spans="2:9" ht="15" customHeight="1" x14ac:dyDescent="0.2">
      <c r="B11" t="s">
        <v>27</v>
      </c>
      <c r="C11" s="12">
        <v>118</v>
      </c>
      <c r="D11" s="8">
        <v>23.89</v>
      </c>
      <c r="E11" s="12">
        <v>67</v>
      </c>
      <c r="F11" s="8">
        <v>23.93</v>
      </c>
      <c r="G11" s="12">
        <v>50</v>
      </c>
      <c r="H11" s="8">
        <v>24.39</v>
      </c>
      <c r="I11" s="12">
        <v>0</v>
      </c>
    </row>
    <row r="12" spans="2:9" ht="15" customHeight="1" x14ac:dyDescent="0.2">
      <c r="B12" t="s">
        <v>28</v>
      </c>
      <c r="C12" s="12">
        <v>4</v>
      </c>
      <c r="D12" s="8">
        <v>0.81</v>
      </c>
      <c r="E12" s="12">
        <v>0</v>
      </c>
      <c r="F12" s="8">
        <v>0</v>
      </c>
      <c r="G12" s="12">
        <v>4</v>
      </c>
      <c r="H12" s="8">
        <v>1.95</v>
      </c>
      <c r="I12" s="12">
        <v>0</v>
      </c>
    </row>
    <row r="13" spans="2:9" ht="15" customHeight="1" x14ac:dyDescent="0.2">
      <c r="B13" t="s">
        <v>29</v>
      </c>
      <c r="C13" s="12">
        <v>26</v>
      </c>
      <c r="D13" s="8">
        <v>5.26</v>
      </c>
      <c r="E13" s="12">
        <v>11</v>
      </c>
      <c r="F13" s="8">
        <v>3.93</v>
      </c>
      <c r="G13" s="12">
        <v>15</v>
      </c>
      <c r="H13" s="8">
        <v>7.32</v>
      </c>
      <c r="I13" s="12">
        <v>0</v>
      </c>
    </row>
    <row r="14" spans="2:9" ht="15" customHeight="1" x14ac:dyDescent="0.2">
      <c r="B14" t="s">
        <v>30</v>
      </c>
      <c r="C14" s="12">
        <v>21</v>
      </c>
      <c r="D14" s="8">
        <v>4.25</v>
      </c>
      <c r="E14" s="12">
        <v>13</v>
      </c>
      <c r="F14" s="8">
        <v>4.6399999999999997</v>
      </c>
      <c r="G14" s="12">
        <v>8</v>
      </c>
      <c r="H14" s="8">
        <v>3.9</v>
      </c>
      <c r="I14" s="12">
        <v>0</v>
      </c>
    </row>
    <row r="15" spans="2:9" ht="15" customHeight="1" x14ac:dyDescent="0.2">
      <c r="B15" t="s">
        <v>31</v>
      </c>
      <c r="C15" s="12">
        <v>28</v>
      </c>
      <c r="D15" s="8">
        <v>5.67</v>
      </c>
      <c r="E15" s="12">
        <v>25</v>
      </c>
      <c r="F15" s="8">
        <v>8.93</v>
      </c>
      <c r="G15" s="12">
        <v>2</v>
      </c>
      <c r="H15" s="8">
        <v>0.98</v>
      </c>
      <c r="I15" s="12">
        <v>1</v>
      </c>
    </row>
    <row r="16" spans="2:9" ht="15" customHeight="1" x14ac:dyDescent="0.2">
      <c r="B16" t="s">
        <v>32</v>
      </c>
      <c r="C16" s="12">
        <v>51</v>
      </c>
      <c r="D16" s="8">
        <v>10.32</v>
      </c>
      <c r="E16" s="12">
        <v>39</v>
      </c>
      <c r="F16" s="8">
        <v>13.93</v>
      </c>
      <c r="G16" s="12">
        <v>12</v>
      </c>
      <c r="H16" s="8">
        <v>5.85</v>
      </c>
      <c r="I16" s="12">
        <v>0</v>
      </c>
    </row>
    <row r="17" spans="2:9" ht="15" customHeight="1" x14ac:dyDescent="0.2">
      <c r="B17" t="s">
        <v>33</v>
      </c>
      <c r="C17" s="12">
        <v>15</v>
      </c>
      <c r="D17" s="8">
        <v>3.04</v>
      </c>
      <c r="E17" s="12">
        <v>9</v>
      </c>
      <c r="F17" s="8">
        <v>3.21</v>
      </c>
      <c r="G17" s="12">
        <v>4</v>
      </c>
      <c r="H17" s="8">
        <v>1.95</v>
      </c>
      <c r="I17" s="12">
        <v>0</v>
      </c>
    </row>
    <row r="18" spans="2:9" ht="15" customHeight="1" x14ac:dyDescent="0.2">
      <c r="B18" t="s">
        <v>34</v>
      </c>
      <c r="C18" s="12">
        <v>19</v>
      </c>
      <c r="D18" s="8">
        <v>3.85</v>
      </c>
      <c r="E18" s="12">
        <v>14</v>
      </c>
      <c r="F18" s="8">
        <v>5</v>
      </c>
      <c r="G18" s="12">
        <v>4</v>
      </c>
      <c r="H18" s="8">
        <v>1.95</v>
      </c>
      <c r="I18" s="12">
        <v>0</v>
      </c>
    </row>
    <row r="19" spans="2:9" ht="15" customHeight="1" x14ac:dyDescent="0.2">
      <c r="B19" t="s">
        <v>35</v>
      </c>
      <c r="C19" s="12">
        <v>27</v>
      </c>
      <c r="D19" s="8">
        <v>5.47</v>
      </c>
      <c r="E19" s="12">
        <v>17</v>
      </c>
      <c r="F19" s="8">
        <v>6.07</v>
      </c>
      <c r="G19" s="12">
        <v>8</v>
      </c>
      <c r="H19" s="8">
        <v>3.9</v>
      </c>
      <c r="I19" s="12">
        <v>1</v>
      </c>
    </row>
    <row r="20" spans="2:9" ht="15" customHeight="1" x14ac:dyDescent="0.2">
      <c r="B20" s="9" t="s">
        <v>180</v>
      </c>
      <c r="C20" s="12">
        <f>SUM(LTBL_38402[総数／事業所数])</f>
        <v>494</v>
      </c>
      <c r="E20" s="12">
        <f>SUBTOTAL(109,LTBL_38402[個人／事業所数])</f>
        <v>280</v>
      </c>
      <c r="G20" s="12">
        <f>SUBTOTAL(109,LTBL_38402[法人／事業所数])</f>
        <v>205</v>
      </c>
      <c r="I20" s="12">
        <f>SUBTOTAL(109,LTBL_38402[法人以外の団体／事業所数])</f>
        <v>2</v>
      </c>
    </row>
    <row r="21" spans="2:9" ht="15" customHeight="1" x14ac:dyDescent="0.2">
      <c r="E21" s="11">
        <f>LTBL_38402[[#Totals],[個人／事業所数]]/LTBL_38402[[#Totals],[総数／事業所数]]</f>
        <v>0.5668016194331984</v>
      </c>
      <c r="G21" s="11">
        <f>LTBL_38402[[#Totals],[法人／事業所数]]/LTBL_38402[[#Totals],[総数／事業所数]]</f>
        <v>0.41497975708502022</v>
      </c>
      <c r="I21" s="11">
        <f>LTBL_38402[[#Totals],[法人以外の団体／事業所数]]/LTBL_38402[[#Totals],[総数／事業所数]]</f>
        <v>4.048582995951417E-3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77</v>
      </c>
      <c r="C24" s="12">
        <v>61</v>
      </c>
      <c r="D24" s="8">
        <v>12.35</v>
      </c>
      <c r="E24" s="12">
        <v>48</v>
      </c>
      <c r="F24" s="8">
        <v>17.14</v>
      </c>
      <c r="G24" s="12">
        <v>13</v>
      </c>
      <c r="H24" s="8">
        <v>6.34</v>
      </c>
      <c r="I24" s="12">
        <v>0</v>
      </c>
    </row>
    <row r="25" spans="2:9" ht="15" customHeight="1" x14ac:dyDescent="0.2">
      <c r="B25" t="s">
        <v>54</v>
      </c>
      <c r="C25" s="12">
        <v>47</v>
      </c>
      <c r="D25" s="8">
        <v>9.51</v>
      </c>
      <c r="E25" s="12">
        <v>26</v>
      </c>
      <c r="F25" s="8">
        <v>9.2899999999999991</v>
      </c>
      <c r="G25" s="12">
        <v>20</v>
      </c>
      <c r="H25" s="8">
        <v>9.76</v>
      </c>
      <c r="I25" s="12">
        <v>0</v>
      </c>
    </row>
    <row r="26" spans="2:9" ht="15" customHeight="1" x14ac:dyDescent="0.2">
      <c r="B26" t="s">
        <v>59</v>
      </c>
      <c r="C26" s="12">
        <v>41</v>
      </c>
      <c r="D26" s="8">
        <v>8.3000000000000007</v>
      </c>
      <c r="E26" s="12">
        <v>35</v>
      </c>
      <c r="F26" s="8">
        <v>12.5</v>
      </c>
      <c r="G26" s="12">
        <v>6</v>
      </c>
      <c r="H26" s="8">
        <v>2.93</v>
      </c>
      <c r="I26" s="12">
        <v>0</v>
      </c>
    </row>
    <row r="27" spans="2:9" ht="15" customHeight="1" x14ac:dyDescent="0.2">
      <c r="B27" t="s">
        <v>44</v>
      </c>
      <c r="C27" s="12">
        <v>33</v>
      </c>
      <c r="D27" s="8">
        <v>6.68</v>
      </c>
      <c r="E27" s="12">
        <v>5</v>
      </c>
      <c r="F27" s="8">
        <v>1.79</v>
      </c>
      <c r="G27" s="12">
        <v>28</v>
      </c>
      <c r="H27" s="8">
        <v>13.66</v>
      </c>
      <c r="I27" s="12">
        <v>0</v>
      </c>
    </row>
    <row r="28" spans="2:9" ht="15" customHeight="1" x14ac:dyDescent="0.2">
      <c r="B28" t="s">
        <v>52</v>
      </c>
      <c r="C28" s="12">
        <v>24</v>
      </c>
      <c r="D28" s="8">
        <v>4.8600000000000003</v>
      </c>
      <c r="E28" s="12">
        <v>17</v>
      </c>
      <c r="F28" s="8">
        <v>6.07</v>
      </c>
      <c r="G28" s="12">
        <v>7</v>
      </c>
      <c r="H28" s="8">
        <v>3.41</v>
      </c>
      <c r="I28" s="12">
        <v>0</v>
      </c>
    </row>
    <row r="29" spans="2:9" ht="15" customHeight="1" x14ac:dyDescent="0.2">
      <c r="B29" t="s">
        <v>58</v>
      </c>
      <c r="C29" s="12">
        <v>23</v>
      </c>
      <c r="D29" s="8">
        <v>4.66</v>
      </c>
      <c r="E29" s="12">
        <v>21</v>
      </c>
      <c r="F29" s="8">
        <v>7.5</v>
      </c>
      <c r="G29" s="12">
        <v>1</v>
      </c>
      <c r="H29" s="8">
        <v>0.49</v>
      </c>
      <c r="I29" s="12">
        <v>1</v>
      </c>
    </row>
    <row r="30" spans="2:9" ht="15" customHeight="1" x14ac:dyDescent="0.2">
      <c r="B30" t="s">
        <v>53</v>
      </c>
      <c r="C30" s="12">
        <v>21</v>
      </c>
      <c r="D30" s="8">
        <v>4.25</v>
      </c>
      <c r="E30" s="12">
        <v>15</v>
      </c>
      <c r="F30" s="8">
        <v>5.36</v>
      </c>
      <c r="G30" s="12">
        <v>6</v>
      </c>
      <c r="H30" s="8">
        <v>2.93</v>
      </c>
      <c r="I30" s="12">
        <v>0</v>
      </c>
    </row>
    <row r="31" spans="2:9" ht="15" customHeight="1" x14ac:dyDescent="0.2">
      <c r="B31" t="s">
        <v>63</v>
      </c>
      <c r="C31" s="12">
        <v>19</v>
      </c>
      <c r="D31" s="8">
        <v>3.85</v>
      </c>
      <c r="E31" s="12">
        <v>15</v>
      </c>
      <c r="F31" s="8">
        <v>5.36</v>
      </c>
      <c r="G31" s="12">
        <v>4</v>
      </c>
      <c r="H31" s="8">
        <v>1.95</v>
      </c>
      <c r="I31" s="12">
        <v>0</v>
      </c>
    </row>
    <row r="32" spans="2:9" ht="15" customHeight="1" x14ac:dyDescent="0.2">
      <c r="B32" t="s">
        <v>55</v>
      </c>
      <c r="C32" s="12">
        <v>17</v>
      </c>
      <c r="D32" s="8">
        <v>3.44</v>
      </c>
      <c r="E32" s="12">
        <v>8</v>
      </c>
      <c r="F32" s="8">
        <v>2.86</v>
      </c>
      <c r="G32" s="12">
        <v>9</v>
      </c>
      <c r="H32" s="8">
        <v>4.3899999999999997</v>
      </c>
      <c r="I32" s="12">
        <v>0</v>
      </c>
    </row>
    <row r="33" spans="2:9" ht="15" customHeight="1" x14ac:dyDescent="0.2">
      <c r="B33" t="s">
        <v>46</v>
      </c>
      <c r="C33" s="12">
        <v>16</v>
      </c>
      <c r="D33" s="8">
        <v>3.24</v>
      </c>
      <c r="E33" s="12">
        <v>2</v>
      </c>
      <c r="F33" s="8">
        <v>0.71</v>
      </c>
      <c r="G33" s="12">
        <v>14</v>
      </c>
      <c r="H33" s="8">
        <v>6.83</v>
      </c>
      <c r="I33" s="12">
        <v>0</v>
      </c>
    </row>
    <row r="34" spans="2:9" ht="15" customHeight="1" x14ac:dyDescent="0.2">
      <c r="B34" t="s">
        <v>60</v>
      </c>
      <c r="C34" s="12">
        <v>15</v>
      </c>
      <c r="D34" s="8">
        <v>3.04</v>
      </c>
      <c r="E34" s="12">
        <v>9</v>
      </c>
      <c r="F34" s="8">
        <v>3.21</v>
      </c>
      <c r="G34" s="12">
        <v>4</v>
      </c>
      <c r="H34" s="8">
        <v>1.95</v>
      </c>
      <c r="I34" s="12">
        <v>0</v>
      </c>
    </row>
    <row r="35" spans="2:9" ht="15" customHeight="1" x14ac:dyDescent="0.2">
      <c r="B35" t="s">
        <v>45</v>
      </c>
      <c r="C35" s="12">
        <v>14</v>
      </c>
      <c r="D35" s="8">
        <v>2.83</v>
      </c>
      <c r="E35" s="12">
        <v>7</v>
      </c>
      <c r="F35" s="8">
        <v>2.5</v>
      </c>
      <c r="G35" s="12">
        <v>7</v>
      </c>
      <c r="H35" s="8">
        <v>3.41</v>
      </c>
      <c r="I35" s="12">
        <v>0</v>
      </c>
    </row>
    <row r="36" spans="2:9" ht="15" customHeight="1" x14ac:dyDescent="0.2">
      <c r="B36" t="s">
        <v>61</v>
      </c>
      <c r="C36" s="12">
        <v>14</v>
      </c>
      <c r="D36" s="8">
        <v>2.83</v>
      </c>
      <c r="E36" s="12">
        <v>13</v>
      </c>
      <c r="F36" s="8">
        <v>4.6399999999999997</v>
      </c>
      <c r="G36" s="12">
        <v>1</v>
      </c>
      <c r="H36" s="8">
        <v>0.49</v>
      </c>
      <c r="I36" s="12">
        <v>0</v>
      </c>
    </row>
    <row r="37" spans="2:9" ht="15" customHeight="1" x14ac:dyDescent="0.2">
      <c r="B37" t="s">
        <v>56</v>
      </c>
      <c r="C37" s="12">
        <v>11</v>
      </c>
      <c r="D37" s="8">
        <v>2.23</v>
      </c>
      <c r="E37" s="12">
        <v>8</v>
      </c>
      <c r="F37" s="8">
        <v>2.86</v>
      </c>
      <c r="G37" s="12">
        <v>3</v>
      </c>
      <c r="H37" s="8">
        <v>1.46</v>
      </c>
      <c r="I37" s="12">
        <v>0</v>
      </c>
    </row>
    <row r="38" spans="2:9" ht="15" customHeight="1" x14ac:dyDescent="0.2">
      <c r="B38" t="s">
        <v>57</v>
      </c>
      <c r="C38" s="12">
        <v>10</v>
      </c>
      <c r="D38" s="8">
        <v>2.02</v>
      </c>
      <c r="E38" s="12">
        <v>5</v>
      </c>
      <c r="F38" s="8">
        <v>1.79</v>
      </c>
      <c r="G38" s="12">
        <v>5</v>
      </c>
      <c r="H38" s="8">
        <v>2.44</v>
      </c>
      <c r="I38" s="12">
        <v>0</v>
      </c>
    </row>
    <row r="39" spans="2:9" ht="15" customHeight="1" x14ac:dyDescent="0.2">
      <c r="B39" t="s">
        <v>68</v>
      </c>
      <c r="C39" s="12">
        <v>8</v>
      </c>
      <c r="D39" s="8">
        <v>1.62</v>
      </c>
      <c r="E39" s="12">
        <v>7</v>
      </c>
      <c r="F39" s="8">
        <v>2.5</v>
      </c>
      <c r="G39" s="12">
        <v>1</v>
      </c>
      <c r="H39" s="8">
        <v>0.49</v>
      </c>
      <c r="I39" s="12">
        <v>0</v>
      </c>
    </row>
    <row r="40" spans="2:9" ht="15" customHeight="1" x14ac:dyDescent="0.2">
      <c r="B40" t="s">
        <v>75</v>
      </c>
      <c r="C40" s="12">
        <v>7</v>
      </c>
      <c r="D40" s="8">
        <v>1.42</v>
      </c>
      <c r="E40" s="12">
        <v>1</v>
      </c>
      <c r="F40" s="8">
        <v>0.36</v>
      </c>
      <c r="G40" s="12">
        <v>6</v>
      </c>
      <c r="H40" s="8">
        <v>2.93</v>
      </c>
      <c r="I40" s="12">
        <v>0</v>
      </c>
    </row>
    <row r="41" spans="2:9" ht="15" customHeight="1" x14ac:dyDescent="0.2">
      <c r="B41" t="s">
        <v>49</v>
      </c>
      <c r="C41" s="12">
        <v>7</v>
      </c>
      <c r="D41" s="8">
        <v>1.42</v>
      </c>
      <c r="E41" s="12">
        <v>1</v>
      </c>
      <c r="F41" s="8">
        <v>0.36</v>
      </c>
      <c r="G41" s="12">
        <v>6</v>
      </c>
      <c r="H41" s="8">
        <v>2.93</v>
      </c>
      <c r="I41" s="12">
        <v>0</v>
      </c>
    </row>
    <row r="42" spans="2:9" ht="15" customHeight="1" x14ac:dyDescent="0.2">
      <c r="B42" t="s">
        <v>50</v>
      </c>
      <c r="C42" s="12">
        <v>7</v>
      </c>
      <c r="D42" s="8">
        <v>1.42</v>
      </c>
      <c r="E42" s="12">
        <v>3</v>
      </c>
      <c r="F42" s="8">
        <v>1.07</v>
      </c>
      <c r="G42" s="12">
        <v>4</v>
      </c>
      <c r="H42" s="8">
        <v>1.95</v>
      </c>
      <c r="I42" s="12">
        <v>0</v>
      </c>
    </row>
    <row r="43" spans="2:9" ht="15" customHeight="1" x14ac:dyDescent="0.2">
      <c r="B43" t="s">
        <v>65</v>
      </c>
      <c r="C43" s="12">
        <v>7</v>
      </c>
      <c r="D43" s="8">
        <v>1.42</v>
      </c>
      <c r="E43" s="12">
        <v>2</v>
      </c>
      <c r="F43" s="8">
        <v>0.71</v>
      </c>
      <c r="G43" s="12">
        <v>5</v>
      </c>
      <c r="H43" s="8">
        <v>2.44</v>
      </c>
      <c r="I43" s="12">
        <v>0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150</v>
      </c>
      <c r="C47" s="12">
        <v>58</v>
      </c>
      <c r="D47" s="8">
        <v>11.74</v>
      </c>
      <c r="E47" s="12">
        <v>47</v>
      </c>
      <c r="F47" s="8">
        <v>16.79</v>
      </c>
      <c r="G47" s="12">
        <v>11</v>
      </c>
      <c r="H47" s="8">
        <v>5.37</v>
      </c>
      <c r="I47" s="12">
        <v>0</v>
      </c>
    </row>
    <row r="48" spans="2:9" ht="15" customHeight="1" x14ac:dyDescent="0.2">
      <c r="B48" t="s">
        <v>105</v>
      </c>
      <c r="C48" s="12">
        <v>25</v>
      </c>
      <c r="D48" s="8">
        <v>5.0599999999999996</v>
      </c>
      <c r="E48" s="12">
        <v>22</v>
      </c>
      <c r="F48" s="8">
        <v>7.86</v>
      </c>
      <c r="G48" s="12">
        <v>3</v>
      </c>
      <c r="H48" s="8">
        <v>1.46</v>
      </c>
      <c r="I48" s="12">
        <v>0</v>
      </c>
    </row>
    <row r="49" spans="2:9" ht="15" customHeight="1" x14ac:dyDescent="0.2">
      <c r="B49" t="s">
        <v>109</v>
      </c>
      <c r="C49" s="12">
        <v>19</v>
      </c>
      <c r="D49" s="8">
        <v>3.85</v>
      </c>
      <c r="E49" s="12">
        <v>15</v>
      </c>
      <c r="F49" s="8">
        <v>5.36</v>
      </c>
      <c r="G49" s="12">
        <v>4</v>
      </c>
      <c r="H49" s="8">
        <v>1.95</v>
      </c>
      <c r="I49" s="12">
        <v>0</v>
      </c>
    </row>
    <row r="50" spans="2:9" ht="15" customHeight="1" x14ac:dyDescent="0.2">
      <c r="B50" t="s">
        <v>92</v>
      </c>
      <c r="C50" s="12">
        <v>16</v>
      </c>
      <c r="D50" s="8">
        <v>3.24</v>
      </c>
      <c r="E50" s="12">
        <v>4</v>
      </c>
      <c r="F50" s="8">
        <v>1.43</v>
      </c>
      <c r="G50" s="12">
        <v>12</v>
      </c>
      <c r="H50" s="8">
        <v>5.85</v>
      </c>
      <c r="I50" s="12">
        <v>0</v>
      </c>
    </row>
    <row r="51" spans="2:9" ht="15" customHeight="1" x14ac:dyDescent="0.2">
      <c r="B51" t="s">
        <v>96</v>
      </c>
      <c r="C51" s="12">
        <v>14</v>
      </c>
      <c r="D51" s="8">
        <v>2.83</v>
      </c>
      <c r="E51" s="12">
        <v>9</v>
      </c>
      <c r="F51" s="8">
        <v>3.21</v>
      </c>
      <c r="G51" s="12">
        <v>5</v>
      </c>
      <c r="H51" s="8">
        <v>2.44</v>
      </c>
      <c r="I51" s="12">
        <v>0</v>
      </c>
    </row>
    <row r="52" spans="2:9" ht="15" customHeight="1" x14ac:dyDescent="0.2">
      <c r="B52" t="s">
        <v>151</v>
      </c>
      <c r="C52" s="12">
        <v>14</v>
      </c>
      <c r="D52" s="8">
        <v>2.83</v>
      </c>
      <c r="E52" s="12">
        <v>12</v>
      </c>
      <c r="F52" s="8">
        <v>4.29</v>
      </c>
      <c r="G52" s="12">
        <v>2</v>
      </c>
      <c r="H52" s="8">
        <v>0.98</v>
      </c>
      <c r="I52" s="12">
        <v>0</v>
      </c>
    </row>
    <row r="53" spans="2:9" ht="15" customHeight="1" x14ac:dyDescent="0.2">
      <c r="B53" t="s">
        <v>104</v>
      </c>
      <c r="C53" s="12">
        <v>13</v>
      </c>
      <c r="D53" s="8">
        <v>2.63</v>
      </c>
      <c r="E53" s="12">
        <v>12</v>
      </c>
      <c r="F53" s="8">
        <v>4.29</v>
      </c>
      <c r="G53" s="12">
        <v>1</v>
      </c>
      <c r="H53" s="8">
        <v>0.49</v>
      </c>
      <c r="I53" s="12">
        <v>0</v>
      </c>
    </row>
    <row r="54" spans="2:9" ht="15" customHeight="1" x14ac:dyDescent="0.2">
      <c r="B54" t="s">
        <v>99</v>
      </c>
      <c r="C54" s="12">
        <v>12</v>
      </c>
      <c r="D54" s="8">
        <v>2.4300000000000002</v>
      </c>
      <c r="E54" s="12">
        <v>8</v>
      </c>
      <c r="F54" s="8">
        <v>2.86</v>
      </c>
      <c r="G54" s="12">
        <v>4</v>
      </c>
      <c r="H54" s="8">
        <v>1.95</v>
      </c>
      <c r="I54" s="12">
        <v>0</v>
      </c>
    </row>
    <row r="55" spans="2:9" ht="15" customHeight="1" x14ac:dyDescent="0.2">
      <c r="B55" t="s">
        <v>90</v>
      </c>
      <c r="C55" s="12">
        <v>11</v>
      </c>
      <c r="D55" s="8">
        <v>2.23</v>
      </c>
      <c r="E55" s="12">
        <v>0</v>
      </c>
      <c r="F55" s="8">
        <v>0</v>
      </c>
      <c r="G55" s="12">
        <v>11</v>
      </c>
      <c r="H55" s="8">
        <v>5.37</v>
      </c>
      <c r="I55" s="12">
        <v>0</v>
      </c>
    </row>
    <row r="56" spans="2:9" ht="15" customHeight="1" x14ac:dyDescent="0.2">
      <c r="B56" t="s">
        <v>108</v>
      </c>
      <c r="C56" s="12">
        <v>11</v>
      </c>
      <c r="D56" s="8">
        <v>2.23</v>
      </c>
      <c r="E56" s="12">
        <v>11</v>
      </c>
      <c r="F56" s="8">
        <v>3.93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94</v>
      </c>
      <c r="C57" s="12">
        <v>9</v>
      </c>
      <c r="D57" s="8">
        <v>1.82</v>
      </c>
      <c r="E57" s="12">
        <v>1</v>
      </c>
      <c r="F57" s="8">
        <v>0.36</v>
      </c>
      <c r="G57" s="12">
        <v>8</v>
      </c>
      <c r="H57" s="8">
        <v>3.9</v>
      </c>
      <c r="I57" s="12">
        <v>0</v>
      </c>
    </row>
    <row r="58" spans="2:9" ht="15" customHeight="1" x14ac:dyDescent="0.2">
      <c r="B58" t="s">
        <v>118</v>
      </c>
      <c r="C58" s="12">
        <v>9</v>
      </c>
      <c r="D58" s="8">
        <v>1.82</v>
      </c>
      <c r="E58" s="12">
        <v>0</v>
      </c>
      <c r="F58" s="8">
        <v>0</v>
      </c>
      <c r="G58" s="12">
        <v>9</v>
      </c>
      <c r="H58" s="8">
        <v>4.3899999999999997</v>
      </c>
      <c r="I58" s="12">
        <v>0</v>
      </c>
    </row>
    <row r="59" spans="2:9" ht="15" customHeight="1" x14ac:dyDescent="0.2">
      <c r="B59" t="s">
        <v>95</v>
      </c>
      <c r="C59" s="12">
        <v>7</v>
      </c>
      <c r="D59" s="8">
        <v>1.42</v>
      </c>
      <c r="E59" s="12">
        <v>6</v>
      </c>
      <c r="F59" s="8">
        <v>2.14</v>
      </c>
      <c r="G59" s="12">
        <v>1</v>
      </c>
      <c r="H59" s="8">
        <v>0.49</v>
      </c>
      <c r="I59" s="12">
        <v>0</v>
      </c>
    </row>
    <row r="60" spans="2:9" ht="15" customHeight="1" x14ac:dyDescent="0.2">
      <c r="B60" t="s">
        <v>137</v>
      </c>
      <c r="C60" s="12">
        <v>6</v>
      </c>
      <c r="D60" s="8">
        <v>1.21</v>
      </c>
      <c r="E60" s="12">
        <v>4</v>
      </c>
      <c r="F60" s="8">
        <v>1.43</v>
      </c>
      <c r="G60" s="12">
        <v>2</v>
      </c>
      <c r="H60" s="8">
        <v>0.98</v>
      </c>
      <c r="I60" s="12">
        <v>0</v>
      </c>
    </row>
    <row r="61" spans="2:9" ht="15" customHeight="1" x14ac:dyDescent="0.2">
      <c r="B61" t="s">
        <v>98</v>
      </c>
      <c r="C61" s="12">
        <v>6</v>
      </c>
      <c r="D61" s="8">
        <v>1.21</v>
      </c>
      <c r="E61" s="12">
        <v>3</v>
      </c>
      <c r="F61" s="8">
        <v>1.07</v>
      </c>
      <c r="G61" s="12">
        <v>2</v>
      </c>
      <c r="H61" s="8">
        <v>0.98</v>
      </c>
      <c r="I61" s="12">
        <v>0</v>
      </c>
    </row>
    <row r="62" spans="2:9" ht="15" customHeight="1" x14ac:dyDescent="0.2">
      <c r="B62" t="s">
        <v>112</v>
      </c>
      <c r="C62" s="12">
        <v>6</v>
      </c>
      <c r="D62" s="8">
        <v>1.21</v>
      </c>
      <c r="E62" s="12">
        <v>3</v>
      </c>
      <c r="F62" s="8">
        <v>1.07</v>
      </c>
      <c r="G62" s="12">
        <v>3</v>
      </c>
      <c r="H62" s="8">
        <v>1.46</v>
      </c>
      <c r="I62" s="12">
        <v>0</v>
      </c>
    </row>
    <row r="63" spans="2:9" ht="15" customHeight="1" x14ac:dyDescent="0.2">
      <c r="B63" t="s">
        <v>106</v>
      </c>
      <c r="C63" s="12">
        <v>6</v>
      </c>
      <c r="D63" s="8">
        <v>1.21</v>
      </c>
      <c r="E63" s="12">
        <v>4</v>
      </c>
      <c r="F63" s="8">
        <v>1.43</v>
      </c>
      <c r="G63" s="12">
        <v>2</v>
      </c>
      <c r="H63" s="8">
        <v>0.98</v>
      </c>
      <c r="I63" s="12">
        <v>0</v>
      </c>
    </row>
    <row r="64" spans="2:9" ht="15" customHeight="1" x14ac:dyDescent="0.2">
      <c r="B64" t="s">
        <v>107</v>
      </c>
      <c r="C64" s="12">
        <v>6</v>
      </c>
      <c r="D64" s="8">
        <v>1.21</v>
      </c>
      <c r="E64" s="12">
        <v>5</v>
      </c>
      <c r="F64" s="8">
        <v>1.79</v>
      </c>
      <c r="G64" s="12">
        <v>1</v>
      </c>
      <c r="H64" s="8">
        <v>0.49</v>
      </c>
      <c r="I64" s="12">
        <v>0</v>
      </c>
    </row>
    <row r="65" spans="2:9" ht="15" customHeight="1" x14ac:dyDescent="0.2">
      <c r="B65" t="s">
        <v>149</v>
      </c>
      <c r="C65" s="12">
        <v>5</v>
      </c>
      <c r="D65" s="8">
        <v>1.01</v>
      </c>
      <c r="E65" s="12">
        <v>2</v>
      </c>
      <c r="F65" s="8">
        <v>0.71</v>
      </c>
      <c r="G65" s="12">
        <v>3</v>
      </c>
      <c r="H65" s="8">
        <v>1.46</v>
      </c>
      <c r="I65" s="12">
        <v>0</v>
      </c>
    </row>
    <row r="66" spans="2:9" ht="15" customHeight="1" x14ac:dyDescent="0.2">
      <c r="B66" t="s">
        <v>93</v>
      </c>
      <c r="C66" s="12">
        <v>5</v>
      </c>
      <c r="D66" s="8">
        <v>1.01</v>
      </c>
      <c r="E66" s="12">
        <v>1</v>
      </c>
      <c r="F66" s="8">
        <v>0.36</v>
      </c>
      <c r="G66" s="12">
        <v>4</v>
      </c>
      <c r="H66" s="8">
        <v>1.95</v>
      </c>
      <c r="I66" s="12">
        <v>0</v>
      </c>
    </row>
    <row r="67" spans="2:9" ht="15" customHeight="1" x14ac:dyDescent="0.2">
      <c r="B67" t="s">
        <v>123</v>
      </c>
      <c r="C67" s="12">
        <v>5</v>
      </c>
      <c r="D67" s="8">
        <v>1.01</v>
      </c>
      <c r="E67" s="12">
        <v>4</v>
      </c>
      <c r="F67" s="8">
        <v>1.43</v>
      </c>
      <c r="G67" s="12">
        <v>1</v>
      </c>
      <c r="H67" s="8">
        <v>0.49</v>
      </c>
      <c r="I67" s="12">
        <v>0</v>
      </c>
    </row>
    <row r="68" spans="2:9" ht="15" customHeight="1" x14ac:dyDescent="0.2">
      <c r="B68" t="s">
        <v>117</v>
      </c>
      <c r="C68" s="12">
        <v>5</v>
      </c>
      <c r="D68" s="8">
        <v>1.01</v>
      </c>
      <c r="E68" s="12">
        <v>3</v>
      </c>
      <c r="F68" s="8">
        <v>1.07</v>
      </c>
      <c r="G68" s="12">
        <v>2</v>
      </c>
      <c r="H68" s="8">
        <v>0.98</v>
      </c>
      <c r="I68" s="12">
        <v>0</v>
      </c>
    </row>
    <row r="69" spans="2:9" ht="15" customHeight="1" x14ac:dyDescent="0.2">
      <c r="B69" t="s">
        <v>120</v>
      </c>
      <c r="C69" s="12">
        <v>5</v>
      </c>
      <c r="D69" s="8">
        <v>1.01</v>
      </c>
      <c r="E69" s="12">
        <v>4</v>
      </c>
      <c r="F69" s="8">
        <v>1.43</v>
      </c>
      <c r="G69" s="12">
        <v>1</v>
      </c>
      <c r="H69" s="8">
        <v>0.49</v>
      </c>
      <c r="I69" s="12">
        <v>0</v>
      </c>
    </row>
    <row r="70" spans="2:9" ht="15" customHeight="1" x14ac:dyDescent="0.2">
      <c r="B70" t="s">
        <v>152</v>
      </c>
      <c r="C70" s="12">
        <v>5</v>
      </c>
      <c r="D70" s="8">
        <v>1.01</v>
      </c>
      <c r="E70" s="12">
        <v>2</v>
      </c>
      <c r="F70" s="8">
        <v>0.71</v>
      </c>
      <c r="G70" s="12">
        <v>3</v>
      </c>
      <c r="H70" s="8">
        <v>1.46</v>
      </c>
      <c r="I70" s="12">
        <v>0</v>
      </c>
    </row>
    <row r="71" spans="2:9" ht="15" customHeight="1" x14ac:dyDescent="0.2">
      <c r="B71" t="s">
        <v>101</v>
      </c>
      <c r="C71" s="12">
        <v>5</v>
      </c>
      <c r="D71" s="8">
        <v>1.01</v>
      </c>
      <c r="E71" s="12">
        <v>4</v>
      </c>
      <c r="F71" s="8">
        <v>1.43</v>
      </c>
      <c r="G71" s="12">
        <v>1</v>
      </c>
      <c r="H71" s="8">
        <v>0.49</v>
      </c>
      <c r="I71" s="12">
        <v>0</v>
      </c>
    </row>
    <row r="73" spans="2:9" ht="15" customHeight="1" x14ac:dyDescent="0.2">
      <c r="B73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4F93-9F2C-4F94-A108-4634CF29F03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199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59</v>
      </c>
      <c r="D6" s="8">
        <v>11.28</v>
      </c>
      <c r="E6" s="12">
        <v>30</v>
      </c>
      <c r="F6" s="8">
        <v>8.6999999999999993</v>
      </c>
      <c r="G6" s="12">
        <v>29</v>
      </c>
      <c r="H6" s="8">
        <v>18.010000000000002</v>
      </c>
      <c r="I6" s="12">
        <v>0</v>
      </c>
    </row>
    <row r="7" spans="2:9" ht="15" customHeight="1" x14ac:dyDescent="0.2">
      <c r="B7" t="s">
        <v>23</v>
      </c>
      <c r="C7" s="12">
        <v>61</v>
      </c>
      <c r="D7" s="8">
        <v>11.66</v>
      </c>
      <c r="E7" s="12">
        <v>18</v>
      </c>
      <c r="F7" s="8">
        <v>5.22</v>
      </c>
      <c r="G7" s="12">
        <v>43</v>
      </c>
      <c r="H7" s="8">
        <v>26.71</v>
      </c>
      <c r="I7" s="12">
        <v>0</v>
      </c>
    </row>
    <row r="8" spans="2:9" ht="15" customHeight="1" x14ac:dyDescent="0.2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3</v>
      </c>
      <c r="D9" s="8">
        <v>0.56999999999999995</v>
      </c>
      <c r="E9" s="12">
        <v>1</v>
      </c>
      <c r="F9" s="8">
        <v>0.28999999999999998</v>
      </c>
      <c r="G9" s="12">
        <v>2</v>
      </c>
      <c r="H9" s="8">
        <v>1.24</v>
      </c>
      <c r="I9" s="12">
        <v>0</v>
      </c>
    </row>
    <row r="10" spans="2:9" ht="15" customHeight="1" x14ac:dyDescent="0.2">
      <c r="B10" t="s">
        <v>26</v>
      </c>
      <c r="C10" s="12">
        <v>8</v>
      </c>
      <c r="D10" s="8">
        <v>1.53</v>
      </c>
      <c r="E10" s="12">
        <v>2</v>
      </c>
      <c r="F10" s="8">
        <v>0.57999999999999996</v>
      </c>
      <c r="G10" s="12">
        <v>5</v>
      </c>
      <c r="H10" s="8">
        <v>3.11</v>
      </c>
      <c r="I10" s="12">
        <v>0</v>
      </c>
    </row>
    <row r="11" spans="2:9" ht="15" customHeight="1" x14ac:dyDescent="0.2">
      <c r="B11" t="s">
        <v>27</v>
      </c>
      <c r="C11" s="12">
        <v>177</v>
      </c>
      <c r="D11" s="8">
        <v>33.840000000000003</v>
      </c>
      <c r="E11" s="12">
        <v>131</v>
      </c>
      <c r="F11" s="8">
        <v>37.97</v>
      </c>
      <c r="G11" s="12">
        <v>46</v>
      </c>
      <c r="H11" s="8">
        <v>28.57</v>
      </c>
      <c r="I11" s="12">
        <v>0</v>
      </c>
    </row>
    <row r="12" spans="2:9" ht="15" customHeight="1" x14ac:dyDescent="0.2">
      <c r="B12" t="s">
        <v>28</v>
      </c>
      <c r="C12" s="12">
        <v>2</v>
      </c>
      <c r="D12" s="8">
        <v>0.38</v>
      </c>
      <c r="E12" s="12">
        <v>1</v>
      </c>
      <c r="F12" s="8">
        <v>0.28999999999999998</v>
      </c>
      <c r="G12" s="12">
        <v>1</v>
      </c>
      <c r="H12" s="8">
        <v>0.62</v>
      </c>
      <c r="I12" s="12">
        <v>0</v>
      </c>
    </row>
    <row r="13" spans="2:9" ht="15" customHeight="1" x14ac:dyDescent="0.2">
      <c r="B13" t="s">
        <v>29</v>
      </c>
      <c r="C13" s="12">
        <v>19</v>
      </c>
      <c r="D13" s="8">
        <v>3.63</v>
      </c>
      <c r="E13" s="12">
        <v>10</v>
      </c>
      <c r="F13" s="8">
        <v>2.9</v>
      </c>
      <c r="G13" s="12">
        <v>9</v>
      </c>
      <c r="H13" s="8">
        <v>5.59</v>
      </c>
      <c r="I13" s="12">
        <v>0</v>
      </c>
    </row>
    <row r="14" spans="2:9" ht="15" customHeight="1" x14ac:dyDescent="0.2">
      <c r="B14" t="s">
        <v>30</v>
      </c>
      <c r="C14" s="12">
        <v>8</v>
      </c>
      <c r="D14" s="8">
        <v>1.53</v>
      </c>
      <c r="E14" s="12">
        <v>4</v>
      </c>
      <c r="F14" s="8">
        <v>1.1599999999999999</v>
      </c>
      <c r="G14" s="12">
        <v>3</v>
      </c>
      <c r="H14" s="8">
        <v>1.86</v>
      </c>
      <c r="I14" s="12">
        <v>0</v>
      </c>
    </row>
    <row r="15" spans="2:9" ht="15" customHeight="1" x14ac:dyDescent="0.2">
      <c r="B15" t="s">
        <v>31</v>
      </c>
      <c r="C15" s="12">
        <v>69</v>
      </c>
      <c r="D15" s="8">
        <v>13.19</v>
      </c>
      <c r="E15" s="12">
        <v>63</v>
      </c>
      <c r="F15" s="8">
        <v>18.260000000000002</v>
      </c>
      <c r="G15" s="12">
        <v>6</v>
      </c>
      <c r="H15" s="8">
        <v>3.73</v>
      </c>
      <c r="I15" s="12">
        <v>0</v>
      </c>
    </row>
    <row r="16" spans="2:9" ht="15" customHeight="1" x14ac:dyDescent="0.2">
      <c r="B16" t="s">
        <v>32</v>
      </c>
      <c r="C16" s="12">
        <v>65</v>
      </c>
      <c r="D16" s="8">
        <v>12.43</v>
      </c>
      <c r="E16" s="12">
        <v>59</v>
      </c>
      <c r="F16" s="8">
        <v>17.100000000000001</v>
      </c>
      <c r="G16" s="12">
        <v>4</v>
      </c>
      <c r="H16" s="8">
        <v>2.48</v>
      </c>
      <c r="I16" s="12">
        <v>0</v>
      </c>
    </row>
    <row r="17" spans="2:9" ht="15" customHeight="1" x14ac:dyDescent="0.2">
      <c r="B17" t="s">
        <v>33</v>
      </c>
      <c r="C17" s="12">
        <v>16</v>
      </c>
      <c r="D17" s="8">
        <v>3.06</v>
      </c>
      <c r="E17" s="12">
        <v>4</v>
      </c>
      <c r="F17" s="8">
        <v>1.1599999999999999</v>
      </c>
      <c r="G17" s="12">
        <v>2</v>
      </c>
      <c r="H17" s="8">
        <v>1.24</v>
      </c>
      <c r="I17" s="12">
        <v>0</v>
      </c>
    </row>
    <row r="18" spans="2:9" ht="15" customHeight="1" x14ac:dyDescent="0.2">
      <c r="B18" t="s">
        <v>34</v>
      </c>
      <c r="C18" s="12">
        <v>19</v>
      </c>
      <c r="D18" s="8">
        <v>3.63</v>
      </c>
      <c r="E18" s="12">
        <v>14</v>
      </c>
      <c r="F18" s="8">
        <v>4.0599999999999996</v>
      </c>
      <c r="G18" s="12">
        <v>3</v>
      </c>
      <c r="H18" s="8">
        <v>1.86</v>
      </c>
      <c r="I18" s="12">
        <v>0</v>
      </c>
    </row>
    <row r="19" spans="2:9" ht="15" customHeight="1" x14ac:dyDescent="0.2">
      <c r="B19" t="s">
        <v>35</v>
      </c>
      <c r="C19" s="12">
        <v>17</v>
      </c>
      <c r="D19" s="8">
        <v>3.25</v>
      </c>
      <c r="E19" s="12">
        <v>8</v>
      </c>
      <c r="F19" s="8">
        <v>2.3199999999999998</v>
      </c>
      <c r="G19" s="12">
        <v>8</v>
      </c>
      <c r="H19" s="8">
        <v>4.97</v>
      </c>
      <c r="I19" s="12">
        <v>0</v>
      </c>
    </row>
    <row r="20" spans="2:9" ht="15" customHeight="1" x14ac:dyDescent="0.2">
      <c r="B20" s="9" t="s">
        <v>180</v>
      </c>
      <c r="C20" s="12">
        <f>SUM(LTBL_38422[総数／事業所数])</f>
        <v>523</v>
      </c>
      <c r="E20" s="12">
        <f>SUBTOTAL(109,LTBL_38422[個人／事業所数])</f>
        <v>345</v>
      </c>
      <c r="G20" s="12">
        <f>SUBTOTAL(109,LTBL_38422[法人／事業所数])</f>
        <v>161</v>
      </c>
      <c r="I20" s="12">
        <f>SUBTOTAL(109,LTBL_38422[法人以外の団体／事業所数])</f>
        <v>0</v>
      </c>
    </row>
    <row r="21" spans="2:9" ht="15" customHeight="1" x14ac:dyDescent="0.2">
      <c r="E21" s="11">
        <f>LTBL_38422[[#Totals],[個人／事業所数]]/LTBL_38422[[#Totals],[総数／事業所数]]</f>
        <v>0.65965583173996178</v>
      </c>
      <c r="G21" s="11">
        <f>LTBL_38422[[#Totals],[法人／事業所数]]/LTBL_38422[[#Totals],[総数／事業所数]]</f>
        <v>0.30783938814531547</v>
      </c>
      <c r="I21" s="11">
        <f>LTBL_38422[[#Totals],[法人以外の団体／事業所数]]/LTBL_38422[[#Totals],[総数／事業所数]]</f>
        <v>0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52</v>
      </c>
      <c r="C24" s="12">
        <v>60</v>
      </c>
      <c r="D24" s="8">
        <v>11.47</v>
      </c>
      <c r="E24" s="12">
        <v>53</v>
      </c>
      <c r="F24" s="8">
        <v>15.36</v>
      </c>
      <c r="G24" s="12">
        <v>7</v>
      </c>
      <c r="H24" s="8">
        <v>4.3499999999999996</v>
      </c>
      <c r="I24" s="12">
        <v>0</v>
      </c>
    </row>
    <row r="25" spans="2:9" ht="15" customHeight="1" x14ac:dyDescent="0.2">
      <c r="B25" t="s">
        <v>59</v>
      </c>
      <c r="C25" s="12">
        <v>60</v>
      </c>
      <c r="D25" s="8">
        <v>11.47</v>
      </c>
      <c r="E25" s="12">
        <v>57</v>
      </c>
      <c r="F25" s="8">
        <v>16.52</v>
      </c>
      <c r="G25" s="12">
        <v>3</v>
      </c>
      <c r="H25" s="8">
        <v>1.86</v>
      </c>
      <c r="I25" s="12">
        <v>0</v>
      </c>
    </row>
    <row r="26" spans="2:9" ht="15" customHeight="1" x14ac:dyDescent="0.2">
      <c r="B26" t="s">
        <v>54</v>
      </c>
      <c r="C26" s="12">
        <v>59</v>
      </c>
      <c r="D26" s="8">
        <v>11.28</v>
      </c>
      <c r="E26" s="12">
        <v>40</v>
      </c>
      <c r="F26" s="8">
        <v>11.59</v>
      </c>
      <c r="G26" s="12">
        <v>19</v>
      </c>
      <c r="H26" s="8">
        <v>11.8</v>
      </c>
      <c r="I26" s="12">
        <v>0</v>
      </c>
    </row>
    <row r="27" spans="2:9" ht="15" customHeight="1" x14ac:dyDescent="0.2">
      <c r="B27" t="s">
        <v>58</v>
      </c>
      <c r="C27" s="12">
        <v>53</v>
      </c>
      <c r="D27" s="8">
        <v>10.130000000000001</v>
      </c>
      <c r="E27" s="12">
        <v>50</v>
      </c>
      <c r="F27" s="8">
        <v>14.49</v>
      </c>
      <c r="G27" s="12">
        <v>3</v>
      </c>
      <c r="H27" s="8">
        <v>1.86</v>
      </c>
      <c r="I27" s="12">
        <v>0</v>
      </c>
    </row>
    <row r="28" spans="2:9" ht="15" customHeight="1" x14ac:dyDescent="0.2">
      <c r="B28" t="s">
        <v>44</v>
      </c>
      <c r="C28" s="12">
        <v>36</v>
      </c>
      <c r="D28" s="8">
        <v>6.88</v>
      </c>
      <c r="E28" s="12">
        <v>17</v>
      </c>
      <c r="F28" s="8">
        <v>4.93</v>
      </c>
      <c r="G28" s="12">
        <v>19</v>
      </c>
      <c r="H28" s="8">
        <v>11.8</v>
      </c>
      <c r="I28" s="12">
        <v>0</v>
      </c>
    </row>
    <row r="29" spans="2:9" ht="15" customHeight="1" x14ac:dyDescent="0.2">
      <c r="B29" t="s">
        <v>53</v>
      </c>
      <c r="C29" s="12">
        <v>24</v>
      </c>
      <c r="D29" s="8">
        <v>4.59</v>
      </c>
      <c r="E29" s="12">
        <v>17</v>
      </c>
      <c r="F29" s="8">
        <v>4.93</v>
      </c>
      <c r="G29" s="12">
        <v>7</v>
      </c>
      <c r="H29" s="8">
        <v>4.3499999999999996</v>
      </c>
      <c r="I29" s="12">
        <v>0</v>
      </c>
    </row>
    <row r="30" spans="2:9" ht="15" customHeight="1" x14ac:dyDescent="0.2">
      <c r="B30" t="s">
        <v>68</v>
      </c>
      <c r="C30" s="12">
        <v>20</v>
      </c>
      <c r="D30" s="8">
        <v>3.82</v>
      </c>
      <c r="E30" s="12">
        <v>7</v>
      </c>
      <c r="F30" s="8">
        <v>2.0299999999999998</v>
      </c>
      <c r="G30" s="12">
        <v>13</v>
      </c>
      <c r="H30" s="8">
        <v>8.07</v>
      </c>
      <c r="I30" s="12">
        <v>0</v>
      </c>
    </row>
    <row r="31" spans="2:9" ht="15" customHeight="1" x14ac:dyDescent="0.2">
      <c r="B31" t="s">
        <v>61</v>
      </c>
      <c r="C31" s="12">
        <v>17</v>
      </c>
      <c r="D31" s="8">
        <v>3.25</v>
      </c>
      <c r="E31" s="12">
        <v>14</v>
      </c>
      <c r="F31" s="8">
        <v>4.0599999999999996</v>
      </c>
      <c r="G31" s="12">
        <v>3</v>
      </c>
      <c r="H31" s="8">
        <v>1.86</v>
      </c>
      <c r="I31" s="12">
        <v>0</v>
      </c>
    </row>
    <row r="32" spans="2:9" ht="15" customHeight="1" x14ac:dyDescent="0.2">
      <c r="B32" t="s">
        <v>55</v>
      </c>
      <c r="C32" s="12">
        <v>16</v>
      </c>
      <c r="D32" s="8">
        <v>3.06</v>
      </c>
      <c r="E32" s="12">
        <v>9</v>
      </c>
      <c r="F32" s="8">
        <v>2.61</v>
      </c>
      <c r="G32" s="12">
        <v>7</v>
      </c>
      <c r="H32" s="8">
        <v>4.3499999999999996</v>
      </c>
      <c r="I32" s="12">
        <v>0</v>
      </c>
    </row>
    <row r="33" spans="2:9" ht="15" customHeight="1" x14ac:dyDescent="0.2">
      <c r="B33" t="s">
        <v>60</v>
      </c>
      <c r="C33" s="12">
        <v>16</v>
      </c>
      <c r="D33" s="8">
        <v>3.06</v>
      </c>
      <c r="E33" s="12">
        <v>4</v>
      </c>
      <c r="F33" s="8">
        <v>1.1599999999999999</v>
      </c>
      <c r="G33" s="12">
        <v>2</v>
      </c>
      <c r="H33" s="8">
        <v>1.24</v>
      </c>
      <c r="I33" s="12">
        <v>0</v>
      </c>
    </row>
    <row r="34" spans="2:9" ht="15" customHeight="1" x14ac:dyDescent="0.2">
      <c r="B34" t="s">
        <v>51</v>
      </c>
      <c r="C34" s="12">
        <v>13</v>
      </c>
      <c r="D34" s="8">
        <v>2.4900000000000002</v>
      </c>
      <c r="E34" s="12">
        <v>10</v>
      </c>
      <c r="F34" s="8">
        <v>2.9</v>
      </c>
      <c r="G34" s="12">
        <v>3</v>
      </c>
      <c r="H34" s="8">
        <v>1.86</v>
      </c>
      <c r="I34" s="12">
        <v>0</v>
      </c>
    </row>
    <row r="35" spans="2:9" ht="15" customHeight="1" x14ac:dyDescent="0.2">
      <c r="B35" t="s">
        <v>45</v>
      </c>
      <c r="C35" s="12">
        <v>12</v>
      </c>
      <c r="D35" s="8">
        <v>2.29</v>
      </c>
      <c r="E35" s="12">
        <v>8</v>
      </c>
      <c r="F35" s="8">
        <v>2.3199999999999998</v>
      </c>
      <c r="G35" s="12">
        <v>4</v>
      </c>
      <c r="H35" s="8">
        <v>2.48</v>
      </c>
      <c r="I35" s="12">
        <v>0</v>
      </c>
    </row>
    <row r="36" spans="2:9" ht="15" customHeight="1" x14ac:dyDescent="0.2">
      <c r="B36" t="s">
        <v>46</v>
      </c>
      <c r="C36" s="12">
        <v>11</v>
      </c>
      <c r="D36" s="8">
        <v>2.1</v>
      </c>
      <c r="E36" s="12">
        <v>5</v>
      </c>
      <c r="F36" s="8">
        <v>1.45</v>
      </c>
      <c r="G36" s="12">
        <v>6</v>
      </c>
      <c r="H36" s="8">
        <v>3.73</v>
      </c>
      <c r="I36" s="12">
        <v>0</v>
      </c>
    </row>
    <row r="37" spans="2:9" ht="15" customHeight="1" x14ac:dyDescent="0.2">
      <c r="B37" t="s">
        <v>80</v>
      </c>
      <c r="C37" s="12">
        <v>9</v>
      </c>
      <c r="D37" s="8">
        <v>1.72</v>
      </c>
      <c r="E37" s="12">
        <v>8</v>
      </c>
      <c r="F37" s="8">
        <v>2.3199999999999998</v>
      </c>
      <c r="G37" s="12">
        <v>1</v>
      </c>
      <c r="H37" s="8">
        <v>0.62</v>
      </c>
      <c r="I37" s="12">
        <v>0</v>
      </c>
    </row>
    <row r="38" spans="2:9" ht="15" customHeight="1" x14ac:dyDescent="0.2">
      <c r="B38" t="s">
        <v>47</v>
      </c>
      <c r="C38" s="12">
        <v>8</v>
      </c>
      <c r="D38" s="8">
        <v>1.53</v>
      </c>
      <c r="E38" s="12">
        <v>5</v>
      </c>
      <c r="F38" s="8">
        <v>1.45</v>
      </c>
      <c r="G38" s="12">
        <v>3</v>
      </c>
      <c r="H38" s="8">
        <v>1.86</v>
      </c>
      <c r="I38" s="12">
        <v>0</v>
      </c>
    </row>
    <row r="39" spans="2:9" ht="15" customHeight="1" x14ac:dyDescent="0.2">
      <c r="B39" t="s">
        <v>84</v>
      </c>
      <c r="C39" s="12">
        <v>7</v>
      </c>
      <c r="D39" s="8">
        <v>1.34</v>
      </c>
      <c r="E39" s="12">
        <v>1</v>
      </c>
      <c r="F39" s="8">
        <v>0.28999999999999998</v>
      </c>
      <c r="G39" s="12">
        <v>6</v>
      </c>
      <c r="H39" s="8">
        <v>3.73</v>
      </c>
      <c r="I39" s="12">
        <v>0</v>
      </c>
    </row>
    <row r="40" spans="2:9" ht="15" customHeight="1" x14ac:dyDescent="0.2">
      <c r="B40" t="s">
        <v>48</v>
      </c>
      <c r="C40" s="12">
        <v>7</v>
      </c>
      <c r="D40" s="8">
        <v>1.34</v>
      </c>
      <c r="E40" s="12">
        <v>4</v>
      </c>
      <c r="F40" s="8">
        <v>1.1599999999999999</v>
      </c>
      <c r="G40" s="12">
        <v>3</v>
      </c>
      <c r="H40" s="8">
        <v>1.86</v>
      </c>
      <c r="I40" s="12">
        <v>0</v>
      </c>
    </row>
    <row r="41" spans="2:9" ht="15" customHeight="1" x14ac:dyDescent="0.2">
      <c r="B41" t="s">
        <v>70</v>
      </c>
      <c r="C41" s="12">
        <v>7</v>
      </c>
      <c r="D41" s="8">
        <v>1.34</v>
      </c>
      <c r="E41" s="12">
        <v>5</v>
      </c>
      <c r="F41" s="8">
        <v>1.45</v>
      </c>
      <c r="G41" s="12">
        <v>2</v>
      </c>
      <c r="H41" s="8">
        <v>1.24</v>
      </c>
      <c r="I41" s="12">
        <v>0</v>
      </c>
    </row>
    <row r="42" spans="2:9" ht="15" customHeight="1" x14ac:dyDescent="0.2">
      <c r="B42" t="s">
        <v>74</v>
      </c>
      <c r="C42" s="12">
        <v>7</v>
      </c>
      <c r="D42" s="8">
        <v>1.34</v>
      </c>
      <c r="E42" s="12">
        <v>2</v>
      </c>
      <c r="F42" s="8">
        <v>0.57999999999999996</v>
      </c>
      <c r="G42" s="12">
        <v>4</v>
      </c>
      <c r="H42" s="8">
        <v>2.48</v>
      </c>
      <c r="I42" s="12">
        <v>0</v>
      </c>
    </row>
    <row r="43" spans="2:9" ht="15" customHeight="1" x14ac:dyDescent="0.2">
      <c r="B43" t="s">
        <v>82</v>
      </c>
      <c r="C43" s="12">
        <v>6</v>
      </c>
      <c r="D43" s="8">
        <v>1.1499999999999999</v>
      </c>
      <c r="E43" s="12">
        <v>1</v>
      </c>
      <c r="F43" s="8">
        <v>0.28999999999999998</v>
      </c>
      <c r="G43" s="12">
        <v>5</v>
      </c>
      <c r="H43" s="8">
        <v>3.11</v>
      </c>
      <c r="I43" s="12">
        <v>0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105</v>
      </c>
      <c r="C47" s="12">
        <v>32</v>
      </c>
      <c r="D47" s="8">
        <v>6.12</v>
      </c>
      <c r="E47" s="12">
        <v>30</v>
      </c>
      <c r="F47" s="8">
        <v>8.6999999999999993</v>
      </c>
      <c r="G47" s="12">
        <v>2</v>
      </c>
      <c r="H47" s="8">
        <v>1.24</v>
      </c>
      <c r="I47" s="12">
        <v>0</v>
      </c>
    </row>
    <row r="48" spans="2:9" ht="15" customHeight="1" x14ac:dyDescent="0.2">
      <c r="B48" t="s">
        <v>104</v>
      </c>
      <c r="C48" s="12">
        <v>22</v>
      </c>
      <c r="D48" s="8">
        <v>4.21</v>
      </c>
      <c r="E48" s="12">
        <v>22</v>
      </c>
      <c r="F48" s="8">
        <v>6.38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123</v>
      </c>
      <c r="C49" s="12">
        <v>19</v>
      </c>
      <c r="D49" s="8">
        <v>3.63</v>
      </c>
      <c r="E49" s="12">
        <v>16</v>
      </c>
      <c r="F49" s="8">
        <v>4.6399999999999997</v>
      </c>
      <c r="G49" s="12">
        <v>3</v>
      </c>
      <c r="H49" s="8">
        <v>1.86</v>
      </c>
      <c r="I49" s="12">
        <v>0</v>
      </c>
    </row>
    <row r="50" spans="2:9" ht="15" customHeight="1" x14ac:dyDescent="0.2">
      <c r="B50" t="s">
        <v>95</v>
      </c>
      <c r="C50" s="12">
        <v>18</v>
      </c>
      <c r="D50" s="8">
        <v>3.44</v>
      </c>
      <c r="E50" s="12">
        <v>17</v>
      </c>
      <c r="F50" s="8">
        <v>4.93</v>
      </c>
      <c r="G50" s="12">
        <v>1</v>
      </c>
      <c r="H50" s="8">
        <v>0.62</v>
      </c>
      <c r="I50" s="12">
        <v>0</v>
      </c>
    </row>
    <row r="51" spans="2:9" ht="15" customHeight="1" x14ac:dyDescent="0.2">
      <c r="B51" t="s">
        <v>96</v>
      </c>
      <c r="C51" s="12">
        <v>15</v>
      </c>
      <c r="D51" s="8">
        <v>2.87</v>
      </c>
      <c r="E51" s="12">
        <v>9</v>
      </c>
      <c r="F51" s="8">
        <v>2.61</v>
      </c>
      <c r="G51" s="12">
        <v>6</v>
      </c>
      <c r="H51" s="8">
        <v>3.73</v>
      </c>
      <c r="I51" s="12">
        <v>0</v>
      </c>
    </row>
    <row r="52" spans="2:9" ht="15" customHeight="1" x14ac:dyDescent="0.2">
      <c r="B52" t="s">
        <v>101</v>
      </c>
      <c r="C52" s="12">
        <v>15</v>
      </c>
      <c r="D52" s="8">
        <v>2.87</v>
      </c>
      <c r="E52" s="12">
        <v>15</v>
      </c>
      <c r="F52" s="8">
        <v>4.3499999999999996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92</v>
      </c>
      <c r="C53" s="12">
        <v>13</v>
      </c>
      <c r="D53" s="8">
        <v>2.4900000000000002</v>
      </c>
      <c r="E53" s="12">
        <v>9</v>
      </c>
      <c r="F53" s="8">
        <v>2.61</v>
      </c>
      <c r="G53" s="12">
        <v>4</v>
      </c>
      <c r="H53" s="8">
        <v>2.48</v>
      </c>
      <c r="I53" s="12">
        <v>0</v>
      </c>
    </row>
    <row r="54" spans="2:9" ht="15" customHeight="1" x14ac:dyDescent="0.2">
      <c r="B54" t="s">
        <v>97</v>
      </c>
      <c r="C54" s="12">
        <v>13</v>
      </c>
      <c r="D54" s="8">
        <v>2.4900000000000002</v>
      </c>
      <c r="E54" s="12">
        <v>10</v>
      </c>
      <c r="F54" s="8">
        <v>2.9</v>
      </c>
      <c r="G54" s="12">
        <v>3</v>
      </c>
      <c r="H54" s="8">
        <v>1.86</v>
      </c>
      <c r="I54" s="12">
        <v>0</v>
      </c>
    </row>
    <row r="55" spans="2:9" ht="15" customHeight="1" x14ac:dyDescent="0.2">
      <c r="B55" t="s">
        <v>100</v>
      </c>
      <c r="C55" s="12">
        <v>13</v>
      </c>
      <c r="D55" s="8">
        <v>2.4900000000000002</v>
      </c>
      <c r="E55" s="12">
        <v>11</v>
      </c>
      <c r="F55" s="8">
        <v>3.19</v>
      </c>
      <c r="G55" s="12">
        <v>2</v>
      </c>
      <c r="H55" s="8">
        <v>1.24</v>
      </c>
      <c r="I55" s="12">
        <v>0</v>
      </c>
    </row>
    <row r="56" spans="2:9" ht="15" customHeight="1" x14ac:dyDescent="0.2">
      <c r="B56" t="s">
        <v>117</v>
      </c>
      <c r="C56" s="12">
        <v>12</v>
      </c>
      <c r="D56" s="8">
        <v>2.29</v>
      </c>
      <c r="E56" s="12">
        <v>11</v>
      </c>
      <c r="F56" s="8">
        <v>3.19</v>
      </c>
      <c r="G56" s="12">
        <v>1</v>
      </c>
      <c r="H56" s="8">
        <v>0.62</v>
      </c>
      <c r="I56" s="12">
        <v>0</v>
      </c>
    </row>
    <row r="57" spans="2:9" ht="15" customHeight="1" x14ac:dyDescent="0.2">
      <c r="B57" t="s">
        <v>118</v>
      </c>
      <c r="C57" s="12">
        <v>12</v>
      </c>
      <c r="D57" s="8">
        <v>2.29</v>
      </c>
      <c r="E57" s="12">
        <v>0</v>
      </c>
      <c r="F57" s="8">
        <v>0</v>
      </c>
      <c r="G57" s="12">
        <v>12</v>
      </c>
      <c r="H57" s="8">
        <v>7.45</v>
      </c>
      <c r="I57" s="12">
        <v>0</v>
      </c>
    </row>
    <row r="58" spans="2:9" ht="15" customHeight="1" x14ac:dyDescent="0.2">
      <c r="B58" t="s">
        <v>98</v>
      </c>
      <c r="C58" s="12">
        <v>12</v>
      </c>
      <c r="D58" s="8">
        <v>2.29</v>
      </c>
      <c r="E58" s="12">
        <v>12</v>
      </c>
      <c r="F58" s="8">
        <v>3.48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99</v>
      </c>
      <c r="C59" s="12">
        <v>11</v>
      </c>
      <c r="D59" s="8">
        <v>2.1</v>
      </c>
      <c r="E59" s="12">
        <v>6</v>
      </c>
      <c r="F59" s="8">
        <v>1.74</v>
      </c>
      <c r="G59" s="12">
        <v>5</v>
      </c>
      <c r="H59" s="8">
        <v>3.11</v>
      </c>
      <c r="I59" s="12">
        <v>0</v>
      </c>
    </row>
    <row r="60" spans="2:9" ht="15" customHeight="1" x14ac:dyDescent="0.2">
      <c r="B60" t="s">
        <v>121</v>
      </c>
      <c r="C60" s="12">
        <v>11</v>
      </c>
      <c r="D60" s="8">
        <v>2.1</v>
      </c>
      <c r="E60" s="12">
        <v>0</v>
      </c>
      <c r="F60" s="8">
        <v>0</v>
      </c>
      <c r="G60" s="12">
        <v>1</v>
      </c>
      <c r="H60" s="8">
        <v>0.62</v>
      </c>
      <c r="I60" s="12">
        <v>0</v>
      </c>
    </row>
    <row r="61" spans="2:9" ht="15" customHeight="1" x14ac:dyDescent="0.2">
      <c r="B61" t="s">
        <v>108</v>
      </c>
      <c r="C61" s="12">
        <v>11</v>
      </c>
      <c r="D61" s="8">
        <v>2.1</v>
      </c>
      <c r="E61" s="12">
        <v>8</v>
      </c>
      <c r="F61" s="8">
        <v>2.3199999999999998</v>
      </c>
      <c r="G61" s="12">
        <v>3</v>
      </c>
      <c r="H61" s="8">
        <v>1.86</v>
      </c>
      <c r="I61" s="12">
        <v>0</v>
      </c>
    </row>
    <row r="62" spans="2:9" ht="15" customHeight="1" x14ac:dyDescent="0.2">
      <c r="B62" t="s">
        <v>90</v>
      </c>
      <c r="C62" s="12">
        <v>10</v>
      </c>
      <c r="D62" s="8">
        <v>1.91</v>
      </c>
      <c r="E62" s="12">
        <v>2</v>
      </c>
      <c r="F62" s="8">
        <v>0.57999999999999996</v>
      </c>
      <c r="G62" s="12">
        <v>8</v>
      </c>
      <c r="H62" s="8">
        <v>4.97</v>
      </c>
      <c r="I62" s="12">
        <v>0</v>
      </c>
    </row>
    <row r="63" spans="2:9" ht="15" customHeight="1" x14ac:dyDescent="0.2">
      <c r="B63" t="s">
        <v>91</v>
      </c>
      <c r="C63" s="12">
        <v>10</v>
      </c>
      <c r="D63" s="8">
        <v>1.91</v>
      </c>
      <c r="E63" s="12">
        <v>4</v>
      </c>
      <c r="F63" s="8">
        <v>1.1599999999999999</v>
      </c>
      <c r="G63" s="12">
        <v>6</v>
      </c>
      <c r="H63" s="8">
        <v>3.73</v>
      </c>
      <c r="I63" s="12">
        <v>0</v>
      </c>
    </row>
    <row r="64" spans="2:9" ht="15" customHeight="1" x14ac:dyDescent="0.2">
      <c r="B64" t="s">
        <v>120</v>
      </c>
      <c r="C64" s="12">
        <v>9</v>
      </c>
      <c r="D64" s="8">
        <v>1.72</v>
      </c>
      <c r="E64" s="12">
        <v>8</v>
      </c>
      <c r="F64" s="8">
        <v>2.3199999999999998</v>
      </c>
      <c r="G64" s="12">
        <v>1</v>
      </c>
      <c r="H64" s="8">
        <v>0.62</v>
      </c>
      <c r="I64" s="12">
        <v>0</v>
      </c>
    </row>
    <row r="65" spans="2:9" ht="15" customHeight="1" x14ac:dyDescent="0.2">
      <c r="B65" t="s">
        <v>103</v>
      </c>
      <c r="C65" s="12">
        <v>9</v>
      </c>
      <c r="D65" s="8">
        <v>1.72</v>
      </c>
      <c r="E65" s="12">
        <v>9</v>
      </c>
      <c r="F65" s="8">
        <v>2.61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141</v>
      </c>
      <c r="C66" s="12">
        <v>8</v>
      </c>
      <c r="D66" s="8">
        <v>1.53</v>
      </c>
      <c r="E66" s="12">
        <v>5</v>
      </c>
      <c r="F66" s="8">
        <v>1.45</v>
      </c>
      <c r="G66" s="12">
        <v>3</v>
      </c>
      <c r="H66" s="8">
        <v>1.86</v>
      </c>
      <c r="I66" s="12">
        <v>0</v>
      </c>
    </row>
    <row r="67" spans="2:9" ht="15" customHeight="1" x14ac:dyDescent="0.2">
      <c r="B67" t="s">
        <v>102</v>
      </c>
      <c r="C67" s="12">
        <v>8</v>
      </c>
      <c r="D67" s="8">
        <v>1.53</v>
      </c>
      <c r="E67" s="12">
        <v>8</v>
      </c>
      <c r="F67" s="8">
        <v>2.3199999999999998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60DFD-D74A-42D6-9468-11C543EEB979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200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42</v>
      </c>
      <c r="D6" s="8">
        <v>16.34</v>
      </c>
      <c r="E6" s="12">
        <v>17</v>
      </c>
      <c r="F6" s="8">
        <v>11.56</v>
      </c>
      <c r="G6" s="12">
        <v>25</v>
      </c>
      <c r="H6" s="8">
        <v>26.32</v>
      </c>
      <c r="I6" s="12">
        <v>0</v>
      </c>
    </row>
    <row r="7" spans="2:9" ht="15" customHeight="1" x14ac:dyDescent="0.2">
      <c r="B7" t="s">
        <v>23</v>
      </c>
      <c r="C7" s="12">
        <v>16</v>
      </c>
      <c r="D7" s="8">
        <v>6.23</v>
      </c>
      <c r="E7" s="12">
        <v>5</v>
      </c>
      <c r="F7" s="8">
        <v>3.4</v>
      </c>
      <c r="G7" s="12">
        <v>11</v>
      </c>
      <c r="H7" s="8">
        <v>11.58</v>
      </c>
      <c r="I7" s="12">
        <v>0</v>
      </c>
    </row>
    <row r="8" spans="2:9" ht="15" customHeight="1" x14ac:dyDescent="0.2">
      <c r="B8" t="s">
        <v>24</v>
      </c>
      <c r="C8" s="12">
        <v>4</v>
      </c>
      <c r="D8" s="8">
        <v>1.56</v>
      </c>
      <c r="E8" s="12">
        <v>0</v>
      </c>
      <c r="F8" s="8">
        <v>0</v>
      </c>
      <c r="G8" s="12">
        <v>4</v>
      </c>
      <c r="H8" s="8">
        <v>4.21</v>
      </c>
      <c r="I8" s="12">
        <v>0</v>
      </c>
    </row>
    <row r="9" spans="2:9" ht="15" customHeight="1" x14ac:dyDescent="0.2">
      <c r="B9" t="s">
        <v>25</v>
      </c>
      <c r="C9" s="12">
        <v>1</v>
      </c>
      <c r="D9" s="8">
        <v>0.39</v>
      </c>
      <c r="E9" s="12">
        <v>0</v>
      </c>
      <c r="F9" s="8">
        <v>0</v>
      </c>
      <c r="G9" s="12">
        <v>1</v>
      </c>
      <c r="H9" s="8">
        <v>1.05</v>
      </c>
      <c r="I9" s="12">
        <v>0</v>
      </c>
    </row>
    <row r="10" spans="2:9" ht="15" customHeight="1" x14ac:dyDescent="0.2">
      <c r="B10" t="s">
        <v>26</v>
      </c>
      <c r="C10" s="12">
        <v>4</v>
      </c>
      <c r="D10" s="8">
        <v>1.56</v>
      </c>
      <c r="E10" s="12">
        <v>2</v>
      </c>
      <c r="F10" s="8">
        <v>1.36</v>
      </c>
      <c r="G10" s="12">
        <v>2</v>
      </c>
      <c r="H10" s="8">
        <v>2.11</v>
      </c>
      <c r="I10" s="12">
        <v>0</v>
      </c>
    </row>
    <row r="11" spans="2:9" ht="15" customHeight="1" x14ac:dyDescent="0.2">
      <c r="B11" t="s">
        <v>27</v>
      </c>
      <c r="C11" s="12">
        <v>90</v>
      </c>
      <c r="D11" s="8">
        <v>35.020000000000003</v>
      </c>
      <c r="E11" s="12">
        <v>58</v>
      </c>
      <c r="F11" s="8">
        <v>39.46</v>
      </c>
      <c r="G11" s="12">
        <v>32</v>
      </c>
      <c r="H11" s="8">
        <v>33.68</v>
      </c>
      <c r="I11" s="12">
        <v>0</v>
      </c>
    </row>
    <row r="12" spans="2:9" ht="15" customHeight="1" x14ac:dyDescent="0.2">
      <c r="B12" t="s">
        <v>28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29</v>
      </c>
      <c r="C13" s="12">
        <v>9</v>
      </c>
      <c r="D13" s="8">
        <v>3.5</v>
      </c>
      <c r="E13" s="12">
        <v>6</v>
      </c>
      <c r="F13" s="8">
        <v>4.08</v>
      </c>
      <c r="G13" s="12">
        <v>3</v>
      </c>
      <c r="H13" s="8">
        <v>3.16</v>
      </c>
      <c r="I13" s="12">
        <v>0</v>
      </c>
    </row>
    <row r="14" spans="2:9" ht="15" customHeight="1" x14ac:dyDescent="0.2">
      <c r="B14" t="s">
        <v>30</v>
      </c>
      <c r="C14" s="12">
        <v>6</v>
      </c>
      <c r="D14" s="8">
        <v>2.33</v>
      </c>
      <c r="E14" s="12">
        <v>1</v>
      </c>
      <c r="F14" s="8">
        <v>0.68</v>
      </c>
      <c r="G14" s="12">
        <v>4</v>
      </c>
      <c r="H14" s="8">
        <v>4.21</v>
      </c>
      <c r="I14" s="12">
        <v>0</v>
      </c>
    </row>
    <row r="15" spans="2:9" ht="15" customHeight="1" x14ac:dyDescent="0.2">
      <c r="B15" t="s">
        <v>31</v>
      </c>
      <c r="C15" s="12">
        <v>34</v>
      </c>
      <c r="D15" s="8">
        <v>13.23</v>
      </c>
      <c r="E15" s="12">
        <v>28</v>
      </c>
      <c r="F15" s="8">
        <v>19.05</v>
      </c>
      <c r="G15" s="12">
        <v>6</v>
      </c>
      <c r="H15" s="8">
        <v>6.32</v>
      </c>
      <c r="I15" s="12">
        <v>0</v>
      </c>
    </row>
    <row r="16" spans="2:9" ht="15" customHeight="1" x14ac:dyDescent="0.2">
      <c r="B16" t="s">
        <v>32</v>
      </c>
      <c r="C16" s="12">
        <v>20</v>
      </c>
      <c r="D16" s="8">
        <v>7.78</v>
      </c>
      <c r="E16" s="12">
        <v>19</v>
      </c>
      <c r="F16" s="8">
        <v>12.93</v>
      </c>
      <c r="G16" s="12">
        <v>1</v>
      </c>
      <c r="H16" s="8">
        <v>1.05</v>
      </c>
      <c r="I16" s="12">
        <v>0</v>
      </c>
    </row>
    <row r="17" spans="2:9" ht="15" customHeight="1" x14ac:dyDescent="0.2">
      <c r="B17" t="s">
        <v>33</v>
      </c>
      <c r="C17" s="12">
        <v>9</v>
      </c>
      <c r="D17" s="8">
        <v>3.5</v>
      </c>
      <c r="E17" s="12">
        <v>3</v>
      </c>
      <c r="F17" s="8">
        <v>2.04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34</v>
      </c>
      <c r="C18" s="12">
        <v>16</v>
      </c>
      <c r="D18" s="8">
        <v>6.23</v>
      </c>
      <c r="E18" s="12">
        <v>5</v>
      </c>
      <c r="F18" s="8">
        <v>3.4</v>
      </c>
      <c r="G18" s="12">
        <v>3</v>
      </c>
      <c r="H18" s="8">
        <v>3.16</v>
      </c>
      <c r="I18" s="12">
        <v>0</v>
      </c>
    </row>
    <row r="19" spans="2:9" ht="15" customHeight="1" x14ac:dyDescent="0.2">
      <c r="B19" t="s">
        <v>35</v>
      </c>
      <c r="C19" s="12">
        <v>6</v>
      </c>
      <c r="D19" s="8">
        <v>2.33</v>
      </c>
      <c r="E19" s="12">
        <v>3</v>
      </c>
      <c r="F19" s="8">
        <v>2.04</v>
      </c>
      <c r="G19" s="12">
        <v>3</v>
      </c>
      <c r="H19" s="8">
        <v>3.16</v>
      </c>
      <c r="I19" s="12">
        <v>0</v>
      </c>
    </row>
    <row r="20" spans="2:9" ht="15" customHeight="1" x14ac:dyDescent="0.2">
      <c r="B20" s="9" t="s">
        <v>180</v>
      </c>
      <c r="C20" s="12">
        <f>SUM(LTBL_38442[総数／事業所数])</f>
        <v>257</v>
      </c>
      <c r="E20" s="12">
        <f>SUBTOTAL(109,LTBL_38442[個人／事業所数])</f>
        <v>147</v>
      </c>
      <c r="G20" s="12">
        <f>SUBTOTAL(109,LTBL_38442[法人／事業所数])</f>
        <v>95</v>
      </c>
      <c r="I20" s="12">
        <f>SUBTOTAL(109,LTBL_38442[法人以外の団体／事業所数])</f>
        <v>0</v>
      </c>
    </row>
    <row r="21" spans="2:9" ht="15" customHeight="1" x14ac:dyDescent="0.2">
      <c r="E21" s="11">
        <f>LTBL_38442[[#Totals],[個人／事業所数]]/LTBL_38442[[#Totals],[総数／事業所数]]</f>
        <v>0.57198443579766534</v>
      </c>
      <c r="G21" s="11">
        <f>LTBL_38442[[#Totals],[法人／事業所数]]/LTBL_38442[[#Totals],[総数／事業所数]]</f>
        <v>0.36964980544747084</v>
      </c>
      <c r="I21" s="11">
        <f>LTBL_38442[[#Totals],[法人以外の団体／事業所数]]/LTBL_38442[[#Totals],[総数／事業所数]]</f>
        <v>0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52</v>
      </c>
      <c r="C24" s="12">
        <v>40</v>
      </c>
      <c r="D24" s="8">
        <v>15.56</v>
      </c>
      <c r="E24" s="12">
        <v>33</v>
      </c>
      <c r="F24" s="8">
        <v>22.45</v>
      </c>
      <c r="G24" s="12">
        <v>7</v>
      </c>
      <c r="H24" s="8">
        <v>7.37</v>
      </c>
      <c r="I24" s="12">
        <v>0</v>
      </c>
    </row>
    <row r="25" spans="2:9" ht="15" customHeight="1" x14ac:dyDescent="0.2">
      <c r="B25" t="s">
        <v>54</v>
      </c>
      <c r="C25" s="12">
        <v>24</v>
      </c>
      <c r="D25" s="8">
        <v>9.34</v>
      </c>
      <c r="E25" s="12">
        <v>14</v>
      </c>
      <c r="F25" s="8">
        <v>9.52</v>
      </c>
      <c r="G25" s="12">
        <v>10</v>
      </c>
      <c r="H25" s="8">
        <v>10.53</v>
      </c>
      <c r="I25" s="12">
        <v>0</v>
      </c>
    </row>
    <row r="26" spans="2:9" ht="15" customHeight="1" x14ac:dyDescent="0.2">
      <c r="B26" t="s">
        <v>44</v>
      </c>
      <c r="C26" s="12">
        <v>22</v>
      </c>
      <c r="D26" s="8">
        <v>8.56</v>
      </c>
      <c r="E26" s="12">
        <v>9</v>
      </c>
      <c r="F26" s="8">
        <v>6.12</v>
      </c>
      <c r="G26" s="12">
        <v>13</v>
      </c>
      <c r="H26" s="8">
        <v>13.68</v>
      </c>
      <c r="I26" s="12">
        <v>0</v>
      </c>
    </row>
    <row r="27" spans="2:9" ht="15" customHeight="1" x14ac:dyDescent="0.2">
      <c r="B27" t="s">
        <v>80</v>
      </c>
      <c r="C27" s="12">
        <v>18</v>
      </c>
      <c r="D27" s="8">
        <v>7</v>
      </c>
      <c r="E27" s="12">
        <v>14</v>
      </c>
      <c r="F27" s="8">
        <v>9.52</v>
      </c>
      <c r="G27" s="12">
        <v>4</v>
      </c>
      <c r="H27" s="8">
        <v>4.21</v>
      </c>
      <c r="I27" s="12">
        <v>0</v>
      </c>
    </row>
    <row r="28" spans="2:9" ht="15" customHeight="1" x14ac:dyDescent="0.2">
      <c r="B28" t="s">
        <v>59</v>
      </c>
      <c r="C28" s="12">
        <v>17</v>
      </c>
      <c r="D28" s="8">
        <v>6.61</v>
      </c>
      <c r="E28" s="12">
        <v>17</v>
      </c>
      <c r="F28" s="8">
        <v>11.56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58</v>
      </c>
      <c r="C29" s="12">
        <v>13</v>
      </c>
      <c r="D29" s="8">
        <v>5.0599999999999996</v>
      </c>
      <c r="E29" s="12">
        <v>11</v>
      </c>
      <c r="F29" s="8">
        <v>7.48</v>
      </c>
      <c r="G29" s="12">
        <v>2</v>
      </c>
      <c r="H29" s="8">
        <v>2.11</v>
      </c>
      <c r="I29" s="12">
        <v>0</v>
      </c>
    </row>
    <row r="30" spans="2:9" ht="15" customHeight="1" x14ac:dyDescent="0.2">
      <c r="B30" t="s">
        <v>46</v>
      </c>
      <c r="C30" s="12">
        <v>11</v>
      </c>
      <c r="D30" s="8">
        <v>4.28</v>
      </c>
      <c r="E30" s="12">
        <v>4</v>
      </c>
      <c r="F30" s="8">
        <v>2.72</v>
      </c>
      <c r="G30" s="12">
        <v>7</v>
      </c>
      <c r="H30" s="8">
        <v>7.37</v>
      </c>
      <c r="I30" s="12">
        <v>0</v>
      </c>
    </row>
    <row r="31" spans="2:9" ht="15" customHeight="1" x14ac:dyDescent="0.2">
      <c r="B31" t="s">
        <v>62</v>
      </c>
      <c r="C31" s="12">
        <v>11</v>
      </c>
      <c r="D31" s="8">
        <v>4.28</v>
      </c>
      <c r="E31" s="12">
        <v>0</v>
      </c>
      <c r="F31" s="8">
        <v>0</v>
      </c>
      <c r="G31" s="12">
        <v>3</v>
      </c>
      <c r="H31" s="8">
        <v>3.16</v>
      </c>
      <c r="I31" s="12">
        <v>0</v>
      </c>
    </row>
    <row r="32" spans="2:9" ht="15" customHeight="1" x14ac:dyDescent="0.2">
      <c r="B32" t="s">
        <v>45</v>
      </c>
      <c r="C32" s="12">
        <v>9</v>
      </c>
      <c r="D32" s="8">
        <v>3.5</v>
      </c>
      <c r="E32" s="12">
        <v>4</v>
      </c>
      <c r="F32" s="8">
        <v>2.72</v>
      </c>
      <c r="G32" s="12">
        <v>5</v>
      </c>
      <c r="H32" s="8">
        <v>5.26</v>
      </c>
      <c r="I32" s="12">
        <v>0</v>
      </c>
    </row>
    <row r="33" spans="2:9" ht="15" customHeight="1" x14ac:dyDescent="0.2">
      <c r="B33" t="s">
        <v>60</v>
      </c>
      <c r="C33" s="12">
        <v>9</v>
      </c>
      <c r="D33" s="8">
        <v>3.5</v>
      </c>
      <c r="E33" s="12">
        <v>3</v>
      </c>
      <c r="F33" s="8">
        <v>2.04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53</v>
      </c>
      <c r="C34" s="12">
        <v>8</v>
      </c>
      <c r="D34" s="8">
        <v>3.11</v>
      </c>
      <c r="E34" s="12">
        <v>5</v>
      </c>
      <c r="F34" s="8">
        <v>3.4</v>
      </c>
      <c r="G34" s="12">
        <v>3</v>
      </c>
      <c r="H34" s="8">
        <v>3.16</v>
      </c>
      <c r="I34" s="12">
        <v>0</v>
      </c>
    </row>
    <row r="35" spans="2:9" ht="15" customHeight="1" x14ac:dyDescent="0.2">
      <c r="B35" t="s">
        <v>55</v>
      </c>
      <c r="C35" s="12">
        <v>8</v>
      </c>
      <c r="D35" s="8">
        <v>3.11</v>
      </c>
      <c r="E35" s="12">
        <v>6</v>
      </c>
      <c r="F35" s="8">
        <v>4.08</v>
      </c>
      <c r="G35" s="12">
        <v>2</v>
      </c>
      <c r="H35" s="8">
        <v>2.11</v>
      </c>
      <c r="I35" s="12">
        <v>0</v>
      </c>
    </row>
    <row r="36" spans="2:9" ht="15" customHeight="1" x14ac:dyDescent="0.2">
      <c r="B36" t="s">
        <v>68</v>
      </c>
      <c r="C36" s="12">
        <v>7</v>
      </c>
      <c r="D36" s="8">
        <v>2.72</v>
      </c>
      <c r="E36" s="12">
        <v>5</v>
      </c>
      <c r="F36" s="8">
        <v>3.4</v>
      </c>
      <c r="G36" s="12">
        <v>2</v>
      </c>
      <c r="H36" s="8">
        <v>2.11</v>
      </c>
      <c r="I36" s="12">
        <v>0</v>
      </c>
    </row>
    <row r="37" spans="2:9" ht="15" customHeight="1" x14ac:dyDescent="0.2">
      <c r="B37" t="s">
        <v>50</v>
      </c>
      <c r="C37" s="12">
        <v>5</v>
      </c>
      <c r="D37" s="8">
        <v>1.95</v>
      </c>
      <c r="E37" s="12">
        <v>1</v>
      </c>
      <c r="F37" s="8">
        <v>0.68</v>
      </c>
      <c r="G37" s="12">
        <v>4</v>
      </c>
      <c r="H37" s="8">
        <v>4.21</v>
      </c>
      <c r="I37" s="12">
        <v>0</v>
      </c>
    </row>
    <row r="38" spans="2:9" ht="15" customHeight="1" x14ac:dyDescent="0.2">
      <c r="B38" t="s">
        <v>57</v>
      </c>
      <c r="C38" s="12">
        <v>5</v>
      </c>
      <c r="D38" s="8">
        <v>1.95</v>
      </c>
      <c r="E38" s="12">
        <v>0</v>
      </c>
      <c r="F38" s="8">
        <v>0</v>
      </c>
      <c r="G38" s="12">
        <v>4</v>
      </c>
      <c r="H38" s="8">
        <v>4.21</v>
      </c>
      <c r="I38" s="12">
        <v>0</v>
      </c>
    </row>
    <row r="39" spans="2:9" ht="15" customHeight="1" x14ac:dyDescent="0.2">
      <c r="B39" t="s">
        <v>61</v>
      </c>
      <c r="C39" s="12">
        <v>5</v>
      </c>
      <c r="D39" s="8">
        <v>1.95</v>
      </c>
      <c r="E39" s="12">
        <v>5</v>
      </c>
      <c r="F39" s="8">
        <v>3.4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85</v>
      </c>
      <c r="C40" s="12">
        <v>4</v>
      </c>
      <c r="D40" s="8">
        <v>1.56</v>
      </c>
      <c r="E40" s="12">
        <v>0</v>
      </c>
      <c r="F40" s="8">
        <v>0</v>
      </c>
      <c r="G40" s="12">
        <v>4</v>
      </c>
      <c r="H40" s="8">
        <v>4.21</v>
      </c>
      <c r="I40" s="12">
        <v>0</v>
      </c>
    </row>
    <row r="41" spans="2:9" ht="15" customHeight="1" x14ac:dyDescent="0.2">
      <c r="B41" t="s">
        <v>49</v>
      </c>
      <c r="C41" s="12">
        <v>4</v>
      </c>
      <c r="D41" s="8">
        <v>1.56</v>
      </c>
      <c r="E41" s="12">
        <v>2</v>
      </c>
      <c r="F41" s="8">
        <v>1.36</v>
      </c>
      <c r="G41" s="12">
        <v>2</v>
      </c>
      <c r="H41" s="8">
        <v>2.11</v>
      </c>
      <c r="I41" s="12">
        <v>0</v>
      </c>
    </row>
    <row r="42" spans="2:9" ht="15" customHeight="1" x14ac:dyDescent="0.2">
      <c r="B42" t="s">
        <v>51</v>
      </c>
      <c r="C42" s="12">
        <v>4</v>
      </c>
      <c r="D42" s="8">
        <v>1.56</v>
      </c>
      <c r="E42" s="12">
        <v>3</v>
      </c>
      <c r="F42" s="8">
        <v>2.04</v>
      </c>
      <c r="G42" s="12">
        <v>1</v>
      </c>
      <c r="H42" s="8">
        <v>1.05</v>
      </c>
      <c r="I42" s="12">
        <v>0</v>
      </c>
    </row>
    <row r="43" spans="2:9" ht="15" customHeight="1" x14ac:dyDescent="0.2">
      <c r="B43" t="s">
        <v>66</v>
      </c>
      <c r="C43" s="12">
        <v>3</v>
      </c>
      <c r="D43" s="8">
        <v>1.17</v>
      </c>
      <c r="E43" s="12">
        <v>0</v>
      </c>
      <c r="F43" s="8">
        <v>0</v>
      </c>
      <c r="G43" s="12">
        <v>3</v>
      </c>
      <c r="H43" s="8">
        <v>3.16</v>
      </c>
      <c r="I43" s="12">
        <v>0</v>
      </c>
    </row>
    <row r="44" spans="2:9" ht="15" customHeight="1" x14ac:dyDescent="0.2">
      <c r="B44" t="s">
        <v>70</v>
      </c>
      <c r="C44" s="12">
        <v>3</v>
      </c>
      <c r="D44" s="8">
        <v>1.17</v>
      </c>
      <c r="E44" s="12">
        <v>3</v>
      </c>
      <c r="F44" s="8">
        <v>2.04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63</v>
      </c>
      <c r="C45" s="12">
        <v>3</v>
      </c>
      <c r="D45" s="8">
        <v>1.17</v>
      </c>
      <c r="E45" s="12">
        <v>3</v>
      </c>
      <c r="F45" s="8">
        <v>2.04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182</v>
      </c>
      <c r="C48" s="10" t="s">
        <v>37</v>
      </c>
      <c r="D48" s="10" t="s">
        <v>38</v>
      </c>
      <c r="E48" s="10" t="s">
        <v>39</v>
      </c>
      <c r="F48" s="10" t="s">
        <v>40</v>
      </c>
      <c r="G48" s="10" t="s">
        <v>41</v>
      </c>
      <c r="H48" s="10" t="s">
        <v>42</v>
      </c>
      <c r="I48" s="10" t="s">
        <v>43</v>
      </c>
    </row>
    <row r="49" spans="2:9" ht="15" customHeight="1" x14ac:dyDescent="0.2">
      <c r="B49" t="s">
        <v>95</v>
      </c>
      <c r="C49" s="12">
        <v>17</v>
      </c>
      <c r="D49" s="8">
        <v>6.61</v>
      </c>
      <c r="E49" s="12">
        <v>13</v>
      </c>
      <c r="F49" s="8">
        <v>8.84</v>
      </c>
      <c r="G49" s="12">
        <v>4</v>
      </c>
      <c r="H49" s="8">
        <v>4.21</v>
      </c>
      <c r="I49" s="12">
        <v>0</v>
      </c>
    </row>
    <row r="50" spans="2:9" ht="15" customHeight="1" x14ac:dyDescent="0.2">
      <c r="B50" t="s">
        <v>145</v>
      </c>
      <c r="C50" s="12">
        <v>14</v>
      </c>
      <c r="D50" s="8">
        <v>5.45</v>
      </c>
      <c r="E50" s="12">
        <v>13</v>
      </c>
      <c r="F50" s="8">
        <v>8.84</v>
      </c>
      <c r="G50" s="12">
        <v>1</v>
      </c>
      <c r="H50" s="8">
        <v>1.05</v>
      </c>
      <c r="I50" s="12">
        <v>0</v>
      </c>
    </row>
    <row r="51" spans="2:9" ht="15" customHeight="1" x14ac:dyDescent="0.2">
      <c r="B51" t="s">
        <v>136</v>
      </c>
      <c r="C51" s="12">
        <v>10</v>
      </c>
      <c r="D51" s="8">
        <v>3.89</v>
      </c>
      <c r="E51" s="12">
        <v>7</v>
      </c>
      <c r="F51" s="8">
        <v>4.76</v>
      </c>
      <c r="G51" s="12">
        <v>3</v>
      </c>
      <c r="H51" s="8">
        <v>3.16</v>
      </c>
      <c r="I51" s="12">
        <v>0</v>
      </c>
    </row>
    <row r="52" spans="2:9" ht="15" customHeight="1" x14ac:dyDescent="0.2">
      <c r="B52" t="s">
        <v>105</v>
      </c>
      <c r="C52" s="12">
        <v>10</v>
      </c>
      <c r="D52" s="8">
        <v>3.89</v>
      </c>
      <c r="E52" s="12">
        <v>10</v>
      </c>
      <c r="F52" s="8">
        <v>6.8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118</v>
      </c>
      <c r="C53" s="12">
        <v>9</v>
      </c>
      <c r="D53" s="8">
        <v>3.5</v>
      </c>
      <c r="E53" s="12">
        <v>2</v>
      </c>
      <c r="F53" s="8">
        <v>1.36</v>
      </c>
      <c r="G53" s="12">
        <v>7</v>
      </c>
      <c r="H53" s="8">
        <v>7.37</v>
      </c>
      <c r="I53" s="12">
        <v>0</v>
      </c>
    </row>
    <row r="54" spans="2:9" ht="15" customHeight="1" x14ac:dyDescent="0.2">
      <c r="B54" t="s">
        <v>91</v>
      </c>
      <c r="C54" s="12">
        <v>8</v>
      </c>
      <c r="D54" s="8">
        <v>3.11</v>
      </c>
      <c r="E54" s="12">
        <v>1</v>
      </c>
      <c r="F54" s="8">
        <v>0.68</v>
      </c>
      <c r="G54" s="12">
        <v>7</v>
      </c>
      <c r="H54" s="8">
        <v>7.37</v>
      </c>
      <c r="I54" s="12">
        <v>0</v>
      </c>
    </row>
    <row r="55" spans="2:9" ht="15" customHeight="1" x14ac:dyDescent="0.2">
      <c r="B55" t="s">
        <v>104</v>
      </c>
      <c r="C55" s="12">
        <v>7</v>
      </c>
      <c r="D55" s="8">
        <v>2.72</v>
      </c>
      <c r="E55" s="12">
        <v>7</v>
      </c>
      <c r="F55" s="8">
        <v>4.76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90</v>
      </c>
      <c r="C56" s="12">
        <v>6</v>
      </c>
      <c r="D56" s="8">
        <v>2.33</v>
      </c>
      <c r="E56" s="12">
        <v>1</v>
      </c>
      <c r="F56" s="8">
        <v>0.68</v>
      </c>
      <c r="G56" s="12">
        <v>5</v>
      </c>
      <c r="H56" s="8">
        <v>5.26</v>
      </c>
      <c r="I56" s="12">
        <v>0</v>
      </c>
    </row>
    <row r="57" spans="2:9" ht="15" customHeight="1" x14ac:dyDescent="0.2">
      <c r="B57" t="s">
        <v>92</v>
      </c>
      <c r="C57" s="12">
        <v>6</v>
      </c>
      <c r="D57" s="8">
        <v>2.33</v>
      </c>
      <c r="E57" s="12">
        <v>5</v>
      </c>
      <c r="F57" s="8">
        <v>3.4</v>
      </c>
      <c r="G57" s="12">
        <v>1</v>
      </c>
      <c r="H57" s="8">
        <v>1.05</v>
      </c>
      <c r="I57" s="12">
        <v>0</v>
      </c>
    </row>
    <row r="58" spans="2:9" ht="15" customHeight="1" x14ac:dyDescent="0.2">
      <c r="B58" t="s">
        <v>94</v>
      </c>
      <c r="C58" s="12">
        <v>6</v>
      </c>
      <c r="D58" s="8">
        <v>2.33</v>
      </c>
      <c r="E58" s="12">
        <v>3</v>
      </c>
      <c r="F58" s="8">
        <v>2.04</v>
      </c>
      <c r="G58" s="12">
        <v>3</v>
      </c>
      <c r="H58" s="8">
        <v>3.16</v>
      </c>
      <c r="I58" s="12">
        <v>0</v>
      </c>
    </row>
    <row r="59" spans="2:9" ht="15" customHeight="1" x14ac:dyDescent="0.2">
      <c r="B59" t="s">
        <v>123</v>
      </c>
      <c r="C59" s="12">
        <v>6</v>
      </c>
      <c r="D59" s="8">
        <v>2.33</v>
      </c>
      <c r="E59" s="12">
        <v>6</v>
      </c>
      <c r="F59" s="8">
        <v>4.08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121</v>
      </c>
      <c r="C60" s="12">
        <v>6</v>
      </c>
      <c r="D60" s="8">
        <v>2.33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156</v>
      </c>
      <c r="C61" s="12">
        <v>5</v>
      </c>
      <c r="D61" s="8">
        <v>1.95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153</v>
      </c>
      <c r="C62" s="12">
        <v>4</v>
      </c>
      <c r="D62" s="8">
        <v>1.56</v>
      </c>
      <c r="E62" s="12">
        <v>0</v>
      </c>
      <c r="F62" s="8">
        <v>0</v>
      </c>
      <c r="G62" s="12">
        <v>4</v>
      </c>
      <c r="H62" s="8">
        <v>4.21</v>
      </c>
      <c r="I62" s="12">
        <v>0</v>
      </c>
    </row>
    <row r="63" spans="2:9" ht="15" customHeight="1" x14ac:dyDescent="0.2">
      <c r="B63" t="s">
        <v>117</v>
      </c>
      <c r="C63" s="12">
        <v>4</v>
      </c>
      <c r="D63" s="8">
        <v>1.56</v>
      </c>
      <c r="E63" s="12">
        <v>4</v>
      </c>
      <c r="F63" s="8">
        <v>2.72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96</v>
      </c>
      <c r="C64" s="12">
        <v>4</v>
      </c>
      <c r="D64" s="8">
        <v>1.56</v>
      </c>
      <c r="E64" s="12">
        <v>2</v>
      </c>
      <c r="F64" s="8">
        <v>1.36</v>
      </c>
      <c r="G64" s="12">
        <v>2</v>
      </c>
      <c r="H64" s="8">
        <v>2.11</v>
      </c>
      <c r="I64" s="12">
        <v>0</v>
      </c>
    </row>
    <row r="65" spans="2:9" ht="15" customHeight="1" x14ac:dyDescent="0.2">
      <c r="B65" t="s">
        <v>120</v>
      </c>
      <c r="C65" s="12">
        <v>4</v>
      </c>
      <c r="D65" s="8">
        <v>1.56</v>
      </c>
      <c r="E65" s="12">
        <v>3</v>
      </c>
      <c r="F65" s="8">
        <v>2.04</v>
      </c>
      <c r="G65" s="12">
        <v>1</v>
      </c>
      <c r="H65" s="8">
        <v>1.05</v>
      </c>
      <c r="I65" s="12">
        <v>0</v>
      </c>
    </row>
    <row r="66" spans="2:9" ht="15" customHeight="1" x14ac:dyDescent="0.2">
      <c r="B66" t="s">
        <v>154</v>
      </c>
      <c r="C66" s="12">
        <v>4</v>
      </c>
      <c r="D66" s="8">
        <v>1.56</v>
      </c>
      <c r="E66" s="12">
        <v>1</v>
      </c>
      <c r="F66" s="8">
        <v>0.68</v>
      </c>
      <c r="G66" s="12">
        <v>3</v>
      </c>
      <c r="H66" s="8">
        <v>3.16</v>
      </c>
      <c r="I66" s="12">
        <v>0</v>
      </c>
    </row>
    <row r="67" spans="2:9" ht="15" customHeight="1" x14ac:dyDescent="0.2">
      <c r="B67" t="s">
        <v>98</v>
      </c>
      <c r="C67" s="12">
        <v>4</v>
      </c>
      <c r="D67" s="8">
        <v>1.56</v>
      </c>
      <c r="E67" s="12">
        <v>4</v>
      </c>
      <c r="F67" s="8">
        <v>2.72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99</v>
      </c>
      <c r="C68" s="12">
        <v>4</v>
      </c>
      <c r="D68" s="8">
        <v>1.56</v>
      </c>
      <c r="E68" s="12">
        <v>3</v>
      </c>
      <c r="F68" s="8">
        <v>2.04</v>
      </c>
      <c r="G68" s="12">
        <v>1</v>
      </c>
      <c r="H68" s="8">
        <v>1.05</v>
      </c>
      <c r="I68" s="12">
        <v>0</v>
      </c>
    </row>
    <row r="69" spans="2:9" ht="15" customHeight="1" x14ac:dyDescent="0.2">
      <c r="B69" t="s">
        <v>155</v>
      </c>
      <c r="C69" s="12">
        <v>4</v>
      </c>
      <c r="D69" s="8">
        <v>1.56</v>
      </c>
      <c r="E69" s="12">
        <v>0</v>
      </c>
      <c r="F69" s="8">
        <v>0</v>
      </c>
      <c r="G69" s="12">
        <v>3</v>
      </c>
      <c r="H69" s="8">
        <v>3.16</v>
      </c>
      <c r="I69" s="12">
        <v>0</v>
      </c>
    </row>
    <row r="70" spans="2:9" ht="15" customHeight="1" x14ac:dyDescent="0.2">
      <c r="B70" t="s">
        <v>101</v>
      </c>
      <c r="C70" s="12">
        <v>4</v>
      </c>
      <c r="D70" s="8">
        <v>1.56</v>
      </c>
      <c r="E70" s="12">
        <v>4</v>
      </c>
      <c r="F70" s="8">
        <v>2.72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1C804-D4E6-4DCE-AF55-1F4C19B2B63D}">
  <sheetPr>
    <pageSetUpPr fitToPage="1"/>
  </sheetPr>
  <dimension ref="B2:I10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201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24</v>
      </c>
      <c r="D6" s="8">
        <v>27.27</v>
      </c>
      <c r="E6" s="12">
        <v>16</v>
      </c>
      <c r="F6" s="8">
        <v>27.12</v>
      </c>
      <c r="G6" s="12">
        <v>8</v>
      </c>
      <c r="H6" s="8">
        <v>30.77</v>
      </c>
      <c r="I6" s="12">
        <v>0</v>
      </c>
    </row>
    <row r="7" spans="2:9" ht="15" customHeight="1" x14ac:dyDescent="0.2">
      <c r="B7" t="s">
        <v>23</v>
      </c>
      <c r="C7" s="12">
        <v>6</v>
      </c>
      <c r="D7" s="8">
        <v>6.82</v>
      </c>
      <c r="E7" s="12">
        <v>1</v>
      </c>
      <c r="F7" s="8">
        <v>1.69</v>
      </c>
      <c r="G7" s="12">
        <v>4</v>
      </c>
      <c r="H7" s="8">
        <v>15.38</v>
      </c>
      <c r="I7" s="12">
        <v>1</v>
      </c>
    </row>
    <row r="8" spans="2:9" ht="15" customHeight="1" x14ac:dyDescent="0.2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26</v>
      </c>
      <c r="C10" s="12">
        <v>2</v>
      </c>
      <c r="D10" s="8">
        <v>2.27</v>
      </c>
      <c r="E10" s="12">
        <v>1</v>
      </c>
      <c r="F10" s="8">
        <v>1.69</v>
      </c>
      <c r="G10" s="12">
        <v>1</v>
      </c>
      <c r="H10" s="8">
        <v>3.85</v>
      </c>
      <c r="I10" s="12">
        <v>0</v>
      </c>
    </row>
    <row r="11" spans="2:9" ht="15" customHeight="1" x14ac:dyDescent="0.2">
      <c r="B11" t="s">
        <v>27</v>
      </c>
      <c r="C11" s="12">
        <v>23</v>
      </c>
      <c r="D11" s="8">
        <v>26.14</v>
      </c>
      <c r="E11" s="12">
        <v>17</v>
      </c>
      <c r="F11" s="8">
        <v>28.81</v>
      </c>
      <c r="G11" s="12">
        <v>6</v>
      </c>
      <c r="H11" s="8">
        <v>23.08</v>
      </c>
      <c r="I11" s="12">
        <v>0</v>
      </c>
    </row>
    <row r="12" spans="2:9" ht="15" customHeight="1" x14ac:dyDescent="0.2">
      <c r="B12" t="s">
        <v>28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30</v>
      </c>
      <c r="C14" s="12">
        <v>3</v>
      </c>
      <c r="D14" s="8">
        <v>3.41</v>
      </c>
      <c r="E14" s="12">
        <v>2</v>
      </c>
      <c r="F14" s="8">
        <v>3.39</v>
      </c>
      <c r="G14" s="12">
        <v>1</v>
      </c>
      <c r="H14" s="8">
        <v>3.85</v>
      </c>
      <c r="I14" s="12">
        <v>0</v>
      </c>
    </row>
    <row r="15" spans="2:9" ht="15" customHeight="1" x14ac:dyDescent="0.2">
      <c r="B15" t="s">
        <v>31</v>
      </c>
      <c r="C15" s="12">
        <v>7</v>
      </c>
      <c r="D15" s="8">
        <v>7.95</v>
      </c>
      <c r="E15" s="12">
        <v>5</v>
      </c>
      <c r="F15" s="8">
        <v>8.4700000000000006</v>
      </c>
      <c r="G15" s="12">
        <v>2</v>
      </c>
      <c r="H15" s="8">
        <v>7.69</v>
      </c>
      <c r="I15" s="12">
        <v>0</v>
      </c>
    </row>
    <row r="16" spans="2:9" ht="15" customHeight="1" x14ac:dyDescent="0.2">
      <c r="B16" t="s">
        <v>32</v>
      </c>
      <c r="C16" s="12">
        <v>11</v>
      </c>
      <c r="D16" s="8">
        <v>12.5</v>
      </c>
      <c r="E16" s="12">
        <v>10</v>
      </c>
      <c r="F16" s="8">
        <v>16.95</v>
      </c>
      <c r="G16" s="12">
        <v>1</v>
      </c>
      <c r="H16" s="8">
        <v>3.85</v>
      </c>
      <c r="I16" s="12">
        <v>0</v>
      </c>
    </row>
    <row r="17" spans="2:9" ht="15" customHeight="1" x14ac:dyDescent="0.2">
      <c r="B17" t="s">
        <v>33</v>
      </c>
      <c r="C17" s="12">
        <v>3</v>
      </c>
      <c r="D17" s="8">
        <v>3.41</v>
      </c>
      <c r="E17" s="12">
        <v>2</v>
      </c>
      <c r="F17" s="8">
        <v>3.39</v>
      </c>
      <c r="G17" s="12">
        <v>1</v>
      </c>
      <c r="H17" s="8">
        <v>3.85</v>
      </c>
      <c r="I17" s="12">
        <v>0</v>
      </c>
    </row>
    <row r="18" spans="2:9" ht="15" customHeight="1" x14ac:dyDescent="0.2">
      <c r="B18" t="s">
        <v>34</v>
      </c>
      <c r="C18" s="12">
        <v>6</v>
      </c>
      <c r="D18" s="8">
        <v>6.82</v>
      </c>
      <c r="E18" s="12">
        <v>3</v>
      </c>
      <c r="F18" s="8">
        <v>5.08</v>
      </c>
      <c r="G18" s="12">
        <v>1</v>
      </c>
      <c r="H18" s="8">
        <v>3.85</v>
      </c>
      <c r="I18" s="12">
        <v>0</v>
      </c>
    </row>
    <row r="19" spans="2:9" ht="15" customHeight="1" x14ac:dyDescent="0.2">
      <c r="B19" t="s">
        <v>35</v>
      </c>
      <c r="C19" s="12">
        <v>3</v>
      </c>
      <c r="D19" s="8">
        <v>3.41</v>
      </c>
      <c r="E19" s="12">
        <v>2</v>
      </c>
      <c r="F19" s="8">
        <v>3.39</v>
      </c>
      <c r="G19" s="12">
        <v>1</v>
      </c>
      <c r="H19" s="8">
        <v>3.85</v>
      </c>
      <c r="I19" s="12">
        <v>0</v>
      </c>
    </row>
    <row r="20" spans="2:9" ht="15" customHeight="1" x14ac:dyDescent="0.2">
      <c r="B20" s="9" t="s">
        <v>180</v>
      </c>
      <c r="C20" s="12">
        <f>SUM(LTBL_38484[総数／事業所数])</f>
        <v>88</v>
      </c>
      <c r="E20" s="12">
        <f>SUBTOTAL(109,LTBL_38484[個人／事業所数])</f>
        <v>59</v>
      </c>
      <c r="G20" s="12">
        <f>SUBTOTAL(109,LTBL_38484[法人／事業所数])</f>
        <v>26</v>
      </c>
      <c r="I20" s="12">
        <f>SUBTOTAL(109,LTBL_38484[法人以外の団体／事業所数])</f>
        <v>1</v>
      </c>
    </row>
    <row r="21" spans="2:9" ht="15" customHeight="1" x14ac:dyDescent="0.2">
      <c r="E21" s="11">
        <f>LTBL_38484[[#Totals],[個人／事業所数]]/LTBL_38484[[#Totals],[総数／事業所数]]</f>
        <v>0.67045454545454541</v>
      </c>
      <c r="G21" s="11">
        <f>LTBL_38484[[#Totals],[法人／事業所数]]/LTBL_38484[[#Totals],[総数／事業所数]]</f>
        <v>0.29545454545454547</v>
      </c>
      <c r="I21" s="11">
        <f>LTBL_38484[[#Totals],[法人以外の団体／事業所数]]/LTBL_38484[[#Totals],[総数／事業所数]]</f>
        <v>1.1363636363636364E-2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44</v>
      </c>
      <c r="C24" s="12">
        <v>12</v>
      </c>
      <c r="D24" s="8">
        <v>13.64</v>
      </c>
      <c r="E24" s="12">
        <v>6</v>
      </c>
      <c r="F24" s="8">
        <v>10.17</v>
      </c>
      <c r="G24" s="12">
        <v>6</v>
      </c>
      <c r="H24" s="8">
        <v>23.08</v>
      </c>
      <c r="I24" s="12">
        <v>0</v>
      </c>
    </row>
    <row r="25" spans="2:9" ht="15" customHeight="1" x14ac:dyDescent="0.2">
      <c r="B25" t="s">
        <v>52</v>
      </c>
      <c r="C25" s="12">
        <v>12</v>
      </c>
      <c r="D25" s="8">
        <v>13.64</v>
      </c>
      <c r="E25" s="12">
        <v>12</v>
      </c>
      <c r="F25" s="8">
        <v>20.34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54</v>
      </c>
      <c r="C26" s="12">
        <v>10</v>
      </c>
      <c r="D26" s="8">
        <v>11.36</v>
      </c>
      <c r="E26" s="12">
        <v>4</v>
      </c>
      <c r="F26" s="8">
        <v>6.78</v>
      </c>
      <c r="G26" s="12">
        <v>6</v>
      </c>
      <c r="H26" s="8">
        <v>23.08</v>
      </c>
      <c r="I26" s="12">
        <v>0</v>
      </c>
    </row>
    <row r="27" spans="2:9" ht="15" customHeight="1" x14ac:dyDescent="0.2">
      <c r="B27" t="s">
        <v>59</v>
      </c>
      <c r="C27" s="12">
        <v>10</v>
      </c>
      <c r="D27" s="8">
        <v>11.36</v>
      </c>
      <c r="E27" s="12">
        <v>10</v>
      </c>
      <c r="F27" s="8">
        <v>16.95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45</v>
      </c>
      <c r="C28" s="12">
        <v>7</v>
      </c>
      <c r="D28" s="8">
        <v>7.95</v>
      </c>
      <c r="E28" s="12">
        <v>7</v>
      </c>
      <c r="F28" s="8">
        <v>11.86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46</v>
      </c>
      <c r="C29" s="12">
        <v>5</v>
      </c>
      <c r="D29" s="8">
        <v>5.68</v>
      </c>
      <c r="E29" s="12">
        <v>3</v>
      </c>
      <c r="F29" s="8">
        <v>5.08</v>
      </c>
      <c r="G29" s="12">
        <v>2</v>
      </c>
      <c r="H29" s="8">
        <v>7.69</v>
      </c>
      <c r="I29" s="12">
        <v>0</v>
      </c>
    </row>
    <row r="30" spans="2:9" ht="15" customHeight="1" x14ac:dyDescent="0.2">
      <c r="B30" t="s">
        <v>58</v>
      </c>
      <c r="C30" s="12">
        <v>4</v>
      </c>
      <c r="D30" s="8">
        <v>4.55</v>
      </c>
      <c r="E30" s="12">
        <v>4</v>
      </c>
      <c r="F30" s="8">
        <v>6.78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57</v>
      </c>
      <c r="C31" s="12">
        <v>3</v>
      </c>
      <c r="D31" s="8">
        <v>3.41</v>
      </c>
      <c r="E31" s="12">
        <v>2</v>
      </c>
      <c r="F31" s="8">
        <v>3.39</v>
      </c>
      <c r="G31" s="12">
        <v>1</v>
      </c>
      <c r="H31" s="8">
        <v>3.85</v>
      </c>
      <c r="I31" s="12">
        <v>0</v>
      </c>
    </row>
    <row r="32" spans="2:9" ht="15" customHeight="1" x14ac:dyDescent="0.2">
      <c r="B32" t="s">
        <v>60</v>
      </c>
      <c r="C32" s="12">
        <v>3</v>
      </c>
      <c r="D32" s="8">
        <v>3.41</v>
      </c>
      <c r="E32" s="12">
        <v>2</v>
      </c>
      <c r="F32" s="8">
        <v>3.39</v>
      </c>
      <c r="G32" s="12">
        <v>1</v>
      </c>
      <c r="H32" s="8">
        <v>3.85</v>
      </c>
      <c r="I32" s="12">
        <v>0</v>
      </c>
    </row>
    <row r="33" spans="2:9" ht="15" customHeight="1" x14ac:dyDescent="0.2">
      <c r="B33" t="s">
        <v>61</v>
      </c>
      <c r="C33" s="12">
        <v>3</v>
      </c>
      <c r="D33" s="8">
        <v>3.41</v>
      </c>
      <c r="E33" s="12">
        <v>3</v>
      </c>
      <c r="F33" s="8">
        <v>5.08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62</v>
      </c>
      <c r="C34" s="12">
        <v>3</v>
      </c>
      <c r="D34" s="8">
        <v>3.41</v>
      </c>
      <c r="E34" s="12">
        <v>0</v>
      </c>
      <c r="F34" s="8">
        <v>0</v>
      </c>
      <c r="G34" s="12">
        <v>1</v>
      </c>
      <c r="H34" s="8">
        <v>3.85</v>
      </c>
      <c r="I34" s="12">
        <v>0</v>
      </c>
    </row>
    <row r="35" spans="2:9" ht="15" customHeight="1" x14ac:dyDescent="0.2">
      <c r="B35" t="s">
        <v>82</v>
      </c>
      <c r="C35" s="12">
        <v>2</v>
      </c>
      <c r="D35" s="8">
        <v>2.27</v>
      </c>
      <c r="E35" s="12">
        <v>1</v>
      </c>
      <c r="F35" s="8">
        <v>1.69</v>
      </c>
      <c r="G35" s="12">
        <v>0</v>
      </c>
      <c r="H35" s="8">
        <v>0</v>
      </c>
      <c r="I35" s="12">
        <v>1</v>
      </c>
    </row>
    <row r="36" spans="2:9" ht="15" customHeight="1" x14ac:dyDescent="0.2">
      <c r="B36" t="s">
        <v>80</v>
      </c>
      <c r="C36" s="12">
        <v>2</v>
      </c>
      <c r="D36" s="8">
        <v>2.27</v>
      </c>
      <c r="E36" s="12">
        <v>1</v>
      </c>
      <c r="F36" s="8">
        <v>1.69</v>
      </c>
      <c r="G36" s="12">
        <v>1</v>
      </c>
      <c r="H36" s="8">
        <v>3.85</v>
      </c>
      <c r="I36" s="12">
        <v>0</v>
      </c>
    </row>
    <row r="37" spans="2:9" ht="15" customHeight="1" x14ac:dyDescent="0.2">
      <c r="B37" t="s">
        <v>63</v>
      </c>
      <c r="C37" s="12">
        <v>2</v>
      </c>
      <c r="D37" s="8">
        <v>2.27</v>
      </c>
      <c r="E37" s="12">
        <v>2</v>
      </c>
      <c r="F37" s="8">
        <v>3.39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68</v>
      </c>
      <c r="C38" s="12">
        <v>1</v>
      </c>
      <c r="D38" s="8">
        <v>1.1399999999999999</v>
      </c>
      <c r="E38" s="12">
        <v>0</v>
      </c>
      <c r="F38" s="8">
        <v>0</v>
      </c>
      <c r="G38" s="12">
        <v>1</v>
      </c>
      <c r="H38" s="8">
        <v>3.85</v>
      </c>
      <c r="I38" s="12">
        <v>0</v>
      </c>
    </row>
    <row r="39" spans="2:9" ht="15" customHeight="1" x14ac:dyDescent="0.2">
      <c r="B39" t="s">
        <v>81</v>
      </c>
      <c r="C39" s="12">
        <v>1</v>
      </c>
      <c r="D39" s="8">
        <v>1.1399999999999999</v>
      </c>
      <c r="E39" s="12">
        <v>0</v>
      </c>
      <c r="F39" s="8">
        <v>0</v>
      </c>
      <c r="G39" s="12">
        <v>1</v>
      </c>
      <c r="H39" s="8">
        <v>3.85</v>
      </c>
      <c r="I39" s="12">
        <v>0</v>
      </c>
    </row>
    <row r="40" spans="2:9" ht="15" customHeight="1" x14ac:dyDescent="0.2">
      <c r="B40" t="s">
        <v>77</v>
      </c>
      <c r="C40" s="12">
        <v>1</v>
      </c>
      <c r="D40" s="8">
        <v>1.1399999999999999</v>
      </c>
      <c r="E40" s="12">
        <v>0</v>
      </c>
      <c r="F40" s="8">
        <v>0</v>
      </c>
      <c r="G40" s="12">
        <v>1</v>
      </c>
      <c r="H40" s="8">
        <v>3.85</v>
      </c>
      <c r="I40" s="12">
        <v>0</v>
      </c>
    </row>
    <row r="41" spans="2:9" ht="15" customHeight="1" x14ac:dyDescent="0.2">
      <c r="B41" t="s">
        <v>86</v>
      </c>
      <c r="C41" s="12">
        <v>1</v>
      </c>
      <c r="D41" s="8">
        <v>1.1399999999999999</v>
      </c>
      <c r="E41" s="12">
        <v>0</v>
      </c>
      <c r="F41" s="8">
        <v>0</v>
      </c>
      <c r="G41" s="12">
        <v>1</v>
      </c>
      <c r="H41" s="8">
        <v>3.85</v>
      </c>
      <c r="I41" s="12">
        <v>0</v>
      </c>
    </row>
    <row r="42" spans="2:9" ht="15" customHeight="1" x14ac:dyDescent="0.2">
      <c r="B42" t="s">
        <v>87</v>
      </c>
      <c r="C42" s="12">
        <v>1</v>
      </c>
      <c r="D42" s="8">
        <v>1.1399999999999999</v>
      </c>
      <c r="E42" s="12">
        <v>0</v>
      </c>
      <c r="F42" s="8">
        <v>0</v>
      </c>
      <c r="G42" s="12">
        <v>1</v>
      </c>
      <c r="H42" s="8">
        <v>3.85</v>
      </c>
      <c r="I42" s="12">
        <v>0</v>
      </c>
    </row>
    <row r="43" spans="2:9" ht="15" customHeight="1" x14ac:dyDescent="0.2">
      <c r="B43" t="s">
        <v>78</v>
      </c>
      <c r="C43" s="12">
        <v>1</v>
      </c>
      <c r="D43" s="8">
        <v>1.1399999999999999</v>
      </c>
      <c r="E43" s="12">
        <v>1</v>
      </c>
      <c r="F43" s="8">
        <v>1.69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47</v>
      </c>
      <c r="C44" s="12">
        <v>1</v>
      </c>
      <c r="D44" s="8">
        <v>1.1399999999999999</v>
      </c>
      <c r="E44" s="12">
        <v>1</v>
      </c>
      <c r="F44" s="8">
        <v>1.69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70</v>
      </c>
      <c r="C45" s="12">
        <v>1</v>
      </c>
      <c r="D45" s="8">
        <v>1.1399999999999999</v>
      </c>
      <c r="E45" s="12">
        <v>0</v>
      </c>
      <c r="F45" s="8">
        <v>0</v>
      </c>
      <c r="G45" s="12">
        <v>1</v>
      </c>
      <c r="H45" s="8">
        <v>3.85</v>
      </c>
      <c r="I45" s="12">
        <v>0</v>
      </c>
    </row>
    <row r="46" spans="2:9" ht="15" customHeight="1" x14ac:dyDescent="0.2">
      <c r="B46" t="s">
        <v>71</v>
      </c>
      <c r="C46" s="12">
        <v>1</v>
      </c>
      <c r="D46" s="8">
        <v>1.1399999999999999</v>
      </c>
      <c r="E46" s="12">
        <v>0</v>
      </c>
      <c r="F46" s="8">
        <v>0</v>
      </c>
      <c r="G46" s="12">
        <v>1</v>
      </c>
      <c r="H46" s="8">
        <v>3.85</v>
      </c>
      <c r="I46" s="12">
        <v>0</v>
      </c>
    </row>
    <row r="47" spans="2:9" ht="15" customHeight="1" x14ac:dyDescent="0.2">
      <c r="B47" t="s">
        <v>74</v>
      </c>
      <c r="C47" s="12">
        <v>1</v>
      </c>
      <c r="D47" s="8">
        <v>1.1399999999999999</v>
      </c>
      <c r="E47" s="12">
        <v>0</v>
      </c>
      <c r="F47" s="8">
        <v>0</v>
      </c>
      <c r="G47" s="12">
        <v>1</v>
      </c>
      <c r="H47" s="8">
        <v>3.85</v>
      </c>
      <c r="I47" s="12">
        <v>0</v>
      </c>
    </row>
    <row r="50" spans="2:9" ht="33" customHeight="1" x14ac:dyDescent="0.2">
      <c r="B50" t="s">
        <v>182</v>
      </c>
      <c r="C50" s="10" t="s">
        <v>37</v>
      </c>
      <c r="D50" s="10" t="s">
        <v>38</v>
      </c>
      <c r="E50" s="10" t="s">
        <v>39</v>
      </c>
      <c r="F50" s="10" t="s">
        <v>40</v>
      </c>
      <c r="G50" s="10" t="s">
        <v>41</v>
      </c>
      <c r="H50" s="10" t="s">
        <v>42</v>
      </c>
      <c r="I50" s="10" t="s">
        <v>43</v>
      </c>
    </row>
    <row r="51" spans="2:9" ht="15" customHeight="1" x14ac:dyDescent="0.2">
      <c r="B51" t="s">
        <v>90</v>
      </c>
      <c r="C51" s="12">
        <v>5</v>
      </c>
      <c r="D51" s="8">
        <v>5.68</v>
      </c>
      <c r="E51" s="12">
        <v>1</v>
      </c>
      <c r="F51" s="8">
        <v>1.69</v>
      </c>
      <c r="G51" s="12">
        <v>4</v>
      </c>
      <c r="H51" s="8">
        <v>15.38</v>
      </c>
      <c r="I51" s="12">
        <v>0</v>
      </c>
    </row>
    <row r="52" spans="2:9" ht="15" customHeight="1" x14ac:dyDescent="0.2">
      <c r="B52" t="s">
        <v>92</v>
      </c>
      <c r="C52" s="12">
        <v>5</v>
      </c>
      <c r="D52" s="8">
        <v>5.68</v>
      </c>
      <c r="E52" s="12">
        <v>4</v>
      </c>
      <c r="F52" s="8">
        <v>6.78</v>
      </c>
      <c r="G52" s="12">
        <v>1</v>
      </c>
      <c r="H52" s="8">
        <v>3.85</v>
      </c>
      <c r="I52" s="12">
        <v>0</v>
      </c>
    </row>
    <row r="53" spans="2:9" ht="15" customHeight="1" x14ac:dyDescent="0.2">
      <c r="B53" t="s">
        <v>123</v>
      </c>
      <c r="C53" s="12">
        <v>5</v>
      </c>
      <c r="D53" s="8">
        <v>5.68</v>
      </c>
      <c r="E53" s="12">
        <v>5</v>
      </c>
      <c r="F53" s="8">
        <v>8.4700000000000006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95</v>
      </c>
      <c r="C54" s="12">
        <v>5</v>
      </c>
      <c r="D54" s="8">
        <v>5.68</v>
      </c>
      <c r="E54" s="12">
        <v>5</v>
      </c>
      <c r="F54" s="8">
        <v>8.4700000000000006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104</v>
      </c>
      <c r="C55" s="12">
        <v>5</v>
      </c>
      <c r="D55" s="8">
        <v>5.68</v>
      </c>
      <c r="E55" s="12">
        <v>5</v>
      </c>
      <c r="F55" s="8">
        <v>8.4700000000000006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105</v>
      </c>
      <c r="C56" s="12">
        <v>4</v>
      </c>
      <c r="D56" s="8">
        <v>4.55</v>
      </c>
      <c r="E56" s="12">
        <v>4</v>
      </c>
      <c r="F56" s="8">
        <v>6.78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158</v>
      </c>
      <c r="C57" s="12">
        <v>3</v>
      </c>
      <c r="D57" s="8">
        <v>3.41</v>
      </c>
      <c r="E57" s="12">
        <v>3</v>
      </c>
      <c r="F57" s="8">
        <v>5.08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93</v>
      </c>
      <c r="C58" s="12">
        <v>3</v>
      </c>
      <c r="D58" s="8">
        <v>3.41</v>
      </c>
      <c r="E58" s="12">
        <v>2</v>
      </c>
      <c r="F58" s="8">
        <v>3.39</v>
      </c>
      <c r="G58" s="12">
        <v>1</v>
      </c>
      <c r="H58" s="8">
        <v>3.85</v>
      </c>
      <c r="I58" s="12">
        <v>0</v>
      </c>
    </row>
    <row r="59" spans="2:9" ht="15" customHeight="1" x14ac:dyDescent="0.2">
      <c r="B59" t="s">
        <v>118</v>
      </c>
      <c r="C59" s="12">
        <v>3</v>
      </c>
      <c r="D59" s="8">
        <v>3.41</v>
      </c>
      <c r="E59" s="12">
        <v>0</v>
      </c>
      <c r="F59" s="8">
        <v>0</v>
      </c>
      <c r="G59" s="12">
        <v>3</v>
      </c>
      <c r="H59" s="8">
        <v>11.54</v>
      </c>
      <c r="I59" s="12">
        <v>0</v>
      </c>
    </row>
    <row r="60" spans="2:9" ht="15" customHeight="1" x14ac:dyDescent="0.2">
      <c r="B60" t="s">
        <v>91</v>
      </c>
      <c r="C60" s="12">
        <v>2</v>
      </c>
      <c r="D60" s="8">
        <v>2.27</v>
      </c>
      <c r="E60" s="12">
        <v>1</v>
      </c>
      <c r="F60" s="8">
        <v>1.69</v>
      </c>
      <c r="G60" s="12">
        <v>1</v>
      </c>
      <c r="H60" s="8">
        <v>3.85</v>
      </c>
      <c r="I60" s="12">
        <v>0</v>
      </c>
    </row>
    <row r="61" spans="2:9" ht="15" customHeight="1" x14ac:dyDescent="0.2">
      <c r="B61" t="s">
        <v>97</v>
      </c>
      <c r="C61" s="12">
        <v>2</v>
      </c>
      <c r="D61" s="8">
        <v>2.27</v>
      </c>
      <c r="E61" s="12">
        <v>1</v>
      </c>
      <c r="F61" s="8">
        <v>1.69</v>
      </c>
      <c r="G61" s="12">
        <v>1</v>
      </c>
      <c r="H61" s="8">
        <v>3.85</v>
      </c>
      <c r="I61" s="12">
        <v>0</v>
      </c>
    </row>
    <row r="62" spans="2:9" ht="15" customHeight="1" x14ac:dyDescent="0.2">
      <c r="B62" t="s">
        <v>154</v>
      </c>
      <c r="C62" s="12">
        <v>2</v>
      </c>
      <c r="D62" s="8">
        <v>2.27</v>
      </c>
      <c r="E62" s="12">
        <v>1</v>
      </c>
      <c r="F62" s="8">
        <v>1.69</v>
      </c>
      <c r="G62" s="12">
        <v>1</v>
      </c>
      <c r="H62" s="8">
        <v>3.85</v>
      </c>
      <c r="I62" s="12">
        <v>0</v>
      </c>
    </row>
    <row r="63" spans="2:9" ht="15" customHeight="1" x14ac:dyDescent="0.2">
      <c r="B63" t="s">
        <v>137</v>
      </c>
      <c r="C63" s="12">
        <v>2</v>
      </c>
      <c r="D63" s="8">
        <v>2.27</v>
      </c>
      <c r="E63" s="12">
        <v>1</v>
      </c>
      <c r="F63" s="8">
        <v>1.69</v>
      </c>
      <c r="G63" s="12">
        <v>1</v>
      </c>
      <c r="H63" s="8">
        <v>3.85</v>
      </c>
      <c r="I63" s="12">
        <v>0</v>
      </c>
    </row>
    <row r="64" spans="2:9" ht="15" customHeight="1" x14ac:dyDescent="0.2">
      <c r="B64" t="s">
        <v>112</v>
      </c>
      <c r="C64" s="12">
        <v>2</v>
      </c>
      <c r="D64" s="8">
        <v>2.27</v>
      </c>
      <c r="E64" s="12">
        <v>1</v>
      </c>
      <c r="F64" s="8">
        <v>1.69</v>
      </c>
      <c r="G64" s="12">
        <v>1</v>
      </c>
      <c r="H64" s="8">
        <v>3.85</v>
      </c>
      <c r="I64" s="12">
        <v>0</v>
      </c>
    </row>
    <row r="65" spans="2:9" ht="15" customHeight="1" x14ac:dyDescent="0.2">
      <c r="B65" t="s">
        <v>145</v>
      </c>
      <c r="C65" s="12">
        <v>2</v>
      </c>
      <c r="D65" s="8">
        <v>2.27</v>
      </c>
      <c r="E65" s="12">
        <v>1</v>
      </c>
      <c r="F65" s="8">
        <v>1.69</v>
      </c>
      <c r="G65" s="12">
        <v>1</v>
      </c>
      <c r="H65" s="8">
        <v>3.85</v>
      </c>
      <c r="I65" s="12">
        <v>0</v>
      </c>
    </row>
    <row r="66" spans="2:9" ht="15" customHeight="1" x14ac:dyDescent="0.2">
      <c r="B66" t="s">
        <v>101</v>
      </c>
      <c r="C66" s="12">
        <v>2</v>
      </c>
      <c r="D66" s="8">
        <v>2.27</v>
      </c>
      <c r="E66" s="12">
        <v>2</v>
      </c>
      <c r="F66" s="8">
        <v>3.39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173</v>
      </c>
      <c r="C67" s="12">
        <v>2</v>
      </c>
      <c r="D67" s="8">
        <v>2.27</v>
      </c>
      <c r="E67" s="12">
        <v>2</v>
      </c>
      <c r="F67" s="8">
        <v>3.39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175</v>
      </c>
      <c r="C68" s="12">
        <v>2</v>
      </c>
      <c r="D68" s="8">
        <v>2.27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109</v>
      </c>
      <c r="C69" s="12">
        <v>2</v>
      </c>
      <c r="D69" s="8">
        <v>2.27</v>
      </c>
      <c r="E69" s="12">
        <v>2</v>
      </c>
      <c r="F69" s="8">
        <v>3.39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124</v>
      </c>
      <c r="C70" s="12">
        <v>1</v>
      </c>
      <c r="D70" s="8">
        <v>1.1399999999999999</v>
      </c>
      <c r="E70" s="12">
        <v>1</v>
      </c>
      <c r="F70" s="8">
        <v>1.69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157</v>
      </c>
      <c r="C71" s="12">
        <v>1</v>
      </c>
      <c r="D71" s="8">
        <v>1.1399999999999999</v>
      </c>
      <c r="E71" s="12">
        <v>1</v>
      </c>
      <c r="F71" s="8">
        <v>1.69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159</v>
      </c>
      <c r="C72" s="12">
        <v>1</v>
      </c>
      <c r="D72" s="8">
        <v>1.1399999999999999</v>
      </c>
      <c r="E72" s="12">
        <v>1</v>
      </c>
      <c r="F72" s="8">
        <v>1.69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129</v>
      </c>
      <c r="C73" s="12">
        <v>1</v>
      </c>
      <c r="D73" s="8">
        <v>1.1399999999999999</v>
      </c>
      <c r="E73" s="12">
        <v>1</v>
      </c>
      <c r="F73" s="8">
        <v>1.69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94</v>
      </c>
      <c r="C74" s="12">
        <v>1</v>
      </c>
      <c r="D74" s="8">
        <v>1.1399999999999999</v>
      </c>
      <c r="E74" s="12">
        <v>1</v>
      </c>
      <c r="F74" s="8">
        <v>1.69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160</v>
      </c>
      <c r="C75" s="12">
        <v>1</v>
      </c>
      <c r="D75" s="8">
        <v>1.1399999999999999</v>
      </c>
      <c r="E75" s="12">
        <v>0</v>
      </c>
      <c r="F75" s="8">
        <v>0</v>
      </c>
      <c r="G75" s="12">
        <v>1</v>
      </c>
      <c r="H75" s="8">
        <v>3.85</v>
      </c>
      <c r="I75" s="12">
        <v>0</v>
      </c>
    </row>
    <row r="76" spans="2:9" ht="15" customHeight="1" x14ac:dyDescent="0.2">
      <c r="B76" t="s">
        <v>161</v>
      </c>
      <c r="C76" s="12">
        <v>1</v>
      </c>
      <c r="D76" s="8">
        <v>1.1399999999999999</v>
      </c>
      <c r="E76" s="12">
        <v>0</v>
      </c>
      <c r="F76" s="8">
        <v>0</v>
      </c>
      <c r="G76" s="12">
        <v>1</v>
      </c>
      <c r="H76" s="8">
        <v>3.85</v>
      </c>
      <c r="I76" s="12">
        <v>0</v>
      </c>
    </row>
    <row r="77" spans="2:9" ht="15" customHeight="1" x14ac:dyDescent="0.2">
      <c r="B77" t="s">
        <v>162</v>
      </c>
      <c r="C77" s="12">
        <v>1</v>
      </c>
      <c r="D77" s="8">
        <v>1.1399999999999999</v>
      </c>
      <c r="E77" s="12">
        <v>0</v>
      </c>
      <c r="F77" s="8">
        <v>0</v>
      </c>
      <c r="G77" s="12">
        <v>1</v>
      </c>
      <c r="H77" s="8">
        <v>3.85</v>
      </c>
      <c r="I77" s="12">
        <v>0</v>
      </c>
    </row>
    <row r="78" spans="2:9" ht="15" customHeight="1" x14ac:dyDescent="0.2">
      <c r="B78" t="s">
        <v>142</v>
      </c>
      <c r="C78" s="12">
        <v>1</v>
      </c>
      <c r="D78" s="8">
        <v>1.1399999999999999</v>
      </c>
      <c r="E78" s="12">
        <v>0</v>
      </c>
      <c r="F78" s="8">
        <v>0</v>
      </c>
      <c r="G78" s="12">
        <v>0</v>
      </c>
      <c r="H78" s="8">
        <v>0</v>
      </c>
      <c r="I78" s="12">
        <v>1</v>
      </c>
    </row>
    <row r="79" spans="2:9" ht="15" customHeight="1" x14ac:dyDescent="0.2">
      <c r="B79" t="s">
        <v>163</v>
      </c>
      <c r="C79" s="12">
        <v>1</v>
      </c>
      <c r="D79" s="8">
        <v>1.1399999999999999</v>
      </c>
      <c r="E79" s="12">
        <v>1</v>
      </c>
      <c r="F79" s="8">
        <v>1.69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143</v>
      </c>
      <c r="C80" s="12">
        <v>1</v>
      </c>
      <c r="D80" s="8">
        <v>1.1399999999999999</v>
      </c>
      <c r="E80" s="12">
        <v>0</v>
      </c>
      <c r="F80" s="8">
        <v>0</v>
      </c>
      <c r="G80" s="12">
        <v>1</v>
      </c>
      <c r="H80" s="8">
        <v>3.85</v>
      </c>
      <c r="I80" s="12">
        <v>0</v>
      </c>
    </row>
    <row r="81" spans="2:9" ht="15" customHeight="1" x14ac:dyDescent="0.2">
      <c r="B81" t="s">
        <v>164</v>
      </c>
      <c r="C81" s="12">
        <v>1</v>
      </c>
      <c r="D81" s="8">
        <v>1.1399999999999999</v>
      </c>
      <c r="E81" s="12">
        <v>0</v>
      </c>
      <c r="F81" s="8">
        <v>0</v>
      </c>
      <c r="G81" s="12">
        <v>1</v>
      </c>
      <c r="H81" s="8">
        <v>3.85</v>
      </c>
      <c r="I81" s="12">
        <v>0</v>
      </c>
    </row>
    <row r="82" spans="2:9" ht="15" customHeight="1" x14ac:dyDescent="0.2">
      <c r="B82" t="s">
        <v>165</v>
      </c>
      <c r="C82" s="12">
        <v>1</v>
      </c>
      <c r="D82" s="8">
        <v>1.1399999999999999</v>
      </c>
      <c r="E82" s="12">
        <v>0</v>
      </c>
      <c r="F82" s="8">
        <v>0</v>
      </c>
      <c r="G82" s="12">
        <v>1</v>
      </c>
      <c r="H82" s="8">
        <v>3.85</v>
      </c>
      <c r="I82" s="12">
        <v>0</v>
      </c>
    </row>
    <row r="83" spans="2:9" ht="15" customHeight="1" x14ac:dyDescent="0.2">
      <c r="B83" t="s">
        <v>166</v>
      </c>
      <c r="C83" s="12">
        <v>1</v>
      </c>
      <c r="D83" s="8">
        <v>1.1399999999999999</v>
      </c>
      <c r="E83" s="12">
        <v>1</v>
      </c>
      <c r="F83" s="8">
        <v>1.69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119</v>
      </c>
      <c r="C84" s="12">
        <v>1</v>
      </c>
      <c r="D84" s="8">
        <v>1.1399999999999999</v>
      </c>
      <c r="E84" s="12">
        <v>1</v>
      </c>
      <c r="F84" s="8">
        <v>1.69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167</v>
      </c>
      <c r="C85" s="12">
        <v>1</v>
      </c>
      <c r="D85" s="8">
        <v>1.1399999999999999</v>
      </c>
      <c r="E85" s="12">
        <v>1</v>
      </c>
      <c r="F85" s="8">
        <v>1.69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117</v>
      </c>
      <c r="C86" s="12">
        <v>1</v>
      </c>
      <c r="D86" s="8">
        <v>1.1399999999999999</v>
      </c>
      <c r="E86" s="12">
        <v>1</v>
      </c>
      <c r="F86" s="8">
        <v>1.69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168</v>
      </c>
      <c r="C87" s="12">
        <v>1</v>
      </c>
      <c r="D87" s="8">
        <v>1.1399999999999999</v>
      </c>
      <c r="E87" s="12">
        <v>1</v>
      </c>
      <c r="F87" s="8">
        <v>1.69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169</v>
      </c>
      <c r="C88" s="12">
        <v>1</v>
      </c>
      <c r="D88" s="8">
        <v>1.1399999999999999</v>
      </c>
      <c r="E88" s="12">
        <v>1</v>
      </c>
      <c r="F88" s="8">
        <v>1.69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100</v>
      </c>
      <c r="C89" s="12">
        <v>1</v>
      </c>
      <c r="D89" s="8">
        <v>1.1399999999999999</v>
      </c>
      <c r="E89" s="12">
        <v>1</v>
      </c>
      <c r="F89" s="8">
        <v>1.69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102</v>
      </c>
      <c r="C90" s="12">
        <v>1</v>
      </c>
      <c r="D90" s="8">
        <v>1.1399999999999999</v>
      </c>
      <c r="E90" s="12">
        <v>1</v>
      </c>
      <c r="F90" s="8">
        <v>1.69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170</v>
      </c>
      <c r="C91" s="12">
        <v>1</v>
      </c>
      <c r="D91" s="8">
        <v>1.1399999999999999</v>
      </c>
      <c r="E91" s="12">
        <v>0</v>
      </c>
      <c r="F91" s="8">
        <v>0</v>
      </c>
      <c r="G91" s="12">
        <v>1</v>
      </c>
      <c r="H91" s="8">
        <v>3.85</v>
      </c>
      <c r="I91" s="12">
        <v>0</v>
      </c>
    </row>
    <row r="92" spans="2:9" ht="15" customHeight="1" x14ac:dyDescent="0.2">
      <c r="B92" t="s">
        <v>113</v>
      </c>
      <c r="C92" s="12">
        <v>1</v>
      </c>
      <c r="D92" s="8">
        <v>1.1399999999999999</v>
      </c>
      <c r="E92" s="12">
        <v>1</v>
      </c>
      <c r="F92" s="8">
        <v>1.69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171</v>
      </c>
      <c r="C93" s="12">
        <v>1</v>
      </c>
      <c r="D93" s="8">
        <v>1.1399999999999999</v>
      </c>
      <c r="E93" s="12">
        <v>0</v>
      </c>
      <c r="F93" s="8">
        <v>0</v>
      </c>
      <c r="G93" s="12">
        <v>1</v>
      </c>
      <c r="H93" s="8">
        <v>3.85</v>
      </c>
      <c r="I93" s="12">
        <v>0</v>
      </c>
    </row>
    <row r="94" spans="2:9" ht="15" customHeight="1" x14ac:dyDescent="0.2">
      <c r="B94" t="s">
        <v>106</v>
      </c>
      <c r="C94" s="12">
        <v>1</v>
      </c>
      <c r="D94" s="8">
        <v>1.1399999999999999</v>
      </c>
      <c r="E94" s="12">
        <v>1</v>
      </c>
      <c r="F94" s="8">
        <v>1.69</v>
      </c>
      <c r="G94" s="12">
        <v>0</v>
      </c>
      <c r="H94" s="8">
        <v>0</v>
      </c>
      <c r="I94" s="12">
        <v>0</v>
      </c>
    </row>
    <row r="95" spans="2:9" ht="15" customHeight="1" x14ac:dyDescent="0.2">
      <c r="B95" t="s">
        <v>107</v>
      </c>
      <c r="C95" s="12">
        <v>1</v>
      </c>
      <c r="D95" s="8">
        <v>1.1399999999999999</v>
      </c>
      <c r="E95" s="12">
        <v>1</v>
      </c>
      <c r="F95" s="8">
        <v>1.69</v>
      </c>
      <c r="G95" s="12">
        <v>0</v>
      </c>
      <c r="H95" s="8">
        <v>0</v>
      </c>
      <c r="I95" s="12">
        <v>0</v>
      </c>
    </row>
    <row r="96" spans="2:9" ht="15" customHeight="1" x14ac:dyDescent="0.2">
      <c r="B96" t="s">
        <v>172</v>
      </c>
      <c r="C96" s="12">
        <v>1</v>
      </c>
      <c r="D96" s="8">
        <v>1.1399999999999999</v>
      </c>
      <c r="E96" s="12">
        <v>0</v>
      </c>
      <c r="F96" s="8">
        <v>0</v>
      </c>
      <c r="G96" s="12">
        <v>1</v>
      </c>
      <c r="H96" s="8">
        <v>3.85</v>
      </c>
      <c r="I96" s="12">
        <v>0</v>
      </c>
    </row>
    <row r="97" spans="2:9" ht="15" customHeight="1" x14ac:dyDescent="0.2">
      <c r="B97" t="s">
        <v>108</v>
      </c>
      <c r="C97" s="12">
        <v>1</v>
      </c>
      <c r="D97" s="8">
        <v>1.1399999999999999</v>
      </c>
      <c r="E97" s="12">
        <v>1</v>
      </c>
      <c r="F97" s="8">
        <v>1.69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174</v>
      </c>
      <c r="C98" s="12">
        <v>1</v>
      </c>
      <c r="D98" s="8">
        <v>1.1399999999999999</v>
      </c>
      <c r="E98" s="12">
        <v>0</v>
      </c>
      <c r="F98" s="8">
        <v>0</v>
      </c>
      <c r="G98" s="12">
        <v>1</v>
      </c>
      <c r="H98" s="8">
        <v>3.85</v>
      </c>
      <c r="I98" s="12">
        <v>0</v>
      </c>
    </row>
    <row r="99" spans="2:9" ht="15" customHeight="1" x14ac:dyDescent="0.2">
      <c r="B99" t="s">
        <v>176</v>
      </c>
      <c r="C99" s="12">
        <v>1</v>
      </c>
      <c r="D99" s="8">
        <v>1.1399999999999999</v>
      </c>
      <c r="E99" s="12">
        <v>0</v>
      </c>
      <c r="F99" s="8">
        <v>0</v>
      </c>
      <c r="G99" s="12">
        <v>1</v>
      </c>
      <c r="H99" s="8">
        <v>3.85</v>
      </c>
      <c r="I99" s="12">
        <v>0</v>
      </c>
    </row>
    <row r="101" spans="2:9" ht="15" customHeight="1" x14ac:dyDescent="0.2">
      <c r="B101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F696-C040-48BC-87C8-139B15507824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202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60</v>
      </c>
      <c r="D6" s="8">
        <v>19.670000000000002</v>
      </c>
      <c r="E6" s="12">
        <v>28</v>
      </c>
      <c r="F6" s="8">
        <v>13.73</v>
      </c>
      <c r="G6" s="12">
        <v>32</v>
      </c>
      <c r="H6" s="8">
        <v>33.68</v>
      </c>
      <c r="I6" s="12">
        <v>0</v>
      </c>
    </row>
    <row r="7" spans="2:9" ht="15" customHeight="1" x14ac:dyDescent="0.2">
      <c r="B7" t="s">
        <v>23</v>
      </c>
      <c r="C7" s="12">
        <v>17</v>
      </c>
      <c r="D7" s="8">
        <v>5.57</v>
      </c>
      <c r="E7" s="12">
        <v>8</v>
      </c>
      <c r="F7" s="8">
        <v>3.92</v>
      </c>
      <c r="G7" s="12">
        <v>9</v>
      </c>
      <c r="H7" s="8">
        <v>9.4700000000000006</v>
      </c>
      <c r="I7" s="12">
        <v>0</v>
      </c>
    </row>
    <row r="8" spans="2:9" ht="15" customHeight="1" x14ac:dyDescent="0.2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2</v>
      </c>
      <c r="D9" s="8">
        <v>0.66</v>
      </c>
      <c r="E9" s="12">
        <v>0</v>
      </c>
      <c r="F9" s="8">
        <v>0</v>
      </c>
      <c r="G9" s="12">
        <v>2</v>
      </c>
      <c r="H9" s="8">
        <v>2.11</v>
      </c>
      <c r="I9" s="12">
        <v>0</v>
      </c>
    </row>
    <row r="10" spans="2:9" ht="15" customHeight="1" x14ac:dyDescent="0.2">
      <c r="B10" t="s">
        <v>26</v>
      </c>
      <c r="C10" s="12">
        <v>3</v>
      </c>
      <c r="D10" s="8">
        <v>0.98</v>
      </c>
      <c r="E10" s="12">
        <v>1</v>
      </c>
      <c r="F10" s="8">
        <v>0.49</v>
      </c>
      <c r="G10" s="12">
        <v>2</v>
      </c>
      <c r="H10" s="8">
        <v>2.11</v>
      </c>
      <c r="I10" s="12">
        <v>0</v>
      </c>
    </row>
    <row r="11" spans="2:9" ht="15" customHeight="1" x14ac:dyDescent="0.2">
      <c r="B11" t="s">
        <v>27</v>
      </c>
      <c r="C11" s="12">
        <v>94</v>
      </c>
      <c r="D11" s="8">
        <v>30.82</v>
      </c>
      <c r="E11" s="12">
        <v>64</v>
      </c>
      <c r="F11" s="8">
        <v>31.37</v>
      </c>
      <c r="G11" s="12">
        <v>30</v>
      </c>
      <c r="H11" s="8">
        <v>31.58</v>
      </c>
      <c r="I11" s="12">
        <v>0</v>
      </c>
    </row>
    <row r="12" spans="2:9" ht="15" customHeight="1" x14ac:dyDescent="0.2">
      <c r="B12" t="s">
        <v>28</v>
      </c>
      <c r="C12" s="12">
        <v>1</v>
      </c>
      <c r="D12" s="8">
        <v>0.33</v>
      </c>
      <c r="E12" s="12">
        <v>0</v>
      </c>
      <c r="F12" s="8">
        <v>0</v>
      </c>
      <c r="G12" s="12">
        <v>1</v>
      </c>
      <c r="H12" s="8">
        <v>1.05</v>
      </c>
      <c r="I12" s="12">
        <v>0</v>
      </c>
    </row>
    <row r="13" spans="2:9" ht="15" customHeight="1" x14ac:dyDescent="0.2">
      <c r="B13" t="s">
        <v>29</v>
      </c>
      <c r="C13" s="12">
        <v>7</v>
      </c>
      <c r="D13" s="8">
        <v>2.2999999999999998</v>
      </c>
      <c r="E13" s="12">
        <v>3</v>
      </c>
      <c r="F13" s="8">
        <v>1.47</v>
      </c>
      <c r="G13" s="12">
        <v>4</v>
      </c>
      <c r="H13" s="8">
        <v>4.21</v>
      </c>
      <c r="I13" s="12">
        <v>0</v>
      </c>
    </row>
    <row r="14" spans="2:9" ht="15" customHeight="1" x14ac:dyDescent="0.2">
      <c r="B14" t="s">
        <v>30</v>
      </c>
      <c r="C14" s="12">
        <v>6</v>
      </c>
      <c r="D14" s="8">
        <v>1.97</v>
      </c>
      <c r="E14" s="12">
        <v>4</v>
      </c>
      <c r="F14" s="8">
        <v>1.96</v>
      </c>
      <c r="G14" s="12">
        <v>2</v>
      </c>
      <c r="H14" s="8">
        <v>2.11</v>
      </c>
      <c r="I14" s="12">
        <v>0</v>
      </c>
    </row>
    <row r="15" spans="2:9" ht="15" customHeight="1" x14ac:dyDescent="0.2">
      <c r="B15" t="s">
        <v>31</v>
      </c>
      <c r="C15" s="12">
        <v>30</v>
      </c>
      <c r="D15" s="8">
        <v>9.84</v>
      </c>
      <c r="E15" s="12">
        <v>29</v>
      </c>
      <c r="F15" s="8">
        <v>14.22</v>
      </c>
      <c r="G15" s="12">
        <v>1</v>
      </c>
      <c r="H15" s="8">
        <v>1.05</v>
      </c>
      <c r="I15" s="12">
        <v>0</v>
      </c>
    </row>
    <row r="16" spans="2:9" ht="15" customHeight="1" x14ac:dyDescent="0.2">
      <c r="B16" t="s">
        <v>32</v>
      </c>
      <c r="C16" s="12">
        <v>51</v>
      </c>
      <c r="D16" s="8">
        <v>16.72</v>
      </c>
      <c r="E16" s="12">
        <v>45</v>
      </c>
      <c r="F16" s="8">
        <v>22.06</v>
      </c>
      <c r="G16" s="12">
        <v>5</v>
      </c>
      <c r="H16" s="8">
        <v>5.26</v>
      </c>
      <c r="I16" s="12">
        <v>0</v>
      </c>
    </row>
    <row r="17" spans="2:9" ht="15" customHeight="1" x14ac:dyDescent="0.2">
      <c r="B17" t="s">
        <v>33</v>
      </c>
      <c r="C17" s="12">
        <v>8</v>
      </c>
      <c r="D17" s="8">
        <v>2.62</v>
      </c>
      <c r="E17" s="12">
        <v>4</v>
      </c>
      <c r="F17" s="8">
        <v>1.96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34</v>
      </c>
      <c r="C18" s="12">
        <v>15</v>
      </c>
      <c r="D18" s="8">
        <v>4.92</v>
      </c>
      <c r="E18" s="12">
        <v>11</v>
      </c>
      <c r="F18" s="8">
        <v>5.39</v>
      </c>
      <c r="G18" s="12">
        <v>3</v>
      </c>
      <c r="H18" s="8">
        <v>3.16</v>
      </c>
      <c r="I18" s="12">
        <v>0</v>
      </c>
    </row>
    <row r="19" spans="2:9" ht="15" customHeight="1" x14ac:dyDescent="0.2">
      <c r="B19" t="s">
        <v>35</v>
      </c>
      <c r="C19" s="12">
        <v>11</v>
      </c>
      <c r="D19" s="8">
        <v>3.61</v>
      </c>
      <c r="E19" s="12">
        <v>7</v>
      </c>
      <c r="F19" s="8">
        <v>3.43</v>
      </c>
      <c r="G19" s="12">
        <v>4</v>
      </c>
      <c r="H19" s="8">
        <v>4.21</v>
      </c>
      <c r="I19" s="12">
        <v>0</v>
      </c>
    </row>
    <row r="20" spans="2:9" ht="15" customHeight="1" x14ac:dyDescent="0.2">
      <c r="B20" s="9" t="s">
        <v>180</v>
      </c>
      <c r="C20" s="12">
        <f>SUM(LTBL_38488[総数／事業所数])</f>
        <v>305</v>
      </c>
      <c r="E20" s="12">
        <f>SUBTOTAL(109,LTBL_38488[個人／事業所数])</f>
        <v>204</v>
      </c>
      <c r="G20" s="12">
        <f>SUBTOTAL(109,LTBL_38488[法人／事業所数])</f>
        <v>95</v>
      </c>
      <c r="I20" s="12">
        <f>SUBTOTAL(109,LTBL_38488[法人以外の団体／事業所数])</f>
        <v>0</v>
      </c>
    </row>
    <row r="21" spans="2:9" ht="15" customHeight="1" x14ac:dyDescent="0.2">
      <c r="E21" s="11">
        <f>LTBL_38488[[#Totals],[個人／事業所数]]/LTBL_38488[[#Totals],[総数／事業所数]]</f>
        <v>0.66885245901639345</v>
      </c>
      <c r="G21" s="11">
        <f>LTBL_38488[[#Totals],[法人／事業所数]]/LTBL_38488[[#Totals],[総数／事業所数]]</f>
        <v>0.31147540983606559</v>
      </c>
      <c r="I21" s="11">
        <f>LTBL_38488[[#Totals],[法人以外の団体／事業所数]]/LTBL_38488[[#Totals],[総数／事業所数]]</f>
        <v>0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47</v>
      </c>
      <c r="D24" s="8">
        <v>15.41</v>
      </c>
      <c r="E24" s="12">
        <v>43</v>
      </c>
      <c r="F24" s="8">
        <v>21.08</v>
      </c>
      <c r="G24" s="12">
        <v>4</v>
      </c>
      <c r="H24" s="8">
        <v>4.21</v>
      </c>
      <c r="I24" s="12">
        <v>0</v>
      </c>
    </row>
    <row r="25" spans="2:9" ht="15" customHeight="1" x14ac:dyDescent="0.2">
      <c r="B25" t="s">
        <v>52</v>
      </c>
      <c r="C25" s="12">
        <v>36</v>
      </c>
      <c r="D25" s="8">
        <v>11.8</v>
      </c>
      <c r="E25" s="12">
        <v>27</v>
      </c>
      <c r="F25" s="8">
        <v>13.24</v>
      </c>
      <c r="G25" s="12">
        <v>9</v>
      </c>
      <c r="H25" s="8">
        <v>9.4700000000000006</v>
      </c>
      <c r="I25" s="12">
        <v>0</v>
      </c>
    </row>
    <row r="26" spans="2:9" ht="15" customHeight="1" x14ac:dyDescent="0.2">
      <c r="B26" t="s">
        <v>54</v>
      </c>
      <c r="C26" s="12">
        <v>30</v>
      </c>
      <c r="D26" s="8">
        <v>9.84</v>
      </c>
      <c r="E26" s="12">
        <v>19</v>
      </c>
      <c r="F26" s="8">
        <v>9.31</v>
      </c>
      <c r="G26" s="12">
        <v>11</v>
      </c>
      <c r="H26" s="8">
        <v>11.58</v>
      </c>
      <c r="I26" s="12">
        <v>0</v>
      </c>
    </row>
    <row r="27" spans="2:9" ht="15" customHeight="1" x14ac:dyDescent="0.2">
      <c r="B27" t="s">
        <v>44</v>
      </c>
      <c r="C27" s="12">
        <v>27</v>
      </c>
      <c r="D27" s="8">
        <v>8.85</v>
      </c>
      <c r="E27" s="12">
        <v>10</v>
      </c>
      <c r="F27" s="8">
        <v>4.9000000000000004</v>
      </c>
      <c r="G27" s="12">
        <v>17</v>
      </c>
      <c r="H27" s="8">
        <v>17.89</v>
      </c>
      <c r="I27" s="12">
        <v>0</v>
      </c>
    </row>
    <row r="28" spans="2:9" ht="15" customHeight="1" x14ac:dyDescent="0.2">
      <c r="B28" t="s">
        <v>58</v>
      </c>
      <c r="C28" s="12">
        <v>25</v>
      </c>
      <c r="D28" s="8">
        <v>8.1999999999999993</v>
      </c>
      <c r="E28" s="12">
        <v>25</v>
      </c>
      <c r="F28" s="8">
        <v>12.25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45</v>
      </c>
      <c r="C29" s="12">
        <v>18</v>
      </c>
      <c r="D29" s="8">
        <v>5.9</v>
      </c>
      <c r="E29" s="12">
        <v>11</v>
      </c>
      <c r="F29" s="8">
        <v>5.39</v>
      </c>
      <c r="G29" s="12">
        <v>7</v>
      </c>
      <c r="H29" s="8">
        <v>7.37</v>
      </c>
      <c r="I29" s="12">
        <v>0</v>
      </c>
    </row>
    <row r="30" spans="2:9" ht="15" customHeight="1" x14ac:dyDescent="0.2">
      <c r="B30" t="s">
        <v>46</v>
      </c>
      <c r="C30" s="12">
        <v>15</v>
      </c>
      <c r="D30" s="8">
        <v>4.92</v>
      </c>
      <c r="E30" s="12">
        <v>7</v>
      </c>
      <c r="F30" s="8">
        <v>3.43</v>
      </c>
      <c r="G30" s="12">
        <v>8</v>
      </c>
      <c r="H30" s="8">
        <v>8.42</v>
      </c>
      <c r="I30" s="12">
        <v>0</v>
      </c>
    </row>
    <row r="31" spans="2:9" ht="15" customHeight="1" x14ac:dyDescent="0.2">
      <c r="B31" t="s">
        <v>53</v>
      </c>
      <c r="C31" s="12">
        <v>11</v>
      </c>
      <c r="D31" s="8">
        <v>3.61</v>
      </c>
      <c r="E31" s="12">
        <v>7</v>
      </c>
      <c r="F31" s="8">
        <v>3.43</v>
      </c>
      <c r="G31" s="12">
        <v>4</v>
      </c>
      <c r="H31" s="8">
        <v>4.21</v>
      </c>
      <c r="I31" s="12">
        <v>0</v>
      </c>
    </row>
    <row r="32" spans="2:9" ht="15" customHeight="1" x14ac:dyDescent="0.2">
      <c r="B32" t="s">
        <v>61</v>
      </c>
      <c r="C32" s="12">
        <v>11</v>
      </c>
      <c r="D32" s="8">
        <v>3.61</v>
      </c>
      <c r="E32" s="12">
        <v>11</v>
      </c>
      <c r="F32" s="8">
        <v>5.39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60</v>
      </c>
      <c r="C33" s="12">
        <v>8</v>
      </c>
      <c r="D33" s="8">
        <v>2.62</v>
      </c>
      <c r="E33" s="12">
        <v>4</v>
      </c>
      <c r="F33" s="8">
        <v>1.96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68</v>
      </c>
      <c r="C34" s="12">
        <v>7</v>
      </c>
      <c r="D34" s="8">
        <v>2.2999999999999998</v>
      </c>
      <c r="E34" s="12">
        <v>4</v>
      </c>
      <c r="F34" s="8">
        <v>1.96</v>
      </c>
      <c r="G34" s="12">
        <v>3</v>
      </c>
      <c r="H34" s="8">
        <v>3.16</v>
      </c>
      <c r="I34" s="12">
        <v>0</v>
      </c>
    </row>
    <row r="35" spans="2:9" ht="15" customHeight="1" x14ac:dyDescent="0.2">
      <c r="B35" t="s">
        <v>63</v>
      </c>
      <c r="C35" s="12">
        <v>7</v>
      </c>
      <c r="D35" s="8">
        <v>2.2999999999999998</v>
      </c>
      <c r="E35" s="12">
        <v>6</v>
      </c>
      <c r="F35" s="8">
        <v>2.94</v>
      </c>
      <c r="G35" s="12">
        <v>1</v>
      </c>
      <c r="H35" s="8">
        <v>1.05</v>
      </c>
      <c r="I35" s="12">
        <v>0</v>
      </c>
    </row>
    <row r="36" spans="2:9" ht="15" customHeight="1" x14ac:dyDescent="0.2">
      <c r="B36" t="s">
        <v>51</v>
      </c>
      <c r="C36" s="12">
        <v>6</v>
      </c>
      <c r="D36" s="8">
        <v>1.97</v>
      </c>
      <c r="E36" s="12">
        <v>5</v>
      </c>
      <c r="F36" s="8">
        <v>2.4500000000000002</v>
      </c>
      <c r="G36" s="12">
        <v>1</v>
      </c>
      <c r="H36" s="8">
        <v>1.05</v>
      </c>
      <c r="I36" s="12">
        <v>0</v>
      </c>
    </row>
    <row r="37" spans="2:9" ht="15" customHeight="1" x14ac:dyDescent="0.2">
      <c r="B37" t="s">
        <v>55</v>
      </c>
      <c r="C37" s="12">
        <v>4</v>
      </c>
      <c r="D37" s="8">
        <v>1.31</v>
      </c>
      <c r="E37" s="12">
        <v>2</v>
      </c>
      <c r="F37" s="8">
        <v>0.98</v>
      </c>
      <c r="G37" s="12">
        <v>2</v>
      </c>
      <c r="H37" s="8">
        <v>2.11</v>
      </c>
      <c r="I37" s="12">
        <v>0</v>
      </c>
    </row>
    <row r="38" spans="2:9" ht="15" customHeight="1" x14ac:dyDescent="0.2">
      <c r="B38" t="s">
        <v>62</v>
      </c>
      <c r="C38" s="12">
        <v>4</v>
      </c>
      <c r="D38" s="8">
        <v>1.31</v>
      </c>
      <c r="E38" s="12">
        <v>0</v>
      </c>
      <c r="F38" s="8">
        <v>0</v>
      </c>
      <c r="G38" s="12">
        <v>3</v>
      </c>
      <c r="H38" s="8">
        <v>3.16</v>
      </c>
      <c r="I38" s="12">
        <v>0</v>
      </c>
    </row>
    <row r="39" spans="2:9" ht="15" customHeight="1" x14ac:dyDescent="0.2">
      <c r="B39" t="s">
        <v>82</v>
      </c>
      <c r="C39" s="12">
        <v>3</v>
      </c>
      <c r="D39" s="8">
        <v>0.98</v>
      </c>
      <c r="E39" s="12">
        <v>0</v>
      </c>
      <c r="F39" s="8">
        <v>0</v>
      </c>
      <c r="G39" s="12">
        <v>3</v>
      </c>
      <c r="H39" s="8">
        <v>3.16</v>
      </c>
      <c r="I39" s="12">
        <v>0</v>
      </c>
    </row>
    <row r="40" spans="2:9" ht="15" customHeight="1" x14ac:dyDescent="0.2">
      <c r="B40" t="s">
        <v>86</v>
      </c>
      <c r="C40" s="12">
        <v>3</v>
      </c>
      <c r="D40" s="8">
        <v>0.98</v>
      </c>
      <c r="E40" s="12">
        <v>2</v>
      </c>
      <c r="F40" s="8">
        <v>0.98</v>
      </c>
      <c r="G40" s="12">
        <v>1</v>
      </c>
      <c r="H40" s="8">
        <v>1.05</v>
      </c>
      <c r="I40" s="12">
        <v>0</v>
      </c>
    </row>
    <row r="41" spans="2:9" ht="15" customHeight="1" x14ac:dyDescent="0.2">
      <c r="B41" t="s">
        <v>48</v>
      </c>
      <c r="C41" s="12">
        <v>3</v>
      </c>
      <c r="D41" s="8">
        <v>0.98</v>
      </c>
      <c r="E41" s="12">
        <v>1</v>
      </c>
      <c r="F41" s="8">
        <v>0.49</v>
      </c>
      <c r="G41" s="12">
        <v>2</v>
      </c>
      <c r="H41" s="8">
        <v>2.11</v>
      </c>
      <c r="I41" s="12">
        <v>0</v>
      </c>
    </row>
    <row r="42" spans="2:9" ht="15" customHeight="1" x14ac:dyDescent="0.2">
      <c r="B42" t="s">
        <v>50</v>
      </c>
      <c r="C42" s="12">
        <v>3</v>
      </c>
      <c r="D42" s="8">
        <v>0.98</v>
      </c>
      <c r="E42" s="12">
        <v>3</v>
      </c>
      <c r="F42" s="8">
        <v>1.47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56</v>
      </c>
      <c r="C43" s="12">
        <v>3</v>
      </c>
      <c r="D43" s="8">
        <v>0.98</v>
      </c>
      <c r="E43" s="12">
        <v>2</v>
      </c>
      <c r="F43" s="8">
        <v>0.98</v>
      </c>
      <c r="G43" s="12">
        <v>1</v>
      </c>
      <c r="H43" s="8">
        <v>1.05</v>
      </c>
      <c r="I43" s="12">
        <v>0</v>
      </c>
    </row>
    <row r="44" spans="2:9" ht="15" customHeight="1" x14ac:dyDescent="0.2">
      <c r="B44" t="s">
        <v>57</v>
      </c>
      <c r="C44" s="12">
        <v>3</v>
      </c>
      <c r="D44" s="8">
        <v>0.98</v>
      </c>
      <c r="E44" s="12">
        <v>2</v>
      </c>
      <c r="F44" s="8">
        <v>0.98</v>
      </c>
      <c r="G44" s="12">
        <v>1</v>
      </c>
      <c r="H44" s="8">
        <v>1.05</v>
      </c>
      <c r="I44" s="12">
        <v>0</v>
      </c>
    </row>
    <row r="45" spans="2:9" ht="15" customHeight="1" x14ac:dyDescent="0.2">
      <c r="B45" t="s">
        <v>80</v>
      </c>
      <c r="C45" s="12">
        <v>3</v>
      </c>
      <c r="D45" s="8">
        <v>0.98</v>
      </c>
      <c r="E45" s="12">
        <v>3</v>
      </c>
      <c r="F45" s="8">
        <v>1.47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182</v>
      </c>
      <c r="C48" s="10" t="s">
        <v>37</v>
      </c>
      <c r="D48" s="10" t="s">
        <v>38</v>
      </c>
      <c r="E48" s="10" t="s">
        <v>39</v>
      </c>
      <c r="F48" s="10" t="s">
        <v>40</v>
      </c>
      <c r="G48" s="10" t="s">
        <v>41</v>
      </c>
      <c r="H48" s="10" t="s">
        <v>42</v>
      </c>
      <c r="I48" s="10" t="s">
        <v>43</v>
      </c>
    </row>
    <row r="49" spans="2:9" ht="15" customHeight="1" x14ac:dyDescent="0.2">
      <c r="B49" t="s">
        <v>105</v>
      </c>
      <c r="C49" s="12">
        <v>27</v>
      </c>
      <c r="D49" s="8">
        <v>8.85</v>
      </c>
      <c r="E49" s="12">
        <v>26</v>
      </c>
      <c r="F49" s="8">
        <v>12.75</v>
      </c>
      <c r="G49" s="12">
        <v>1</v>
      </c>
      <c r="H49" s="8">
        <v>1.05</v>
      </c>
      <c r="I49" s="12">
        <v>0</v>
      </c>
    </row>
    <row r="50" spans="2:9" ht="15" customHeight="1" x14ac:dyDescent="0.2">
      <c r="B50" t="s">
        <v>104</v>
      </c>
      <c r="C50" s="12">
        <v>14</v>
      </c>
      <c r="D50" s="8">
        <v>4.59</v>
      </c>
      <c r="E50" s="12">
        <v>14</v>
      </c>
      <c r="F50" s="8">
        <v>6.86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95</v>
      </c>
      <c r="C51" s="12">
        <v>12</v>
      </c>
      <c r="D51" s="8">
        <v>3.93</v>
      </c>
      <c r="E51" s="12">
        <v>9</v>
      </c>
      <c r="F51" s="8">
        <v>4.41</v>
      </c>
      <c r="G51" s="12">
        <v>3</v>
      </c>
      <c r="H51" s="8">
        <v>3.16</v>
      </c>
      <c r="I51" s="12">
        <v>0</v>
      </c>
    </row>
    <row r="52" spans="2:9" ht="15" customHeight="1" x14ac:dyDescent="0.2">
      <c r="B52" t="s">
        <v>92</v>
      </c>
      <c r="C52" s="12">
        <v>10</v>
      </c>
      <c r="D52" s="8">
        <v>3.28</v>
      </c>
      <c r="E52" s="12">
        <v>6</v>
      </c>
      <c r="F52" s="8">
        <v>2.94</v>
      </c>
      <c r="G52" s="12">
        <v>4</v>
      </c>
      <c r="H52" s="8">
        <v>4.21</v>
      </c>
      <c r="I52" s="12">
        <v>0</v>
      </c>
    </row>
    <row r="53" spans="2:9" ht="15" customHeight="1" x14ac:dyDescent="0.2">
      <c r="B53" t="s">
        <v>117</v>
      </c>
      <c r="C53" s="12">
        <v>10</v>
      </c>
      <c r="D53" s="8">
        <v>3.28</v>
      </c>
      <c r="E53" s="12">
        <v>6</v>
      </c>
      <c r="F53" s="8">
        <v>2.94</v>
      </c>
      <c r="G53" s="12">
        <v>4</v>
      </c>
      <c r="H53" s="8">
        <v>4.21</v>
      </c>
      <c r="I53" s="12">
        <v>0</v>
      </c>
    </row>
    <row r="54" spans="2:9" ht="15" customHeight="1" x14ac:dyDescent="0.2">
      <c r="B54" t="s">
        <v>103</v>
      </c>
      <c r="C54" s="12">
        <v>10</v>
      </c>
      <c r="D54" s="8">
        <v>3.28</v>
      </c>
      <c r="E54" s="12">
        <v>10</v>
      </c>
      <c r="F54" s="8">
        <v>4.9000000000000004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90</v>
      </c>
      <c r="C55" s="12">
        <v>8</v>
      </c>
      <c r="D55" s="8">
        <v>2.62</v>
      </c>
      <c r="E55" s="12">
        <v>1</v>
      </c>
      <c r="F55" s="8">
        <v>0.49</v>
      </c>
      <c r="G55" s="12">
        <v>7</v>
      </c>
      <c r="H55" s="8">
        <v>7.37</v>
      </c>
      <c r="I55" s="12">
        <v>0</v>
      </c>
    </row>
    <row r="56" spans="2:9" ht="15" customHeight="1" x14ac:dyDescent="0.2">
      <c r="B56" t="s">
        <v>108</v>
      </c>
      <c r="C56" s="12">
        <v>8</v>
      </c>
      <c r="D56" s="8">
        <v>2.62</v>
      </c>
      <c r="E56" s="12">
        <v>8</v>
      </c>
      <c r="F56" s="8">
        <v>3.92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93</v>
      </c>
      <c r="C57" s="12">
        <v>7</v>
      </c>
      <c r="D57" s="8">
        <v>2.2999999999999998</v>
      </c>
      <c r="E57" s="12">
        <v>3</v>
      </c>
      <c r="F57" s="8">
        <v>1.47</v>
      </c>
      <c r="G57" s="12">
        <v>4</v>
      </c>
      <c r="H57" s="8">
        <v>4.21</v>
      </c>
      <c r="I57" s="12">
        <v>0</v>
      </c>
    </row>
    <row r="58" spans="2:9" ht="15" customHeight="1" x14ac:dyDescent="0.2">
      <c r="B58" t="s">
        <v>94</v>
      </c>
      <c r="C58" s="12">
        <v>7</v>
      </c>
      <c r="D58" s="8">
        <v>2.2999999999999998</v>
      </c>
      <c r="E58" s="12">
        <v>4</v>
      </c>
      <c r="F58" s="8">
        <v>1.96</v>
      </c>
      <c r="G58" s="12">
        <v>3</v>
      </c>
      <c r="H58" s="8">
        <v>3.16</v>
      </c>
      <c r="I58" s="12">
        <v>0</v>
      </c>
    </row>
    <row r="59" spans="2:9" ht="15" customHeight="1" x14ac:dyDescent="0.2">
      <c r="B59" t="s">
        <v>109</v>
      </c>
      <c r="C59" s="12">
        <v>7</v>
      </c>
      <c r="D59" s="8">
        <v>2.2999999999999998</v>
      </c>
      <c r="E59" s="12">
        <v>6</v>
      </c>
      <c r="F59" s="8">
        <v>2.94</v>
      </c>
      <c r="G59" s="12">
        <v>1</v>
      </c>
      <c r="H59" s="8">
        <v>1.05</v>
      </c>
      <c r="I59" s="12">
        <v>0</v>
      </c>
    </row>
    <row r="60" spans="2:9" ht="15" customHeight="1" x14ac:dyDescent="0.2">
      <c r="B60" t="s">
        <v>96</v>
      </c>
      <c r="C60" s="12">
        <v>6</v>
      </c>
      <c r="D60" s="8">
        <v>1.97</v>
      </c>
      <c r="E60" s="12">
        <v>4</v>
      </c>
      <c r="F60" s="8">
        <v>1.96</v>
      </c>
      <c r="G60" s="12">
        <v>2</v>
      </c>
      <c r="H60" s="8">
        <v>2.11</v>
      </c>
      <c r="I60" s="12">
        <v>0</v>
      </c>
    </row>
    <row r="61" spans="2:9" ht="15" customHeight="1" x14ac:dyDescent="0.2">
      <c r="B61" t="s">
        <v>118</v>
      </c>
      <c r="C61" s="12">
        <v>6</v>
      </c>
      <c r="D61" s="8">
        <v>1.97</v>
      </c>
      <c r="E61" s="12">
        <v>3</v>
      </c>
      <c r="F61" s="8">
        <v>1.47</v>
      </c>
      <c r="G61" s="12">
        <v>3</v>
      </c>
      <c r="H61" s="8">
        <v>3.16</v>
      </c>
      <c r="I61" s="12">
        <v>0</v>
      </c>
    </row>
    <row r="62" spans="2:9" ht="15" customHeight="1" x14ac:dyDescent="0.2">
      <c r="B62" t="s">
        <v>131</v>
      </c>
      <c r="C62" s="12">
        <v>5</v>
      </c>
      <c r="D62" s="8">
        <v>1.64</v>
      </c>
      <c r="E62" s="12">
        <v>3</v>
      </c>
      <c r="F62" s="8">
        <v>1.47</v>
      </c>
      <c r="G62" s="12">
        <v>2</v>
      </c>
      <c r="H62" s="8">
        <v>2.11</v>
      </c>
      <c r="I62" s="12">
        <v>0</v>
      </c>
    </row>
    <row r="63" spans="2:9" ht="15" customHeight="1" x14ac:dyDescent="0.2">
      <c r="B63" t="s">
        <v>116</v>
      </c>
      <c r="C63" s="12">
        <v>5</v>
      </c>
      <c r="D63" s="8">
        <v>1.64</v>
      </c>
      <c r="E63" s="12">
        <v>4</v>
      </c>
      <c r="F63" s="8">
        <v>1.96</v>
      </c>
      <c r="G63" s="12">
        <v>1</v>
      </c>
      <c r="H63" s="8">
        <v>1.05</v>
      </c>
      <c r="I63" s="12">
        <v>0</v>
      </c>
    </row>
    <row r="64" spans="2:9" ht="15" customHeight="1" x14ac:dyDescent="0.2">
      <c r="B64" t="s">
        <v>128</v>
      </c>
      <c r="C64" s="12">
        <v>5</v>
      </c>
      <c r="D64" s="8">
        <v>1.64</v>
      </c>
      <c r="E64" s="12">
        <v>5</v>
      </c>
      <c r="F64" s="8">
        <v>2.4500000000000002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123</v>
      </c>
      <c r="C65" s="12">
        <v>5</v>
      </c>
      <c r="D65" s="8">
        <v>1.64</v>
      </c>
      <c r="E65" s="12">
        <v>3</v>
      </c>
      <c r="F65" s="8">
        <v>1.47</v>
      </c>
      <c r="G65" s="12">
        <v>2</v>
      </c>
      <c r="H65" s="8">
        <v>2.11</v>
      </c>
      <c r="I65" s="12">
        <v>0</v>
      </c>
    </row>
    <row r="66" spans="2:9" ht="15" customHeight="1" x14ac:dyDescent="0.2">
      <c r="B66" t="s">
        <v>120</v>
      </c>
      <c r="C66" s="12">
        <v>5</v>
      </c>
      <c r="D66" s="8">
        <v>1.64</v>
      </c>
      <c r="E66" s="12">
        <v>3</v>
      </c>
      <c r="F66" s="8">
        <v>1.47</v>
      </c>
      <c r="G66" s="12">
        <v>2</v>
      </c>
      <c r="H66" s="8">
        <v>2.11</v>
      </c>
      <c r="I66" s="12">
        <v>0</v>
      </c>
    </row>
    <row r="67" spans="2:9" ht="15" customHeight="1" x14ac:dyDescent="0.2">
      <c r="B67" t="s">
        <v>168</v>
      </c>
      <c r="C67" s="12">
        <v>5</v>
      </c>
      <c r="D67" s="8">
        <v>1.64</v>
      </c>
      <c r="E67" s="12">
        <v>5</v>
      </c>
      <c r="F67" s="8">
        <v>2.4500000000000002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113</v>
      </c>
      <c r="C68" s="12">
        <v>5</v>
      </c>
      <c r="D68" s="8">
        <v>1.64</v>
      </c>
      <c r="E68" s="12">
        <v>2</v>
      </c>
      <c r="F68" s="8">
        <v>0.98</v>
      </c>
      <c r="G68" s="12">
        <v>3</v>
      </c>
      <c r="H68" s="8">
        <v>3.16</v>
      </c>
      <c r="I68" s="12">
        <v>0</v>
      </c>
    </row>
    <row r="70" spans="2:9" ht="15" customHeight="1" x14ac:dyDescent="0.2">
      <c r="B70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693B5-CE89-4133-9086-15688A21FE2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203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67</v>
      </c>
      <c r="D6" s="8">
        <v>9.17</v>
      </c>
      <c r="E6" s="12">
        <v>36</v>
      </c>
      <c r="F6" s="8">
        <v>6.77</v>
      </c>
      <c r="G6" s="12">
        <v>31</v>
      </c>
      <c r="H6" s="8">
        <v>18.79</v>
      </c>
      <c r="I6" s="12">
        <v>0</v>
      </c>
    </row>
    <row r="7" spans="2:9" ht="15" customHeight="1" x14ac:dyDescent="0.2">
      <c r="B7" t="s">
        <v>23</v>
      </c>
      <c r="C7" s="12">
        <v>40</v>
      </c>
      <c r="D7" s="8">
        <v>5.47</v>
      </c>
      <c r="E7" s="12">
        <v>24</v>
      </c>
      <c r="F7" s="8">
        <v>4.51</v>
      </c>
      <c r="G7" s="12">
        <v>15</v>
      </c>
      <c r="H7" s="8">
        <v>9.09</v>
      </c>
      <c r="I7" s="12">
        <v>1</v>
      </c>
    </row>
    <row r="8" spans="2:9" ht="15" customHeight="1" x14ac:dyDescent="0.2">
      <c r="B8" t="s">
        <v>24</v>
      </c>
      <c r="C8" s="12">
        <v>3</v>
      </c>
      <c r="D8" s="8">
        <v>0.41</v>
      </c>
      <c r="E8" s="12">
        <v>0</v>
      </c>
      <c r="F8" s="8">
        <v>0</v>
      </c>
      <c r="G8" s="12">
        <v>2</v>
      </c>
      <c r="H8" s="8">
        <v>1.21</v>
      </c>
      <c r="I8" s="12">
        <v>0</v>
      </c>
    </row>
    <row r="9" spans="2:9" ht="15" customHeight="1" x14ac:dyDescent="0.2">
      <c r="B9" t="s">
        <v>25</v>
      </c>
      <c r="C9" s="12">
        <v>2</v>
      </c>
      <c r="D9" s="8">
        <v>0.27</v>
      </c>
      <c r="E9" s="12">
        <v>0</v>
      </c>
      <c r="F9" s="8">
        <v>0</v>
      </c>
      <c r="G9" s="12">
        <v>2</v>
      </c>
      <c r="H9" s="8">
        <v>1.21</v>
      </c>
      <c r="I9" s="12">
        <v>0</v>
      </c>
    </row>
    <row r="10" spans="2:9" ht="15" customHeight="1" x14ac:dyDescent="0.2">
      <c r="B10" t="s">
        <v>26</v>
      </c>
      <c r="C10" s="12">
        <v>10</v>
      </c>
      <c r="D10" s="8">
        <v>1.37</v>
      </c>
      <c r="E10" s="12">
        <v>4</v>
      </c>
      <c r="F10" s="8">
        <v>0.75</v>
      </c>
      <c r="G10" s="12">
        <v>5</v>
      </c>
      <c r="H10" s="8">
        <v>3.03</v>
      </c>
      <c r="I10" s="12">
        <v>1</v>
      </c>
    </row>
    <row r="11" spans="2:9" ht="15" customHeight="1" x14ac:dyDescent="0.2">
      <c r="B11" t="s">
        <v>27</v>
      </c>
      <c r="C11" s="12">
        <v>206</v>
      </c>
      <c r="D11" s="8">
        <v>28.18</v>
      </c>
      <c r="E11" s="12">
        <v>132</v>
      </c>
      <c r="F11" s="8">
        <v>24.81</v>
      </c>
      <c r="G11" s="12">
        <v>73</v>
      </c>
      <c r="H11" s="8">
        <v>44.24</v>
      </c>
      <c r="I11" s="12">
        <v>1</v>
      </c>
    </row>
    <row r="12" spans="2:9" ht="15" customHeight="1" x14ac:dyDescent="0.2">
      <c r="B12" t="s">
        <v>28</v>
      </c>
      <c r="C12" s="12">
        <v>2</v>
      </c>
      <c r="D12" s="8">
        <v>0.27</v>
      </c>
      <c r="E12" s="12">
        <v>0</v>
      </c>
      <c r="F12" s="8">
        <v>0</v>
      </c>
      <c r="G12" s="12">
        <v>2</v>
      </c>
      <c r="H12" s="8">
        <v>1.21</v>
      </c>
      <c r="I12" s="12">
        <v>0</v>
      </c>
    </row>
    <row r="13" spans="2:9" ht="15" customHeight="1" x14ac:dyDescent="0.2">
      <c r="B13" t="s">
        <v>29</v>
      </c>
      <c r="C13" s="12">
        <v>57</v>
      </c>
      <c r="D13" s="8">
        <v>7.8</v>
      </c>
      <c r="E13" s="12">
        <v>47</v>
      </c>
      <c r="F13" s="8">
        <v>8.83</v>
      </c>
      <c r="G13" s="12">
        <v>9</v>
      </c>
      <c r="H13" s="8">
        <v>5.45</v>
      </c>
      <c r="I13" s="12">
        <v>0</v>
      </c>
    </row>
    <row r="14" spans="2:9" ht="15" customHeight="1" x14ac:dyDescent="0.2">
      <c r="B14" t="s">
        <v>30</v>
      </c>
      <c r="C14" s="12">
        <v>22</v>
      </c>
      <c r="D14" s="8">
        <v>3.01</v>
      </c>
      <c r="E14" s="12">
        <v>19</v>
      </c>
      <c r="F14" s="8">
        <v>3.57</v>
      </c>
      <c r="G14" s="12">
        <v>2</v>
      </c>
      <c r="H14" s="8">
        <v>1.21</v>
      </c>
      <c r="I14" s="12">
        <v>0</v>
      </c>
    </row>
    <row r="15" spans="2:9" ht="15" customHeight="1" x14ac:dyDescent="0.2">
      <c r="B15" t="s">
        <v>31</v>
      </c>
      <c r="C15" s="12">
        <v>109</v>
      </c>
      <c r="D15" s="8">
        <v>14.91</v>
      </c>
      <c r="E15" s="12">
        <v>101</v>
      </c>
      <c r="F15" s="8">
        <v>18.98</v>
      </c>
      <c r="G15" s="12">
        <v>7</v>
      </c>
      <c r="H15" s="8">
        <v>4.24</v>
      </c>
      <c r="I15" s="12">
        <v>1</v>
      </c>
    </row>
    <row r="16" spans="2:9" ht="15" customHeight="1" x14ac:dyDescent="0.2">
      <c r="B16" t="s">
        <v>32</v>
      </c>
      <c r="C16" s="12">
        <v>124</v>
      </c>
      <c r="D16" s="8">
        <v>16.96</v>
      </c>
      <c r="E16" s="12">
        <v>116</v>
      </c>
      <c r="F16" s="8">
        <v>21.8</v>
      </c>
      <c r="G16" s="12">
        <v>6</v>
      </c>
      <c r="H16" s="8">
        <v>3.64</v>
      </c>
      <c r="I16" s="12">
        <v>1</v>
      </c>
    </row>
    <row r="17" spans="2:9" ht="15" customHeight="1" x14ac:dyDescent="0.2">
      <c r="B17" t="s">
        <v>33</v>
      </c>
      <c r="C17" s="12">
        <v>44</v>
      </c>
      <c r="D17" s="8">
        <v>6.02</v>
      </c>
      <c r="E17" s="12">
        <v>23</v>
      </c>
      <c r="F17" s="8">
        <v>4.32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34</v>
      </c>
      <c r="C18" s="12">
        <v>24</v>
      </c>
      <c r="D18" s="8">
        <v>3.28</v>
      </c>
      <c r="E18" s="12">
        <v>16</v>
      </c>
      <c r="F18" s="8">
        <v>3.01</v>
      </c>
      <c r="G18" s="12">
        <v>7</v>
      </c>
      <c r="H18" s="8">
        <v>4.24</v>
      </c>
      <c r="I18" s="12">
        <v>0</v>
      </c>
    </row>
    <row r="19" spans="2:9" ht="15" customHeight="1" x14ac:dyDescent="0.2">
      <c r="B19" t="s">
        <v>35</v>
      </c>
      <c r="C19" s="12">
        <v>21</v>
      </c>
      <c r="D19" s="8">
        <v>2.87</v>
      </c>
      <c r="E19" s="12">
        <v>14</v>
      </c>
      <c r="F19" s="8">
        <v>2.63</v>
      </c>
      <c r="G19" s="12">
        <v>4</v>
      </c>
      <c r="H19" s="8">
        <v>2.42</v>
      </c>
      <c r="I19" s="12">
        <v>1</v>
      </c>
    </row>
    <row r="20" spans="2:9" ht="15" customHeight="1" x14ac:dyDescent="0.2">
      <c r="B20" s="9" t="s">
        <v>180</v>
      </c>
      <c r="C20" s="12">
        <f>SUM(LTBL_38506[総数／事業所数])</f>
        <v>731</v>
      </c>
      <c r="E20" s="12">
        <f>SUBTOTAL(109,LTBL_38506[個人／事業所数])</f>
        <v>532</v>
      </c>
      <c r="G20" s="12">
        <f>SUBTOTAL(109,LTBL_38506[法人／事業所数])</f>
        <v>165</v>
      </c>
      <c r="I20" s="12">
        <f>SUBTOTAL(109,LTBL_38506[法人以外の団体／事業所数])</f>
        <v>6</v>
      </c>
    </row>
    <row r="21" spans="2:9" ht="15" customHeight="1" x14ac:dyDescent="0.2">
      <c r="E21" s="11">
        <f>LTBL_38506[[#Totals],[個人／事業所数]]/LTBL_38506[[#Totals],[総数／事業所数]]</f>
        <v>0.72777017783857734</v>
      </c>
      <c r="G21" s="11">
        <f>LTBL_38506[[#Totals],[法人／事業所数]]/LTBL_38506[[#Totals],[総数／事業所数]]</f>
        <v>0.22571819425444598</v>
      </c>
      <c r="I21" s="11">
        <f>LTBL_38506[[#Totals],[法人以外の団体／事業所数]]/LTBL_38506[[#Totals],[総数／事業所数]]</f>
        <v>8.2079343365253077E-3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58</v>
      </c>
      <c r="C24" s="12">
        <v>93</v>
      </c>
      <c r="D24" s="8">
        <v>12.72</v>
      </c>
      <c r="E24" s="12">
        <v>86</v>
      </c>
      <c r="F24" s="8">
        <v>16.170000000000002</v>
      </c>
      <c r="G24" s="12">
        <v>6</v>
      </c>
      <c r="H24" s="8">
        <v>3.64</v>
      </c>
      <c r="I24" s="12">
        <v>1</v>
      </c>
    </row>
    <row r="25" spans="2:9" ht="15" customHeight="1" x14ac:dyDescent="0.2">
      <c r="B25" t="s">
        <v>59</v>
      </c>
      <c r="C25" s="12">
        <v>92</v>
      </c>
      <c r="D25" s="8">
        <v>12.59</v>
      </c>
      <c r="E25" s="12">
        <v>90</v>
      </c>
      <c r="F25" s="8">
        <v>16.920000000000002</v>
      </c>
      <c r="G25" s="12">
        <v>2</v>
      </c>
      <c r="H25" s="8">
        <v>1.21</v>
      </c>
      <c r="I25" s="12">
        <v>0</v>
      </c>
    </row>
    <row r="26" spans="2:9" ht="15" customHeight="1" x14ac:dyDescent="0.2">
      <c r="B26" t="s">
        <v>52</v>
      </c>
      <c r="C26" s="12">
        <v>66</v>
      </c>
      <c r="D26" s="8">
        <v>9.0299999999999994</v>
      </c>
      <c r="E26" s="12">
        <v>55</v>
      </c>
      <c r="F26" s="8">
        <v>10.34</v>
      </c>
      <c r="G26" s="12">
        <v>11</v>
      </c>
      <c r="H26" s="8">
        <v>6.67</v>
      </c>
      <c r="I26" s="12">
        <v>0</v>
      </c>
    </row>
    <row r="27" spans="2:9" ht="15" customHeight="1" x14ac:dyDescent="0.2">
      <c r="B27" t="s">
        <v>54</v>
      </c>
      <c r="C27" s="12">
        <v>57</v>
      </c>
      <c r="D27" s="8">
        <v>7.8</v>
      </c>
      <c r="E27" s="12">
        <v>30</v>
      </c>
      <c r="F27" s="8">
        <v>5.64</v>
      </c>
      <c r="G27" s="12">
        <v>27</v>
      </c>
      <c r="H27" s="8">
        <v>16.36</v>
      </c>
      <c r="I27" s="12">
        <v>0</v>
      </c>
    </row>
    <row r="28" spans="2:9" ht="15" customHeight="1" x14ac:dyDescent="0.2">
      <c r="B28" t="s">
        <v>55</v>
      </c>
      <c r="C28" s="12">
        <v>53</v>
      </c>
      <c r="D28" s="8">
        <v>7.25</v>
      </c>
      <c r="E28" s="12">
        <v>46</v>
      </c>
      <c r="F28" s="8">
        <v>8.65</v>
      </c>
      <c r="G28" s="12">
        <v>6</v>
      </c>
      <c r="H28" s="8">
        <v>3.64</v>
      </c>
      <c r="I28" s="12">
        <v>0</v>
      </c>
    </row>
    <row r="29" spans="2:9" ht="15" customHeight="1" x14ac:dyDescent="0.2">
      <c r="B29" t="s">
        <v>60</v>
      </c>
      <c r="C29" s="12">
        <v>44</v>
      </c>
      <c r="D29" s="8">
        <v>6.02</v>
      </c>
      <c r="E29" s="12">
        <v>23</v>
      </c>
      <c r="F29" s="8">
        <v>4.32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44</v>
      </c>
      <c r="C30" s="12">
        <v>36</v>
      </c>
      <c r="D30" s="8">
        <v>4.92</v>
      </c>
      <c r="E30" s="12">
        <v>12</v>
      </c>
      <c r="F30" s="8">
        <v>2.2599999999999998</v>
      </c>
      <c r="G30" s="12">
        <v>24</v>
      </c>
      <c r="H30" s="8">
        <v>14.55</v>
      </c>
      <c r="I30" s="12">
        <v>0</v>
      </c>
    </row>
    <row r="31" spans="2:9" ht="15" customHeight="1" x14ac:dyDescent="0.2">
      <c r="B31" t="s">
        <v>53</v>
      </c>
      <c r="C31" s="12">
        <v>28</v>
      </c>
      <c r="D31" s="8">
        <v>3.83</v>
      </c>
      <c r="E31" s="12">
        <v>19</v>
      </c>
      <c r="F31" s="8">
        <v>3.57</v>
      </c>
      <c r="G31" s="12">
        <v>9</v>
      </c>
      <c r="H31" s="8">
        <v>5.45</v>
      </c>
      <c r="I31" s="12">
        <v>0</v>
      </c>
    </row>
    <row r="32" spans="2:9" ht="15" customHeight="1" x14ac:dyDescent="0.2">
      <c r="B32" t="s">
        <v>71</v>
      </c>
      <c r="C32" s="12">
        <v>26</v>
      </c>
      <c r="D32" s="8">
        <v>3.56</v>
      </c>
      <c r="E32" s="12">
        <v>23</v>
      </c>
      <c r="F32" s="8">
        <v>4.32</v>
      </c>
      <c r="G32" s="12">
        <v>2</v>
      </c>
      <c r="H32" s="8">
        <v>1.21</v>
      </c>
      <c r="I32" s="12">
        <v>1</v>
      </c>
    </row>
    <row r="33" spans="2:9" ht="15" customHeight="1" x14ac:dyDescent="0.2">
      <c r="B33" t="s">
        <v>45</v>
      </c>
      <c r="C33" s="12">
        <v>23</v>
      </c>
      <c r="D33" s="8">
        <v>3.15</v>
      </c>
      <c r="E33" s="12">
        <v>20</v>
      </c>
      <c r="F33" s="8">
        <v>3.76</v>
      </c>
      <c r="G33" s="12">
        <v>3</v>
      </c>
      <c r="H33" s="8">
        <v>1.82</v>
      </c>
      <c r="I33" s="12">
        <v>0</v>
      </c>
    </row>
    <row r="34" spans="2:9" ht="15" customHeight="1" x14ac:dyDescent="0.2">
      <c r="B34" t="s">
        <v>47</v>
      </c>
      <c r="C34" s="12">
        <v>19</v>
      </c>
      <c r="D34" s="8">
        <v>2.6</v>
      </c>
      <c r="E34" s="12">
        <v>12</v>
      </c>
      <c r="F34" s="8">
        <v>2.2599999999999998</v>
      </c>
      <c r="G34" s="12">
        <v>6</v>
      </c>
      <c r="H34" s="8">
        <v>3.64</v>
      </c>
      <c r="I34" s="12">
        <v>1</v>
      </c>
    </row>
    <row r="35" spans="2:9" ht="15" customHeight="1" x14ac:dyDescent="0.2">
      <c r="B35" t="s">
        <v>61</v>
      </c>
      <c r="C35" s="12">
        <v>18</v>
      </c>
      <c r="D35" s="8">
        <v>2.46</v>
      </c>
      <c r="E35" s="12">
        <v>16</v>
      </c>
      <c r="F35" s="8">
        <v>3.01</v>
      </c>
      <c r="G35" s="12">
        <v>2</v>
      </c>
      <c r="H35" s="8">
        <v>1.21</v>
      </c>
      <c r="I35" s="12">
        <v>0</v>
      </c>
    </row>
    <row r="36" spans="2:9" ht="15" customHeight="1" x14ac:dyDescent="0.2">
      <c r="B36" t="s">
        <v>68</v>
      </c>
      <c r="C36" s="12">
        <v>17</v>
      </c>
      <c r="D36" s="8">
        <v>2.33</v>
      </c>
      <c r="E36" s="12">
        <v>11</v>
      </c>
      <c r="F36" s="8">
        <v>2.0699999999999998</v>
      </c>
      <c r="G36" s="12">
        <v>6</v>
      </c>
      <c r="H36" s="8">
        <v>3.64</v>
      </c>
      <c r="I36" s="12">
        <v>0</v>
      </c>
    </row>
    <row r="37" spans="2:9" ht="15" customHeight="1" x14ac:dyDescent="0.2">
      <c r="B37" t="s">
        <v>51</v>
      </c>
      <c r="C37" s="12">
        <v>17</v>
      </c>
      <c r="D37" s="8">
        <v>2.33</v>
      </c>
      <c r="E37" s="12">
        <v>12</v>
      </c>
      <c r="F37" s="8">
        <v>2.2599999999999998</v>
      </c>
      <c r="G37" s="12">
        <v>5</v>
      </c>
      <c r="H37" s="8">
        <v>3.03</v>
      </c>
      <c r="I37" s="12">
        <v>0</v>
      </c>
    </row>
    <row r="38" spans="2:9" ht="15" customHeight="1" x14ac:dyDescent="0.2">
      <c r="B38" t="s">
        <v>57</v>
      </c>
      <c r="C38" s="12">
        <v>12</v>
      </c>
      <c r="D38" s="8">
        <v>1.64</v>
      </c>
      <c r="E38" s="12">
        <v>10</v>
      </c>
      <c r="F38" s="8">
        <v>1.88</v>
      </c>
      <c r="G38" s="12">
        <v>2</v>
      </c>
      <c r="H38" s="8">
        <v>1.21</v>
      </c>
      <c r="I38" s="12">
        <v>0</v>
      </c>
    </row>
    <row r="39" spans="2:9" ht="15" customHeight="1" x14ac:dyDescent="0.2">
      <c r="B39" t="s">
        <v>80</v>
      </c>
      <c r="C39" s="12">
        <v>12</v>
      </c>
      <c r="D39" s="8">
        <v>1.64</v>
      </c>
      <c r="E39" s="12">
        <v>12</v>
      </c>
      <c r="F39" s="8">
        <v>2.2599999999999998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63</v>
      </c>
      <c r="C40" s="12">
        <v>11</v>
      </c>
      <c r="D40" s="8">
        <v>1.5</v>
      </c>
      <c r="E40" s="12">
        <v>11</v>
      </c>
      <c r="F40" s="8">
        <v>2.0699999999999998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56</v>
      </c>
      <c r="C41" s="12">
        <v>9</v>
      </c>
      <c r="D41" s="8">
        <v>1.23</v>
      </c>
      <c r="E41" s="12">
        <v>9</v>
      </c>
      <c r="F41" s="8">
        <v>1.69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46</v>
      </c>
      <c r="C42" s="12">
        <v>8</v>
      </c>
      <c r="D42" s="8">
        <v>1.0900000000000001</v>
      </c>
      <c r="E42" s="12">
        <v>4</v>
      </c>
      <c r="F42" s="8">
        <v>0.75</v>
      </c>
      <c r="G42" s="12">
        <v>4</v>
      </c>
      <c r="H42" s="8">
        <v>2.42</v>
      </c>
      <c r="I42" s="12">
        <v>0</v>
      </c>
    </row>
    <row r="43" spans="2:9" ht="15" customHeight="1" x14ac:dyDescent="0.2">
      <c r="B43" t="s">
        <v>48</v>
      </c>
      <c r="C43" s="12">
        <v>7</v>
      </c>
      <c r="D43" s="8">
        <v>0.96</v>
      </c>
      <c r="E43" s="12">
        <v>2</v>
      </c>
      <c r="F43" s="8">
        <v>0.38</v>
      </c>
      <c r="G43" s="12">
        <v>5</v>
      </c>
      <c r="H43" s="8">
        <v>3.03</v>
      </c>
      <c r="I43" s="12">
        <v>0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105</v>
      </c>
      <c r="C47" s="12">
        <v>53</v>
      </c>
      <c r="D47" s="8">
        <v>7.25</v>
      </c>
      <c r="E47" s="12">
        <v>53</v>
      </c>
      <c r="F47" s="8">
        <v>9.9600000000000009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99</v>
      </c>
      <c r="C48" s="12">
        <v>45</v>
      </c>
      <c r="D48" s="8">
        <v>6.16</v>
      </c>
      <c r="E48" s="12">
        <v>40</v>
      </c>
      <c r="F48" s="8">
        <v>7.52</v>
      </c>
      <c r="G48" s="12">
        <v>5</v>
      </c>
      <c r="H48" s="8">
        <v>3.03</v>
      </c>
      <c r="I48" s="12">
        <v>0</v>
      </c>
    </row>
    <row r="49" spans="2:9" ht="15" customHeight="1" x14ac:dyDescent="0.2">
      <c r="B49" t="s">
        <v>103</v>
      </c>
      <c r="C49" s="12">
        <v>29</v>
      </c>
      <c r="D49" s="8">
        <v>3.97</v>
      </c>
      <c r="E49" s="12">
        <v>27</v>
      </c>
      <c r="F49" s="8">
        <v>5.08</v>
      </c>
      <c r="G49" s="12">
        <v>1</v>
      </c>
      <c r="H49" s="8">
        <v>0.61</v>
      </c>
      <c r="I49" s="12">
        <v>1</v>
      </c>
    </row>
    <row r="50" spans="2:9" ht="15" customHeight="1" x14ac:dyDescent="0.2">
      <c r="B50" t="s">
        <v>104</v>
      </c>
      <c r="C50" s="12">
        <v>29</v>
      </c>
      <c r="D50" s="8">
        <v>3.97</v>
      </c>
      <c r="E50" s="12">
        <v>29</v>
      </c>
      <c r="F50" s="8">
        <v>5.45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102</v>
      </c>
      <c r="C51" s="12">
        <v>24</v>
      </c>
      <c r="D51" s="8">
        <v>3.28</v>
      </c>
      <c r="E51" s="12">
        <v>24</v>
      </c>
      <c r="F51" s="8">
        <v>4.51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101</v>
      </c>
      <c r="C52" s="12">
        <v>22</v>
      </c>
      <c r="D52" s="8">
        <v>3.01</v>
      </c>
      <c r="E52" s="12">
        <v>20</v>
      </c>
      <c r="F52" s="8">
        <v>3.76</v>
      </c>
      <c r="G52" s="12">
        <v>2</v>
      </c>
      <c r="H52" s="8">
        <v>1.21</v>
      </c>
      <c r="I52" s="12">
        <v>0</v>
      </c>
    </row>
    <row r="53" spans="2:9" ht="15" customHeight="1" x14ac:dyDescent="0.2">
      <c r="B53" t="s">
        <v>140</v>
      </c>
      <c r="C53" s="12">
        <v>22</v>
      </c>
      <c r="D53" s="8">
        <v>3.01</v>
      </c>
      <c r="E53" s="12">
        <v>20</v>
      </c>
      <c r="F53" s="8">
        <v>3.76</v>
      </c>
      <c r="G53" s="12">
        <v>1</v>
      </c>
      <c r="H53" s="8">
        <v>0.61</v>
      </c>
      <c r="I53" s="12">
        <v>1</v>
      </c>
    </row>
    <row r="54" spans="2:9" ht="15" customHeight="1" x14ac:dyDescent="0.2">
      <c r="B54" t="s">
        <v>121</v>
      </c>
      <c r="C54" s="12">
        <v>21</v>
      </c>
      <c r="D54" s="8">
        <v>2.87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95</v>
      </c>
      <c r="C55" s="12">
        <v>19</v>
      </c>
      <c r="D55" s="8">
        <v>2.6</v>
      </c>
      <c r="E55" s="12">
        <v>16</v>
      </c>
      <c r="F55" s="8">
        <v>3.01</v>
      </c>
      <c r="G55" s="12">
        <v>3</v>
      </c>
      <c r="H55" s="8">
        <v>1.82</v>
      </c>
      <c r="I55" s="12">
        <v>0</v>
      </c>
    </row>
    <row r="56" spans="2:9" ht="15" customHeight="1" x14ac:dyDescent="0.2">
      <c r="B56" t="s">
        <v>118</v>
      </c>
      <c r="C56" s="12">
        <v>17</v>
      </c>
      <c r="D56" s="8">
        <v>2.33</v>
      </c>
      <c r="E56" s="12">
        <v>4</v>
      </c>
      <c r="F56" s="8">
        <v>0.75</v>
      </c>
      <c r="G56" s="12">
        <v>13</v>
      </c>
      <c r="H56" s="8">
        <v>7.88</v>
      </c>
      <c r="I56" s="12">
        <v>0</v>
      </c>
    </row>
    <row r="57" spans="2:9" ht="15" customHeight="1" x14ac:dyDescent="0.2">
      <c r="B57" t="s">
        <v>107</v>
      </c>
      <c r="C57" s="12">
        <v>16</v>
      </c>
      <c r="D57" s="8">
        <v>2.19</v>
      </c>
      <c r="E57" s="12">
        <v>16</v>
      </c>
      <c r="F57" s="8">
        <v>3.01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96</v>
      </c>
      <c r="C58" s="12">
        <v>14</v>
      </c>
      <c r="D58" s="8">
        <v>1.92</v>
      </c>
      <c r="E58" s="12">
        <v>9</v>
      </c>
      <c r="F58" s="8">
        <v>1.69</v>
      </c>
      <c r="G58" s="12">
        <v>5</v>
      </c>
      <c r="H58" s="8">
        <v>3.03</v>
      </c>
      <c r="I58" s="12">
        <v>0</v>
      </c>
    </row>
    <row r="59" spans="2:9" ht="15" customHeight="1" x14ac:dyDescent="0.2">
      <c r="B59" t="s">
        <v>108</v>
      </c>
      <c r="C59" s="12">
        <v>14</v>
      </c>
      <c r="D59" s="8">
        <v>1.92</v>
      </c>
      <c r="E59" s="12">
        <v>14</v>
      </c>
      <c r="F59" s="8">
        <v>2.63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90</v>
      </c>
      <c r="C60" s="12">
        <v>13</v>
      </c>
      <c r="D60" s="8">
        <v>1.78</v>
      </c>
      <c r="E60" s="12">
        <v>0</v>
      </c>
      <c r="F60" s="8">
        <v>0</v>
      </c>
      <c r="G60" s="12">
        <v>13</v>
      </c>
      <c r="H60" s="8">
        <v>7.88</v>
      </c>
      <c r="I60" s="12">
        <v>0</v>
      </c>
    </row>
    <row r="61" spans="2:9" ht="15" customHeight="1" x14ac:dyDescent="0.2">
      <c r="B61" t="s">
        <v>119</v>
      </c>
      <c r="C61" s="12">
        <v>13</v>
      </c>
      <c r="D61" s="8">
        <v>1.78</v>
      </c>
      <c r="E61" s="12">
        <v>8</v>
      </c>
      <c r="F61" s="8">
        <v>1.5</v>
      </c>
      <c r="G61" s="12">
        <v>4</v>
      </c>
      <c r="H61" s="8">
        <v>2.42</v>
      </c>
      <c r="I61" s="12">
        <v>1</v>
      </c>
    </row>
    <row r="62" spans="2:9" ht="15" customHeight="1" x14ac:dyDescent="0.2">
      <c r="B62" t="s">
        <v>92</v>
      </c>
      <c r="C62" s="12">
        <v>12</v>
      </c>
      <c r="D62" s="8">
        <v>1.64</v>
      </c>
      <c r="E62" s="12">
        <v>9</v>
      </c>
      <c r="F62" s="8">
        <v>1.69</v>
      </c>
      <c r="G62" s="12">
        <v>3</v>
      </c>
      <c r="H62" s="8">
        <v>1.82</v>
      </c>
      <c r="I62" s="12">
        <v>0</v>
      </c>
    </row>
    <row r="63" spans="2:9" ht="15" customHeight="1" x14ac:dyDescent="0.2">
      <c r="B63" t="s">
        <v>117</v>
      </c>
      <c r="C63" s="12">
        <v>12</v>
      </c>
      <c r="D63" s="8">
        <v>1.64</v>
      </c>
      <c r="E63" s="12">
        <v>11</v>
      </c>
      <c r="F63" s="8">
        <v>2.0699999999999998</v>
      </c>
      <c r="G63" s="12">
        <v>1</v>
      </c>
      <c r="H63" s="8">
        <v>0.61</v>
      </c>
      <c r="I63" s="12">
        <v>0</v>
      </c>
    </row>
    <row r="64" spans="2:9" ht="15" customHeight="1" x14ac:dyDescent="0.2">
      <c r="B64" t="s">
        <v>123</v>
      </c>
      <c r="C64" s="12">
        <v>11</v>
      </c>
      <c r="D64" s="8">
        <v>1.5</v>
      </c>
      <c r="E64" s="12">
        <v>9</v>
      </c>
      <c r="F64" s="8">
        <v>1.69</v>
      </c>
      <c r="G64" s="12">
        <v>2</v>
      </c>
      <c r="H64" s="8">
        <v>1.21</v>
      </c>
      <c r="I64" s="12">
        <v>0</v>
      </c>
    </row>
    <row r="65" spans="2:9" ht="15" customHeight="1" x14ac:dyDescent="0.2">
      <c r="B65" t="s">
        <v>120</v>
      </c>
      <c r="C65" s="12">
        <v>11</v>
      </c>
      <c r="D65" s="8">
        <v>1.5</v>
      </c>
      <c r="E65" s="12">
        <v>7</v>
      </c>
      <c r="F65" s="8">
        <v>1.32</v>
      </c>
      <c r="G65" s="12">
        <v>4</v>
      </c>
      <c r="H65" s="8">
        <v>2.42</v>
      </c>
      <c r="I65" s="12">
        <v>0</v>
      </c>
    </row>
    <row r="66" spans="2:9" ht="15" customHeight="1" x14ac:dyDescent="0.2">
      <c r="B66" t="s">
        <v>97</v>
      </c>
      <c r="C66" s="12">
        <v>11</v>
      </c>
      <c r="D66" s="8">
        <v>1.5</v>
      </c>
      <c r="E66" s="12">
        <v>6</v>
      </c>
      <c r="F66" s="8">
        <v>1.1299999999999999</v>
      </c>
      <c r="G66" s="12">
        <v>5</v>
      </c>
      <c r="H66" s="8">
        <v>3.03</v>
      </c>
      <c r="I66" s="12">
        <v>0</v>
      </c>
    </row>
    <row r="67" spans="2:9" ht="15" customHeight="1" x14ac:dyDescent="0.2">
      <c r="B67" t="s">
        <v>109</v>
      </c>
      <c r="C67" s="12">
        <v>11</v>
      </c>
      <c r="D67" s="8">
        <v>1.5</v>
      </c>
      <c r="E67" s="12">
        <v>11</v>
      </c>
      <c r="F67" s="8">
        <v>2.0699999999999998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5B696-615A-4787-A33D-7693017D69CD}">
  <sheetPr>
    <pageSetUpPr fitToPage="1"/>
  </sheetPr>
  <dimension ref="A1:I478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88</v>
      </c>
      <c r="B1" s="3" t="s">
        <v>89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  <c r="I1" s="7" t="s">
        <v>43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59</v>
      </c>
      <c r="C3" s="4">
        <v>3939</v>
      </c>
      <c r="D3" s="8">
        <v>11.25</v>
      </c>
      <c r="E3" s="4">
        <v>3438</v>
      </c>
      <c r="F3" s="8">
        <v>18.52</v>
      </c>
      <c r="G3" s="4">
        <v>499</v>
      </c>
      <c r="H3" s="8">
        <v>3.16</v>
      </c>
      <c r="I3" s="4">
        <v>1</v>
      </c>
    </row>
    <row r="4" spans="1:9" x14ac:dyDescent="0.2">
      <c r="A4" s="2">
        <v>2</v>
      </c>
      <c r="B4" s="1" t="s">
        <v>58</v>
      </c>
      <c r="C4" s="4">
        <v>3598</v>
      </c>
      <c r="D4" s="8">
        <v>10.27</v>
      </c>
      <c r="E4" s="4">
        <v>3205</v>
      </c>
      <c r="F4" s="8">
        <v>17.260000000000002</v>
      </c>
      <c r="G4" s="4">
        <v>389</v>
      </c>
      <c r="H4" s="8">
        <v>2.46</v>
      </c>
      <c r="I4" s="4">
        <v>4</v>
      </c>
    </row>
    <row r="5" spans="1:9" x14ac:dyDescent="0.2">
      <c r="A5" s="2">
        <v>3</v>
      </c>
      <c r="B5" s="1" t="s">
        <v>54</v>
      </c>
      <c r="C5" s="4">
        <v>2557</v>
      </c>
      <c r="D5" s="8">
        <v>7.3</v>
      </c>
      <c r="E5" s="4">
        <v>1298</v>
      </c>
      <c r="F5" s="8">
        <v>6.99</v>
      </c>
      <c r="G5" s="4">
        <v>1255</v>
      </c>
      <c r="H5" s="8">
        <v>7.94</v>
      </c>
      <c r="I5" s="4">
        <v>2</v>
      </c>
    </row>
    <row r="6" spans="1:9" x14ac:dyDescent="0.2">
      <c r="A6" s="2">
        <v>4</v>
      </c>
      <c r="B6" s="1" t="s">
        <v>55</v>
      </c>
      <c r="C6" s="4">
        <v>2322</v>
      </c>
      <c r="D6" s="8">
        <v>6.63</v>
      </c>
      <c r="E6" s="4">
        <v>1146</v>
      </c>
      <c r="F6" s="8">
        <v>6.17</v>
      </c>
      <c r="G6" s="4">
        <v>1166</v>
      </c>
      <c r="H6" s="8">
        <v>7.38</v>
      </c>
      <c r="I6" s="4">
        <v>2</v>
      </c>
    </row>
    <row r="7" spans="1:9" x14ac:dyDescent="0.2">
      <c r="A7" s="2">
        <v>5</v>
      </c>
      <c r="B7" s="1" t="s">
        <v>44</v>
      </c>
      <c r="C7" s="4">
        <v>2054</v>
      </c>
      <c r="D7" s="8">
        <v>5.87</v>
      </c>
      <c r="E7" s="4">
        <v>517</v>
      </c>
      <c r="F7" s="8">
        <v>2.78</v>
      </c>
      <c r="G7" s="4">
        <v>1537</v>
      </c>
      <c r="H7" s="8">
        <v>9.73</v>
      </c>
      <c r="I7" s="4">
        <v>0</v>
      </c>
    </row>
    <row r="8" spans="1:9" x14ac:dyDescent="0.2">
      <c r="A8" s="2">
        <v>6</v>
      </c>
      <c r="B8" s="1" t="s">
        <v>52</v>
      </c>
      <c r="C8" s="4">
        <v>1895</v>
      </c>
      <c r="D8" s="8">
        <v>5.41</v>
      </c>
      <c r="E8" s="4">
        <v>1375</v>
      </c>
      <c r="F8" s="8">
        <v>7.41</v>
      </c>
      <c r="G8" s="4">
        <v>514</v>
      </c>
      <c r="H8" s="8">
        <v>3.25</v>
      </c>
      <c r="I8" s="4">
        <v>6</v>
      </c>
    </row>
    <row r="9" spans="1:9" x14ac:dyDescent="0.2">
      <c r="A9" s="2">
        <v>7</v>
      </c>
      <c r="B9" s="1" t="s">
        <v>60</v>
      </c>
      <c r="C9" s="4">
        <v>1400</v>
      </c>
      <c r="D9" s="8">
        <v>4</v>
      </c>
      <c r="E9" s="4">
        <v>808</v>
      </c>
      <c r="F9" s="8">
        <v>4.3499999999999996</v>
      </c>
      <c r="G9" s="4">
        <v>254</v>
      </c>
      <c r="H9" s="8">
        <v>1.61</v>
      </c>
      <c r="I9" s="4">
        <v>3</v>
      </c>
    </row>
    <row r="10" spans="1:9" x14ac:dyDescent="0.2">
      <c r="A10" s="2">
        <v>8</v>
      </c>
      <c r="B10" s="1" t="s">
        <v>45</v>
      </c>
      <c r="C10" s="4">
        <v>1367</v>
      </c>
      <c r="D10" s="8">
        <v>3.9</v>
      </c>
      <c r="E10" s="4">
        <v>580</v>
      </c>
      <c r="F10" s="8">
        <v>3.12</v>
      </c>
      <c r="G10" s="4">
        <v>787</v>
      </c>
      <c r="H10" s="8">
        <v>4.9800000000000004</v>
      </c>
      <c r="I10" s="4">
        <v>0</v>
      </c>
    </row>
    <row r="11" spans="1:9" x14ac:dyDescent="0.2">
      <c r="A11" s="2">
        <v>9</v>
      </c>
      <c r="B11" s="1" t="s">
        <v>46</v>
      </c>
      <c r="C11" s="4">
        <v>1316</v>
      </c>
      <c r="D11" s="8">
        <v>3.76</v>
      </c>
      <c r="E11" s="4">
        <v>335</v>
      </c>
      <c r="F11" s="8">
        <v>1.8</v>
      </c>
      <c r="G11" s="4">
        <v>981</v>
      </c>
      <c r="H11" s="8">
        <v>6.21</v>
      </c>
      <c r="I11" s="4">
        <v>0</v>
      </c>
    </row>
    <row r="12" spans="1:9" x14ac:dyDescent="0.2">
      <c r="A12" s="2">
        <v>10</v>
      </c>
      <c r="B12" s="1" t="s">
        <v>53</v>
      </c>
      <c r="C12" s="4">
        <v>1169</v>
      </c>
      <c r="D12" s="8">
        <v>3.34</v>
      </c>
      <c r="E12" s="4">
        <v>719</v>
      </c>
      <c r="F12" s="8">
        <v>3.87</v>
      </c>
      <c r="G12" s="4">
        <v>450</v>
      </c>
      <c r="H12" s="8">
        <v>2.85</v>
      </c>
      <c r="I12" s="4">
        <v>0</v>
      </c>
    </row>
    <row r="13" spans="1:9" x14ac:dyDescent="0.2">
      <c r="A13" s="2">
        <v>11</v>
      </c>
      <c r="B13" s="1" t="s">
        <v>61</v>
      </c>
      <c r="C13" s="4">
        <v>1065</v>
      </c>
      <c r="D13" s="8">
        <v>3.04</v>
      </c>
      <c r="E13" s="4">
        <v>926</v>
      </c>
      <c r="F13" s="8">
        <v>4.99</v>
      </c>
      <c r="G13" s="4">
        <v>139</v>
      </c>
      <c r="H13" s="8">
        <v>0.88</v>
      </c>
      <c r="I13" s="4">
        <v>0</v>
      </c>
    </row>
    <row r="14" spans="1:9" x14ac:dyDescent="0.2">
      <c r="A14" s="2">
        <v>12</v>
      </c>
      <c r="B14" s="1" t="s">
        <v>56</v>
      </c>
      <c r="C14" s="4">
        <v>913</v>
      </c>
      <c r="D14" s="8">
        <v>2.61</v>
      </c>
      <c r="E14" s="4">
        <v>603</v>
      </c>
      <c r="F14" s="8">
        <v>3.25</v>
      </c>
      <c r="G14" s="4">
        <v>308</v>
      </c>
      <c r="H14" s="8">
        <v>1.95</v>
      </c>
      <c r="I14" s="4">
        <v>2</v>
      </c>
    </row>
    <row r="15" spans="1:9" x14ac:dyDescent="0.2">
      <c r="A15" s="2">
        <v>13</v>
      </c>
      <c r="B15" s="1" t="s">
        <v>51</v>
      </c>
      <c r="C15" s="4">
        <v>846</v>
      </c>
      <c r="D15" s="8">
        <v>2.42</v>
      </c>
      <c r="E15" s="4">
        <v>410</v>
      </c>
      <c r="F15" s="8">
        <v>2.21</v>
      </c>
      <c r="G15" s="4">
        <v>436</v>
      </c>
      <c r="H15" s="8">
        <v>2.76</v>
      </c>
      <c r="I15" s="4">
        <v>0</v>
      </c>
    </row>
    <row r="16" spans="1:9" x14ac:dyDescent="0.2">
      <c r="A16" s="2">
        <v>14</v>
      </c>
      <c r="B16" s="1" t="s">
        <v>57</v>
      </c>
      <c r="C16" s="4">
        <v>736</v>
      </c>
      <c r="D16" s="8">
        <v>2.1</v>
      </c>
      <c r="E16" s="4">
        <v>297</v>
      </c>
      <c r="F16" s="8">
        <v>1.6</v>
      </c>
      <c r="G16" s="4">
        <v>426</v>
      </c>
      <c r="H16" s="8">
        <v>2.7</v>
      </c>
      <c r="I16" s="4">
        <v>4</v>
      </c>
    </row>
    <row r="17" spans="1:9" x14ac:dyDescent="0.2">
      <c r="A17" s="2">
        <v>15</v>
      </c>
      <c r="B17" s="1" t="s">
        <v>62</v>
      </c>
      <c r="C17" s="4">
        <v>527</v>
      </c>
      <c r="D17" s="8">
        <v>1.5</v>
      </c>
      <c r="E17" s="4">
        <v>9</v>
      </c>
      <c r="F17" s="8">
        <v>0.05</v>
      </c>
      <c r="G17" s="4">
        <v>395</v>
      </c>
      <c r="H17" s="8">
        <v>2.5</v>
      </c>
      <c r="I17" s="4">
        <v>11</v>
      </c>
    </row>
    <row r="18" spans="1:9" x14ac:dyDescent="0.2">
      <c r="A18" s="2">
        <v>16</v>
      </c>
      <c r="B18" s="1" t="s">
        <v>63</v>
      </c>
      <c r="C18" s="4">
        <v>504</v>
      </c>
      <c r="D18" s="8">
        <v>1.44</v>
      </c>
      <c r="E18" s="4">
        <v>377</v>
      </c>
      <c r="F18" s="8">
        <v>2.0299999999999998</v>
      </c>
      <c r="G18" s="4">
        <v>127</v>
      </c>
      <c r="H18" s="8">
        <v>0.8</v>
      </c>
      <c r="I18" s="4">
        <v>0</v>
      </c>
    </row>
    <row r="19" spans="1:9" x14ac:dyDescent="0.2">
      <c r="A19" s="2">
        <v>17</v>
      </c>
      <c r="B19" s="1" t="s">
        <v>50</v>
      </c>
      <c r="C19" s="4">
        <v>500</v>
      </c>
      <c r="D19" s="8">
        <v>1.43</v>
      </c>
      <c r="E19" s="4">
        <v>100</v>
      </c>
      <c r="F19" s="8">
        <v>0.54</v>
      </c>
      <c r="G19" s="4">
        <v>400</v>
      </c>
      <c r="H19" s="8">
        <v>2.5299999999999998</v>
      </c>
      <c r="I19" s="4">
        <v>0</v>
      </c>
    </row>
    <row r="20" spans="1:9" x14ac:dyDescent="0.2">
      <c r="A20" s="2">
        <v>18</v>
      </c>
      <c r="B20" s="1" t="s">
        <v>49</v>
      </c>
      <c r="C20" s="4">
        <v>491</v>
      </c>
      <c r="D20" s="8">
        <v>1.4</v>
      </c>
      <c r="E20" s="4">
        <v>53</v>
      </c>
      <c r="F20" s="8">
        <v>0.28999999999999998</v>
      </c>
      <c r="G20" s="4">
        <v>438</v>
      </c>
      <c r="H20" s="8">
        <v>2.77</v>
      </c>
      <c r="I20" s="4">
        <v>0</v>
      </c>
    </row>
    <row r="21" spans="1:9" x14ac:dyDescent="0.2">
      <c r="A21" s="2">
        <v>19</v>
      </c>
      <c r="B21" s="1" t="s">
        <v>48</v>
      </c>
      <c r="C21" s="4">
        <v>483</v>
      </c>
      <c r="D21" s="8">
        <v>1.38</v>
      </c>
      <c r="E21" s="4">
        <v>70</v>
      </c>
      <c r="F21" s="8">
        <v>0.38</v>
      </c>
      <c r="G21" s="4">
        <v>413</v>
      </c>
      <c r="H21" s="8">
        <v>2.61</v>
      </c>
      <c r="I21" s="4">
        <v>0</v>
      </c>
    </row>
    <row r="22" spans="1:9" x14ac:dyDescent="0.2">
      <c r="A22" s="2">
        <v>20</v>
      </c>
      <c r="B22" s="1" t="s">
        <v>47</v>
      </c>
      <c r="C22" s="4">
        <v>479</v>
      </c>
      <c r="D22" s="8">
        <v>1.37</v>
      </c>
      <c r="E22" s="4">
        <v>168</v>
      </c>
      <c r="F22" s="8">
        <v>0.9</v>
      </c>
      <c r="G22" s="4">
        <v>310</v>
      </c>
      <c r="H22" s="8">
        <v>1.96</v>
      </c>
      <c r="I22" s="4">
        <v>1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59</v>
      </c>
      <c r="C25" s="4">
        <v>1328</v>
      </c>
      <c r="D25" s="8">
        <v>11.69</v>
      </c>
      <c r="E25" s="4">
        <v>1107</v>
      </c>
      <c r="F25" s="8">
        <v>21.32</v>
      </c>
      <c r="G25" s="4">
        <v>221</v>
      </c>
      <c r="H25" s="8">
        <v>3.64</v>
      </c>
      <c r="I25" s="4">
        <v>0</v>
      </c>
    </row>
    <row r="26" spans="1:9" x14ac:dyDescent="0.2">
      <c r="A26" s="2">
        <v>2</v>
      </c>
      <c r="B26" s="1" t="s">
        <v>58</v>
      </c>
      <c r="C26" s="4">
        <v>1186</v>
      </c>
      <c r="D26" s="8">
        <v>10.44</v>
      </c>
      <c r="E26" s="4">
        <v>1014</v>
      </c>
      <c r="F26" s="8">
        <v>19.53</v>
      </c>
      <c r="G26" s="4">
        <v>170</v>
      </c>
      <c r="H26" s="8">
        <v>2.8</v>
      </c>
      <c r="I26" s="4">
        <v>2</v>
      </c>
    </row>
    <row r="27" spans="1:9" x14ac:dyDescent="0.2">
      <c r="A27" s="2">
        <v>3</v>
      </c>
      <c r="B27" s="1" t="s">
        <v>55</v>
      </c>
      <c r="C27" s="4">
        <v>1026</v>
      </c>
      <c r="D27" s="8">
        <v>9.0299999999999994</v>
      </c>
      <c r="E27" s="4">
        <v>412</v>
      </c>
      <c r="F27" s="8">
        <v>7.93</v>
      </c>
      <c r="G27" s="4">
        <v>614</v>
      </c>
      <c r="H27" s="8">
        <v>10.119999999999999</v>
      </c>
      <c r="I27" s="4">
        <v>0</v>
      </c>
    </row>
    <row r="28" spans="1:9" x14ac:dyDescent="0.2">
      <c r="A28" s="2">
        <v>4</v>
      </c>
      <c r="B28" s="1" t="s">
        <v>54</v>
      </c>
      <c r="C28" s="4">
        <v>724</v>
      </c>
      <c r="D28" s="8">
        <v>6.37</v>
      </c>
      <c r="E28" s="4">
        <v>315</v>
      </c>
      <c r="F28" s="8">
        <v>6.07</v>
      </c>
      <c r="G28" s="4">
        <v>409</v>
      </c>
      <c r="H28" s="8">
        <v>6.74</v>
      </c>
      <c r="I28" s="4">
        <v>0</v>
      </c>
    </row>
    <row r="29" spans="1:9" x14ac:dyDescent="0.2">
      <c r="A29" s="2">
        <v>5</v>
      </c>
      <c r="B29" s="1" t="s">
        <v>44</v>
      </c>
      <c r="C29" s="4">
        <v>605</v>
      </c>
      <c r="D29" s="8">
        <v>5.33</v>
      </c>
      <c r="E29" s="4">
        <v>76</v>
      </c>
      <c r="F29" s="8">
        <v>1.46</v>
      </c>
      <c r="G29" s="4">
        <v>529</v>
      </c>
      <c r="H29" s="8">
        <v>8.7100000000000009</v>
      </c>
      <c r="I29" s="4">
        <v>0</v>
      </c>
    </row>
    <row r="30" spans="1:9" x14ac:dyDescent="0.2">
      <c r="A30" s="2">
        <v>6</v>
      </c>
      <c r="B30" s="1" t="s">
        <v>46</v>
      </c>
      <c r="C30" s="4">
        <v>471</v>
      </c>
      <c r="D30" s="8">
        <v>4.1500000000000004</v>
      </c>
      <c r="E30" s="4">
        <v>67</v>
      </c>
      <c r="F30" s="8">
        <v>1.29</v>
      </c>
      <c r="G30" s="4">
        <v>404</v>
      </c>
      <c r="H30" s="8">
        <v>6.66</v>
      </c>
      <c r="I30" s="4">
        <v>0</v>
      </c>
    </row>
    <row r="31" spans="1:9" x14ac:dyDescent="0.2">
      <c r="A31" s="2">
        <v>7</v>
      </c>
      <c r="B31" s="1" t="s">
        <v>45</v>
      </c>
      <c r="C31" s="4">
        <v>460</v>
      </c>
      <c r="D31" s="8">
        <v>4.05</v>
      </c>
      <c r="E31" s="4">
        <v>111</v>
      </c>
      <c r="F31" s="8">
        <v>2.14</v>
      </c>
      <c r="G31" s="4">
        <v>349</v>
      </c>
      <c r="H31" s="8">
        <v>5.75</v>
      </c>
      <c r="I31" s="4">
        <v>0</v>
      </c>
    </row>
    <row r="32" spans="1:9" x14ac:dyDescent="0.2">
      <c r="A32" s="2">
        <v>8</v>
      </c>
      <c r="B32" s="1" t="s">
        <v>56</v>
      </c>
      <c r="C32" s="4">
        <v>443</v>
      </c>
      <c r="D32" s="8">
        <v>3.9</v>
      </c>
      <c r="E32" s="4">
        <v>254</v>
      </c>
      <c r="F32" s="8">
        <v>4.8899999999999997</v>
      </c>
      <c r="G32" s="4">
        <v>187</v>
      </c>
      <c r="H32" s="8">
        <v>3.08</v>
      </c>
      <c r="I32" s="4">
        <v>2</v>
      </c>
    </row>
    <row r="33" spans="1:9" x14ac:dyDescent="0.2">
      <c r="A33" s="2">
        <v>9</v>
      </c>
      <c r="B33" s="1" t="s">
        <v>60</v>
      </c>
      <c r="C33" s="4">
        <v>412</v>
      </c>
      <c r="D33" s="8">
        <v>3.63</v>
      </c>
      <c r="E33" s="4">
        <v>242</v>
      </c>
      <c r="F33" s="8">
        <v>4.66</v>
      </c>
      <c r="G33" s="4">
        <v>126</v>
      </c>
      <c r="H33" s="8">
        <v>2.08</v>
      </c>
      <c r="I33" s="4">
        <v>2</v>
      </c>
    </row>
    <row r="34" spans="1:9" x14ac:dyDescent="0.2">
      <c r="A34" s="2">
        <v>10</v>
      </c>
      <c r="B34" s="1" t="s">
        <v>52</v>
      </c>
      <c r="C34" s="4">
        <v>401</v>
      </c>
      <c r="D34" s="8">
        <v>3.53</v>
      </c>
      <c r="E34" s="4">
        <v>251</v>
      </c>
      <c r="F34" s="8">
        <v>4.83</v>
      </c>
      <c r="G34" s="4">
        <v>150</v>
      </c>
      <c r="H34" s="8">
        <v>2.4700000000000002</v>
      </c>
      <c r="I34" s="4">
        <v>0</v>
      </c>
    </row>
    <row r="35" spans="1:9" x14ac:dyDescent="0.2">
      <c r="A35" s="2">
        <v>11</v>
      </c>
      <c r="B35" s="1" t="s">
        <v>61</v>
      </c>
      <c r="C35" s="4">
        <v>370</v>
      </c>
      <c r="D35" s="8">
        <v>3.26</v>
      </c>
      <c r="E35" s="4">
        <v>317</v>
      </c>
      <c r="F35" s="8">
        <v>6.1</v>
      </c>
      <c r="G35" s="4">
        <v>53</v>
      </c>
      <c r="H35" s="8">
        <v>0.87</v>
      </c>
      <c r="I35" s="4">
        <v>0</v>
      </c>
    </row>
    <row r="36" spans="1:9" x14ac:dyDescent="0.2">
      <c r="A36" s="2">
        <v>12</v>
      </c>
      <c r="B36" s="1" t="s">
        <v>53</v>
      </c>
      <c r="C36" s="4">
        <v>319</v>
      </c>
      <c r="D36" s="8">
        <v>2.81</v>
      </c>
      <c r="E36" s="4">
        <v>182</v>
      </c>
      <c r="F36" s="8">
        <v>3.5</v>
      </c>
      <c r="G36" s="4">
        <v>137</v>
      </c>
      <c r="H36" s="8">
        <v>2.2599999999999998</v>
      </c>
      <c r="I36" s="4">
        <v>0</v>
      </c>
    </row>
    <row r="37" spans="1:9" x14ac:dyDescent="0.2">
      <c r="A37" s="2">
        <v>13</v>
      </c>
      <c r="B37" s="1" t="s">
        <v>57</v>
      </c>
      <c r="C37" s="4">
        <v>275</v>
      </c>
      <c r="D37" s="8">
        <v>2.42</v>
      </c>
      <c r="E37" s="4">
        <v>86</v>
      </c>
      <c r="F37" s="8">
        <v>1.66</v>
      </c>
      <c r="G37" s="4">
        <v>183</v>
      </c>
      <c r="H37" s="8">
        <v>3.01</v>
      </c>
      <c r="I37" s="4">
        <v>4</v>
      </c>
    </row>
    <row r="38" spans="1:9" x14ac:dyDescent="0.2">
      <c r="A38" s="2">
        <v>14</v>
      </c>
      <c r="B38" s="1" t="s">
        <v>51</v>
      </c>
      <c r="C38" s="4">
        <v>253</v>
      </c>
      <c r="D38" s="8">
        <v>2.23</v>
      </c>
      <c r="E38" s="4">
        <v>97</v>
      </c>
      <c r="F38" s="8">
        <v>1.87</v>
      </c>
      <c r="G38" s="4">
        <v>156</v>
      </c>
      <c r="H38" s="8">
        <v>2.57</v>
      </c>
      <c r="I38" s="4">
        <v>0</v>
      </c>
    </row>
    <row r="39" spans="1:9" x14ac:dyDescent="0.2">
      <c r="A39" s="2">
        <v>15</v>
      </c>
      <c r="B39" s="1" t="s">
        <v>65</v>
      </c>
      <c r="C39" s="4">
        <v>221</v>
      </c>
      <c r="D39" s="8">
        <v>1.95</v>
      </c>
      <c r="E39" s="4">
        <v>35</v>
      </c>
      <c r="F39" s="8">
        <v>0.67</v>
      </c>
      <c r="G39" s="4">
        <v>186</v>
      </c>
      <c r="H39" s="8">
        <v>3.06</v>
      </c>
      <c r="I39" s="4">
        <v>0</v>
      </c>
    </row>
    <row r="40" spans="1:9" x14ac:dyDescent="0.2">
      <c r="A40" s="2">
        <v>16</v>
      </c>
      <c r="B40" s="1" t="s">
        <v>49</v>
      </c>
      <c r="C40" s="4">
        <v>220</v>
      </c>
      <c r="D40" s="8">
        <v>1.94</v>
      </c>
      <c r="E40" s="4">
        <v>10</v>
      </c>
      <c r="F40" s="8">
        <v>0.19</v>
      </c>
      <c r="G40" s="4">
        <v>210</v>
      </c>
      <c r="H40" s="8">
        <v>3.46</v>
      </c>
      <c r="I40" s="4">
        <v>0</v>
      </c>
    </row>
    <row r="41" spans="1:9" x14ac:dyDescent="0.2">
      <c r="A41" s="2">
        <v>17</v>
      </c>
      <c r="B41" s="1" t="s">
        <v>50</v>
      </c>
      <c r="C41" s="4">
        <v>188</v>
      </c>
      <c r="D41" s="8">
        <v>1.66</v>
      </c>
      <c r="E41" s="4">
        <v>22</v>
      </c>
      <c r="F41" s="8">
        <v>0.42</v>
      </c>
      <c r="G41" s="4">
        <v>166</v>
      </c>
      <c r="H41" s="8">
        <v>2.73</v>
      </c>
      <c r="I41" s="4">
        <v>0</v>
      </c>
    </row>
    <row r="42" spans="1:9" x14ac:dyDescent="0.2">
      <c r="A42" s="2">
        <v>18</v>
      </c>
      <c r="B42" s="1" t="s">
        <v>64</v>
      </c>
      <c r="C42" s="4">
        <v>149</v>
      </c>
      <c r="D42" s="8">
        <v>1.31</v>
      </c>
      <c r="E42" s="4">
        <v>13</v>
      </c>
      <c r="F42" s="8">
        <v>0.25</v>
      </c>
      <c r="G42" s="4">
        <v>136</v>
      </c>
      <c r="H42" s="8">
        <v>2.2400000000000002</v>
      </c>
      <c r="I42" s="4">
        <v>0</v>
      </c>
    </row>
    <row r="43" spans="1:9" x14ac:dyDescent="0.2">
      <c r="A43" s="2">
        <v>19</v>
      </c>
      <c r="B43" s="1" t="s">
        <v>62</v>
      </c>
      <c r="C43" s="4">
        <v>148</v>
      </c>
      <c r="D43" s="8">
        <v>1.3</v>
      </c>
      <c r="E43" s="4">
        <v>5</v>
      </c>
      <c r="F43" s="8">
        <v>0.1</v>
      </c>
      <c r="G43" s="4">
        <v>125</v>
      </c>
      <c r="H43" s="8">
        <v>2.06</v>
      </c>
      <c r="I43" s="4">
        <v>4</v>
      </c>
    </row>
    <row r="44" spans="1:9" x14ac:dyDescent="0.2">
      <c r="A44" s="2">
        <v>20</v>
      </c>
      <c r="B44" s="1" t="s">
        <v>48</v>
      </c>
      <c r="C44" s="4">
        <v>147</v>
      </c>
      <c r="D44" s="8">
        <v>1.29</v>
      </c>
      <c r="E44" s="4">
        <v>12</v>
      </c>
      <c r="F44" s="8">
        <v>0.23</v>
      </c>
      <c r="G44" s="4">
        <v>135</v>
      </c>
      <c r="H44" s="8">
        <v>2.2200000000000002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58</v>
      </c>
      <c r="C47" s="4">
        <v>541</v>
      </c>
      <c r="D47" s="8">
        <v>12.02</v>
      </c>
      <c r="E47" s="4">
        <v>484</v>
      </c>
      <c r="F47" s="8">
        <v>20.010000000000002</v>
      </c>
      <c r="G47" s="4">
        <v>57</v>
      </c>
      <c r="H47" s="8">
        <v>2.83</v>
      </c>
      <c r="I47" s="4">
        <v>0</v>
      </c>
    </row>
    <row r="48" spans="1:9" x14ac:dyDescent="0.2">
      <c r="A48" s="2">
        <v>2</v>
      </c>
      <c r="B48" s="1" t="s">
        <v>59</v>
      </c>
      <c r="C48" s="4">
        <v>448</v>
      </c>
      <c r="D48" s="8">
        <v>9.9499999999999993</v>
      </c>
      <c r="E48" s="4">
        <v>396</v>
      </c>
      <c r="F48" s="8">
        <v>16.37</v>
      </c>
      <c r="G48" s="4">
        <v>52</v>
      </c>
      <c r="H48" s="8">
        <v>2.58</v>
      </c>
      <c r="I48" s="4">
        <v>0</v>
      </c>
    </row>
    <row r="49" spans="1:9" x14ac:dyDescent="0.2">
      <c r="A49" s="2">
        <v>3</v>
      </c>
      <c r="B49" s="1" t="s">
        <v>54</v>
      </c>
      <c r="C49" s="4">
        <v>347</v>
      </c>
      <c r="D49" s="8">
        <v>7.71</v>
      </c>
      <c r="E49" s="4">
        <v>206</v>
      </c>
      <c r="F49" s="8">
        <v>8.52</v>
      </c>
      <c r="G49" s="4">
        <v>140</v>
      </c>
      <c r="H49" s="8">
        <v>6.96</v>
      </c>
      <c r="I49" s="4">
        <v>1</v>
      </c>
    </row>
    <row r="50" spans="1:9" x14ac:dyDescent="0.2">
      <c r="A50" s="2">
        <v>4</v>
      </c>
      <c r="B50" s="1" t="s">
        <v>44</v>
      </c>
      <c r="C50" s="4">
        <v>251</v>
      </c>
      <c r="D50" s="8">
        <v>5.58</v>
      </c>
      <c r="E50" s="4">
        <v>74</v>
      </c>
      <c r="F50" s="8">
        <v>3.06</v>
      </c>
      <c r="G50" s="4">
        <v>177</v>
      </c>
      <c r="H50" s="8">
        <v>8.8000000000000007</v>
      </c>
      <c r="I50" s="4">
        <v>0</v>
      </c>
    </row>
    <row r="51" spans="1:9" x14ac:dyDescent="0.2">
      <c r="A51" s="2">
        <v>5</v>
      </c>
      <c r="B51" s="1" t="s">
        <v>52</v>
      </c>
      <c r="C51" s="4">
        <v>226</v>
      </c>
      <c r="D51" s="8">
        <v>5.0199999999999996</v>
      </c>
      <c r="E51" s="4">
        <v>172</v>
      </c>
      <c r="F51" s="8">
        <v>7.11</v>
      </c>
      <c r="G51" s="4">
        <v>54</v>
      </c>
      <c r="H51" s="8">
        <v>2.68</v>
      </c>
      <c r="I51" s="4">
        <v>0</v>
      </c>
    </row>
    <row r="52" spans="1:9" x14ac:dyDescent="0.2">
      <c r="A52" s="2">
        <v>6</v>
      </c>
      <c r="B52" s="1" t="s">
        <v>66</v>
      </c>
      <c r="C52" s="4">
        <v>186</v>
      </c>
      <c r="D52" s="8">
        <v>4.13</v>
      </c>
      <c r="E52" s="4">
        <v>76</v>
      </c>
      <c r="F52" s="8">
        <v>3.14</v>
      </c>
      <c r="G52" s="4">
        <v>110</v>
      </c>
      <c r="H52" s="8">
        <v>5.47</v>
      </c>
      <c r="I52" s="4">
        <v>0</v>
      </c>
    </row>
    <row r="53" spans="1:9" x14ac:dyDescent="0.2">
      <c r="A53" s="2">
        <v>7</v>
      </c>
      <c r="B53" s="1" t="s">
        <v>45</v>
      </c>
      <c r="C53" s="4">
        <v>160</v>
      </c>
      <c r="D53" s="8">
        <v>3.55</v>
      </c>
      <c r="E53" s="4">
        <v>87</v>
      </c>
      <c r="F53" s="8">
        <v>3.6</v>
      </c>
      <c r="G53" s="4">
        <v>73</v>
      </c>
      <c r="H53" s="8">
        <v>3.63</v>
      </c>
      <c r="I53" s="4">
        <v>0</v>
      </c>
    </row>
    <row r="54" spans="1:9" x14ac:dyDescent="0.2">
      <c r="A54" s="2">
        <v>7</v>
      </c>
      <c r="B54" s="1" t="s">
        <v>55</v>
      </c>
      <c r="C54" s="4">
        <v>160</v>
      </c>
      <c r="D54" s="8">
        <v>3.55</v>
      </c>
      <c r="E54" s="4">
        <v>34</v>
      </c>
      <c r="F54" s="8">
        <v>1.41</v>
      </c>
      <c r="G54" s="4">
        <v>126</v>
      </c>
      <c r="H54" s="8">
        <v>6.26</v>
      </c>
      <c r="I54" s="4">
        <v>0</v>
      </c>
    </row>
    <row r="55" spans="1:9" x14ac:dyDescent="0.2">
      <c r="A55" s="2">
        <v>9</v>
      </c>
      <c r="B55" s="1" t="s">
        <v>60</v>
      </c>
      <c r="C55" s="4">
        <v>155</v>
      </c>
      <c r="D55" s="8">
        <v>3.44</v>
      </c>
      <c r="E55" s="4">
        <v>91</v>
      </c>
      <c r="F55" s="8">
        <v>3.76</v>
      </c>
      <c r="G55" s="4">
        <v>29</v>
      </c>
      <c r="H55" s="8">
        <v>1.44</v>
      </c>
      <c r="I55" s="4">
        <v>0</v>
      </c>
    </row>
    <row r="56" spans="1:9" x14ac:dyDescent="0.2">
      <c r="A56" s="2">
        <v>10</v>
      </c>
      <c r="B56" s="1" t="s">
        <v>53</v>
      </c>
      <c r="C56" s="4">
        <v>148</v>
      </c>
      <c r="D56" s="8">
        <v>3.29</v>
      </c>
      <c r="E56" s="4">
        <v>98</v>
      </c>
      <c r="F56" s="8">
        <v>4.05</v>
      </c>
      <c r="G56" s="4">
        <v>50</v>
      </c>
      <c r="H56" s="8">
        <v>2.4900000000000002</v>
      </c>
      <c r="I56" s="4">
        <v>0</v>
      </c>
    </row>
    <row r="57" spans="1:9" x14ac:dyDescent="0.2">
      <c r="A57" s="2">
        <v>11</v>
      </c>
      <c r="B57" s="1" t="s">
        <v>51</v>
      </c>
      <c r="C57" s="4">
        <v>132</v>
      </c>
      <c r="D57" s="8">
        <v>2.93</v>
      </c>
      <c r="E57" s="4">
        <v>62</v>
      </c>
      <c r="F57" s="8">
        <v>2.56</v>
      </c>
      <c r="G57" s="4">
        <v>70</v>
      </c>
      <c r="H57" s="8">
        <v>3.48</v>
      </c>
      <c r="I57" s="4">
        <v>0</v>
      </c>
    </row>
    <row r="58" spans="1:9" x14ac:dyDescent="0.2">
      <c r="A58" s="2">
        <v>11</v>
      </c>
      <c r="B58" s="1" t="s">
        <v>61</v>
      </c>
      <c r="C58" s="4">
        <v>132</v>
      </c>
      <c r="D58" s="8">
        <v>2.93</v>
      </c>
      <c r="E58" s="4">
        <v>109</v>
      </c>
      <c r="F58" s="8">
        <v>4.51</v>
      </c>
      <c r="G58" s="4">
        <v>23</v>
      </c>
      <c r="H58" s="8">
        <v>1.1399999999999999</v>
      </c>
      <c r="I58" s="4">
        <v>0</v>
      </c>
    </row>
    <row r="59" spans="1:9" x14ac:dyDescent="0.2">
      <c r="A59" s="2">
        <v>13</v>
      </c>
      <c r="B59" s="1" t="s">
        <v>46</v>
      </c>
      <c r="C59" s="4">
        <v>130</v>
      </c>
      <c r="D59" s="8">
        <v>2.89</v>
      </c>
      <c r="E59" s="4">
        <v>46</v>
      </c>
      <c r="F59" s="8">
        <v>1.9</v>
      </c>
      <c r="G59" s="4">
        <v>84</v>
      </c>
      <c r="H59" s="8">
        <v>4.17</v>
      </c>
      <c r="I59" s="4">
        <v>0</v>
      </c>
    </row>
    <row r="60" spans="1:9" x14ac:dyDescent="0.2">
      <c r="A60" s="2">
        <v>14</v>
      </c>
      <c r="B60" s="1" t="s">
        <v>56</v>
      </c>
      <c r="C60" s="4">
        <v>110</v>
      </c>
      <c r="D60" s="8">
        <v>2.44</v>
      </c>
      <c r="E60" s="4">
        <v>81</v>
      </c>
      <c r="F60" s="8">
        <v>3.35</v>
      </c>
      <c r="G60" s="4">
        <v>29</v>
      </c>
      <c r="H60" s="8">
        <v>1.44</v>
      </c>
      <c r="I60" s="4">
        <v>0</v>
      </c>
    </row>
    <row r="61" spans="1:9" x14ac:dyDescent="0.2">
      <c r="A61" s="2">
        <v>15</v>
      </c>
      <c r="B61" s="1" t="s">
        <v>67</v>
      </c>
      <c r="C61" s="4">
        <v>104</v>
      </c>
      <c r="D61" s="8">
        <v>2.31</v>
      </c>
      <c r="E61" s="4">
        <v>26</v>
      </c>
      <c r="F61" s="8">
        <v>1.07</v>
      </c>
      <c r="G61" s="4">
        <v>78</v>
      </c>
      <c r="H61" s="8">
        <v>3.88</v>
      </c>
      <c r="I61" s="4">
        <v>0</v>
      </c>
    </row>
    <row r="62" spans="1:9" x14ac:dyDescent="0.2">
      <c r="A62" s="2">
        <v>16</v>
      </c>
      <c r="B62" s="1" t="s">
        <v>63</v>
      </c>
      <c r="C62" s="4">
        <v>75</v>
      </c>
      <c r="D62" s="8">
        <v>1.67</v>
      </c>
      <c r="E62" s="4">
        <v>59</v>
      </c>
      <c r="F62" s="8">
        <v>2.44</v>
      </c>
      <c r="G62" s="4">
        <v>16</v>
      </c>
      <c r="H62" s="8">
        <v>0.8</v>
      </c>
      <c r="I62" s="4">
        <v>0</v>
      </c>
    </row>
    <row r="63" spans="1:9" x14ac:dyDescent="0.2">
      <c r="A63" s="2">
        <v>17</v>
      </c>
      <c r="B63" s="1" t="s">
        <v>62</v>
      </c>
      <c r="C63" s="4">
        <v>74</v>
      </c>
      <c r="D63" s="8">
        <v>1.64</v>
      </c>
      <c r="E63" s="4">
        <v>0</v>
      </c>
      <c r="F63" s="8">
        <v>0</v>
      </c>
      <c r="G63" s="4">
        <v>59</v>
      </c>
      <c r="H63" s="8">
        <v>2.93</v>
      </c>
      <c r="I63" s="4">
        <v>5</v>
      </c>
    </row>
    <row r="64" spans="1:9" x14ac:dyDescent="0.2">
      <c r="A64" s="2">
        <v>18</v>
      </c>
      <c r="B64" s="1" t="s">
        <v>48</v>
      </c>
      <c r="C64" s="4">
        <v>72</v>
      </c>
      <c r="D64" s="8">
        <v>1.6</v>
      </c>
      <c r="E64" s="4">
        <v>12</v>
      </c>
      <c r="F64" s="8">
        <v>0.5</v>
      </c>
      <c r="G64" s="4">
        <v>60</v>
      </c>
      <c r="H64" s="8">
        <v>2.98</v>
      </c>
      <c r="I64" s="4">
        <v>0</v>
      </c>
    </row>
    <row r="65" spans="1:9" x14ac:dyDescent="0.2">
      <c r="A65" s="2">
        <v>18</v>
      </c>
      <c r="B65" s="1" t="s">
        <v>57</v>
      </c>
      <c r="C65" s="4">
        <v>72</v>
      </c>
      <c r="D65" s="8">
        <v>1.6</v>
      </c>
      <c r="E65" s="4">
        <v>29</v>
      </c>
      <c r="F65" s="8">
        <v>1.2</v>
      </c>
      <c r="G65" s="4">
        <v>43</v>
      </c>
      <c r="H65" s="8">
        <v>2.14</v>
      </c>
      <c r="I65" s="4">
        <v>0</v>
      </c>
    </row>
    <row r="66" spans="1:9" x14ac:dyDescent="0.2">
      <c r="A66" s="2">
        <v>20</v>
      </c>
      <c r="B66" s="1" t="s">
        <v>50</v>
      </c>
      <c r="C66" s="4">
        <v>69</v>
      </c>
      <c r="D66" s="8">
        <v>1.53</v>
      </c>
      <c r="E66" s="4">
        <v>13</v>
      </c>
      <c r="F66" s="8">
        <v>0.54</v>
      </c>
      <c r="G66" s="4">
        <v>56</v>
      </c>
      <c r="H66" s="8">
        <v>2.78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58</v>
      </c>
      <c r="C69" s="4">
        <v>301</v>
      </c>
      <c r="D69" s="8">
        <v>11.41</v>
      </c>
      <c r="E69" s="4">
        <v>283</v>
      </c>
      <c r="F69" s="8">
        <v>16.2</v>
      </c>
      <c r="G69" s="4">
        <v>18</v>
      </c>
      <c r="H69" s="8">
        <v>2.15</v>
      </c>
      <c r="I69" s="4">
        <v>0</v>
      </c>
    </row>
    <row r="70" spans="1:9" x14ac:dyDescent="0.2">
      <c r="A70" s="2">
        <v>2</v>
      </c>
      <c r="B70" s="1" t="s">
        <v>59</v>
      </c>
      <c r="C70" s="4">
        <v>298</v>
      </c>
      <c r="D70" s="8">
        <v>11.3</v>
      </c>
      <c r="E70" s="4">
        <v>280</v>
      </c>
      <c r="F70" s="8">
        <v>16.03</v>
      </c>
      <c r="G70" s="4">
        <v>18</v>
      </c>
      <c r="H70" s="8">
        <v>2.15</v>
      </c>
      <c r="I70" s="4">
        <v>0</v>
      </c>
    </row>
    <row r="71" spans="1:9" x14ac:dyDescent="0.2">
      <c r="A71" s="2">
        <v>3</v>
      </c>
      <c r="B71" s="1" t="s">
        <v>52</v>
      </c>
      <c r="C71" s="4">
        <v>220</v>
      </c>
      <c r="D71" s="8">
        <v>8.34</v>
      </c>
      <c r="E71" s="4">
        <v>166</v>
      </c>
      <c r="F71" s="8">
        <v>9.5</v>
      </c>
      <c r="G71" s="4">
        <v>52</v>
      </c>
      <c r="H71" s="8">
        <v>6.21</v>
      </c>
      <c r="I71" s="4">
        <v>2</v>
      </c>
    </row>
    <row r="72" spans="1:9" x14ac:dyDescent="0.2">
      <c r="A72" s="2">
        <v>4</v>
      </c>
      <c r="B72" s="1" t="s">
        <v>54</v>
      </c>
      <c r="C72" s="4">
        <v>191</v>
      </c>
      <c r="D72" s="8">
        <v>7.24</v>
      </c>
      <c r="E72" s="4">
        <v>113</v>
      </c>
      <c r="F72" s="8">
        <v>6.47</v>
      </c>
      <c r="G72" s="4">
        <v>78</v>
      </c>
      <c r="H72" s="8">
        <v>9.31</v>
      </c>
      <c r="I72" s="4">
        <v>0</v>
      </c>
    </row>
    <row r="73" spans="1:9" x14ac:dyDescent="0.2">
      <c r="A73" s="2">
        <v>4</v>
      </c>
      <c r="B73" s="1" t="s">
        <v>55</v>
      </c>
      <c r="C73" s="4">
        <v>191</v>
      </c>
      <c r="D73" s="8">
        <v>7.24</v>
      </c>
      <c r="E73" s="4">
        <v>135</v>
      </c>
      <c r="F73" s="8">
        <v>7.73</v>
      </c>
      <c r="G73" s="4">
        <v>56</v>
      </c>
      <c r="H73" s="8">
        <v>6.68</v>
      </c>
      <c r="I73" s="4">
        <v>0</v>
      </c>
    </row>
    <row r="74" spans="1:9" x14ac:dyDescent="0.2">
      <c r="A74" s="2">
        <v>6</v>
      </c>
      <c r="B74" s="1" t="s">
        <v>44</v>
      </c>
      <c r="C74" s="4">
        <v>136</v>
      </c>
      <c r="D74" s="8">
        <v>5.16</v>
      </c>
      <c r="E74" s="4">
        <v>65</v>
      </c>
      <c r="F74" s="8">
        <v>3.72</v>
      </c>
      <c r="G74" s="4">
        <v>71</v>
      </c>
      <c r="H74" s="8">
        <v>8.4700000000000006</v>
      </c>
      <c r="I74" s="4">
        <v>0</v>
      </c>
    </row>
    <row r="75" spans="1:9" x14ac:dyDescent="0.2">
      <c r="A75" s="2">
        <v>7</v>
      </c>
      <c r="B75" s="1" t="s">
        <v>60</v>
      </c>
      <c r="C75" s="4">
        <v>120</v>
      </c>
      <c r="D75" s="8">
        <v>4.55</v>
      </c>
      <c r="E75" s="4">
        <v>79</v>
      </c>
      <c r="F75" s="8">
        <v>4.5199999999999996</v>
      </c>
      <c r="G75" s="4">
        <v>5</v>
      </c>
      <c r="H75" s="8">
        <v>0.6</v>
      </c>
      <c r="I75" s="4">
        <v>0</v>
      </c>
    </row>
    <row r="76" spans="1:9" x14ac:dyDescent="0.2">
      <c r="A76" s="2">
        <v>8</v>
      </c>
      <c r="B76" s="1" t="s">
        <v>61</v>
      </c>
      <c r="C76" s="4">
        <v>100</v>
      </c>
      <c r="D76" s="8">
        <v>3.79</v>
      </c>
      <c r="E76" s="4">
        <v>91</v>
      </c>
      <c r="F76" s="8">
        <v>5.21</v>
      </c>
      <c r="G76" s="4">
        <v>9</v>
      </c>
      <c r="H76" s="8">
        <v>1.07</v>
      </c>
      <c r="I76" s="4">
        <v>0</v>
      </c>
    </row>
    <row r="77" spans="1:9" x14ac:dyDescent="0.2">
      <c r="A77" s="2">
        <v>9</v>
      </c>
      <c r="B77" s="1" t="s">
        <v>53</v>
      </c>
      <c r="C77" s="4">
        <v>83</v>
      </c>
      <c r="D77" s="8">
        <v>3.15</v>
      </c>
      <c r="E77" s="4">
        <v>57</v>
      </c>
      <c r="F77" s="8">
        <v>3.26</v>
      </c>
      <c r="G77" s="4">
        <v>26</v>
      </c>
      <c r="H77" s="8">
        <v>3.1</v>
      </c>
      <c r="I77" s="4">
        <v>0</v>
      </c>
    </row>
    <row r="78" spans="1:9" x14ac:dyDescent="0.2">
      <c r="A78" s="2">
        <v>10</v>
      </c>
      <c r="B78" s="1" t="s">
        <v>45</v>
      </c>
      <c r="C78" s="4">
        <v>76</v>
      </c>
      <c r="D78" s="8">
        <v>2.88</v>
      </c>
      <c r="E78" s="4">
        <v>50</v>
      </c>
      <c r="F78" s="8">
        <v>2.86</v>
      </c>
      <c r="G78" s="4">
        <v>26</v>
      </c>
      <c r="H78" s="8">
        <v>3.1</v>
      </c>
      <c r="I78" s="4">
        <v>0</v>
      </c>
    </row>
    <row r="79" spans="1:9" x14ac:dyDescent="0.2">
      <c r="A79" s="2">
        <v>11</v>
      </c>
      <c r="B79" s="1" t="s">
        <v>46</v>
      </c>
      <c r="C79" s="4">
        <v>68</v>
      </c>
      <c r="D79" s="8">
        <v>2.58</v>
      </c>
      <c r="E79" s="4">
        <v>35</v>
      </c>
      <c r="F79" s="8">
        <v>2</v>
      </c>
      <c r="G79" s="4">
        <v>33</v>
      </c>
      <c r="H79" s="8">
        <v>3.94</v>
      </c>
      <c r="I79" s="4">
        <v>0</v>
      </c>
    </row>
    <row r="80" spans="1:9" x14ac:dyDescent="0.2">
      <c r="A80" s="2">
        <v>12</v>
      </c>
      <c r="B80" s="1" t="s">
        <v>47</v>
      </c>
      <c r="C80" s="4">
        <v>59</v>
      </c>
      <c r="D80" s="8">
        <v>2.2400000000000002</v>
      </c>
      <c r="E80" s="4">
        <v>25</v>
      </c>
      <c r="F80" s="8">
        <v>1.43</v>
      </c>
      <c r="G80" s="4">
        <v>34</v>
      </c>
      <c r="H80" s="8">
        <v>4.0599999999999996</v>
      </c>
      <c r="I80" s="4">
        <v>0</v>
      </c>
    </row>
    <row r="81" spans="1:9" x14ac:dyDescent="0.2">
      <c r="A81" s="2">
        <v>13</v>
      </c>
      <c r="B81" s="1" t="s">
        <v>68</v>
      </c>
      <c r="C81" s="4">
        <v>58</v>
      </c>
      <c r="D81" s="8">
        <v>2.2000000000000002</v>
      </c>
      <c r="E81" s="4">
        <v>32</v>
      </c>
      <c r="F81" s="8">
        <v>1.83</v>
      </c>
      <c r="G81" s="4">
        <v>26</v>
      </c>
      <c r="H81" s="8">
        <v>3.1</v>
      </c>
      <c r="I81" s="4">
        <v>0</v>
      </c>
    </row>
    <row r="82" spans="1:9" x14ac:dyDescent="0.2">
      <c r="A82" s="2">
        <v>14</v>
      </c>
      <c r="B82" s="1" t="s">
        <v>51</v>
      </c>
      <c r="C82" s="4">
        <v>56</v>
      </c>
      <c r="D82" s="8">
        <v>2.12</v>
      </c>
      <c r="E82" s="4">
        <v>30</v>
      </c>
      <c r="F82" s="8">
        <v>1.72</v>
      </c>
      <c r="G82" s="4">
        <v>26</v>
      </c>
      <c r="H82" s="8">
        <v>3.1</v>
      </c>
      <c r="I82" s="4">
        <v>0</v>
      </c>
    </row>
    <row r="83" spans="1:9" x14ac:dyDescent="0.2">
      <c r="A83" s="2">
        <v>15</v>
      </c>
      <c r="B83" s="1" t="s">
        <v>56</v>
      </c>
      <c r="C83" s="4">
        <v>50</v>
      </c>
      <c r="D83" s="8">
        <v>1.9</v>
      </c>
      <c r="E83" s="4">
        <v>41</v>
      </c>
      <c r="F83" s="8">
        <v>2.35</v>
      </c>
      <c r="G83" s="4">
        <v>9</v>
      </c>
      <c r="H83" s="8">
        <v>1.07</v>
      </c>
      <c r="I83" s="4">
        <v>0</v>
      </c>
    </row>
    <row r="84" spans="1:9" x14ac:dyDescent="0.2">
      <c r="A84" s="2">
        <v>16</v>
      </c>
      <c r="B84" s="1" t="s">
        <v>57</v>
      </c>
      <c r="C84" s="4">
        <v>49</v>
      </c>
      <c r="D84" s="8">
        <v>1.86</v>
      </c>
      <c r="E84" s="4">
        <v>25</v>
      </c>
      <c r="F84" s="8">
        <v>1.43</v>
      </c>
      <c r="G84" s="4">
        <v>23</v>
      </c>
      <c r="H84" s="8">
        <v>2.74</v>
      </c>
      <c r="I84" s="4">
        <v>0</v>
      </c>
    </row>
    <row r="85" spans="1:9" x14ac:dyDescent="0.2">
      <c r="A85" s="2">
        <v>17</v>
      </c>
      <c r="B85" s="1" t="s">
        <v>62</v>
      </c>
      <c r="C85" s="4">
        <v>44</v>
      </c>
      <c r="D85" s="8">
        <v>1.67</v>
      </c>
      <c r="E85" s="4">
        <v>2</v>
      </c>
      <c r="F85" s="8">
        <v>0.11</v>
      </c>
      <c r="G85" s="4">
        <v>34</v>
      </c>
      <c r="H85" s="8">
        <v>4.0599999999999996</v>
      </c>
      <c r="I85" s="4">
        <v>0</v>
      </c>
    </row>
    <row r="86" spans="1:9" x14ac:dyDescent="0.2">
      <c r="A86" s="2">
        <v>18</v>
      </c>
      <c r="B86" s="1" t="s">
        <v>50</v>
      </c>
      <c r="C86" s="4">
        <v>43</v>
      </c>
      <c r="D86" s="8">
        <v>1.63</v>
      </c>
      <c r="E86" s="4">
        <v>9</v>
      </c>
      <c r="F86" s="8">
        <v>0.52</v>
      </c>
      <c r="G86" s="4">
        <v>34</v>
      </c>
      <c r="H86" s="8">
        <v>4.0599999999999996</v>
      </c>
      <c r="I86" s="4">
        <v>0</v>
      </c>
    </row>
    <row r="87" spans="1:9" x14ac:dyDescent="0.2">
      <c r="A87" s="2">
        <v>19</v>
      </c>
      <c r="B87" s="1" t="s">
        <v>63</v>
      </c>
      <c r="C87" s="4">
        <v>39</v>
      </c>
      <c r="D87" s="8">
        <v>1.48</v>
      </c>
      <c r="E87" s="4">
        <v>33</v>
      </c>
      <c r="F87" s="8">
        <v>1.89</v>
      </c>
      <c r="G87" s="4">
        <v>6</v>
      </c>
      <c r="H87" s="8">
        <v>0.72</v>
      </c>
      <c r="I87" s="4">
        <v>0</v>
      </c>
    </row>
    <row r="88" spans="1:9" x14ac:dyDescent="0.2">
      <c r="A88" s="2">
        <v>20</v>
      </c>
      <c r="B88" s="1" t="s">
        <v>69</v>
      </c>
      <c r="C88" s="4">
        <v>31</v>
      </c>
      <c r="D88" s="8">
        <v>1.18</v>
      </c>
      <c r="E88" s="4">
        <v>16</v>
      </c>
      <c r="F88" s="8">
        <v>0.92</v>
      </c>
      <c r="G88" s="4">
        <v>12</v>
      </c>
      <c r="H88" s="8">
        <v>1.43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55</v>
      </c>
      <c r="C91" s="4">
        <v>204</v>
      </c>
      <c r="D91" s="8">
        <v>16.64</v>
      </c>
      <c r="E91" s="4">
        <v>158</v>
      </c>
      <c r="F91" s="8">
        <v>20.76</v>
      </c>
      <c r="G91" s="4">
        <v>44</v>
      </c>
      <c r="H91" s="8">
        <v>10.28</v>
      </c>
      <c r="I91" s="4">
        <v>0</v>
      </c>
    </row>
    <row r="92" spans="1:9" x14ac:dyDescent="0.2">
      <c r="A92" s="2">
        <v>2</v>
      </c>
      <c r="B92" s="1" t="s">
        <v>59</v>
      </c>
      <c r="C92" s="4">
        <v>124</v>
      </c>
      <c r="D92" s="8">
        <v>10.11</v>
      </c>
      <c r="E92" s="4">
        <v>117</v>
      </c>
      <c r="F92" s="8">
        <v>15.37</v>
      </c>
      <c r="G92" s="4">
        <v>7</v>
      </c>
      <c r="H92" s="8">
        <v>1.64</v>
      </c>
      <c r="I92" s="4">
        <v>0</v>
      </c>
    </row>
    <row r="93" spans="1:9" x14ac:dyDescent="0.2">
      <c r="A93" s="2">
        <v>3</v>
      </c>
      <c r="B93" s="1" t="s">
        <v>58</v>
      </c>
      <c r="C93" s="4">
        <v>113</v>
      </c>
      <c r="D93" s="8">
        <v>9.2200000000000006</v>
      </c>
      <c r="E93" s="4">
        <v>102</v>
      </c>
      <c r="F93" s="8">
        <v>13.4</v>
      </c>
      <c r="G93" s="4">
        <v>11</v>
      </c>
      <c r="H93" s="8">
        <v>2.57</v>
      </c>
      <c r="I93" s="4">
        <v>0</v>
      </c>
    </row>
    <row r="94" spans="1:9" x14ac:dyDescent="0.2">
      <c r="A94" s="2">
        <v>4</v>
      </c>
      <c r="B94" s="1" t="s">
        <v>54</v>
      </c>
      <c r="C94" s="4">
        <v>102</v>
      </c>
      <c r="D94" s="8">
        <v>8.32</v>
      </c>
      <c r="E94" s="4">
        <v>54</v>
      </c>
      <c r="F94" s="8">
        <v>7.1</v>
      </c>
      <c r="G94" s="4">
        <v>48</v>
      </c>
      <c r="H94" s="8">
        <v>11.21</v>
      </c>
      <c r="I94" s="4">
        <v>0</v>
      </c>
    </row>
    <row r="95" spans="1:9" x14ac:dyDescent="0.2">
      <c r="A95" s="2">
        <v>5</v>
      </c>
      <c r="B95" s="1" t="s">
        <v>52</v>
      </c>
      <c r="C95" s="4">
        <v>93</v>
      </c>
      <c r="D95" s="8">
        <v>7.59</v>
      </c>
      <c r="E95" s="4">
        <v>57</v>
      </c>
      <c r="F95" s="8">
        <v>7.49</v>
      </c>
      <c r="G95" s="4">
        <v>35</v>
      </c>
      <c r="H95" s="8">
        <v>8.18</v>
      </c>
      <c r="I95" s="4">
        <v>1</v>
      </c>
    </row>
    <row r="96" spans="1:9" x14ac:dyDescent="0.2">
      <c r="A96" s="2">
        <v>6</v>
      </c>
      <c r="B96" s="1" t="s">
        <v>60</v>
      </c>
      <c r="C96" s="4">
        <v>54</v>
      </c>
      <c r="D96" s="8">
        <v>4.4000000000000004</v>
      </c>
      <c r="E96" s="4">
        <v>28</v>
      </c>
      <c r="F96" s="8">
        <v>3.68</v>
      </c>
      <c r="G96" s="4">
        <v>5</v>
      </c>
      <c r="H96" s="8">
        <v>1.17</v>
      </c>
      <c r="I96" s="4">
        <v>0</v>
      </c>
    </row>
    <row r="97" spans="1:9" x14ac:dyDescent="0.2">
      <c r="A97" s="2">
        <v>7</v>
      </c>
      <c r="B97" s="1" t="s">
        <v>44</v>
      </c>
      <c r="C97" s="4">
        <v>46</v>
      </c>
      <c r="D97" s="8">
        <v>3.75</v>
      </c>
      <c r="E97" s="4">
        <v>16</v>
      </c>
      <c r="F97" s="8">
        <v>2.1</v>
      </c>
      <c r="G97" s="4">
        <v>30</v>
      </c>
      <c r="H97" s="8">
        <v>7.01</v>
      </c>
      <c r="I97" s="4">
        <v>0</v>
      </c>
    </row>
    <row r="98" spans="1:9" x14ac:dyDescent="0.2">
      <c r="A98" s="2">
        <v>8</v>
      </c>
      <c r="B98" s="1" t="s">
        <v>47</v>
      </c>
      <c r="C98" s="4">
        <v>41</v>
      </c>
      <c r="D98" s="8">
        <v>3.34</v>
      </c>
      <c r="E98" s="4">
        <v>20</v>
      </c>
      <c r="F98" s="8">
        <v>2.63</v>
      </c>
      <c r="G98" s="4">
        <v>21</v>
      </c>
      <c r="H98" s="8">
        <v>4.91</v>
      </c>
      <c r="I98" s="4">
        <v>0</v>
      </c>
    </row>
    <row r="99" spans="1:9" x14ac:dyDescent="0.2">
      <c r="A99" s="2">
        <v>9</v>
      </c>
      <c r="B99" s="1" t="s">
        <v>51</v>
      </c>
      <c r="C99" s="4">
        <v>40</v>
      </c>
      <c r="D99" s="8">
        <v>3.26</v>
      </c>
      <c r="E99" s="4">
        <v>20</v>
      </c>
      <c r="F99" s="8">
        <v>2.63</v>
      </c>
      <c r="G99" s="4">
        <v>20</v>
      </c>
      <c r="H99" s="8">
        <v>4.67</v>
      </c>
      <c r="I99" s="4">
        <v>0</v>
      </c>
    </row>
    <row r="100" spans="1:9" x14ac:dyDescent="0.2">
      <c r="A100" s="2">
        <v>9</v>
      </c>
      <c r="B100" s="1" t="s">
        <v>61</v>
      </c>
      <c r="C100" s="4">
        <v>40</v>
      </c>
      <c r="D100" s="8">
        <v>3.26</v>
      </c>
      <c r="E100" s="4">
        <v>37</v>
      </c>
      <c r="F100" s="8">
        <v>4.8600000000000003</v>
      </c>
      <c r="G100" s="4">
        <v>3</v>
      </c>
      <c r="H100" s="8">
        <v>0.7</v>
      </c>
      <c r="I100" s="4">
        <v>0</v>
      </c>
    </row>
    <row r="101" spans="1:9" x14ac:dyDescent="0.2">
      <c r="A101" s="2">
        <v>11</v>
      </c>
      <c r="B101" s="1" t="s">
        <v>45</v>
      </c>
      <c r="C101" s="4">
        <v>37</v>
      </c>
      <c r="D101" s="8">
        <v>3.02</v>
      </c>
      <c r="E101" s="4">
        <v>26</v>
      </c>
      <c r="F101" s="8">
        <v>3.42</v>
      </c>
      <c r="G101" s="4">
        <v>11</v>
      </c>
      <c r="H101" s="8">
        <v>2.57</v>
      </c>
      <c r="I101" s="4">
        <v>0</v>
      </c>
    </row>
    <row r="102" spans="1:9" x14ac:dyDescent="0.2">
      <c r="A102" s="2">
        <v>12</v>
      </c>
      <c r="B102" s="1" t="s">
        <v>46</v>
      </c>
      <c r="C102" s="4">
        <v>35</v>
      </c>
      <c r="D102" s="8">
        <v>2.85</v>
      </c>
      <c r="E102" s="4">
        <v>14</v>
      </c>
      <c r="F102" s="8">
        <v>1.84</v>
      </c>
      <c r="G102" s="4">
        <v>21</v>
      </c>
      <c r="H102" s="8">
        <v>4.91</v>
      </c>
      <c r="I102" s="4">
        <v>0</v>
      </c>
    </row>
    <row r="103" spans="1:9" x14ac:dyDescent="0.2">
      <c r="A103" s="2">
        <v>13</v>
      </c>
      <c r="B103" s="1" t="s">
        <v>53</v>
      </c>
      <c r="C103" s="4">
        <v>34</v>
      </c>
      <c r="D103" s="8">
        <v>2.77</v>
      </c>
      <c r="E103" s="4">
        <v>21</v>
      </c>
      <c r="F103" s="8">
        <v>2.76</v>
      </c>
      <c r="G103" s="4">
        <v>13</v>
      </c>
      <c r="H103" s="8">
        <v>3.04</v>
      </c>
      <c r="I103" s="4">
        <v>0</v>
      </c>
    </row>
    <row r="104" spans="1:9" x14ac:dyDescent="0.2">
      <c r="A104" s="2">
        <v>14</v>
      </c>
      <c r="B104" s="1" t="s">
        <v>68</v>
      </c>
      <c r="C104" s="4">
        <v>24</v>
      </c>
      <c r="D104" s="8">
        <v>1.96</v>
      </c>
      <c r="E104" s="4">
        <v>12</v>
      </c>
      <c r="F104" s="8">
        <v>1.58</v>
      </c>
      <c r="G104" s="4">
        <v>12</v>
      </c>
      <c r="H104" s="8">
        <v>2.8</v>
      </c>
      <c r="I104" s="4">
        <v>0</v>
      </c>
    </row>
    <row r="105" spans="1:9" x14ac:dyDescent="0.2">
      <c r="A105" s="2">
        <v>15</v>
      </c>
      <c r="B105" s="1" t="s">
        <v>62</v>
      </c>
      <c r="C105" s="4">
        <v>18</v>
      </c>
      <c r="D105" s="8">
        <v>1.47</v>
      </c>
      <c r="E105" s="4">
        <v>0</v>
      </c>
      <c r="F105" s="8">
        <v>0</v>
      </c>
      <c r="G105" s="4">
        <v>8</v>
      </c>
      <c r="H105" s="8">
        <v>1.87</v>
      </c>
      <c r="I105" s="4">
        <v>1</v>
      </c>
    </row>
    <row r="106" spans="1:9" x14ac:dyDescent="0.2">
      <c r="A106" s="2">
        <v>16</v>
      </c>
      <c r="B106" s="1" t="s">
        <v>49</v>
      </c>
      <c r="C106" s="4">
        <v>16</v>
      </c>
      <c r="D106" s="8">
        <v>1.31</v>
      </c>
      <c r="E106" s="4">
        <v>5</v>
      </c>
      <c r="F106" s="8">
        <v>0.66</v>
      </c>
      <c r="G106" s="4">
        <v>11</v>
      </c>
      <c r="H106" s="8">
        <v>2.57</v>
      </c>
      <c r="I106" s="4">
        <v>0</v>
      </c>
    </row>
    <row r="107" spans="1:9" x14ac:dyDescent="0.2">
      <c r="A107" s="2">
        <v>17</v>
      </c>
      <c r="B107" s="1" t="s">
        <v>57</v>
      </c>
      <c r="C107" s="4">
        <v>15</v>
      </c>
      <c r="D107" s="8">
        <v>1.22</v>
      </c>
      <c r="E107" s="4">
        <v>10</v>
      </c>
      <c r="F107" s="8">
        <v>1.31</v>
      </c>
      <c r="G107" s="4">
        <v>5</v>
      </c>
      <c r="H107" s="8">
        <v>1.17</v>
      </c>
      <c r="I107" s="4">
        <v>0</v>
      </c>
    </row>
    <row r="108" spans="1:9" x14ac:dyDescent="0.2">
      <c r="A108" s="2">
        <v>18</v>
      </c>
      <c r="B108" s="1" t="s">
        <v>48</v>
      </c>
      <c r="C108" s="4">
        <v>14</v>
      </c>
      <c r="D108" s="8">
        <v>1.1399999999999999</v>
      </c>
      <c r="E108" s="4">
        <v>1</v>
      </c>
      <c r="F108" s="8">
        <v>0.13</v>
      </c>
      <c r="G108" s="4">
        <v>13</v>
      </c>
      <c r="H108" s="8">
        <v>3.04</v>
      </c>
      <c r="I108" s="4">
        <v>0</v>
      </c>
    </row>
    <row r="109" spans="1:9" x14ac:dyDescent="0.2">
      <c r="A109" s="2">
        <v>19</v>
      </c>
      <c r="B109" s="1" t="s">
        <v>56</v>
      </c>
      <c r="C109" s="4">
        <v>12</v>
      </c>
      <c r="D109" s="8">
        <v>0.98</v>
      </c>
      <c r="E109" s="4">
        <v>10</v>
      </c>
      <c r="F109" s="8">
        <v>1.31</v>
      </c>
      <c r="G109" s="4">
        <v>2</v>
      </c>
      <c r="H109" s="8">
        <v>0.47</v>
      </c>
      <c r="I109" s="4">
        <v>0</v>
      </c>
    </row>
    <row r="110" spans="1:9" x14ac:dyDescent="0.2">
      <c r="A110" s="2">
        <v>20</v>
      </c>
      <c r="B110" s="1" t="s">
        <v>70</v>
      </c>
      <c r="C110" s="4">
        <v>11</v>
      </c>
      <c r="D110" s="8">
        <v>0.9</v>
      </c>
      <c r="E110" s="4">
        <v>7</v>
      </c>
      <c r="F110" s="8">
        <v>0.92</v>
      </c>
      <c r="G110" s="4">
        <v>4</v>
      </c>
      <c r="H110" s="8">
        <v>0.93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59</v>
      </c>
      <c r="C113" s="4">
        <v>363</v>
      </c>
      <c r="D113" s="8">
        <v>12.67</v>
      </c>
      <c r="E113" s="4">
        <v>298</v>
      </c>
      <c r="F113" s="8">
        <v>21.02</v>
      </c>
      <c r="G113" s="4">
        <v>65</v>
      </c>
      <c r="H113" s="8">
        <v>4.5999999999999996</v>
      </c>
      <c r="I113" s="4">
        <v>0</v>
      </c>
    </row>
    <row r="114" spans="1:9" x14ac:dyDescent="0.2">
      <c r="A114" s="2">
        <v>2</v>
      </c>
      <c r="B114" s="1" t="s">
        <v>58</v>
      </c>
      <c r="C114" s="4">
        <v>357</v>
      </c>
      <c r="D114" s="8">
        <v>12.47</v>
      </c>
      <c r="E114" s="4">
        <v>321</v>
      </c>
      <c r="F114" s="8">
        <v>22.64</v>
      </c>
      <c r="G114" s="4">
        <v>36</v>
      </c>
      <c r="H114" s="8">
        <v>2.5499999999999998</v>
      </c>
      <c r="I114" s="4">
        <v>0</v>
      </c>
    </row>
    <row r="115" spans="1:9" x14ac:dyDescent="0.2">
      <c r="A115" s="2">
        <v>3</v>
      </c>
      <c r="B115" s="1" t="s">
        <v>54</v>
      </c>
      <c r="C115" s="4">
        <v>196</v>
      </c>
      <c r="D115" s="8">
        <v>6.84</v>
      </c>
      <c r="E115" s="4">
        <v>88</v>
      </c>
      <c r="F115" s="8">
        <v>6.21</v>
      </c>
      <c r="G115" s="4">
        <v>108</v>
      </c>
      <c r="H115" s="8">
        <v>7.64</v>
      </c>
      <c r="I115" s="4">
        <v>0</v>
      </c>
    </row>
    <row r="116" spans="1:9" x14ac:dyDescent="0.2">
      <c r="A116" s="2">
        <v>4</v>
      </c>
      <c r="B116" s="1" t="s">
        <v>46</v>
      </c>
      <c r="C116" s="4">
        <v>164</v>
      </c>
      <c r="D116" s="8">
        <v>5.73</v>
      </c>
      <c r="E116" s="4">
        <v>29</v>
      </c>
      <c r="F116" s="8">
        <v>2.0499999999999998</v>
      </c>
      <c r="G116" s="4">
        <v>135</v>
      </c>
      <c r="H116" s="8">
        <v>9.5500000000000007</v>
      </c>
      <c r="I116" s="4">
        <v>0</v>
      </c>
    </row>
    <row r="117" spans="1:9" x14ac:dyDescent="0.2">
      <c r="A117" s="2">
        <v>5</v>
      </c>
      <c r="B117" s="1" t="s">
        <v>44</v>
      </c>
      <c r="C117" s="4">
        <v>151</v>
      </c>
      <c r="D117" s="8">
        <v>5.27</v>
      </c>
      <c r="E117" s="4">
        <v>29</v>
      </c>
      <c r="F117" s="8">
        <v>2.0499999999999998</v>
      </c>
      <c r="G117" s="4">
        <v>122</v>
      </c>
      <c r="H117" s="8">
        <v>8.6300000000000008</v>
      </c>
      <c r="I117" s="4">
        <v>0</v>
      </c>
    </row>
    <row r="118" spans="1:9" x14ac:dyDescent="0.2">
      <c r="A118" s="2">
        <v>6</v>
      </c>
      <c r="B118" s="1" t="s">
        <v>45</v>
      </c>
      <c r="C118" s="4">
        <v>134</v>
      </c>
      <c r="D118" s="8">
        <v>4.68</v>
      </c>
      <c r="E118" s="4">
        <v>45</v>
      </c>
      <c r="F118" s="8">
        <v>3.17</v>
      </c>
      <c r="G118" s="4">
        <v>89</v>
      </c>
      <c r="H118" s="8">
        <v>6.29</v>
      </c>
      <c r="I118" s="4">
        <v>0</v>
      </c>
    </row>
    <row r="119" spans="1:9" x14ac:dyDescent="0.2">
      <c r="A119" s="2">
        <v>7</v>
      </c>
      <c r="B119" s="1" t="s">
        <v>60</v>
      </c>
      <c r="C119" s="4">
        <v>122</v>
      </c>
      <c r="D119" s="8">
        <v>4.26</v>
      </c>
      <c r="E119" s="4">
        <v>80</v>
      </c>
      <c r="F119" s="8">
        <v>5.64</v>
      </c>
      <c r="G119" s="4">
        <v>22</v>
      </c>
      <c r="H119" s="8">
        <v>1.56</v>
      </c>
      <c r="I119" s="4">
        <v>0</v>
      </c>
    </row>
    <row r="120" spans="1:9" x14ac:dyDescent="0.2">
      <c r="A120" s="2">
        <v>8</v>
      </c>
      <c r="B120" s="1" t="s">
        <v>52</v>
      </c>
      <c r="C120" s="4">
        <v>111</v>
      </c>
      <c r="D120" s="8">
        <v>3.88</v>
      </c>
      <c r="E120" s="4">
        <v>73</v>
      </c>
      <c r="F120" s="8">
        <v>5.15</v>
      </c>
      <c r="G120" s="4">
        <v>38</v>
      </c>
      <c r="H120" s="8">
        <v>2.69</v>
      </c>
      <c r="I120" s="4">
        <v>0</v>
      </c>
    </row>
    <row r="121" spans="1:9" x14ac:dyDescent="0.2">
      <c r="A121" s="2">
        <v>9</v>
      </c>
      <c r="B121" s="1" t="s">
        <v>55</v>
      </c>
      <c r="C121" s="4">
        <v>96</v>
      </c>
      <c r="D121" s="8">
        <v>3.35</v>
      </c>
      <c r="E121" s="4">
        <v>26</v>
      </c>
      <c r="F121" s="8">
        <v>1.83</v>
      </c>
      <c r="G121" s="4">
        <v>68</v>
      </c>
      <c r="H121" s="8">
        <v>4.8099999999999996</v>
      </c>
      <c r="I121" s="4">
        <v>1</v>
      </c>
    </row>
    <row r="122" spans="1:9" x14ac:dyDescent="0.2">
      <c r="A122" s="2">
        <v>10</v>
      </c>
      <c r="B122" s="1" t="s">
        <v>53</v>
      </c>
      <c r="C122" s="4">
        <v>93</v>
      </c>
      <c r="D122" s="8">
        <v>3.25</v>
      </c>
      <c r="E122" s="4">
        <v>56</v>
      </c>
      <c r="F122" s="8">
        <v>3.95</v>
      </c>
      <c r="G122" s="4">
        <v>37</v>
      </c>
      <c r="H122" s="8">
        <v>2.62</v>
      </c>
      <c r="I122" s="4">
        <v>0</v>
      </c>
    </row>
    <row r="123" spans="1:9" x14ac:dyDescent="0.2">
      <c r="A123" s="2">
        <v>11</v>
      </c>
      <c r="B123" s="1" t="s">
        <v>57</v>
      </c>
      <c r="C123" s="4">
        <v>85</v>
      </c>
      <c r="D123" s="8">
        <v>2.97</v>
      </c>
      <c r="E123" s="4">
        <v>31</v>
      </c>
      <c r="F123" s="8">
        <v>2.19</v>
      </c>
      <c r="G123" s="4">
        <v>54</v>
      </c>
      <c r="H123" s="8">
        <v>3.82</v>
      </c>
      <c r="I123" s="4">
        <v>0</v>
      </c>
    </row>
    <row r="124" spans="1:9" x14ac:dyDescent="0.2">
      <c r="A124" s="2">
        <v>12</v>
      </c>
      <c r="B124" s="1" t="s">
        <v>51</v>
      </c>
      <c r="C124" s="4">
        <v>84</v>
      </c>
      <c r="D124" s="8">
        <v>2.93</v>
      </c>
      <c r="E124" s="4">
        <v>33</v>
      </c>
      <c r="F124" s="8">
        <v>2.33</v>
      </c>
      <c r="G124" s="4">
        <v>51</v>
      </c>
      <c r="H124" s="8">
        <v>3.61</v>
      </c>
      <c r="I124" s="4">
        <v>0</v>
      </c>
    </row>
    <row r="125" spans="1:9" x14ac:dyDescent="0.2">
      <c r="A125" s="2">
        <v>13</v>
      </c>
      <c r="B125" s="1" t="s">
        <v>56</v>
      </c>
      <c r="C125" s="4">
        <v>77</v>
      </c>
      <c r="D125" s="8">
        <v>2.69</v>
      </c>
      <c r="E125" s="4">
        <v>53</v>
      </c>
      <c r="F125" s="8">
        <v>3.74</v>
      </c>
      <c r="G125" s="4">
        <v>24</v>
      </c>
      <c r="H125" s="8">
        <v>1.7</v>
      </c>
      <c r="I125" s="4">
        <v>0</v>
      </c>
    </row>
    <row r="126" spans="1:9" x14ac:dyDescent="0.2">
      <c r="A126" s="2">
        <v>14</v>
      </c>
      <c r="B126" s="1" t="s">
        <v>61</v>
      </c>
      <c r="C126" s="4">
        <v>76</v>
      </c>
      <c r="D126" s="8">
        <v>2.65</v>
      </c>
      <c r="E126" s="4">
        <v>66</v>
      </c>
      <c r="F126" s="8">
        <v>4.6500000000000004</v>
      </c>
      <c r="G126" s="4">
        <v>10</v>
      </c>
      <c r="H126" s="8">
        <v>0.71</v>
      </c>
      <c r="I126" s="4">
        <v>0</v>
      </c>
    </row>
    <row r="127" spans="1:9" x14ac:dyDescent="0.2">
      <c r="A127" s="2">
        <v>15</v>
      </c>
      <c r="B127" s="1" t="s">
        <v>62</v>
      </c>
      <c r="C127" s="4">
        <v>58</v>
      </c>
      <c r="D127" s="8">
        <v>2.0299999999999998</v>
      </c>
      <c r="E127" s="4">
        <v>0</v>
      </c>
      <c r="F127" s="8">
        <v>0</v>
      </c>
      <c r="G127" s="4">
        <v>52</v>
      </c>
      <c r="H127" s="8">
        <v>3.68</v>
      </c>
      <c r="I127" s="4">
        <v>1</v>
      </c>
    </row>
    <row r="128" spans="1:9" x14ac:dyDescent="0.2">
      <c r="A128" s="2">
        <v>16</v>
      </c>
      <c r="B128" s="1" t="s">
        <v>48</v>
      </c>
      <c r="C128" s="4">
        <v>57</v>
      </c>
      <c r="D128" s="8">
        <v>1.99</v>
      </c>
      <c r="E128" s="4">
        <v>7</v>
      </c>
      <c r="F128" s="8">
        <v>0.49</v>
      </c>
      <c r="G128" s="4">
        <v>50</v>
      </c>
      <c r="H128" s="8">
        <v>3.54</v>
      </c>
      <c r="I128" s="4">
        <v>0</v>
      </c>
    </row>
    <row r="129" spans="1:9" x14ac:dyDescent="0.2">
      <c r="A129" s="2">
        <v>17</v>
      </c>
      <c r="B129" s="1" t="s">
        <v>49</v>
      </c>
      <c r="C129" s="4">
        <v>45</v>
      </c>
      <c r="D129" s="8">
        <v>1.57</v>
      </c>
      <c r="E129" s="4">
        <v>4</v>
      </c>
      <c r="F129" s="8">
        <v>0.28000000000000003</v>
      </c>
      <c r="G129" s="4">
        <v>41</v>
      </c>
      <c r="H129" s="8">
        <v>2.9</v>
      </c>
      <c r="I129" s="4">
        <v>0</v>
      </c>
    </row>
    <row r="130" spans="1:9" x14ac:dyDescent="0.2">
      <c r="A130" s="2">
        <v>18</v>
      </c>
      <c r="B130" s="1" t="s">
        <v>63</v>
      </c>
      <c r="C130" s="4">
        <v>37</v>
      </c>
      <c r="D130" s="8">
        <v>1.29</v>
      </c>
      <c r="E130" s="4">
        <v>28</v>
      </c>
      <c r="F130" s="8">
        <v>1.97</v>
      </c>
      <c r="G130" s="4">
        <v>9</v>
      </c>
      <c r="H130" s="8">
        <v>0.64</v>
      </c>
      <c r="I130" s="4">
        <v>0</v>
      </c>
    </row>
    <row r="131" spans="1:9" x14ac:dyDescent="0.2">
      <c r="A131" s="2">
        <v>19</v>
      </c>
      <c r="B131" s="1" t="s">
        <v>50</v>
      </c>
      <c r="C131" s="4">
        <v>35</v>
      </c>
      <c r="D131" s="8">
        <v>1.22</v>
      </c>
      <c r="E131" s="4">
        <v>8</v>
      </c>
      <c r="F131" s="8">
        <v>0.56000000000000005</v>
      </c>
      <c r="G131" s="4">
        <v>27</v>
      </c>
      <c r="H131" s="8">
        <v>1.91</v>
      </c>
      <c r="I131" s="4">
        <v>0</v>
      </c>
    </row>
    <row r="132" spans="1:9" x14ac:dyDescent="0.2">
      <c r="A132" s="2">
        <v>19</v>
      </c>
      <c r="B132" s="1" t="s">
        <v>64</v>
      </c>
      <c r="C132" s="4">
        <v>35</v>
      </c>
      <c r="D132" s="8">
        <v>1.22</v>
      </c>
      <c r="E132" s="4">
        <v>9</v>
      </c>
      <c r="F132" s="8">
        <v>0.63</v>
      </c>
      <c r="G132" s="4">
        <v>26</v>
      </c>
      <c r="H132" s="8">
        <v>1.84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59</v>
      </c>
      <c r="C135" s="4">
        <v>283</v>
      </c>
      <c r="D135" s="8">
        <v>10.7</v>
      </c>
      <c r="E135" s="4">
        <v>248</v>
      </c>
      <c r="F135" s="8">
        <v>19</v>
      </c>
      <c r="G135" s="4">
        <v>35</v>
      </c>
      <c r="H135" s="8">
        <v>2.76</v>
      </c>
      <c r="I135" s="4">
        <v>0</v>
      </c>
    </row>
    <row r="136" spans="1:9" x14ac:dyDescent="0.2">
      <c r="A136" s="2">
        <v>2</v>
      </c>
      <c r="B136" s="1" t="s">
        <v>58</v>
      </c>
      <c r="C136" s="4">
        <v>279</v>
      </c>
      <c r="D136" s="8">
        <v>10.55</v>
      </c>
      <c r="E136" s="4">
        <v>249</v>
      </c>
      <c r="F136" s="8">
        <v>19.079999999999998</v>
      </c>
      <c r="G136" s="4">
        <v>30</v>
      </c>
      <c r="H136" s="8">
        <v>2.36</v>
      </c>
      <c r="I136" s="4">
        <v>0</v>
      </c>
    </row>
    <row r="137" spans="1:9" x14ac:dyDescent="0.2">
      <c r="A137" s="2">
        <v>3</v>
      </c>
      <c r="B137" s="1" t="s">
        <v>44</v>
      </c>
      <c r="C137" s="4">
        <v>209</v>
      </c>
      <c r="D137" s="8">
        <v>7.9</v>
      </c>
      <c r="E137" s="4">
        <v>54</v>
      </c>
      <c r="F137" s="8">
        <v>4.1399999999999997</v>
      </c>
      <c r="G137" s="4">
        <v>155</v>
      </c>
      <c r="H137" s="8">
        <v>12.2</v>
      </c>
      <c r="I137" s="4">
        <v>0</v>
      </c>
    </row>
    <row r="138" spans="1:9" x14ac:dyDescent="0.2">
      <c r="A138" s="2">
        <v>4</v>
      </c>
      <c r="B138" s="1" t="s">
        <v>54</v>
      </c>
      <c r="C138" s="4">
        <v>186</v>
      </c>
      <c r="D138" s="8">
        <v>7.03</v>
      </c>
      <c r="E138" s="4">
        <v>85</v>
      </c>
      <c r="F138" s="8">
        <v>6.51</v>
      </c>
      <c r="G138" s="4">
        <v>101</v>
      </c>
      <c r="H138" s="8">
        <v>7.95</v>
      </c>
      <c r="I138" s="4">
        <v>0</v>
      </c>
    </row>
    <row r="139" spans="1:9" x14ac:dyDescent="0.2">
      <c r="A139" s="2">
        <v>5</v>
      </c>
      <c r="B139" s="1" t="s">
        <v>46</v>
      </c>
      <c r="C139" s="4">
        <v>123</v>
      </c>
      <c r="D139" s="8">
        <v>4.6500000000000004</v>
      </c>
      <c r="E139" s="4">
        <v>28</v>
      </c>
      <c r="F139" s="8">
        <v>2.15</v>
      </c>
      <c r="G139" s="4">
        <v>95</v>
      </c>
      <c r="H139" s="8">
        <v>7.48</v>
      </c>
      <c r="I139" s="4">
        <v>0</v>
      </c>
    </row>
    <row r="140" spans="1:9" x14ac:dyDescent="0.2">
      <c r="A140" s="2">
        <v>6</v>
      </c>
      <c r="B140" s="1" t="s">
        <v>45</v>
      </c>
      <c r="C140" s="4">
        <v>117</v>
      </c>
      <c r="D140" s="8">
        <v>4.42</v>
      </c>
      <c r="E140" s="4">
        <v>41</v>
      </c>
      <c r="F140" s="8">
        <v>3.14</v>
      </c>
      <c r="G140" s="4">
        <v>76</v>
      </c>
      <c r="H140" s="8">
        <v>5.98</v>
      </c>
      <c r="I140" s="4">
        <v>0</v>
      </c>
    </row>
    <row r="141" spans="1:9" x14ac:dyDescent="0.2">
      <c r="A141" s="2">
        <v>7</v>
      </c>
      <c r="B141" s="1" t="s">
        <v>52</v>
      </c>
      <c r="C141" s="4">
        <v>112</v>
      </c>
      <c r="D141" s="8">
        <v>4.2300000000000004</v>
      </c>
      <c r="E141" s="4">
        <v>79</v>
      </c>
      <c r="F141" s="8">
        <v>6.05</v>
      </c>
      <c r="G141" s="4">
        <v>33</v>
      </c>
      <c r="H141" s="8">
        <v>2.6</v>
      </c>
      <c r="I141" s="4">
        <v>0</v>
      </c>
    </row>
    <row r="142" spans="1:9" x14ac:dyDescent="0.2">
      <c r="A142" s="2">
        <v>8</v>
      </c>
      <c r="B142" s="1" t="s">
        <v>55</v>
      </c>
      <c r="C142" s="4">
        <v>109</v>
      </c>
      <c r="D142" s="8">
        <v>4.12</v>
      </c>
      <c r="E142" s="4">
        <v>38</v>
      </c>
      <c r="F142" s="8">
        <v>2.91</v>
      </c>
      <c r="G142" s="4">
        <v>71</v>
      </c>
      <c r="H142" s="8">
        <v>5.59</v>
      </c>
      <c r="I142" s="4">
        <v>0</v>
      </c>
    </row>
    <row r="143" spans="1:9" x14ac:dyDescent="0.2">
      <c r="A143" s="2">
        <v>9</v>
      </c>
      <c r="B143" s="1" t="s">
        <v>53</v>
      </c>
      <c r="C143" s="4">
        <v>103</v>
      </c>
      <c r="D143" s="8">
        <v>3.89</v>
      </c>
      <c r="E143" s="4">
        <v>64</v>
      </c>
      <c r="F143" s="8">
        <v>4.9000000000000004</v>
      </c>
      <c r="G143" s="4">
        <v>39</v>
      </c>
      <c r="H143" s="8">
        <v>3.07</v>
      </c>
      <c r="I143" s="4">
        <v>0</v>
      </c>
    </row>
    <row r="144" spans="1:9" x14ac:dyDescent="0.2">
      <c r="A144" s="2">
        <v>10</v>
      </c>
      <c r="B144" s="1" t="s">
        <v>60</v>
      </c>
      <c r="C144" s="4">
        <v>100</v>
      </c>
      <c r="D144" s="8">
        <v>3.78</v>
      </c>
      <c r="E144" s="4">
        <v>50</v>
      </c>
      <c r="F144" s="8">
        <v>3.83</v>
      </c>
      <c r="G144" s="4">
        <v>15</v>
      </c>
      <c r="H144" s="8">
        <v>1.18</v>
      </c>
      <c r="I144" s="4">
        <v>1</v>
      </c>
    </row>
    <row r="145" spans="1:9" x14ac:dyDescent="0.2">
      <c r="A145" s="2">
        <v>11</v>
      </c>
      <c r="B145" s="1" t="s">
        <v>61</v>
      </c>
      <c r="C145" s="4">
        <v>78</v>
      </c>
      <c r="D145" s="8">
        <v>2.95</v>
      </c>
      <c r="E145" s="4">
        <v>68</v>
      </c>
      <c r="F145" s="8">
        <v>5.21</v>
      </c>
      <c r="G145" s="4">
        <v>10</v>
      </c>
      <c r="H145" s="8">
        <v>0.79</v>
      </c>
      <c r="I145" s="4">
        <v>0</v>
      </c>
    </row>
    <row r="146" spans="1:9" x14ac:dyDescent="0.2">
      <c r="A146" s="2">
        <v>12</v>
      </c>
      <c r="B146" s="1" t="s">
        <v>57</v>
      </c>
      <c r="C146" s="4">
        <v>70</v>
      </c>
      <c r="D146" s="8">
        <v>2.65</v>
      </c>
      <c r="E146" s="4">
        <v>25</v>
      </c>
      <c r="F146" s="8">
        <v>1.92</v>
      </c>
      <c r="G146" s="4">
        <v>44</v>
      </c>
      <c r="H146" s="8">
        <v>3.46</v>
      </c>
      <c r="I146" s="4">
        <v>0</v>
      </c>
    </row>
    <row r="147" spans="1:9" x14ac:dyDescent="0.2">
      <c r="A147" s="2">
        <v>13</v>
      </c>
      <c r="B147" s="1" t="s">
        <v>56</v>
      </c>
      <c r="C147" s="4">
        <v>67</v>
      </c>
      <c r="D147" s="8">
        <v>2.5299999999999998</v>
      </c>
      <c r="E147" s="4">
        <v>49</v>
      </c>
      <c r="F147" s="8">
        <v>3.75</v>
      </c>
      <c r="G147" s="4">
        <v>18</v>
      </c>
      <c r="H147" s="8">
        <v>1.42</v>
      </c>
      <c r="I147" s="4">
        <v>0</v>
      </c>
    </row>
    <row r="148" spans="1:9" x14ac:dyDescent="0.2">
      <c r="A148" s="2">
        <v>14</v>
      </c>
      <c r="B148" s="1" t="s">
        <v>51</v>
      </c>
      <c r="C148" s="4">
        <v>59</v>
      </c>
      <c r="D148" s="8">
        <v>2.23</v>
      </c>
      <c r="E148" s="4">
        <v>34</v>
      </c>
      <c r="F148" s="8">
        <v>2.61</v>
      </c>
      <c r="G148" s="4">
        <v>25</v>
      </c>
      <c r="H148" s="8">
        <v>1.97</v>
      </c>
      <c r="I148" s="4">
        <v>0</v>
      </c>
    </row>
    <row r="149" spans="1:9" x14ac:dyDescent="0.2">
      <c r="A149" s="2">
        <v>15</v>
      </c>
      <c r="B149" s="1" t="s">
        <v>63</v>
      </c>
      <c r="C149" s="4">
        <v>49</v>
      </c>
      <c r="D149" s="8">
        <v>1.85</v>
      </c>
      <c r="E149" s="4">
        <v>35</v>
      </c>
      <c r="F149" s="8">
        <v>2.68</v>
      </c>
      <c r="G149" s="4">
        <v>14</v>
      </c>
      <c r="H149" s="8">
        <v>1.1000000000000001</v>
      </c>
      <c r="I149" s="4">
        <v>0</v>
      </c>
    </row>
    <row r="150" spans="1:9" x14ac:dyDescent="0.2">
      <c r="A150" s="2">
        <v>16</v>
      </c>
      <c r="B150" s="1" t="s">
        <v>48</v>
      </c>
      <c r="C150" s="4">
        <v>43</v>
      </c>
      <c r="D150" s="8">
        <v>1.63</v>
      </c>
      <c r="E150" s="4">
        <v>4</v>
      </c>
      <c r="F150" s="8">
        <v>0.31</v>
      </c>
      <c r="G150" s="4">
        <v>39</v>
      </c>
      <c r="H150" s="8">
        <v>3.07</v>
      </c>
      <c r="I150" s="4">
        <v>0</v>
      </c>
    </row>
    <row r="151" spans="1:9" x14ac:dyDescent="0.2">
      <c r="A151" s="2">
        <v>17</v>
      </c>
      <c r="B151" s="1" t="s">
        <v>49</v>
      </c>
      <c r="C151" s="4">
        <v>39</v>
      </c>
      <c r="D151" s="8">
        <v>1.47</v>
      </c>
      <c r="E151" s="4">
        <v>5</v>
      </c>
      <c r="F151" s="8">
        <v>0.38</v>
      </c>
      <c r="G151" s="4">
        <v>34</v>
      </c>
      <c r="H151" s="8">
        <v>2.68</v>
      </c>
      <c r="I151" s="4">
        <v>0</v>
      </c>
    </row>
    <row r="152" spans="1:9" x14ac:dyDescent="0.2">
      <c r="A152" s="2">
        <v>18</v>
      </c>
      <c r="B152" s="1" t="s">
        <v>66</v>
      </c>
      <c r="C152" s="4">
        <v>36</v>
      </c>
      <c r="D152" s="8">
        <v>1.36</v>
      </c>
      <c r="E152" s="4">
        <v>13</v>
      </c>
      <c r="F152" s="8">
        <v>1</v>
      </c>
      <c r="G152" s="4">
        <v>23</v>
      </c>
      <c r="H152" s="8">
        <v>1.81</v>
      </c>
      <c r="I152" s="4">
        <v>0</v>
      </c>
    </row>
    <row r="153" spans="1:9" x14ac:dyDescent="0.2">
      <c r="A153" s="2">
        <v>19</v>
      </c>
      <c r="B153" s="1" t="s">
        <v>62</v>
      </c>
      <c r="C153" s="4">
        <v>35</v>
      </c>
      <c r="D153" s="8">
        <v>1.32</v>
      </c>
      <c r="E153" s="4">
        <v>0</v>
      </c>
      <c r="F153" s="8">
        <v>0</v>
      </c>
      <c r="G153" s="4">
        <v>24</v>
      </c>
      <c r="H153" s="8">
        <v>1.89</v>
      </c>
      <c r="I153" s="4">
        <v>0</v>
      </c>
    </row>
    <row r="154" spans="1:9" x14ac:dyDescent="0.2">
      <c r="A154" s="2">
        <v>20</v>
      </c>
      <c r="B154" s="1" t="s">
        <v>68</v>
      </c>
      <c r="C154" s="4">
        <v>34</v>
      </c>
      <c r="D154" s="8">
        <v>1.29</v>
      </c>
      <c r="E154" s="4">
        <v>11</v>
      </c>
      <c r="F154" s="8">
        <v>0.84</v>
      </c>
      <c r="G154" s="4">
        <v>23</v>
      </c>
      <c r="H154" s="8">
        <v>1.81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59</v>
      </c>
      <c r="C157" s="4">
        <v>156</v>
      </c>
      <c r="D157" s="8">
        <v>11.96</v>
      </c>
      <c r="E157" s="4">
        <v>137</v>
      </c>
      <c r="F157" s="8">
        <v>17.75</v>
      </c>
      <c r="G157" s="4">
        <v>19</v>
      </c>
      <c r="H157" s="8">
        <v>4.0999999999999996</v>
      </c>
      <c r="I157" s="4">
        <v>0</v>
      </c>
    </row>
    <row r="158" spans="1:9" x14ac:dyDescent="0.2">
      <c r="A158" s="2">
        <v>2</v>
      </c>
      <c r="B158" s="1" t="s">
        <v>58</v>
      </c>
      <c r="C158" s="4">
        <v>147</v>
      </c>
      <c r="D158" s="8">
        <v>11.27</v>
      </c>
      <c r="E158" s="4">
        <v>133</v>
      </c>
      <c r="F158" s="8">
        <v>17.23</v>
      </c>
      <c r="G158" s="4">
        <v>14</v>
      </c>
      <c r="H158" s="8">
        <v>3.02</v>
      </c>
      <c r="I158" s="4">
        <v>0</v>
      </c>
    </row>
    <row r="159" spans="1:9" x14ac:dyDescent="0.2">
      <c r="A159" s="2">
        <v>3</v>
      </c>
      <c r="B159" s="1" t="s">
        <v>54</v>
      </c>
      <c r="C159" s="4">
        <v>118</v>
      </c>
      <c r="D159" s="8">
        <v>9.0500000000000007</v>
      </c>
      <c r="E159" s="4">
        <v>68</v>
      </c>
      <c r="F159" s="8">
        <v>8.81</v>
      </c>
      <c r="G159" s="4">
        <v>50</v>
      </c>
      <c r="H159" s="8">
        <v>10.8</v>
      </c>
      <c r="I159" s="4">
        <v>0</v>
      </c>
    </row>
    <row r="160" spans="1:9" x14ac:dyDescent="0.2">
      <c r="A160" s="2">
        <v>4</v>
      </c>
      <c r="B160" s="1" t="s">
        <v>52</v>
      </c>
      <c r="C160" s="4">
        <v>111</v>
      </c>
      <c r="D160" s="8">
        <v>8.51</v>
      </c>
      <c r="E160" s="4">
        <v>87</v>
      </c>
      <c r="F160" s="8">
        <v>11.27</v>
      </c>
      <c r="G160" s="4">
        <v>23</v>
      </c>
      <c r="H160" s="8">
        <v>4.97</v>
      </c>
      <c r="I160" s="4">
        <v>1</v>
      </c>
    </row>
    <row r="161" spans="1:9" x14ac:dyDescent="0.2">
      <c r="A161" s="2">
        <v>5</v>
      </c>
      <c r="B161" s="1" t="s">
        <v>60</v>
      </c>
      <c r="C161" s="4">
        <v>82</v>
      </c>
      <c r="D161" s="8">
        <v>6.29</v>
      </c>
      <c r="E161" s="4">
        <v>24</v>
      </c>
      <c r="F161" s="8">
        <v>3.11</v>
      </c>
      <c r="G161" s="4">
        <v>8</v>
      </c>
      <c r="H161" s="8">
        <v>1.73</v>
      </c>
      <c r="I161" s="4">
        <v>0</v>
      </c>
    </row>
    <row r="162" spans="1:9" x14ac:dyDescent="0.2">
      <c r="A162" s="2">
        <v>6</v>
      </c>
      <c r="B162" s="1" t="s">
        <v>44</v>
      </c>
      <c r="C162" s="4">
        <v>74</v>
      </c>
      <c r="D162" s="8">
        <v>5.67</v>
      </c>
      <c r="E162" s="4">
        <v>21</v>
      </c>
      <c r="F162" s="8">
        <v>2.72</v>
      </c>
      <c r="G162" s="4">
        <v>53</v>
      </c>
      <c r="H162" s="8">
        <v>11.45</v>
      </c>
      <c r="I162" s="4">
        <v>0</v>
      </c>
    </row>
    <row r="163" spans="1:9" x14ac:dyDescent="0.2">
      <c r="A163" s="2">
        <v>7</v>
      </c>
      <c r="B163" s="1" t="s">
        <v>55</v>
      </c>
      <c r="C163" s="4">
        <v>65</v>
      </c>
      <c r="D163" s="8">
        <v>4.9800000000000004</v>
      </c>
      <c r="E163" s="4">
        <v>48</v>
      </c>
      <c r="F163" s="8">
        <v>6.22</v>
      </c>
      <c r="G163" s="4">
        <v>16</v>
      </c>
      <c r="H163" s="8">
        <v>3.46</v>
      </c>
      <c r="I163" s="4">
        <v>0</v>
      </c>
    </row>
    <row r="164" spans="1:9" x14ac:dyDescent="0.2">
      <c r="A164" s="2">
        <v>8</v>
      </c>
      <c r="B164" s="1" t="s">
        <v>45</v>
      </c>
      <c r="C164" s="4">
        <v>45</v>
      </c>
      <c r="D164" s="8">
        <v>3.45</v>
      </c>
      <c r="E164" s="4">
        <v>29</v>
      </c>
      <c r="F164" s="8">
        <v>3.76</v>
      </c>
      <c r="G164" s="4">
        <v>16</v>
      </c>
      <c r="H164" s="8">
        <v>3.46</v>
      </c>
      <c r="I164" s="4">
        <v>0</v>
      </c>
    </row>
    <row r="165" spans="1:9" x14ac:dyDescent="0.2">
      <c r="A165" s="2">
        <v>8</v>
      </c>
      <c r="B165" s="1" t="s">
        <v>61</v>
      </c>
      <c r="C165" s="4">
        <v>45</v>
      </c>
      <c r="D165" s="8">
        <v>3.45</v>
      </c>
      <c r="E165" s="4">
        <v>45</v>
      </c>
      <c r="F165" s="8">
        <v>5.83</v>
      </c>
      <c r="G165" s="4">
        <v>0</v>
      </c>
      <c r="H165" s="8">
        <v>0</v>
      </c>
      <c r="I165" s="4">
        <v>0</v>
      </c>
    </row>
    <row r="166" spans="1:9" x14ac:dyDescent="0.2">
      <c r="A166" s="2">
        <v>10</v>
      </c>
      <c r="B166" s="1" t="s">
        <v>53</v>
      </c>
      <c r="C166" s="4">
        <v>40</v>
      </c>
      <c r="D166" s="8">
        <v>3.07</v>
      </c>
      <c r="E166" s="4">
        <v>19</v>
      </c>
      <c r="F166" s="8">
        <v>2.46</v>
      </c>
      <c r="G166" s="4">
        <v>21</v>
      </c>
      <c r="H166" s="8">
        <v>4.54</v>
      </c>
      <c r="I166" s="4">
        <v>0</v>
      </c>
    </row>
    <row r="167" spans="1:9" x14ac:dyDescent="0.2">
      <c r="A167" s="2">
        <v>11</v>
      </c>
      <c r="B167" s="1" t="s">
        <v>51</v>
      </c>
      <c r="C167" s="4">
        <v>35</v>
      </c>
      <c r="D167" s="8">
        <v>2.68</v>
      </c>
      <c r="E167" s="4">
        <v>23</v>
      </c>
      <c r="F167" s="8">
        <v>2.98</v>
      </c>
      <c r="G167" s="4">
        <v>12</v>
      </c>
      <c r="H167" s="8">
        <v>2.59</v>
      </c>
      <c r="I167" s="4">
        <v>0</v>
      </c>
    </row>
    <row r="168" spans="1:9" x14ac:dyDescent="0.2">
      <c r="A168" s="2">
        <v>12</v>
      </c>
      <c r="B168" s="1" t="s">
        <v>46</v>
      </c>
      <c r="C168" s="4">
        <v>33</v>
      </c>
      <c r="D168" s="8">
        <v>2.5299999999999998</v>
      </c>
      <c r="E168" s="4">
        <v>15</v>
      </c>
      <c r="F168" s="8">
        <v>1.94</v>
      </c>
      <c r="G168" s="4">
        <v>18</v>
      </c>
      <c r="H168" s="8">
        <v>3.89</v>
      </c>
      <c r="I168" s="4">
        <v>0</v>
      </c>
    </row>
    <row r="169" spans="1:9" x14ac:dyDescent="0.2">
      <c r="A169" s="2">
        <v>13</v>
      </c>
      <c r="B169" s="1" t="s">
        <v>47</v>
      </c>
      <c r="C169" s="4">
        <v>26</v>
      </c>
      <c r="D169" s="8">
        <v>1.99</v>
      </c>
      <c r="E169" s="4">
        <v>11</v>
      </c>
      <c r="F169" s="8">
        <v>1.42</v>
      </c>
      <c r="G169" s="4">
        <v>15</v>
      </c>
      <c r="H169" s="8">
        <v>3.24</v>
      </c>
      <c r="I169" s="4">
        <v>0</v>
      </c>
    </row>
    <row r="170" spans="1:9" x14ac:dyDescent="0.2">
      <c r="A170" s="2">
        <v>14</v>
      </c>
      <c r="B170" s="1" t="s">
        <v>68</v>
      </c>
      <c r="C170" s="4">
        <v>25</v>
      </c>
      <c r="D170" s="8">
        <v>1.92</v>
      </c>
      <c r="E170" s="4">
        <v>15</v>
      </c>
      <c r="F170" s="8">
        <v>1.94</v>
      </c>
      <c r="G170" s="4">
        <v>10</v>
      </c>
      <c r="H170" s="8">
        <v>2.16</v>
      </c>
      <c r="I170" s="4">
        <v>0</v>
      </c>
    </row>
    <row r="171" spans="1:9" x14ac:dyDescent="0.2">
      <c r="A171" s="2">
        <v>15</v>
      </c>
      <c r="B171" s="1" t="s">
        <v>62</v>
      </c>
      <c r="C171" s="4">
        <v>21</v>
      </c>
      <c r="D171" s="8">
        <v>1.61</v>
      </c>
      <c r="E171" s="4">
        <v>0</v>
      </c>
      <c r="F171" s="8">
        <v>0</v>
      </c>
      <c r="G171" s="4">
        <v>16</v>
      </c>
      <c r="H171" s="8">
        <v>3.46</v>
      </c>
      <c r="I171" s="4">
        <v>0</v>
      </c>
    </row>
    <row r="172" spans="1:9" x14ac:dyDescent="0.2">
      <c r="A172" s="2">
        <v>16</v>
      </c>
      <c r="B172" s="1" t="s">
        <v>57</v>
      </c>
      <c r="C172" s="4">
        <v>19</v>
      </c>
      <c r="D172" s="8">
        <v>1.46</v>
      </c>
      <c r="E172" s="4">
        <v>9</v>
      </c>
      <c r="F172" s="8">
        <v>1.17</v>
      </c>
      <c r="G172" s="4">
        <v>8</v>
      </c>
      <c r="H172" s="8">
        <v>1.73</v>
      </c>
      <c r="I172" s="4">
        <v>0</v>
      </c>
    </row>
    <row r="173" spans="1:9" x14ac:dyDescent="0.2">
      <c r="A173" s="2">
        <v>17</v>
      </c>
      <c r="B173" s="1" t="s">
        <v>56</v>
      </c>
      <c r="C173" s="4">
        <v>17</v>
      </c>
      <c r="D173" s="8">
        <v>1.3</v>
      </c>
      <c r="E173" s="4">
        <v>14</v>
      </c>
      <c r="F173" s="8">
        <v>1.81</v>
      </c>
      <c r="G173" s="4">
        <v>3</v>
      </c>
      <c r="H173" s="8">
        <v>0.65</v>
      </c>
      <c r="I173" s="4">
        <v>0</v>
      </c>
    </row>
    <row r="174" spans="1:9" x14ac:dyDescent="0.2">
      <c r="A174" s="2">
        <v>17</v>
      </c>
      <c r="B174" s="1" t="s">
        <v>69</v>
      </c>
      <c r="C174" s="4">
        <v>17</v>
      </c>
      <c r="D174" s="8">
        <v>1.3</v>
      </c>
      <c r="E174" s="4">
        <v>11</v>
      </c>
      <c r="F174" s="8">
        <v>1.42</v>
      </c>
      <c r="G174" s="4">
        <v>6</v>
      </c>
      <c r="H174" s="8">
        <v>1.3</v>
      </c>
      <c r="I174" s="4">
        <v>0</v>
      </c>
    </row>
    <row r="175" spans="1:9" x14ac:dyDescent="0.2">
      <c r="A175" s="2">
        <v>19</v>
      </c>
      <c r="B175" s="1" t="s">
        <v>50</v>
      </c>
      <c r="C175" s="4">
        <v>15</v>
      </c>
      <c r="D175" s="8">
        <v>1.1499999999999999</v>
      </c>
      <c r="E175" s="4">
        <v>2</v>
      </c>
      <c r="F175" s="8">
        <v>0.26</v>
      </c>
      <c r="G175" s="4">
        <v>13</v>
      </c>
      <c r="H175" s="8">
        <v>2.81</v>
      </c>
      <c r="I175" s="4">
        <v>0</v>
      </c>
    </row>
    <row r="176" spans="1:9" x14ac:dyDescent="0.2">
      <c r="A176" s="2">
        <v>19</v>
      </c>
      <c r="B176" s="1" t="s">
        <v>71</v>
      </c>
      <c r="C176" s="4">
        <v>15</v>
      </c>
      <c r="D176" s="8">
        <v>1.1499999999999999</v>
      </c>
      <c r="E176" s="4">
        <v>6</v>
      </c>
      <c r="F176" s="8">
        <v>0.78</v>
      </c>
      <c r="G176" s="4">
        <v>5</v>
      </c>
      <c r="H176" s="8">
        <v>1.08</v>
      </c>
      <c r="I176" s="4">
        <v>0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59</v>
      </c>
      <c r="C179" s="4">
        <v>84</v>
      </c>
      <c r="D179" s="8">
        <v>9.49</v>
      </c>
      <c r="E179" s="4">
        <v>71</v>
      </c>
      <c r="F179" s="8">
        <v>13.55</v>
      </c>
      <c r="G179" s="4">
        <v>13</v>
      </c>
      <c r="H179" s="8">
        <v>3.77</v>
      </c>
      <c r="I179" s="4">
        <v>0</v>
      </c>
    </row>
    <row r="180" spans="1:9" x14ac:dyDescent="0.2">
      <c r="A180" s="2">
        <v>2</v>
      </c>
      <c r="B180" s="1" t="s">
        <v>54</v>
      </c>
      <c r="C180" s="4">
        <v>83</v>
      </c>
      <c r="D180" s="8">
        <v>9.3800000000000008</v>
      </c>
      <c r="E180" s="4">
        <v>55</v>
      </c>
      <c r="F180" s="8">
        <v>10.5</v>
      </c>
      <c r="G180" s="4">
        <v>28</v>
      </c>
      <c r="H180" s="8">
        <v>8.1199999999999992</v>
      </c>
      <c r="I180" s="4">
        <v>0</v>
      </c>
    </row>
    <row r="181" spans="1:9" x14ac:dyDescent="0.2">
      <c r="A181" s="2">
        <v>3</v>
      </c>
      <c r="B181" s="1" t="s">
        <v>44</v>
      </c>
      <c r="C181" s="4">
        <v>66</v>
      </c>
      <c r="D181" s="8">
        <v>7.46</v>
      </c>
      <c r="E181" s="4">
        <v>20</v>
      </c>
      <c r="F181" s="8">
        <v>3.82</v>
      </c>
      <c r="G181" s="4">
        <v>46</v>
      </c>
      <c r="H181" s="8">
        <v>13.33</v>
      </c>
      <c r="I181" s="4">
        <v>0</v>
      </c>
    </row>
    <row r="182" spans="1:9" x14ac:dyDescent="0.2">
      <c r="A182" s="2">
        <v>4</v>
      </c>
      <c r="B182" s="1" t="s">
        <v>52</v>
      </c>
      <c r="C182" s="4">
        <v>62</v>
      </c>
      <c r="D182" s="8">
        <v>7.01</v>
      </c>
      <c r="E182" s="4">
        <v>53</v>
      </c>
      <c r="F182" s="8">
        <v>10.11</v>
      </c>
      <c r="G182" s="4">
        <v>8</v>
      </c>
      <c r="H182" s="8">
        <v>2.3199999999999998</v>
      </c>
      <c r="I182" s="4">
        <v>1</v>
      </c>
    </row>
    <row r="183" spans="1:9" x14ac:dyDescent="0.2">
      <c r="A183" s="2">
        <v>5</v>
      </c>
      <c r="B183" s="1" t="s">
        <v>58</v>
      </c>
      <c r="C183" s="4">
        <v>61</v>
      </c>
      <c r="D183" s="8">
        <v>6.89</v>
      </c>
      <c r="E183" s="4">
        <v>58</v>
      </c>
      <c r="F183" s="8">
        <v>11.07</v>
      </c>
      <c r="G183" s="4">
        <v>3</v>
      </c>
      <c r="H183" s="8">
        <v>0.87</v>
      </c>
      <c r="I183" s="4">
        <v>0</v>
      </c>
    </row>
    <row r="184" spans="1:9" x14ac:dyDescent="0.2">
      <c r="A184" s="2">
        <v>6</v>
      </c>
      <c r="B184" s="1" t="s">
        <v>45</v>
      </c>
      <c r="C184" s="4">
        <v>56</v>
      </c>
      <c r="D184" s="8">
        <v>6.33</v>
      </c>
      <c r="E184" s="4">
        <v>28</v>
      </c>
      <c r="F184" s="8">
        <v>5.34</v>
      </c>
      <c r="G184" s="4">
        <v>28</v>
      </c>
      <c r="H184" s="8">
        <v>8.1199999999999992</v>
      </c>
      <c r="I184" s="4">
        <v>0</v>
      </c>
    </row>
    <row r="185" spans="1:9" x14ac:dyDescent="0.2">
      <c r="A185" s="2">
        <v>7</v>
      </c>
      <c r="B185" s="1" t="s">
        <v>55</v>
      </c>
      <c r="C185" s="4">
        <v>54</v>
      </c>
      <c r="D185" s="8">
        <v>6.1</v>
      </c>
      <c r="E185" s="4">
        <v>32</v>
      </c>
      <c r="F185" s="8">
        <v>6.11</v>
      </c>
      <c r="G185" s="4">
        <v>22</v>
      </c>
      <c r="H185" s="8">
        <v>6.38</v>
      </c>
      <c r="I185" s="4">
        <v>0</v>
      </c>
    </row>
    <row r="186" spans="1:9" x14ac:dyDescent="0.2">
      <c r="A186" s="2">
        <v>8</v>
      </c>
      <c r="B186" s="1" t="s">
        <v>60</v>
      </c>
      <c r="C186" s="4">
        <v>41</v>
      </c>
      <c r="D186" s="8">
        <v>4.63</v>
      </c>
      <c r="E186" s="4">
        <v>30</v>
      </c>
      <c r="F186" s="8">
        <v>5.73</v>
      </c>
      <c r="G186" s="4">
        <v>4</v>
      </c>
      <c r="H186" s="8">
        <v>1.1599999999999999</v>
      </c>
      <c r="I186" s="4">
        <v>0</v>
      </c>
    </row>
    <row r="187" spans="1:9" x14ac:dyDescent="0.2">
      <c r="A187" s="2">
        <v>9</v>
      </c>
      <c r="B187" s="1" t="s">
        <v>46</v>
      </c>
      <c r="C187" s="4">
        <v>38</v>
      </c>
      <c r="D187" s="8">
        <v>4.29</v>
      </c>
      <c r="E187" s="4">
        <v>16</v>
      </c>
      <c r="F187" s="8">
        <v>3.05</v>
      </c>
      <c r="G187" s="4">
        <v>22</v>
      </c>
      <c r="H187" s="8">
        <v>6.38</v>
      </c>
      <c r="I187" s="4">
        <v>0</v>
      </c>
    </row>
    <row r="188" spans="1:9" x14ac:dyDescent="0.2">
      <c r="A188" s="2">
        <v>10</v>
      </c>
      <c r="B188" s="1" t="s">
        <v>53</v>
      </c>
      <c r="C188" s="4">
        <v>34</v>
      </c>
      <c r="D188" s="8">
        <v>3.84</v>
      </c>
      <c r="E188" s="4">
        <v>24</v>
      </c>
      <c r="F188" s="8">
        <v>4.58</v>
      </c>
      <c r="G188" s="4">
        <v>10</v>
      </c>
      <c r="H188" s="8">
        <v>2.9</v>
      </c>
      <c r="I188" s="4">
        <v>0</v>
      </c>
    </row>
    <row r="189" spans="1:9" x14ac:dyDescent="0.2">
      <c r="A189" s="2">
        <v>11</v>
      </c>
      <c r="B189" s="1" t="s">
        <v>57</v>
      </c>
      <c r="C189" s="4">
        <v>22</v>
      </c>
      <c r="D189" s="8">
        <v>2.4900000000000002</v>
      </c>
      <c r="E189" s="4">
        <v>11</v>
      </c>
      <c r="F189" s="8">
        <v>2.1</v>
      </c>
      <c r="G189" s="4">
        <v>11</v>
      </c>
      <c r="H189" s="8">
        <v>3.19</v>
      </c>
      <c r="I189" s="4">
        <v>0</v>
      </c>
    </row>
    <row r="190" spans="1:9" x14ac:dyDescent="0.2">
      <c r="A190" s="2">
        <v>11</v>
      </c>
      <c r="B190" s="1" t="s">
        <v>61</v>
      </c>
      <c r="C190" s="4">
        <v>22</v>
      </c>
      <c r="D190" s="8">
        <v>2.4900000000000002</v>
      </c>
      <c r="E190" s="4">
        <v>19</v>
      </c>
      <c r="F190" s="8">
        <v>3.63</v>
      </c>
      <c r="G190" s="4">
        <v>3</v>
      </c>
      <c r="H190" s="8">
        <v>0.87</v>
      </c>
      <c r="I190" s="4">
        <v>0</v>
      </c>
    </row>
    <row r="191" spans="1:9" x14ac:dyDescent="0.2">
      <c r="A191" s="2">
        <v>13</v>
      </c>
      <c r="B191" s="1" t="s">
        <v>68</v>
      </c>
      <c r="C191" s="4">
        <v>21</v>
      </c>
      <c r="D191" s="8">
        <v>2.37</v>
      </c>
      <c r="E191" s="4">
        <v>11</v>
      </c>
      <c r="F191" s="8">
        <v>2.1</v>
      </c>
      <c r="G191" s="4">
        <v>10</v>
      </c>
      <c r="H191" s="8">
        <v>2.9</v>
      </c>
      <c r="I191" s="4">
        <v>0</v>
      </c>
    </row>
    <row r="192" spans="1:9" x14ac:dyDescent="0.2">
      <c r="A192" s="2">
        <v>14</v>
      </c>
      <c r="B192" s="1" t="s">
        <v>62</v>
      </c>
      <c r="C192" s="4">
        <v>20</v>
      </c>
      <c r="D192" s="8">
        <v>2.2599999999999998</v>
      </c>
      <c r="E192" s="4">
        <v>0</v>
      </c>
      <c r="F192" s="8">
        <v>0</v>
      </c>
      <c r="G192" s="4">
        <v>17</v>
      </c>
      <c r="H192" s="8">
        <v>4.93</v>
      </c>
      <c r="I192" s="4">
        <v>0</v>
      </c>
    </row>
    <row r="193" spans="1:9" x14ac:dyDescent="0.2">
      <c r="A193" s="2">
        <v>15</v>
      </c>
      <c r="B193" s="1" t="s">
        <v>47</v>
      </c>
      <c r="C193" s="4">
        <v>19</v>
      </c>
      <c r="D193" s="8">
        <v>2.15</v>
      </c>
      <c r="E193" s="4">
        <v>7</v>
      </c>
      <c r="F193" s="8">
        <v>1.34</v>
      </c>
      <c r="G193" s="4">
        <v>12</v>
      </c>
      <c r="H193" s="8">
        <v>3.48</v>
      </c>
      <c r="I193" s="4">
        <v>0</v>
      </c>
    </row>
    <row r="194" spans="1:9" x14ac:dyDescent="0.2">
      <c r="A194" s="2">
        <v>16</v>
      </c>
      <c r="B194" s="1" t="s">
        <v>48</v>
      </c>
      <c r="C194" s="4">
        <v>16</v>
      </c>
      <c r="D194" s="8">
        <v>1.81</v>
      </c>
      <c r="E194" s="4">
        <v>2</v>
      </c>
      <c r="F194" s="8">
        <v>0.38</v>
      </c>
      <c r="G194" s="4">
        <v>14</v>
      </c>
      <c r="H194" s="8">
        <v>4.0599999999999996</v>
      </c>
      <c r="I194" s="4">
        <v>0</v>
      </c>
    </row>
    <row r="195" spans="1:9" x14ac:dyDescent="0.2">
      <c r="A195" s="2">
        <v>16</v>
      </c>
      <c r="B195" s="1" t="s">
        <v>63</v>
      </c>
      <c r="C195" s="4">
        <v>16</v>
      </c>
      <c r="D195" s="8">
        <v>1.81</v>
      </c>
      <c r="E195" s="4">
        <v>12</v>
      </c>
      <c r="F195" s="8">
        <v>2.29</v>
      </c>
      <c r="G195" s="4">
        <v>4</v>
      </c>
      <c r="H195" s="8">
        <v>1.1599999999999999</v>
      </c>
      <c r="I195" s="4">
        <v>0</v>
      </c>
    </row>
    <row r="196" spans="1:9" x14ac:dyDescent="0.2">
      <c r="A196" s="2">
        <v>18</v>
      </c>
      <c r="B196" s="1" t="s">
        <v>51</v>
      </c>
      <c r="C196" s="4">
        <v>14</v>
      </c>
      <c r="D196" s="8">
        <v>1.58</v>
      </c>
      <c r="E196" s="4">
        <v>11</v>
      </c>
      <c r="F196" s="8">
        <v>2.1</v>
      </c>
      <c r="G196" s="4">
        <v>3</v>
      </c>
      <c r="H196" s="8">
        <v>0.87</v>
      </c>
      <c r="I196" s="4">
        <v>0</v>
      </c>
    </row>
    <row r="197" spans="1:9" x14ac:dyDescent="0.2">
      <c r="A197" s="2">
        <v>19</v>
      </c>
      <c r="B197" s="1" t="s">
        <v>50</v>
      </c>
      <c r="C197" s="4">
        <v>12</v>
      </c>
      <c r="D197" s="8">
        <v>1.36</v>
      </c>
      <c r="E197" s="4">
        <v>6</v>
      </c>
      <c r="F197" s="8">
        <v>1.1499999999999999</v>
      </c>
      <c r="G197" s="4">
        <v>6</v>
      </c>
      <c r="H197" s="8">
        <v>1.74</v>
      </c>
      <c r="I197" s="4">
        <v>0</v>
      </c>
    </row>
    <row r="198" spans="1:9" x14ac:dyDescent="0.2">
      <c r="A198" s="2">
        <v>19</v>
      </c>
      <c r="B198" s="1" t="s">
        <v>56</v>
      </c>
      <c r="C198" s="4">
        <v>12</v>
      </c>
      <c r="D198" s="8">
        <v>1.36</v>
      </c>
      <c r="E198" s="4">
        <v>10</v>
      </c>
      <c r="F198" s="8">
        <v>1.91</v>
      </c>
      <c r="G198" s="4">
        <v>2</v>
      </c>
      <c r="H198" s="8">
        <v>0.57999999999999996</v>
      </c>
      <c r="I198" s="4">
        <v>0</v>
      </c>
    </row>
    <row r="199" spans="1:9" x14ac:dyDescent="0.2">
      <c r="A199" s="2">
        <v>19</v>
      </c>
      <c r="B199" s="1" t="s">
        <v>69</v>
      </c>
      <c r="C199" s="4">
        <v>12</v>
      </c>
      <c r="D199" s="8">
        <v>1.36</v>
      </c>
      <c r="E199" s="4">
        <v>4</v>
      </c>
      <c r="F199" s="8">
        <v>0.76</v>
      </c>
      <c r="G199" s="4">
        <v>7</v>
      </c>
      <c r="H199" s="8">
        <v>2.0299999999999998</v>
      </c>
      <c r="I199" s="4">
        <v>0</v>
      </c>
    </row>
    <row r="200" spans="1:9" x14ac:dyDescent="0.2">
      <c r="A200" s="1"/>
      <c r="C200" s="4"/>
      <c r="D200" s="8"/>
      <c r="E200" s="4"/>
      <c r="F200" s="8"/>
      <c r="G200" s="4"/>
      <c r="H200" s="8"/>
      <c r="I200" s="4"/>
    </row>
    <row r="201" spans="1:9" x14ac:dyDescent="0.2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2">
      <c r="A202" s="2">
        <v>1</v>
      </c>
      <c r="B202" s="1" t="s">
        <v>59</v>
      </c>
      <c r="C202" s="4">
        <v>257</v>
      </c>
      <c r="D202" s="8">
        <v>11.07</v>
      </c>
      <c r="E202" s="4">
        <v>230</v>
      </c>
      <c r="F202" s="8">
        <v>19.39</v>
      </c>
      <c r="G202" s="4">
        <v>27</v>
      </c>
      <c r="H202" s="8">
        <v>2.52</v>
      </c>
      <c r="I202" s="4">
        <v>0</v>
      </c>
    </row>
    <row r="203" spans="1:9" x14ac:dyDescent="0.2">
      <c r="A203" s="2">
        <v>2</v>
      </c>
      <c r="B203" s="1" t="s">
        <v>55</v>
      </c>
      <c r="C203" s="4">
        <v>204</v>
      </c>
      <c r="D203" s="8">
        <v>8.7899999999999991</v>
      </c>
      <c r="E203" s="4">
        <v>116</v>
      </c>
      <c r="F203" s="8">
        <v>9.7799999999999994</v>
      </c>
      <c r="G203" s="4">
        <v>87</v>
      </c>
      <c r="H203" s="8">
        <v>8.1199999999999992</v>
      </c>
      <c r="I203" s="4">
        <v>1</v>
      </c>
    </row>
    <row r="204" spans="1:9" x14ac:dyDescent="0.2">
      <c r="A204" s="2">
        <v>3</v>
      </c>
      <c r="B204" s="1" t="s">
        <v>58</v>
      </c>
      <c r="C204" s="4">
        <v>192</v>
      </c>
      <c r="D204" s="8">
        <v>8.27</v>
      </c>
      <c r="E204" s="4">
        <v>172</v>
      </c>
      <c r="F204" s="8">
        <v>14.5</v>
      </c>
      <c r="G204" s="4">
        <v>20</v>
      </c>
      <c r="H204" s="8">
        <v>1.87</v>
      </c>
      <c r="I204" s="4">
        <v>0</v>
      </c>
    </row>
    <row r="205" spans="1:9" x14ac:dyDescent="0.2">
      <c r="A205" s="2">
        <v>4</v>
      </c>
      <c r="B205" s="1" t="s">
        <v>54</v>
      </c>
      <c r="C205" s="4">
        <v>160</v>
      </c>
      <c r="D205" s="8">
        <v>6.89</v>
      </c>
      <c r="E205" s="4">
        <v>75</v>
      </c>
      <c r="F205" s="8">
        <v>6.32</v>
      </c>
      <c r="G205" s="4">
        <v>85</v>
      </c>
      <c r="H205" s="8">
        <v>7.94</v>
      </c>
      <c r="I205" s="4">
        <v>0</v>
      </c>
    </row>
    <row r="206" spans="1:9" x14ac:dyDescent="0.2">
      <c r="A206" s="2">
        <v>5</v>
      </c>
      <c r="B206" s="1" t="s">
        <v>44</v>
      </c>
      <c r="C206" s="4">
        <v>124</v>
      </c>
      <c r="D206" s="8">
        <v>5.34</v>
      </c>
      <c r="E206" s="4">
        <v>28</v>
      </c>
      <c r="F206" s="8">
        <v>2.36</v>
      </c>
      <c r="G206" s="4">
        <v>96</v>
      </c>
      <c r="H206" s="8">
        <v>8.9600000000000009</v>
      </c>
      <c r="I206" s="4">
        <v>0</v>
      </c>
    </row>
    <row r="207" spans="1:9" x14ac:dyDescent="0.2">
      <c r="A207" s="2">
        <v>6</v>
      </c>
      <c r="B207" s="1" t="s">
        <v>52</v>
      </c>
      <c r="C207" s="4">
        <v>106</v>
      </c>
      <c r="D207" s="8">
        <v>4.57</v>
      </c>
      <c r="E207" s="4">
        <v>66</v>
      </c>
      <c r="F207" s="8">
        <v>5.56</v>
      </c>
      <c r="G207" s="4">
        <v>40</v>
      </c>
      <c r="H207" s="8">
        <v>3.73</v>
      </c>
      <c r="I207" s="4">
        <v>0</v>
      </c>
    </row>
    <row r="208" spans="1:9" x14ac:dyDescent="0.2">
      <c r="A208" s="2">
        <v>7</v>
      </c>
      <c r="B208" s="1" t="s">
        <v>60</v>
      </c>
      <c r="C208" s="4">
        <v>95</v>
      </c>
      <c r="D208" s="8">
        <v>4.09</v>
      </c>
      <c r="E208" s="4">
        <v>58</v>
      </c>
      <c r="F208" s="8">
        <v>4.8899999999999997</v>
      </c>
      <c r="G208" s="4">
        <v>14</v>
      </c>
      <c r="H208" s="8">
        <v>1.31</v>
      </c>
      <c r="I208" s="4">
        <v>0</v>
      </c>
    </row>
    <row r="209" spans="1:9" x14ac:dyDescent="0.2">
      <c r="A209" s="2">
        <v>8</v>
      </c>
      <c r="B209" s="1" t="s">
        <v>53</v>
      </c>
      <c r="C209" s="4">
        <v>91</v>
      </c>
      <c r="D209" s="8">
        <v>3.92</v>
      </c>
      <c r="E209" s="4">
        <v>55</v>
      </c>
      <c r="F209" s="8">
        <v>4.6399999999999997</v>
      </c>
      <c r="G209" s="4">
        <v>36</v>
      </c>
      <c r="H209" s="8">
        <v>3.36</v>
      </c>
      <c r="I209" s="4">
        <v>0</v>
      </c>
    </row>
    <row r="210" spans="1:9" x14ac:dyDescent="0.2">
      <c r="A210" s="2">
        <v>9</v>
      </c>
      <c r="B210" s="1" t="s">
        <v>72</v>
      </c>
      <c r="C210" s="4">
        <v>82</v>
      </c>
      <c r="D210" s="8">
        <v>3.53</v>
      </c>
      <c r="E210" s="4">
        <v>18</v>
      </c>
      <c r="F210" s="8">
        <v>1.52</v>
      </c>
      <c r="G210" s="4">
        <v>64</v>
      </c>
      <c r="H210" s="8">
        <v>5.98</v>
      </c>
      <c r="I210" s="4">
        <v>0</v>
      </c>
    </row>
    <row r="211" spans="1:9" x14ac:dyDescent="0.2">
      <c r="A211" s="2">
        <v>10</v>
      </c>
      <c r="B211" s="1" t="s">
        <v>46</v>
      </c>
      <c r="C211" s="4">
        <v>81</v>
      </c>
      <c r="D211" s="8">
        <v>3.49</v>
      </c>
      <c r="E211" s="4">
        <v>20</v>
      </c>
      <c r="F211" s="8">
        <v>1.69</v>
      </c>
      <c r="G211" s="4">
        <v>61</v>
      </c>
      <c r="H211" s="8">
        <v>5.7</v>
      </c>
      <c r="I211" s="4">
        <v>0</v>
      </c>
    </row>
    <row r="212" spans="1:9" x14ac:dyDescent="0.2">
      <c r="A212" s="2">
        <v>11</v>
      </c>
      <c r="B212" s="1" t="s">
        <v>45</v>
      </c>
      <c r="C212" s="4">
        <v>69</v>
      </c>
      <c r="D212" s="8">
        <v>2.97</v>
      </c>
      <c r="E212" s="4">
        <v>31</v>
      </c>
      <c r="F212" s="8">
        <v>2.61</v>
      </c>
      <c r="G212" s="4">
        <v>38</v>
      </c>
      <c r="H212" s="8">
        <v>3.55</v>
      </c>
      <c r="I212" s="4">
        <v>0</v>
      </c>
    </row>
    <row r="213" spans="1:9" x14ac:dyDescent="0.2">
      <c r="A213" s="2">
        <v>12</v>
      </c>
      <c r="B213" s="1" t="s">
        <v>51</v>
      </c>
      <c r="C213" s="4">
        <v>57</v>
      </c>
      <c r="D213" s="8">
        <v>2.46</v>
      </c>
      <c r="E213" s="4">
        <v>33</v>
      </c>
      <c r="F213" s="8">
        <v>2.78</v>
      </c>
      <c r="G213" s="4">
        <v>24</v>
      </c>
      <c r="H213" s="8">
        <v>2.2400000000000002</v>
      </c>
      <c r="I213" s="4">
        <v>0</v>
      </c>
    </row>
    <row r="214" spans="1:9" x14ac:dyDescent="0.2">
      <c r="A214" s="2">
        <v>13</v>
      </c>
      <c r="B214" s="1" t="s">
        <v>50</v>
      </c>
      <c r="C214" s="4">
        <v>55</v>
      </c>
      <c r="D214" s="8">
        <v>2.37</v>
      </c>
      <c r="E214" s="4">
        <v>13</v>
      </c>
      <c r="F214" s="8">
        <v>1.1000000000000001</v>
      </c>
      <c r="G214" s="4">
        <v>42</v>
      </c>
      <c r="H214" s="8">
        <v>3.92</v>
      </c>
      <c r="I214" s="4">
        <v>0</v>
      </c>
    </row>
    <row r="215" spans="1:9" x14ac:dyDescent="0.2">
      <c r="A215" s="2">
        <v>14</v>
      </c>
      <c r="B215" s="1" t="s">
        <v>56</v>
      </c>
      <c r="C215" s="4">
        <v>46</v>
      </c>
      <c r="D215" s="8">
        <v>1.98</v>
      </c>
      <c r="E215" s="4">
        <v>30</v>
      </c>
      <c r="F215" s="8">
        <v>2.5299999999999998</v>
      </c>
      <c r="G215" s="4">
        <v>16</v>
      </c>
      <c r="H215" s="8">
        <v>1.49</v>
      </c>
      <c r="I215" s="4">
        <v>0</v>
      </c>
    </row>
    <row r="216" spans="1:9" x14ac:dyDescent="0.2">
      <c r="A216" s="2">
        <v>14</v>
      </c>
      <c r="B216" s="1" t="s">
        <v>61</v>
      </c>
      <c r="C216" s="4">
        <v>46</v>
      </c>
      <c r="D216" s="8">
        <v>1.98</v>
      </c>
      <c r="E216" s="4">
        <v>36</v>
      </c>
      <c r="F216" s="8">
        <v>3.04</v>
      </c>
      <c r="G216" s="4">
        <v>10</v>
      </c>
      <c r="H216" s="8">
        <v>0.93</v>
      </c>
      <c r="I216" s="4">
        <v>0</v>
      </c>
    </row>
    <row r="217" spans="1:9" x14ac:dyDescent="0.2">
      <c r="A217" s="2">
        <v>16</v>
      </c>
      <c r="B217" s="1" t="s">
        <v>57</v>
      </c>
      <c r="C217" s="4">
        <v>45</v>
      </c>
      <c r="D217" s="8">
        <v>1.94</v>
      </c>
      <c r="E217" s="4">
        <v>25</v>
      </c>
      <c r="F217" s="8">
        <v>2.11</v>
      </c>
      <c r="G217" s="4">
        <v>20</v>
      </c>
      <c r="H217" s="8">
        <v>1.87</v>
      </c>
      <c r="I217" s="4">
        <v>0</v>
      </c>
    </row>
    <row r="218" spans="1:9" x14ac:dyDescent="0.2">
      <c r="A218" s="2">
        <v>17</v>
      </c>
      <c r="B218" s="1" t="s">
        <v>63</v>
      </c>
      <c r="C218" s="4">
        <v>43</v>
      </c>
      <c r="D218" s="8">
        <v>1.85</v>
      </c>
      <c r="E218" s="4">
        <v>32</v>
      </c>
      <c r="F218" s="8">
        <v>2.7</v>
      </c>
      <c r="G218" s="4">
        <v>11</v>
      </c>
      <c r="H218" s="8">
        <v>1.03</v>
      </c>
      <c r="I218" s="4">
        <v>0</v>
      </c>
    </row>
    <row r="219" spans="1:9" x14ac:dyDescent="0.2">
      <c r="A219" s="2">
        <v>18</v>
      </c>
      <c r="B219" s="1" t="s">
        <v>48</v>
      </c>
      <c r="C219" s="4">
        <v>40</v>
      </c>
      <c r="D219" s="8">
        <v>1.72</v>
      </c>
      <c r="E219" s="4">
        <v>7</v>
      </c>
      <c r="F219" s="8">
        <v>0.59</v>
      </c>
      <c r="G219" s="4">
        <v>33</v>
      </c>
      <c r="H219" s="8">
        <v>3.08</v>
      </c>
      <c r="I219" s="4">
        <v>0</v>
      </c>
    </row>
    <row r="220" spans="1:9" x14ac:dyDescent="0.2">
      <c r="A220" s="2">
        <v>18</v>
      </c>
      <c r="B220" s="1" t="s">
        <v>62</v>
      </c>
      <c r="C220" s="4">
        <v>40</v>
      </c>
      <c r="D220" s="8">
        <v>1.72</v>
      </c>
      <c r="E220" s="4">
        <v>0</v>
      </c>
      <c r="F220" s="8">
        <v>0</v>
      </c>
      <c r="G220" s="4">
        <v>16</v>
      </c>
      <c r="H220" s="8">
        <v>1.49</v>
      </c>
      <c r="I220" s="4">
        <v>0</v>
      </c>
    </row>
    <row r="221" spans="1:9" x14ac:dyDescent="0.2">
      <c r="A221" s="2">
        <v>20</v>
      </c>
      <c r="B221" s="1" t="s">
        <v>49</v>
      </c>
      <c r="C221" s="4">
        <v>34</v>
      </c>
      <c r="D221" s="8">
        <v>1.46</v>
      </c>
      <c r="E221" s="4">
        <v>3</v>
      </c>
      <c r="F221" s="8">
        <v>0.25</v>
      </c>
      <c r="G221" s="4">
        <v>31</v>
      </c>
      <c r="H221" s="8">
        <v>2.89</v>
      </c>
      <c r="I221" s="4">
        <v>0</v>
      </c>
    </row>
    <row r="222" spans="1:9" x14ac:dyDescent="0.2">
      <c r="A222" s="1"/>
      <c r="C222" s="4"/>
      <c r="D222" s="8"/>
      <c r="E222" s="4"/>
      <c r="F222" s="8"/>
      <c r="G222" s="4"/>
      <c r="H222" s="8"/>
      <c r="I222" s="4"/>
    </row>
    <row r="223" spans="1:9" x14ac:dyDescent="0.2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2">
      <c r="A224" s="2">
        <v>1</v>
      </c>
      <c r="B224" s="1" t="s">
        <v>59</v>
      </c>
      <c r="C224" s="4">
        <v>142</v>
      </c>
      <c r="D224" s="8">
        <v>11.87</v>
      </c>
      <c r="E224" s="4">
        <v>135</v>
      </c>
      <c r="F224" s="8">
        <v>16.5</v>
      </c>
      <c r="G224" s="4">
        <v>7</v>
      </c>
      <c r="H224" s="8">
        <v>2.0099999999999998</v>
      </c>
      <c r="I224" s="4">
        <v>0</v>
      </c>
    </row>
    <row r="225" spans="1:9" x14ac:dyDescent="0.2">
      <c r="A225" s="2">
        <v>2</v>
      </c>
      <c r="B225" s="1" t="s">
        <v>52</v>
      </c>
      <c r="C225" s="4">
        <v>124</v>
      </c>
      <c r="D225" s="8">
        <v>10.37</v>
      </c>
      <c r="E225" s="4">
        <v>105</v>
      </c>
      <c r="F225" s="8">
        <v>12.84</v>
      </c>
      <c r="G225" s="4">
        <v>18</v>
      </c>
      <c r="H225" s="8">
        <v>5.17</v>
      </c>
      <c r="I225" s="4">
        <v>1</v>
      </c>
    </row>
    <row r="226" spans="1:9" x14ac:dyDescent="0.2">
      <c r="A226" s="2">
        <v>3</v>
      </c>
      <c r="B226" s="1" t="s">
        <v>58</v>
      </c>
      <c r="C226" s="4">
        <v>106</v>
      </c>
      <c r="D226" s="8">
        <v>8.86</v>
      </c>
      <c r="E226" s="4">
        <v>100</v>
      </c>
      <c r="F226" s="8">
        <v>12.22</v>
      </c>
      <c r="G226" s="4">
        <v>6</v>
      </c>
      <c r="H226" s="8">
        <v>1.72</v>
      </c>
      <c r="I226" s="4">
        <v>0</v>
      </c>
    </row>
    <row r="227" spans="1:9" x14ac:dyDescent="0.2">
      <c r="A227" s="2">
        <v>4</v>
      </c>
      <c r="B227" s="1" t="s">
        <v>54</v>
      </c>
      <c r="C227" s="4">
        <v>101</v>
      </c>
      <c r="D227" s="8">
        <v>8.44</v>
      </c>
      <c r="E227" s="4">
        <v>54</v>
      </c>
      <c r="F227" s="8">
        <v>6.6</v>
      </c>
      <c r="G227" s="4">
        <v>46</v>
      </c>
      <c r="H227" s="8">
        <v>13.22</v>
      </c>
      <c r="I227" s="4">
        <v>1</v>
      </c>
    </row>
    <row r="228" spans="1:9" x14ac:dyDescent="0.2">
      <c r="A228" s="2">
        <v>5</v>
      </c>
      <c r="B228" s="1" t="s">
        <v>44</v>
      </c>
      <c r="C228" s="4">
        <v>91</v>
      </c>
      <c r="D228" s="8">
        <v>7.61</v>
      </c>
      <c r="E228" s="4">
        <v>46</v>
      </c>
      <c r="F228" s="8">
        <v>5.62</v>
      </c>
      <c r="G228" s="4">
        <v>45</v>
      </c>
      <c r="H228" s="8">
        <v>12.93</v>
      </c>
      <c r="I228" s="4">
        <v>0</v>
      </c>
    </row>
    <row r="229" spans="1:9" x14ac:dyDescent="0.2">
      <c r="A229" s="2">
        <v>6</v>
      </c>
      <c r="B229" s="1" t="s">
        <v>55</v>
      </c>
      <c r="C229" s="4">
        <v>61</v>
      </c>
      <c r="D229" s="8">
        <v>5.0999999999999996</v>
      </c>
      <c r="E229" s="4">
        <v>47</v>
      </c>
      <c r="F229" s="8">
        <v>5.75</v>
      </c>
      <c r="G229" s="4">
        <v>13</v>
      </c>
      <c r="H229" s="8">
        <v>3.74</v>
      </c>
      <c r="I229" s="4">
        <v>0</v>
      </c>
    </row>
    <row r="230" spans="1:9" x14ac:dyDescent="0.2">
      <c r="A230" s="2">
        <v>7</v>
      </c>
      <c r="B230" s="1" t="s">
        <v>45</v>
      </c>
      <c r="C230" s="4">
        <v>59</v>
      </c>
      <c r="D230" s="8">
        <v>4.93</v>
      </c>
      <c r="E230" s="4">
        <v>50</v>
      </c>
      <c r="F230" s="8">
        <v>6.11</v>
      </c>
      <c r="G230" s="4">
        <v>9</v>
      </c>
      <c r="H230" s="8">
        <v>2.59</v>
      </c>
      <c r="I230" s="4">
        <v>0</v>
      </c>
    </row>
    <row r="231" spans="1:9" x14ac:dyDescent="0.2">
      <c r="A231" s="2">
        <v>8</v>
      </c>
      <c r="B231" s="1" t="s">
        <v>61</v>
      </c>
      <c r="C231" s="4">
        <v>50</v>
      </c>
      <c r="D231" s="8">
        <v>4.18</v>
      </c>
      <c r="E231" s="4">
        <v>44</v>
      </c>
      <c r="F231" s="8">
        <v>5.38</v>
      </c>
      <c r="G231" s="4">
        <v>6</v>
      </c>
      <c r="H231" s="8">
        <v>1.72</v>
      </c>
      <c r="I231" s="4">
        <v>0</v>
      </c>
    </row>
    <row r="232" spans="1:9" x14ac:dyDescent="0.2">
      <c r="A232" s="2">
        <v>9</v>
      </c>
      <c r="B232" s="1" t="s">
        <v>53</v>
      </c>
      <c r="C232" s="4">
        <v>48</v>
      </c>
      <c r="D232" s="8">
        <v>4.01</v>
      </c>
      <c r="E232" s="4">
        <v>30</v>
      </c>
      <c r="F232" s="8">
        <v>3.67</v>
      </c>
      <c r="G232" s="4">
        <v>18</v>
      </c>
      <c r="H232" s="8">
        <v>5.17</v>
      </c>
      <c r="I232" s="4">
        <v>0</v>
      </c>
    </row>
    <row r="233" spans="1:9" x14ac:dyDescent="0.2">
      <c r="A233" s="2">
        <v>9</v>
      </c>
      <c r="B233" s="1" t="s">
        <v>60</v>
      </c>
      <c r="C233" s="4">
        <v>48</v>
      </c>
      <c r="D233" s="8">
        <v>4.01</v>
      </c>
      <c r="E233" s="4">
        <v>27</v>
      </c>
      <c r="F233" s="8">
        <v>3.3</v>
      </c>
      <c r="G233" s="4">
        <v>6</v>
      </c>
      <c r="H233" s="8">
        <v>1.72</v>
      </c>
      <c r="I233" s="4">
        <v>0</v>
      </c>
    </row>
    <row r="234" spans="1:9" x14ac:dyDescent="0.2">
      <c r="A234" s="2">
        <v>11</v>
      </c>
      <c r="B234" s="1" t="s">
        <v>46</v>
      </c>
      <c r="C234" s="4">
        <v>32</v>
      </c>
      <c r="D234" s="8">
        <v>2.68</v>
      </c>
      <c r="E234" s="4">
        <v>15</v>
      </c>
      <c r="F234" s="8">
        <v>1.83</v>
      </c>
      <c r="G234" s="4">
        <v>17</v>
      </c>
      <c r="H234" s="8">
        <v>4.8899999999999997</v>
      </c>
      <c r="I234" s="4">
        <v>0</v>
      </c>
    </row>
    <row r="235" spans="1:9" x14ac:dyDescent="0.2">
      <c r="A235" s="2">
        <v>12</v>
      </c>
      <c r="B235" s="1" t="s">
        <v>51</v>
      </c>
      <c r="C235" s="4">
        <v>25</v>
      </c>
      <c r="D235" s="8">
        <v>2.09</v>
      </c>
      <c r="E235" s="4">
        <v>20</v>
      </c>
      <c r="F235" s="8">
        <v>2.44</v>
      </c>
      <c r="G235" s="4">
        <v>5</v>
      </c>
      <c r="H235" s="8">
        <v>1.44</v>
      </c>
      <c r="I235" s="4">
        <v>0</v>
      </c>
    </row>
    <row r="236" spans="1:9" x14ac:dyDescent="0.2">
      <c r="A236" s="2">
        <v>13</v>
      </c>
      <c r="B236" s="1" t="s">
        <v>68</v>
      </c>
      <c r="C236" s="4">
        <v>21</v>
      </c>
      <c r="D236" s="8">
        <v>1.76</v>
      </c>
      <c r="E236" s="4">
        <v>18</v>
      </c>
      <c r="F236" s="8">
        <v>2.2000000000000002</v>
      </c>
      <c r="G236" s="4">
        <v>3</v>
      </c>
      <c r="H236" s="8">
        <v>0.86</v>
      </c>
      <c r="I236" s="4">
        <v>0</v>
      </c>
    </row>
    <row r="237" spans="1:9" x14ac:dyDescent="0.2">
      <c r="A237" s="2">
        <v>14</v>
      </c>
      <c r="B237" s="1" t="s">
        <v>62</v>
      </c>
      <c r="C237" s="4">
        <v>20</v>
      </c>
      <c r="D237" s="8">
        <v>1.67</v>
      </c>
      <c r="E237" s="4">
        <v>1</v>
      </c>
      <c r="F237" s="8">
        <v>0.12</v>
      </c>
      <c r="G237" s="4">
        <v>16</v>
      </c>
      <c r="H237" s="8">
        <v>4.5999999999999996</v>
      </c>
      <c r="I237" s="4">
        <v>0</v>
      </c>
    </row>
    <row r="238" spans="1:9" x14ac:dyDescent="0.2">
      <c r="A238" s="2">
        <v>15</v>
      </c>
      <c r="B238" s="1" t="s">
        <v>57</v>
      </c>
      <c r="C238" s="4">
        <v>19</v>
      </c>
      <c r="D238" s="8">
        <v>1.59</v>
      </c>
      <c r="E238" s="4">
        <v>13</v>
      </c>
      <c r="F238" s="8">
        <v>1.59</v>
      </c>
      <c r="G238" s="4">
        <v>6</v>
      </c>
      <c r="H238" s="8">
        <v>1.72</v>
      </c>
      <c r="I238" s="4">
        <v>0</v>
      </c>
    </row>
    <row r="239" spans="1:9" x14ac:dyDescent="0.2">
      <c r="A239" s="2">
        <v>16</v>
      </c>
      <c r="B239" s="1" t="s">
        <v>48</v>
      </c>
      <c r="C239" s="4">
        <v>16</v>
      </c>
      <c r="D239" s="8">
        <v>1.34</v>
      </c>
      <c r="E239" s="4">
        <v>5</v>
      </c>
      <c r="F239" s="8">
        <v>0.61</v>
      </c>
      <c r="G239" s="4">
        <v>11</v>
      </c>
      <c r="H239" s="8">
        <v>3.16</v>
      </c>
      <c r="I239" s="4">
        <v>0</v>
      </c>
    </row>
    <row r="240" spans="1:9" x14ac:dyDescent="0.2">
      <c r="A240" s="2">
        <v>16</v>
      </c>
      <c r="B240" s="1" t="s">
        <v>56</v>
      </c>
      <c r="C240" s="4">
        <v>16</v>
      </c>
      <c r="D240" s="8">
        <v>1.34</v>
      </c>
      <c r="E240" s="4">
        <v>13</v>
      </c>
      <c r="F240" s="8">
        <v>1.59</v>
      </c>
      <c r="G240" s="4">
        <v>3</v>
      </c>
      <c r="H240" s="8">
        <v>0.86</v>
      </c>
      <c r="I240" s="4">
        <v>0</v>
      </c>
    </row>
    <row r="241" spans="1:9" x14ac:dyDescent="0.2">
      <c r="A241" s="2">
        <v>18</v>
      </c>
      <c r="B241" s="1" t="s">
        <v>47</v>
      </c>
      <c r="C241" s="4">
        <v>14</v>
      </c>
      <c r="D241" s="8">
        <v>1.17</v>
      </c>
      <c r="E241" s="4">
        <v>7</v>
      </c>
      <c r="F241" s="8">
        <v>0.86</v>
      </c>
      <c r="G241" s="4">
        <v>7</v>
      </c>
      <c r="H241" s="8">
        <v>2.0099999999999998</v>
      </c>
      <c r="I241" s="4">
        <v>0</v>
      </c>
    </row>
    <row r="242" spans="1:9" x14ac:dyDescent="0.2">
      <c r="A242" s="2">
        <v>18</v>
      </c>
      <c r="B242" s="1" t="s">
        <v>74</v>
      </c>
      <c r="C242" s="4">
        <v>14</v>
      </c>
      <c r="D242" s="8">
        <v>1.17</v>
      </c>
      <c r="E242" s="4">
        <v>3</v>
      </c>
      <c r="F242" s="8">
        <v>0.37</v>
      </c>
      <c r="G242" s="4">
        <v>9</v>
      </c>
      <c r="H242" s="8">
        <v>2.59</v>
      </c>
      <c r="I242" s="4">
        <v>0</v>
      </c>
    </row>
    <row r="243" spans="1:9" x14ac:dyDescent="0.2">
      <c r="A243" s="2">
        <v>20</v>
      </c>
      <c r="B243" s="1" t="s">
        <v>73</v>
      </c>
      <c r="C243" s="4">
        <v>13</v>
      </c>
      <c r="D243" s="8">
        <v>1.0900000000000001</v>
      </c>
      <c r="E243" s="4">
        <v>10</v>
      </c>
      <c r="F243" s="8">
        <v>1.22</v>
      </c>
      <c r="G243" s="4">
        <v>3</v>
      </c>
      <c r="H243" s="8">
        <v>0.86</v>
      </c>
      <c r="I243" s="4">
        <v>0</v>
      </c>
    </row>
    <row r="244" spans="1:9" x14ac:dyDescent="0.2">
      <c r="A244" s="1"/>
      <c r="C244" s="4"/>
      <c r="D244" s="8"/>
      <c r="E244" s="4"/>
      <c r="F244" s="8"/>
      <c r="G244" s="4"/>
      <c r="H244" s="8"/>
      <c r="I244" s="4"/>
    </row>
    <row r="245" spans="1:9" x14ac:dyDescent="0.2">
      <c r="A245" s="1" t="s">
        <v>11</v>
      </c>
      <c r="C245" s="4"/>
      <c r="D245" s="8"/>
      <c r="E245" s="4"/>
      <c r="F245" s="8"/>
      <c r="G245" s="4"/>
      <c r="H245" s="8"/>
      <c r="I245" s="4"/>
    </row>
    <row r="246" spans="1:9" x14ac:dyDescent="0.2">
      <c r="A246" s="2">
        <v>1</v>
      </c>
      <c r="B246" s="1" t="s">
        <v>59</v>
      </c>
      <c r="C246" s="4">
        <v>71</v>
      </c>
      <c r="D246" s="8">
        <v>11.49</v>
      </c>
      <c r="E246" s="4">
        <v>61</v>
      </c>
      <c r="F246" s="8">
        <v>21.4</v>
      </c>
      <c r="G246" s="4">
        <v>10</v>
      </c>
      <c r="H246" s="8">
        <v>3.11</v>
      </c>
      <c r="I246" s="4">
        <v>0</v>
      </c>
    </row>
    <row r="247" spans="1:9" x14ac:dyDescent="0.2">
      <c r="A247" s="2">
        <v>2</v>
      </c>
      <c r="B247" s="1" t="s">
        <v>58</v>
      </c>
      <c r="C247" s="4">
        <v>51</v>
      </c>
      <c r="D247" s="8">
        <v>8.25</v>
      </c>
      <c r="E247" s="4">
        <v>45</v>
      </c>
      <c r="F247" s="8">
        <v>15.79</v>
      </c>
      <c r="G247" s="4">
        <v>6</v>
      </c>
      <c r="H247" s="8">
        <v>1.86</v>
      </c>
      <c r="I247" s="4">
        <v>0</v>
      </c>
    </row>
    <row r="248" spans="1:9" x14ac:dyDescent="0.2">
      <c r="A248" s="2">
        <v>3</v>
      </c>
      <c r="B248" s="1" t="s">
        <v>44</v>
      </c>
      <c r="C248" s="4">
        <v>47</v>
      </c>
      <c r="D248" s="8">
        <v>7.61</v>
      </c>
      <c r="E248" s="4">
        <v>10</v>
      </c>
      <c r="F248" s="8">
        <v>3.51</v>
      </c>
      <c r="G248" s="4">
        <v>37</v>
      </c>
      <c r="H248" s="8">
        <v>11.49</v>
      </c>
      <c r="I248" s="4">
        <v>0</v>
      </c>
    </row>
    <row r="249" spans="1:9" x14ac:dyDescent="0.2">
      <c r="A249" s="2">
        <v>4</v>
      </c>
      <c r="B249" s="1" t="s">
        <v>54</v>
      </c>
      <c r="C249" s="4">
        <v>44</v>
      </c>
      <c r="D249" s="8">
        <v>7.12</v>
      </c>
      <c r="E249" s="4">
        <v>15</v>
      </c>
      <c r="F249" s="8">
        <v>5.26</v>
      </c>
      <c r="G249" s="4">
        <v>29</v>
      </c>
      <c r="H249" s="8">
        <v>9.01</v>
      </c>
      <c r="I249" s="4">
        <v>0</v>
      </c>
    </row>
    <row r="250" spans="1:9" x14ac:dyDescent="0.2">
      <c r="A250" s="2">
        <v>5</v>
      </c>
      <c r="B250" s="1" t="s">
        <v>53</v>
      </c>
      <c r="C250" s="4">
        <v>37</v>
      </c>
      <c r="D250" s="8">
        <v>5.99</v>
      </c>
      <c r="E250" s="4">
        <v>20</v>
      </c>
      <c r="F250" s="8">
        <v>7.02</v>
      </c>
      <c r="G250" s="4">
        <v>17</v>
      </c>
      <c r="H250" s="8">
        <v>5.28</v>
      </c>
      <c r="I250" s="4">
        <v>0</v>
      </c>
    </row>
    <row r="251" spans="1:9" x14ac:dyDescent="0.2">
      <c r="A251" s="2">
        <v>6</v>
      </c>
      <c r="B251" s="1" t="s">
        <v>60</v>
      </c>
      <c r="C251" s="4">
        <v>27</v>
      </c>
      <c r="D251" s="8">
        <v>4.37</v>
      </c>
      <c r="E251" s="4">
        <v>18</v>
      </c>
      <c r="F251" s="8">
        <v>6.32</v>
      </c>
      <c r="G251" s="4">
        <v>6</v>
      </c>
      <c r="H251" s="8">
        <v>1.86</v>
      </c>
      <c r="I251" s="4">
        <v>0</v>
      </c>
    </row>
    <row r="252" spans="1:9" x14ac:dyDescent="0.2">
      <c r="A252" s="2">
        <v>7</v>
      </c>
      <c r="B252" s="1" t="s">
        <v>45</v>
      </c>
      <c r="C252" s="4">
        <v>26</v>
      </c>
      <c r="D252" s="8">
        <v>4.21</v>
      </c>
      <c r="E252" s="4">
        <v>5</v>
      </c>
      <c r="F252" s="8">
        <v>1.75</v>
      </c>
      <c r="G252" s="4">
        <v>21</v>
      </c>
      <c r="H252" s="8">
        <v>6.52</v>
      </c>
      <c r="I252" s="4">
        <v>0</v>
      </c>
    </row>
    <row r="253" spans="1:9" x14ac:dyDescent="0.2">
      <c r="A253" s="2">
        <v>8</v>
      </c>
      <c r="B253" s="1" t="s">
        <v>52</v>
      </c>
      <c r="C253" s="4">
        <v>25</v>
      </c>
      <c r="D253" s="8">
        <v>4.05</v>
      </c>
      <c r="E253" s="4">
        <v>15</v>
      </c>
      <c r="F253" s="8">
        <v>5.26</v>
      </c>
      <c r="G253" s="4">
        <v>10</v>
      </c>
      <c r="H253" s="8">
        <v>3.11</v>
      </c>
      <c r="I253" s="4">
        <v>0</v>
      </c>
    </row>
    <row r="254" spans="1:9" x14ac:dyDescent="0.2">
      <c r="A254" s="2">
        <v>9</v>
      </c>
      <c r="B254" s="1" t="s">
        <v>46</v>
      </c>
      <c r="C254" s="4">
        <v>21</v>
      </c>
      <c r="D254" s="8">
        <v>3.4</v>
      </c>
      <c r="E254" s="4">
        <v>7</v>
      </c>
      <c r="F254" s="8">
        <v>2.46</v>
      </c>
      <c r="G254" s="4">
        <v>14</v>
      </c>
      <c r="H254" s="8">
        <v>4.3499999999999996</v>
      </c>
      <c r="I254" s="4">
        <v>0</v>
      </c>
    </row>
    <row r="255" spans="1:9" x14ac:dyDescent="0.2">
      <c r="A255" s="2">
        <v>10</v>
      </c>
      <c r="B255" s="1" t="s">
        <v>75</v>
      </c>
      <c r="C255" s="4">
        <v>20</v>
      </c>
      <c r="D255" s="8">
        <v>3.24</v>
      </c>
      <c r="E255" s="4">
        <v>3</v>
      </c>
      <c r="F255" s="8">
        <v>1.05</v>
      </c>
      <c r="G255" s="4">
        <v>17</v>
      </c>
      <c r="H255" s="8">
        <v>5.28</v>
      </c>
      <c r="I255" s="4">
        <v>0</v>
      </c>
    </row>
    <row r="256" spans="1:9" x14ac:dyDescent="0.2">
      <c r="A256" s="2">
        <v>10</v>
      </c>
      <c r="B256" s="1" t="s">
        <v>55</v>
      </c>
      <c r="C256" s="4">
        <v>20</v>
      </c>
      <c r="D256" s="8">
        <v>3.24</v>
      </c>
      <c r="E256" s="4">
        <v>12</v>
      </c>
      <c r="F256" s="8">
        <v>4.21</v>
      </c>
      <c r="G256" s="4">
        <v>7</v>
      </c>
      <c r="H256" s="8">
        <v>2.17</v>
      </c>
      <c r="I256" s="4">
        <v>0</v>
      </c>
    </row>
    <row r="257" spans="1:9" x14ac:dyDescent="0.2">
      <c r="A257" s="2">
        <v>12</v>
      </c>
      <c r="B257" s="1" t="s">
        <v>51</v>
      </c>
      <c r="C257" s="4">
        <v>18</v>
      </c>
      <c r="D257" s="8">
        <v>2.91</v>
      </c>
      <c r="E257" s="4">
        <v>4</v>
      </c>
      <c r="F257" s="8">
        <v>1.4</v>
      </c>
      <c r="G257" s="4">
        <v>14</v>
      </c>
      <c r="H257" s="8">
        <v>4.3499999999999996</v>
      </c>
      <c r="I257" s="4">
        <v>0</v>
      </c>
    </row>
    <row r="258" spans="1:9" x14ac:dyDescent="0.2">
      <c r="A258" s="2">
        <v>13</v>
      </c>
      <c r="B258" s="1" t="s">
        <v>56</v>
      </c>
      <c r="C258" s="4">
        <v>17</v>
      </c>
      <c r="D258" s="8">
        <v>2.75</v>
      </c>
      <c r="E258" s="4">
        <v>11</v>
      </c>
      <c r="F258" s="8">
        <v>3.86</v>
      </c>
      <c r="G258" s="4">
        <v>6</v>
      </c>
      <c r="H258" s="8">
        <v>1.86</v>
      </c>
      <c r="I258" s="4">
        <v>0</v>
      </c>
    </row>
    <row r="259" spans="1:9" x14ac:dyDescent="0.2">
      <c r="A259" s="2">
        <v>14</v>
      </c>
      <c r="B259" s="1" t="s">
        <v>61</v>
      </c>
      <c r="C259" s="4">
        <v>16</v>
      </c>
      <c r="D259" s="8">
        <v>2.59</v>
      </c>
      <c r="E259" s="4">
        <v>12</v>
      </c>
      <c r="F259" s="8">
        <v>4.21</v>
      </c>
      <c r="G259" s="4">
        <v>4</v>
      </c>
      <c r="H259" s="8">
        <v>1.24</v>
      </c>
      <c r="I259" s="4">
        <v>0</v>
      </c>
    </row>
    <row r="260" spans="1:9" x14ac:dyDescent="0.2">
      <c r="A260" s="2">
        <v>15</v>
      </c>
      <c r="B260" s="1" t="s">
        <v>69</v>
      </c>
      <c r="C260" s="4">
        <v>12</v>
      </c>
      <c r="D260" s="8">
        <v>1.94</v>
      </c>
      <c r="E260" s="4">
        <v>5</v>
      </c>
      <c r="F260" s="8">
        <v>1.75</v>
      </c>
      <c r="G260" s="4">
        <v>7</v>
      </c>
      <c r="H260" s="8">
        <v>2.17</v>
      </c>
      <c r="I260" s="4">
        <v>0</v>
      </c>
    </row>
    <row r="261" spans="1:9" x14ac:dyDescent="0.2">
      <c r="A261" s="2">
        <v>16</v>
      </c>
      <c r="B261" s="1" t="s">
        <v>47</v>
      </c>
      <c r="C261" s="4">
        <v>10</v>
      </c>
      <c r="D261" s="8">
        <v>1.62</v>
      </c>
      <c r="E261" s="4">
        <v>1</v>
      </c>
      <c r="F261" s="8">
        <v>0.35</v>
      </c>
      <c r="G261" s="4">
        <v>9</v>
      </c>
      <c r="H261" s="8">
        <v>2.8</v>
      </c>
      <c r="I261" s="4">
        <v>0</v>
      </c>
    </row>
    <row r="262" spans="1:9" x14ac:dyDescent="0.2">
      <c r="A262" s="2">
        <v>17</v>
      </c>
      <c r="B262" s="1" t="s">
        <v>50</v>
      </c>
      <c r="C262" s="4">
        <v>9</v>
      </c>
      <c r="D262" s="8">
        <v>1.46</v>
      </c>
      <c r="E262" s="4">
        <v>2</v>
      </c>
      <c r="F262" s="8">
        <v>0.7</v>
      </c>
      <c r="G262" s="4">
        <v>7</v>
      </c>
      <c r="H262" s="8">
        <v>2.17</v>
      </c>
      <c r="I262" s="4">
        <v>0</v>
      </c>
    </row>
    <row r="263" spans="1:9" x14ac:dyDescent="0.2">
      <c r="A263" s="2">
        <v>17</v>
      </c>
      <c r="B263" s="1" t="s">
        <v>57</v>
      </c>
      <c r="C263" s="4">
        <v>9</v>
      </c>
      <c r="D263" s="8">
        <v>1.46</v>
      </c>
      <c r="E263" s="4">
        <v>4</v>
      </c>
      <c r="F263" s="8">
        <v>1.4</v>
      </c>
      <c r="G263" s="4">
        <v>4</v>
      </c>
      <c r="H263" s="8">
        <v>1.24</v>
      </c>
      <c r="I263" s="4">
        <v>0</v>
      </c>
    </row>
    <row r="264" spans="1:9" x14ac:dyDescent="0.2">
      <c r="A264" s="2">
        <v>17</v>
      </c>
      <c r="B264" s="1" t="s">
        <v>63</v>
      </c>
      <c r="C264" s="4">
        <v>9</v>
      </c>
      <c r="D264" s="8">
        <v>1.46</v>
      </c>
      <c r="E264" s="4">
        <v>6</v>
      </c>
      <c r="F264" s="8">
        <v>2.11</v>
      </c>
      <c r="G264" s="4">
        <v>3</v>
      </c>
      <c r="H264" s="8">
        <v>0.93</v>
      </c>
      <c r="I264" s="4">
        <v>0</v>
      </c>
    </row>
    <row r="265" spans="1:9" x14ac:dyDescent="0.2">
      <c r="A265" s="2">
        <v>20</v>
      </c>
      <c r="B265" s="1" t="s">
        <v>70</v>
      </c>
      <c r="C265" s="4">
        <v>8</v>
      </c>
      <c r="D265" s="8">
        <v>1.29</v>
      </c>
      <c r="E265" s="4">
        <v>3</v>
      </c>
      <c r="F265" s="8">
        <v>1.05</v>
      </c>
      <c r="G265" s="4">
        <v>5</v>
      </c>
      <c r="H265" s="8">
        <v>1.55</v>
      </c>
      <c r="I265" s="4">
        <v>0</v>
      </c>
    </row>
    <row r="266" spans="1:9" x14ac:dyDescent="0.2">
      <c r="A266" s="2">
        <v>20</v>
      </c>
      <c r="B266" s="1" t="s">
        <v>62</v>
      </c>
      <c r="C266" s="4">
        <v>8</v>
      </c>
      <c r="D266" s="8">
        <v>1.29</v>
      </c>
      <c r="E266" s="4">
        <v>0</v>
      </c>
      <c r="F266" s="8">
        <v>0</v>
      </c>
      <c r="G266" s="4">
        <v>5</v>
      </c>
      <c r="H266" s="8">
        <v>1.55</v>
      </c>
      <c r="I266" s="4">
        <v>0</v>
      </c>
    </row>
    <row r="267" spans="1:9" x14ac:dyDescent="0.2">
      <c r="A267" s="2">
        <v>20</v>
      </c>
      <c r="B267" s="1" t="s">
        <v>76</v>
      </c>
      <c r="C267" s="4">
        <v>8</v>
      </c>
      <c r="D267" s="8">
        <v>1.29</v>
      </c>
      <c r="E267" s="4">
        <v>3</v>
      </c>
      <c r="F267" s="8">
        <v>1.05</v>
      </c>
      <c r="G267" s="4">
        <v>5</v>
      </c>
      <c r="H267" s="8">
        <v>1.55</v>
      </c>
      <c r="I267" s="4">
        <v>0</v>
      </c>
    </row>
    <row r="268" spans="1:9" x14ac:dyDescent="0.2">
      <c r="A268" s="1"/>
      <c r="C268" s="4"/>
      <c r="D268" s="8"/>
      <c r="E268" s="4"/>
      <c r="F268" s="8"/>
      <c r="G268" s="4"/>
      <c r="H268" s="8"/>
      <c r="I268" s="4"/>
    </row>
    <row r="269" spans="1:9" x14ac:dyDescent="0.2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2">
      <c r="A270" s="2">
        <v>1</v>
      </c>
      <c r="B270" s="1" t="s">
        <v>44</v>
      </c>
      <c r="C270" s="4">
        <v>20</v>
      </c>
      <c r="D270" s="8">
        <v>9.8000000000000007</v>
      </c>
      <c r="E270" s="4">
        <v>8</v>
      </c>
      <c r="F270" s="8">
        <v>5.44</v>
      </c>
      <c r="G270" s="4">
        <v>12</v>
      </c>
      <c r="H270" s="8">
        <v>21.82</v>
      </c>
      <c r="I270" s="4">
        <v>0</v>
      </c>
    </row>
    <row r="271" spans="1:9" x14ac:dyDescent="0.2">
      <c r="A271" s="2">
        <v>2</v>
      </c>
      <c r="B271" s="1" t="s">
        <v>67</v>
      </c>
      <c r="C271" s="4">
        <v>17</v>
      </c>
      <c r="D271" s="8">
        <v>8.33</v>
      </c>
      <c r="E271" s="4">
        <v>7</v>
      </c>
      <c r="F271" s="8">
        <v>4.76</v>
      </c>
      <c r="G271" s="4">
        <v>10</v>
      </c>
      <c r="H271" s="8">
        <v>18.18</v>
      </c>
      <c r="I271" s="4">
        <v>0</v>
      </c>
    </row>
    <row r="272" spans="1:9" x14ac:dyDescent="0.2">
      <c r="A272" s="2">
        <v>2</v>
      </c>
      <c r="B272" s="1" t="s">
        <v>59</v>
      </c>
      <c r="C272" s="4">
        <v>17</v>
      </c>
      <c r="D272" s="8">
        <v>8.33</v>
      </c>
      <c r="E272" s="4">
        <v>16</v>
      </c>
      <c r="F272" s="8">
        <v>10.88</v>
      </c>
      <c r="G272" s="4">
        <v>0</v>
      </c>
      <c r="H272" s="8">
        <v>0</v>
      </c>
      <c r="I272" s="4">
        <v>0</v>
      </c>
    </row>
    <row r="273" spans="1:9" x14ac:dyDescent="0.2">
      <c r="A273" s="2">
        <v>4</v>
      </c>
      <c r="B273" s="1" t="s">
        <v>54</v>
      </c>
      <c r="C273" s="4">
        <v>13</v>
      </c>
      <c r="D273" s="8">
        <v>6.37</v>
      </c>
      <c r="E273" s="4">
        <v>10</v>
      </c>
      <c r="F273" s="8">
        <v>6.8</v>
      </c>
      <c r="G273" s="4">
        <v>3</v>
      </c>
      <c r="H273" s="8">
        <v>5.45</v>
      </c>
      <c r="I273" s="4">
        <v>0</v>
      </c>
    </row>
    <row r="274" spans="1:9" x14ac:dyDescent="0.2">
      <c r="A274" s="2">
        <v>5</v>
      </c>
      <c r="B274" s="1" t="s">
        <v>52</v>
      </c>
      <c r="C274" s="4">
        <v>12</v>
      </c>
      <c r="D274" s="8">
        <v>5.88</v>
      </c>
      <c r="E274" s="4">
        <v>11</v>
      </c>
      <c r="F274" s="8">
        <v>7.48</v>
      </c>
      <c r="G274" s="4">
        <v>1</v>
      </c>
      <c r="H274" s="8">
        <v>1.82</v>
      </c>
      <c r="I274" s="4">
        <v>0</v>
      </c>
    </row>
    <row r="275" spans="1:9" x14ac:dyDescent="0.2">
      <c r="A275" s="2">
        <v>6</v>
      </c>
      <c r="B275" s="1" t="s">
        <v>58</v>
      </c>
      <c r="C275" s="4">
        <v>11</v>
      </c>
      <c r="D275" s="8">
        <v>5.39</v>
      </c>
      <c r="E275" s="4">
        <v>10</v>
      </c>
      <c r="F275" s="8">
        <v>6.8</v>
      </c>
      <c r="G275" s="4">
        <v>1</v>
      </c>
      <c r="H275" s="8">
        <v>1.82</v>
      </c>
      <c r="I275" s="4">
        <v>0</v>
      </c>
    </row>
    <row r="276" spans="1:9" x14ac:dyDescent="0.2">
      <c r="A276" s="2">
        <v>7</v>
      </c>
      <c r="B276" s="1" t="s">
        <v>60</v>
      </c>
      <c r="C276" s="4">
        <v>10</v>
      </c>
      <c r="D276" s="8">
        <v>4.9000000000000004</v>
      </c>
      <c r="E276" s="4">
        <v>9</v>
      </c>
      <c r="F276" s="8">
        <v>6.12</v>
      </c>
      <c r="G276" s="4">
        <v>1</v>
      </c>
      <c r="H276" s="8">
        <v>1.82</v>
      </c>
      <c r="I276" s="4">
        <v>0</v>
      </c>
    </row>
    <row r="277" spans="1:9" x14ac:dyDescent="0.2">
      <c r="A277" s="2">
        <v>8</v>
      </c>
      <c r="B277" s="1" t="s">
        <v>53</v>
      </c>
      <c r="C277" s="4">
        <v>9</v>
      </c>
      <c r="D277" s="8">
        <v>4.41</v>
      </c>
      <c r="E277" s="4">
        <v>9</v>
      </c>
      <c r="F277" s="8">
        <v>6.12</v>
      </c>
      <c r="G277" s="4">
        <v>0</v>
      </c>
      <c r="H277" s="8">
        <v>0</v>
      </c>
      <c r="I277" s="4">
        <v>0</v>
      </c>
    </row>
    <row r="278" spans="1:9" x14ac:dyDescent="0.2">
      <c r="A278" s="2">
        <v>9</v>
      </c>
      <c r="B278" s="1" t="s">
        <v>45</v>
      </c>
      <c r="C278" s="4">
        <v>8</v>
      </c>
      <c r="D278" s="8">
        <v>3.92</v>
      </c>
      <c r="E278" s="4">
        <v>5</v>
      </c>
      <c r="F278" s="8">
        <v>3.4</v>
      </c>
      <c r="G278" s="4">
        <v>3</v>
      </c>
      <c r="H278" s="8">
        <v>5.45</v>
      </c>
      <c r="I278" s="4">
        <v>0</v>
      </c>
    </row>
    <row r="279" spans="1:9" x14ac:dyDescent="0.2">
      <c r="A279" s="2">
        <v>9</v>
      </c>
      <c r="B279" s="1" t="s">
        <v>80</v>
      </c>
      <c r="C279" s="4">
        <v>8</v>
      </c>
      <c r="D279" s="8">
        <v>3.92</v>
      </c>
      <c r="E279" s="4">
        <v>6</v>
      </c>
      <c r="F279" s="8">
        <v>4.08</v>
      </c>
      <c r="G279" s="4">
        <v>2</v>
      </c>
      <c r="H279" s="8">
        <v>3.64</v>
      </c>
      <c r="I279" s="4">
        <v>0</v>
      </c>
    </row>
    <row r="280" spans="1:9" x14ac:dyDescent="0.2">
      <c r="A280" s="2">
        <v>11</v>
      </c>
      <c r="B280" s="1" t="s">
        <v>46</v>
      </c>
      <c r="C280" s="4">
        <v>7</v>
      </c>
      <c r="D280" s="8">
        <v>3.43</v>
      </c>
      <c r="E280" s="4">
        <v>4</v>
      </c>
      <c r="F280" s="8">
        <v>2.72</v>
      </c>
      <c r="G280" s="4">
        <v>3</v>
      </c>
      <c r="H280" s="8">
        <v>5.45</v>
      </c>
      <c r="I280" s="4">
        <v>0</v>
      </c>
    </row>
    <row r="281" spans="1:9" x14ac:dyDescent="0.2">
      <c r="A281" s="2">
        <v>12</v>
      </c>
      <c r="B281" s="1" t="s">
        <v>79</v>
      </c>
      <c r="C281" s="4">
        <v>6</v>
      </c>
      <c r="D281" s="8">
        <v>2.94</v>
      </c>
      <c r="E281" s="4">
        <v>5</v>
      </c>
      <c r="F281" s="8">
        <v>3.4</v>
      </c>
      <c r="G281" s="4">
        <v>0</v>
      </c>
      <c r="H281" s="8">
        <v>0</v>
      </c>
      <c r="I281" s="4">
        <v>1</v>
      </c>
    </row>
    <row r="282" spans="1:9" x14ac:dyDescent="0.2">
      <c r="A282" s="2">
        <v>12</v>
      </c>
      <c r="B282" s="1" t="s">
        <v>61</v>
      </c>
      <c r="C282" s="4">
        <v>6</v>
      </c>
      <c r="D282" s="8">
        <v>2.94</v>
      </c>
      <c r="E282" s="4">
        <v>6</v>
      </c>
      <c r="F282" s="8">
        <v>4.08</v>
      </c>
      <c r="G282" s="4">
        <v>0</v>
      </c>
      <c r="H282" s="8">
        <v>0</v>
      </c>
      <c r="I282" s="4">
        <v>0</v>
      </c>
    </row>
    <row r="283" spans="1:9" x14ac:dyDescent="0.2">
      <c r="A283" s="2">
        <v>14</v>
      </c>
      <c r="B283" s="1" t="s">
        <v>68</v>
      </c>
      <c r="C283" s="4">
        <v>5</v>
      </c>
      <c r="D283" s="8">
        <v>2.4500000000000002</v>
      </c>
      <c r="E283" s="4">
        <v>4</v>
      </c>
      <c r="F283" s="8">
        <v>2.72</v>
      </c>
      <c r="G283" s="4">
        <v>1</v>
      </c>
      <c r="H283" s="8">
        <v>1.82</v>
      </c>
      <c r="I283" s="4">
        <v>0</v>
      </c>
    </row>
    <row r="284" spans="1:9" x14ac:dyDescent="0.2">
      <c r="A284" s="2">
        <v>14</v>
      </c>
      <c r="B284" s="1" t="s">
        <v>77</v>
      </c>
      <c r="C284" s="4">
        <v>5</v>
      </c>
      <c r="D284" s="8">
        <v>2.4500000000000002</v>
      </c>
      <c r="E284" s="4">
        <v>1</v>
      </c>
      <c r="F284" s="8">
        <v>0.68</v>
      </c>
      <c r="G284" s="4">
        <v>4</v>
      </c>
      <c r="H284" s="8">
        <v>7.27</v>
      </c>
      <c r="I284" s="4">
        <v>0</v>
      </c>
    </row>
    <row r="285" spans="1:9" x14ac:dyDescent="0.2">
      <c r="A285" s="2">
        <v>14</v>
      </c>
      <c r="B285" s="1" t="s">
        <v>51</v>
      </c>
      <c r="C285" s="4">
        <v>5</v>
      </c>
      <c r="D285" s="8">
        <v>2.4500000000000002</v>
      </c>
      <c r="E285" s="4">
        <v>5</v>
      </c>
      <c r="F285" s="8">
        <v>3.4</v>
      </c>
      <c r="G285" s="4">
        <v>0</v>
      </c>
      <c r="H285" s="8">
        <v>0</v>
      </c>
      <c r="I285" s="4">
        <v>0</v>
      </c>
    </row>
    <row r="286" spans="1:9" x14ac:dyDescent="0.2">
      <c r="A286" s="2">
        <v>17</v>
      </c>
      <c r="B286" s="1" t="s">
        <v>78</v>
      </c>
      <c r="C286" s="4">
        <v>4</v>
      </c>
      <c r="D286" s="8">
        <v>1.96</v>
      </c>
      <c r="E286" s="4">
        <v>3</v>
      </c>
      <c r="F286" s="8">
        <v>2.04</v>
      </c>
      <c r="G286" s="4">
        <v>1</v>
      </c>
      <c r="H286" s="8">
        <v>1.82</v>
      </c>
      <c r="I286" s="4">
        <v>0</v>
      </c>
    </row>
    <row r="287" spans="1:9" x14ac:dyDescent="0.2">
      <c r="A287" s="2">
        <v>17</v>
      </c>
      <c r="B287" s="1" t="s">
        <v>73</v>
      </c>
      <c r="C287" s="4">
        <v>4</v>
      </c>
      <c r="D287" s="8">
        <v>1.96</v>
      </c>
      <c r="E287" s="4">
        <v>3</v>
      </c>
      <c r="F287" s="8">
        <v>2.04</v>
      </c>
      <c r="G287" s="4">
        <v>1</v>
      </c>
      <c r="H287" s="8">
        <v>1.82</v>
      </c>
      <c r="I287" s="4">
        <v>0</v>
      </c>
    </row>
    <row r="288" spans="1:9" x14ac:dyDescent="0.2">
      <c r="A288" s="2">
        <v>17</v>
      </c>
      <c r="B288" s="1" t="s">
        <v>71</v>
      </c>
      <c r="C288" s="4">
        <v>4</v>
      </c>
      <c r="D288" s="8">
        <v>1.96</v>
      </c>
      <c r="E288" s="4">
        <v>3</v>
      </c>
      <c r="F288" s="8">
        <v>2.04</v>
      </c>
      <c r="G288" s="4">
        <v>1</v>
      </c>
      <c r="H288" s="8">
        <v>1.82</v>
      </c>
      <c r="I288" s="4">
        <v>0</v>
      </c>
    </row>
    <row r="289" spans="1:9" x14ac:dyDescent="0.2">
      <c r="A289" s="2">
        <v>20</v>
      </c>
      <c r="B289" s="1" t="s">
        <v>50</v>
      </c>
      <c r="C289" s="4">
        <v>3</v>
      </c>
      <c r="D289" s="8">
        <v>1.47</v>
      </c>
      <c r="E289" s="4">
        <v>2</v>
      </c>
      <c r="F289" s="8">
        <v>1.36</v>
      </c>
      <c r="G289" s="4">
        <v>1</v>
      </c>
      <c r="H289" s="8">
        <v>1.82</v>
      </c>
      <c r="I289" s="4">
        <v>0</v>
      </c>
    </row>
    <row r="290" spans="1:9" x14ac:dyDescent="0.2">
      <c r="A290" s="2">
        <v>20</v>
      </c>
      <c r="B290" s="1" t="s">
        <v>55</v>
      </c>
      <c r="C290" s="4">
        <v>3</v>
      </c>
      <c r="D290" s="8">
        <v>1.47</v>
      </c>
      <c r="E290" s="4">
        <v>2</v>
      </c>
      <c r="F290" s="8">
        <v>1.36</v>
      </c>
      <c r="G290" s="4">
        <v>1</v>
      </c>
      <c r="H290" s="8">
        <v>1.82</v>
      </c>
      <c r="I290" s="4">
        <v>0</v>
      </c>
    </row>
    <row r="291" spans="1:9" x14ac:dyDescent="0.2">
      <c r="A291" s="2">
        <v>20</v>
      </c>
      <c r="B291" s="1" t="s">
        <v>57</v>
      </c>
      <c r="C291" s="4">
        <v>3</v>
      </c>
      <c r="D291" s="8">
        <v>1.47</v>
      </c>
      <c r="E291" s="4">
        <v>2</v>
      </c>
      <c r="F291" s="8">
        <v>1.36</v>
      </c>
      <c r="G291" s="4">
        <v>1</v>
      </c>
      <c r="H291" s="8">
        <v>1.82</v>
      </c>
      <c r="I291" s="4">
        <v>0</v>
      </c>
    </row>
    <row r="292" spans="1:9" x14ac:dyDescent="0.2">
      <c r="A292" s="1"/>
      <c r="C292" s="4"/>
      <c r="D292" s="8"/>
      <c r="E292" s="4"/>
      <c r="F292" s="8"/>
      <c r="G292" s="4"/>
      <c r="H292" s="8"/>
      <c r="I292" s="4"/>
    </row>
    <row r="293" spans="1:9" x14ac:dyDescent="0.2">
      <c r="A293" s="1" t="s">
        <v>13</v>
      </c>
      <c r="C293" s="4"/>
      <c r="D293" s="8"/>
      <c r="E293" s="4"/>
      <c r="F293" s="8"/>
      <c r="G293" s="4"/>
      <c r="H293" s="8"/>
      <c r="I293" s="4"/>
    </row>
    <row r="294" spans="1:9" x14ac:dyDescent="0.2">
      <c r="A294" s="2">
        <v>1</v>
      </c>
      <c r="B294" s="1" t="s">
        <v>52</v>
      </c>
      <c r="C294" s="4">
        <v>32</v>
      </c>
      <c r="D294" s="8">
        <v>12.31</v>
      </c>
      <c r="E294" s="4">
        <v>26</v>
      </c>
      <c r="F294" s="8">
        <v>15.85</v>
      </c>
      <c r="G294" s="4">
        <v>6</v>
      </c>
      <c r="H294" s="8">
        <v>7.32</v>
      </c>
      <c r="I294" s="4">
        <v>0</v>
      </c>
    </row>
    <row r="295" spans="1:9" x14ac:dyDescent="0.2">
      <c r="A295" s="2">
        <v>2</v>
      </c>
      <c r="B295" s="1" t="s">
        <v>54</v>
      </c>
      <c r="C295" s="4">
        <v>27</v>
      </c>
      <c r="D295" s="8">
        <v>10.38</v>
      </c>
      <c r="E295" s="4">
        <v>17</v>
      </c>
      <c r="F295" s="8">
        <v>10.37</v>
      </c>
      <c r="G295" s="4">
        <v>9</v>
      </c>
      <c r="H295" s="8">
        <v>10.98</v>
      </c>
      <c r="I295" s="4">
        <v>0</v>
      </c>
    </row>
    <row r="296" spans="1:9" x14ac:dyDescent="0.2">
      <c r="A296" s="2">
        <v>3</v>
      </c>
      <c r="B296" s="1" t="s">
        <v>59</v>
      </c>
      <c r="C296" s="4">
        <v>23</v>
      </c>
      <c r="D296" s="8">
        <v>8.85</v>
      </c>
      <c r="E296" s="4">
        <v>22</v>
      </c>
      <c r="F296" s="8">
        <v>13.41</v>
      </c>
      <c r="G296" s="4">
        <v>0</v>
      </c>
      <c r="H296" s="8">
        <v>0</v>
      </c>
      <c r="I296" s="4">
        <v>1</v>
      </c>
    </row>
    <row r="297" spans="1:9" x14ac:dyDescent="0.2">
      <c r="A297" s="2">
        <v>4</v>
      </c>
      <c r="B297" s="1" t="s">
        <v>58</v>
      </c>
      <c r="C297" s="4">
        <v>22</v>
      </c>
      <c r="D297" s="8">
        <v>8.4600000000000009</v>
      </c>
      <c r="E297" s="4">
        <v>19</v>
      </c>
      <c r="F297" s="8">
        <v>11.59</v>
      </c>
      <c r="G297" s="4">
        <v>3</v>
      </c>
      <c r="H297" s="8">
        <v>3.66</v>
      </c>
      <c r="I297" s="4">
        <v>0</v>
      </c>
    </row>
    <row r="298" spans="1:9" x14ac:dyDescent="0.2">
      <c r="A298" s="2">
        <v>5</v>
      </c>
      <c r="B298" s="1" t="s">
        <v>44</v>
      </c>
      <c r="C298" s="4">
        <v>12</v>
      </c>
      <c r="D298" s="8">
        <v>4.62</v>
      </c>
      <c r="E298" s="4">
        <v>5</v>
      </c>
      <c r="F298" s="8">
        <v>3.05</v>
      </c>
      <c r="G298" s="4">
        <v>7</v>
      </c>
      <c r="H298" s="8">
        <v>8.5399999999999991</v>
      </c>
      <c r="I298" s="4">
        <v>0</v>
      </c>
    </row>
    <row r="299" spans="1:9" x14ac:dyDescent="0.2">
      <c r="A299" s="2">
        <v>5</v>
      </c>
      <c r="B299" s="1" t="s">
        <v>80</v>
      </c>
      <c r="C299" s="4">
        <v>12</v>
      </c>
      <c r="D299" s="8">
        <v>4.62</v>
      </c>
      <c r="E299" s="4">
        <v>7</v>
      </c>
      <c r="F299" s="8">
        <v>4.2699999999999996</v>
      </c>
      <c r="G299" s="4">
        <v>4</v>
      </c>
      <c r="H299" s="8">
        <v>4.88</v>
      </c>
      <c r="I299" s="4">
        <v>0</v>
      </c>
    </row>
    <row r="300" spans="1:9" x14ac:dyDescent="0.2">
      <c r="A300" s="2">
        <v>7</v>
      </c>
      <c r="B300" s="1" t="s">
        <v>53</v>
      </c>
      <c r="C300" s="4">
        <v>11</v>
      </c>
      <c r="D300" s="8">
        <v>4.2300000000000004</v>
      </c>
      <c r="E300" s="4">
        <v>9</v>
      </c>
      <c r="F300" s="8">
        <v>5.49</v>
      </c>
      <c r="G300" s="4">
        <v>2</v>
      </c>
      <c r="H300" s="8">
        <v>2.44</v>
      </c>
      <c r="I300" s="4">
        <v>0</v>
      </c>
    </row>
    <row r="301" spans="1:9" x14ac:dyDescent="0.2">
      <c r="A301" s="2">
        <v>8</v>
      </c>
      <c r="B301" s="1" t="s">
        <v>46</v>
      </c>
      <c r="C301" s="4">
        <v>10</v>
      </c>
      <c r="D301" s="8">
        <v>3.85</v>
      </c>
      <c r="E301" s="4">
        <v>8</v>
      </c>
      <c r="F301" s="8">
        <v>4.88</v>
      </c>
      <c r="G301" s="4">
        <v>2</v>
      </c>
      <c r="H301" s="8">
        <v>2.44</v>
      </c>
      <c r="I301" s="4">
        <v>0</v>
      </c>
    </row>
    <row r="302" spans="1:9" x14ac:dyDescent="0.2">
      <c r="A302" s="2">
        <v>9</v>
      </c>
      <c r="B302" s="1" t="s">
        <v>68</v>
      </c>
      <c r="C302" s="4">
        <v>9</v>
      </c>
      <c r="D302" s="8">
        <v>3.46</v>
      </c>
      <c r="E302" s="4">
        <v>5</v>
      </c>
      <c r="F302" s="8">
        <v>3.05</v>
      </c>
      <c r="G302" s="4">
        <v>4</v>
      </c>
      <c r="H302" s="8">
        <v>4.88</v>
      </c>
      <c r="I302" s="4">
        <v>0</v>
      </c>
    </row>
    <row r="303" spans="1:9" x14ac:dyDescent="0.2">
      <c r="A303" s="2">
        <v>10</v>
      </c>
      <c r="B303" s="1" t="s">
        <v>45</v>
      </c>
      <c r="C303" s="4">
        <v>8</v>
      </c>
      <c r="D303" s="8">
        <v>3.08</v>
      </c>
      <c r="E303" s="4">
        <v>8</v>
      </c>
      <c r="F303" s="8">
        <v>4.88</v>
      </c>
      <c r="G303" s="4">
        <v>0</v>
      </c>
      <c r="H303" s="8">
        <v>0</v>
      </c>
      <c r="I303" s="4">
        <v>0</v>
      </c>
    </row>
    <row r="304" spans="1:9" x14ac:dyDescent="0.2">
      <c r="A304" s="2">
        <v>10</v>
      </c>
      <c r="B304" s="1" t="s">
        <v>60</v>
      </c>
      <c r="C304" s="4">
        <v>8</v>
      </c>
      <c r="D304" s="8">
        <v>3.08</v>
      </c>
      <c r="E304" s="4">
        <v>5</v>
      </c>
      <c r="F304" s="8">
        <v>3.05</v>
      </c>
      <c r="G304" s="4">
        <v>0</v>
      </c>
      <c r="H304" s="8">
        <v>0</v>
      </c>
      <c r="I304" s="4">
        <v>0</v>
      </c>
    </row>
    <row r="305" spans="1:9" x14ac:dyDescent="0.2">
      <c r="A305" s="2">
        <v>10</v>
      </c>
      <c r="B305" s="1" t="s">
        <v>63</v>
      </c>
      <c r="C305" s="4">
        <v>8</v>
      </c>
      <c r="D305" s="8">
        <v>3.08</v>
      </c>
      <c r="E305" s="4">
        <v>5</v>
      </c>
      <c r="F305" s="8">
        <v>3.05</v>
      </c>
      <c r="G305" s="4">
        <v>3</v>
      </c>
      <c r="H305" s="8">
        <v>3.66</v>
      </c>
      <c r="I305" s="4">
        <v>0</v>
      </c>
    </row>
    <row r="306" spans="1:9" x14ac:dyDescent="0.2">
      <c r="A306" s="2">
        <v>13</v>
      </c>
      <c r="B306" s="1" t="s">
        <v>77</v>
      </c>
      <c r="C306" s="4">
        <v>7</v>
      </c>
      <c r="D306" s="8">
        <v>2.69</v>
      </c>
      <c r="E306" s="4">
        <v>2</v>
      </c>
      <c r="F306" s="8">
        <v>1.22</v>
      </c>
      <c r="G306" s="4">
        <v>5</v>
      </c>
      <c r="H306" s="8">
        <v>6.1</v>
      </c>
      <c r="I306" s="4">
        <v>0</v>
      </c>
    </row>
    <row r="307" spans="1:9" x14ac:dyDescent="0.2">
      <c r="A307" s="2">
        <v>14</v>
      </c>
      <c r="B307" s="1" t="s">
        <v>82</v>
      </c>
      <c r="C307" s="4">
        <v>6</v>
      </c>
      <c r="D307" s="8">
        <v>2.31</v>
      </c>
      <c r="E307" s="4">
        <v>0</v>
      </c>
      <c r="F307" s="8">
        <v>0</v>
      </c>
      <c r="G307" s="4">
        <v>6</v>
      </c>
      <c r="H307" s="8">
        <v>7.32</v>
      </c>
      <c r="I307" s="4">
        <v>0</v>
      </c>
    </row>
    <row r="308" spans="1:9" x14ac:dyDescent="0.2">
      <c r="A308" s="2">
        <v>14</v>
      </c>
      <c r="B308" s="1" t="s">
        <v>69</v>
      </c>
      <c r="C308" s="4">
        <v>6</v>
      </c>
      <c r="D308" s="8">
        <v>2.31</v>
      </c>
      <c r="E308" s="4">
        <v>3</v>
      </c>
      <c r="F308" s="8">
        <v>1.83</v>
      </c>
      <c r="G308" s="4">
        <v>2</v>
      </c>
      <c r="H308" s="8">
        <v>2.44</v>
      </c>
      <c r="I308" s="4">
        <v>0</v>
      </c>
    </row>
    <row r="309" spans="1:9" x14ac:dyDescent="0.2">
      <c r="A309" s="2">
        <v>14</v>
      </c>
      <c r="B309" s="1" t="s">
        <v>62</v>
      </c>
      <c r="C309" s="4">
        <v>6</v>
      </c>
      <c r="D309" s="8">
        <v>2.31</v>
      </c>
      <c r="E309" s="4">
        <v>0</v>
      </c>
      <c r="F309" s="8">
        <v>0</v>
      </c>
      <c r="G309" s="4">
        <v>4</v>
      </c>
      <c r="H309" s="8">
        <v>4.88</v>
      </c>
      <c r="I309" s="4">
        <v>0</v>
      </c>
    </row>
    <row r="310" spans="1:9" x14ac:dyDescent="0.2">
      <c r="A310" s="2">
        <v>17</v>
      </c>
      <c r="B310" s="1" t="s">
        <v>55</v>
      </c>
      <c r="C310" s="4">
        <v>5</v>
      </c>
      <c r="D310" s="8">
        <v>1.92</v>
      </c>
      <c r="E310" s="4">
        <v>3</v>
      </c>
      <c r="F310" s="8">
        <v>1.83</v>
      </c>
      <c r="G310" s="4">
        <v>1</v>
      </c>
      <c r="H310" s="8">
        <v>1.22</v>
      </c>
      <c r="I310" s="4">
        <v>0</v>
      </c>
    </row>
    <row r="311" spans="1:9" x14ac:dyDescent="0.2">
      <c r="A311" s="2">
        <v>18</v>
      </c>
      <c r="B311" s="1" t="s">
        <v>81</v>
      </c>
      <c r="C311" s="4">
        <v>4</v>
      </c>
      <c r="D311" s="8">
        <v>1.54</v>
      </c>
      <c r="E311" s="4">
        <v>2</v>
      </c>
      <c r="F311" s="8">
        <v>1.22</v>
      </c>
      <c r="G311" s="4">
        <v>2</v>
      </c>
      <c r="H311" s="8">
        <v>2.44</v>
      </c>
      <c r="I311" s="4">
        <v>0</v>
      </c>
    </row>
    <row r="312" spans="1:9" x14ac:dyDescent="0.2">
      <c r="A312" s="2">
        <v>19</v>
      </c>
      <c r="B312" s="1" t="s">
        <v>83</v>
      </c>
      <c r="C312" s="4">
        <v>3</v>
      </c>
      <c r="D312" s="8">
        <v>1.1499999999999999</v>
      </c>
      <c r="E312" s="4">
        <v>3</v>
      </c>
      <c r="F312" s="8">
        <v>1.83</v>
      </c>
      <c r="G312" s="4">
        <v>0</v>
      </c>
      <c r="H312" s="8">
        <v>0</v>
      </c>
      <c r="I312" s="4">
        <v>0</v>
      </c>
    </row>
    <row r="313" spans="1:9" x14ac:dyDescent="0.2">
      <c r="A313" s="2">
        <v>19</v>
      </c>
      <c r="B313" s="1" t="s">
        <v>47</v>
      </c>
      <c r="C313" s="4">
        <v>3</v>
      </c>
      <c r="D313" s="8">
        <v>1.1499999999999999</v>
      </c>
      <c r="E313" s="4">
        <v>2</v>
      </c>
      <c r="F313" s="8">
        <v>1.22</v>
      </c>
      <c r="G313" s="4">
        <v>1</v>
      </c>
      <c r="H313" s="8">
        <v>1.22</v>
      </c>
      <c r="I313" s="4">
        <v>0</v>
      </c>
    </row>
    <row r="314" spans="1:9" x14ac:dyDescent="0.2">
      <c r="A314" s="2">
        <v>19</v>
      </c>
      <c r="B314" s="1" t="s">
        <v>56</v>
      </c>
      <c r="C314" s="4">
        <v>3</v>
      </c>
      <c r="D314" s="8">
        <v>1.1499999999999999</v>
      </c>
      <c r="E314" s="4">
        <v>2</v>
      </c>
      <c r="F314" s="8">
        <v>1.22</v>
      </c>
      <c r="G314" s="4">
        <v>1</v>
      </c>
      <c r="H314" s="8">
        <v>1.22</v>
      </c>
      <c r="I314" s="4">
        <v>0</v>
      </c>
    </row>
    <row r="315" spans="1:9" x14ac:dyDescent="0.2">
      <c r="A315" s="2">
        <v>19</v>
      </c>
      <c r="B315" s="1" t="s">
        <v>61</v>
      </c>
      <c r="C315" s="4">
        <v>3</v>
      </c>
      <c r="D315" s="8">
        <v>1.1499999999999999</v>
      </c>
      <c r="E315" s="4">
        <v>3</v>
      </c>
      <c r="F315" s="8">
        <v>1.83</v>
      </c>
      <c r="G315" s="4">
        <v>0</v>
      </c>
      <c r="H315" s="8">
        <v>0</v>
      </c>
      <c r="I315" s="4">
        <v>0</v>
      </c>
    </row>
    <row r="316" spans="1:9" x14ac:dyDescent="0.2">
      <c r="A316" s="1"/>
      <c r="C316" s="4"/>
      <c r="D316" s="8"/>
      <c r="E316" s="4"/>
      <c r="F316" s="8"/>
      <c r="G316" s="4"/>
      <c r="H316" s="8"/>
      <c r="I316" s="4"/>
    </row>
    <row r="317" spans="1:9" x14ac:dyDescent="0.2">
      <c r="A317" s="1" t="s">
        <v>14</v>
      </c>
      <c r="C317" s="4"/>
      <c r="D317" s="8"/>
      <c r="E317" s="4"/>
      <c r="F317" s="8"/>
      <c r="G317" s="4"/>
      <c r="H317" s="8"/>
      <c r="I317" s="4"/>
    </row>
    <row r="318" spans="1:9" x14ac:dyDescent="0.2">
      <c r="A318" s="2">
        <v>1</v>
      </c>
      <c r="B318" s="1" t="s">
        <v>59</v>
      </c>
      <c r="C318" s="4">
        <v>78</v>
      </c>
      <c r="D318" s="8">
        <v>13.02</v>
      </c>
      <c r="E318" s="4">
        <v>68</v>
      </c>
      <c r="F318" s="8">
        <v>25.95</v>
      </c>
      <c r="G318" s="4">
        <v>10</v>
      </c>
      <c r="H318" s="8">
        <v>3</v>
      </c>
      <c r="I318" s="4">
        <v>0</v>
      </c>
    </row>
    <row r="319" spans="1:9" x14ac:dyDescent="0.2">
      <c r="A319" s="2">
        <v>2</v>
      </c>
      <c r="B319" s="1" t="s">
        <v>44</v>
      </c>
      <c r="C319" s="4">
        <v>56</v>
      </c>
      <c r="D319" s="8">
        <v>9.35</v>
      </c>
      <c r="E319" s="4">
        <v>6</v>
      </c>
      <c r="F319" s="8">
        <v>2.29</v>
      </c>
      <c r="G319" s="4">
        <v>50</v>
      </c>
      <c r="H319" s="8">
        <v>15.02</v>
      </c>
      <c r="I319" s="4">
        <v>0</v>
      </c>
    </row>
    <row r="320" spans="1:9" x14ac:dyDescent="0.2">
      <c r="A320" s="2">
        <v>3</v>
      </c>
      <c r="B320" s="1" t="s">
        <v>54</v>
      </c>
      <c r="C320" s="4">
        <v>38</v>
      </c>
      <c r="D320" s="8">
        <v>6.34</v>
      </c>
      <c r="E320" s="4">
        <v>10</v>
      </c>
      <c r="F320" s="8">
        <v>3.82</v>
      </c>
      <c r="G320" s="4">
        <v>28</v>
      </c>
      <c r="H320" s="8">
        <v>8.41</v>
      </c>
      <c r="I320" s="4">
        <v>0</v>
      </c>
    </row>
    <row r="321" spans="1:9" x14ac:dyDescent="0.2">
      <c r="A321" s="2">
        <v>4</v>
      </c>
      <c r="B321" s="1" t="s">
        <v>46</v>
      </c>
      <c r="C321" s="4">
        <v>37</v>
      </c>
      <c r="D321" s="8">
        <v>6.18</v>
      </c>
      <c r="E321" s="4">
        <v>6</v>
      </c>
      <c r="F321" s="8">
        <v>2.29</v>
      </c>
      <c r="G321" s="4">
        <v>31</v>
      </c>
      <c r="H321" s="8">
        <v>9.31</v>
      </c>
      <c r="I321" s="4">
        <v>0</v>
      </c>
    </row>
    <row r="322" spans="1:9" x14ac:dyDescent="0.2">
      <c r="A322" s="2">
        <v>5</v>
      </c>
      <c r="B322" s="1" t="s">
        <v>60</v>
      </c>
      <c r="C322" s="4">
        <v>31</v>
      </c>
      <c r="D322" s="8">
        <v>5.18</v>
      </c>
      <c r="E322" s="4">
        <v>22</v>
      </c>
      <c r="F322" s="8">
        <v>8.4</v>
      </c>
      <c r="G322" s="4">
        <v>6</v>
      </c>
      <c r="H322" s="8">
        <v>1.8</v>
      </c>
      <c r="I322" s="4">
        <v>0</v>
      </c>
    </row>
    <row r="323" spans="1:9" x14ac:dyDescent="0.2">
      <c r="A323" s="2">
        <v>6</v>
      </c>
      <c r="B323" s="1" t="s">
        <v>45</v>
      </c>
      <c r="C323" s="4">
        <v>29</v>
      </c>
      <c r="D323" s="8">
        <v>4.84</v>
      </c>
      <c r="E323" s="4">
        <v>7</v>
      </c>
      <c r="F323" s="8">
        <v>2.67</v>
      </c>
      <c r="G323" s="4">
        <v>22</v>
      </c>
      <c r="H323" s="8">
        <v>6.61</v>
      </c>
      <c r="I323" s="4">
        <v>0</v>
      </c>
    </row>
    <row r="324" spans="1:9" x14ac:dyDescent="0.2">
      <c r="A324" s="2">
        <v>7</v>
      </c>
      <c r="B324" s="1" t="s">
        <v>53</v>
      </c>
      <c r="C324" s="4">
        <v>27</v>
      </c>
      <c r="D324" s="8">
        <v>4.51</v>
      </c>
      <c r="E324" s="4">
        <v>12</v>
      </c>
      <c r="F324" s="8">
        <v>4.58</v>
      </c>
      <c r="G324" s="4">
        <v>15</v>
      </c>
      <c r="H324" s="8">
        <v>4.5</v>
      </c>
      <c r="I324" s="4">
        <v>0</v>
      </c>
    </row>
    <row r="325" spans="1:9" x14ac:dyDescent="0.2">
      <c r="A325" s="2">
        <v>8</v>
      </c>
      <c r="B325" s="1" t="s">
        <v>55</v>
      </c>
      <c r="C325" s="4">
        <v>26</v>
      </c>
      <c r="D325" s="8">
        <v>4.34</v>
      </c>
      <c r="E325" s="4">
        <v>12</v>
      </c>
      <c r="F325" s="8">
        <v>4.58</v>
      </c>
      <c r="G325" s="4">
        <v>14</v>
      </c>
      <c r="H325" s="8">
        <v>4.2</v>
      </c>
      <c r="I325" s="4">
        <v>0</v>
      </c>
    </row>
    <row r="326" spans="1:9" x14ac:dyDescent="0.2">
      <c r="A326" s="2">
        <v>9</v>
      </c>
      <c r="B326" s="1" t="s">
        <v>52</v>
      </c>
      <c r="C326" s="4">
        <v>22</v>
      </c>
      <c r="D326" s="8">
        <v>3.67</v>
      </c>
      <c r="E326" s="4">
        <v>17</v>
      </c>
      <c r="F326" s="8">
        <v>6.49</v>
      </c>
      <c r="G326" s="4">
        <v>5</v>
      </c>
      <c r="H326" s="8">
        <v>1.5</v>
      </c>
      <c r="I326" s="4">
        <v>0</v>
      </c>
    </row>
    <row r="327" spans="1:9" x14ac:dyDescent="0.2">
      <c r="A327" s="2">
        <v>10</v>
      </c>
      <c r="B327" s="1" t="s">
        <v>51</v>
      </c>
      <c r="C327" s="4">
        <v>20</v>
      </c>
      <c r="D327" s="8">
        <v>3.34</v>
      </c>
      <c r="E327" s="4">
        <v>2</v>
      </c>
      <c r="F327" s="8">
        <v>0.76</v>
      </c>
      <c r="G327" s="4">
        <v>18</v>
      </c>
      <c r="H327" s="8">
        <v>5.41</v>
      </c>
      <c r="I327" s="4">
        <v>0</v>
      </c>
    </row>
    <row r="328" spans="1:9" x14ac:dyDescent="0.2">
      <c r="A328" s="2">
        <v>10</v>
      </c>
      <c r="B328" s="1" t="s">
        <v>58</v>
      </c>
      <c r="C328" s="4">
        <v>20</v>
      </c>
      <c r="D328" s="8">
        <v>3.34</v>
      </c>
      <c r="E328" s="4">
        <v>18</v>
      </c>
      <c r="F328" s="8">
        <v>6.87</v>
      </c>
      <c r="G328" s="4">
        <v>2</v>
      </c>
      <c r="H328" s="8">
        <v>0.6</v>
      </c>
      <c r="I328" s="4">
        <v>0</v>
      </c>
    </row>
    <row r="329" spans="1:9" x14ac:dyDescent="0.2">
      <c r="A329" s="2">
        <v>12</v>
      </c>
      <c r="B329" s="1" t="s">
        <v>57</v>
      </c>
      <c r="C329" s="4">
        <v>15</v>
      </c>
      <c r="D329" s="8">
        <v>2.5</v>
      </c>
      <c r="E329" s="4">
        <v>8</v>
      </c>
      <c r="F329" s="8">
        <v>3.05</v>
      </c>
      <c r="G329" s="4">
        <v>7</v>
      </c>
      <c r="H329" s="8">
        <v>2.1</v>
      </c>
      <c r="I329" s="4">
        <v>0</v>
      </c>
    </row>
    <row r="330" spans="1:9" x14ac:dyDescent="0.2">
      <c r="A330" s="2">
        <v>12</v>
      </c>
      <c r="B330" s="1" t="s">
        <v>63</v>
      </c>
      <c r="C330" s="4">
        <v>15</v>
      </c>
      <c r="D330" s="8">
        <v>2.5</v>
      </c>
      <c r="E330" s="4">
        <v>14</v>
      </c>
      <c r="F330" s="8">
        <v>5.34</v>
      </c>
      <c r="G330" s="4">
        <v>1</v>
      </c>
      <c r="H330" s="8">
        <v>0.3</v>
      </c>
      <c r="I330" s="4">
        <v>0</v>
      </c>
    </row>
    <row r="331" spans="1:9" x14ac:dyDescent="0.2">
      <c r="A331" s="2">
        <v>14</v>
      </c>
      <c r="B331" s="1" t="s">
        <v>84</v>
      </c>
      <c r="C331" s="4">
        <v>13</v>
      </c>
      <c r="D331" s="8">
        <v>2.17</v>
      </c>
      <c r="E331" s="4">
        <v>4</v>
      </c>
      <c r="F331" s="8">
        <v>1.53</v>
      </c>
      <c r="G331" s="4">
        <v>9</v>
      </c>
      <c r="H331" s="8">
        <v>2.7</v>
      </c>
      <c r="I331" s="4">
        <v>0</v>
      </c>
    </row>
    <row r="332" spans="1:9" x14ac:dyDescent="0.2">
      <c r="A332" s="2">
        <v>14</v>
      </c>
      <c r="B332" s="1" t="s">
        <v>56</v>
      </c>
      <c r="C332" s="4">
        <v>13</v>
      </c>
      <c r="D332" s="8">
        <v>2.17</v>
      </c>
      <c r="E332" s="4">
        <v>10</v>
      </c>
      <c r="F332" s="8">
        <v>3.82</v>
      </c>
      <c r="G332" s="4">
        <v>3</v>
      </c>
      <c r="H332" s="8">
        <v>0.9</v>
      </c>
      <c r="I332" s="4">
        <v>0</v>
      </c>
    </row>
    <row r="333" spans="1:9" x14ac:dyDescent="0.2">
      <c r="A333" s="2">
        <v>14</v>
      </c>
      <c r="B333" s="1" t="s">
        <v>61</v>
      </c>
      <c r="C333" s="4">
        <v>13</v>
      </c>
      <c r="D333" s="8">
        <v>2.17</v>
      </c>
      <c r="E333" s="4">
        <v>11</v>
      </c>
      <c r="F333" s="8">
        <v>4.2</v>
      </c>
      <c r="G333" s="4">
        <v>2</v>
      </c>
      <c r="H333" s="8">
        <v>0.6</v>
      </c>
      <c r="I333" s="4">
        <v>0</v>
      </c>
    </row>
    <row r="334" spans="1:9" x14ac:dyDescent="0.2">
      <c r="A334" s="2">
        <v>17</v>
      </c>
      <c r="B334" s="1" t="s">
        <v>47</v>
      </c>
      <c r="C334" s="4">
        <v>10</v>
      </c>
      <c r="D334" s="8">
        <v>1.67</v>
      </c>
      <c r="E334" s="4">
        <v>4</v>
      </c>
      <c r="F334" s="8">
        <v>1.53</v>
      </c>
      <c r="G334" s="4">
        <v>6</v>
      </c>
      <c r="H334" s="8">
        <v>1.8</v>
      </c>
      <c r="I334" s="4">
        <v>0</v>
      </c>
    </row>
    <row r="335" spans="1:9" x14ac:dyDescent="0.2">
      <c r="A335" s="2">
        <v>17</v>
      </c>
      <c r="B335" s="1" t="s">
        <v>50</v>
      </c>
      <c r="C335" s="4">
        <v>10</v>
      </c>
      <c r="D335" s="8">
        <v>1.67</v>
      </c>
      <c r="E335" s="4">
        <v>3</v>
      </c>
      <c r="F335" s="8">
        <v>1.1499999999999999</v>
      </c>
      <c r="G335" s="4">
        <v>7</v>
      </c>
      <c r="H335" s="8">
        <v>2.1</v>
      </c>
      <c r="I335" s="4">
        <v>0</v>
      </c>
    </row>
    <row r="336" spans="1:9" x14ac:dyDescent="0.2">
      <c r="A336" s="2">
        <v>19</v>
      </c>
      <c r="B336" s="1" t="s">
        <v>68</v>
      </c>
      <c r="C336" s="4">
        <v>9</v>
      </c>
      <c r="D336" s="8">
        <v>1.5</v>
      </c>
      <c r="E336" s="4">
        <v>3</v>
      </c>
      <c r="F336" s="8">
        <v>1.1499999999999999</v>
      </c>
      <c r="G336" s="4">
        <v>6</v>
      </c>
      <c r="H336" s="8">
        <v>1.8</v>
      </c>
      <c r="I336" s="4">
        <v>0</v>
      </c>
    </row>
    <row r="337" spans="1:9" x14ac:dyDescent="0.2">
      <c r="A337" s="2">
        <v>19</v>
      </c>
      <c r="B337" s="1" t="s">
        <v>70</v>
      </c>
      <c r="C337" s="4">
        <v>9</v>
      </c>
      <c r="D337" s="8">
        <v>1.5</v>
      </c>
      <c r="E337" s="4">
        <v>5</v>
      </c>
      <c r="F337" s="8">
        <v>1.91</v>
      </c>
      <c r="G337" s="4">
        <v>3</v>
      </c>
      <c r="H337" s="8">
        <v>0.9</v>
      </c>
      <c r="I337" s="4">
        <v>0</v>
      </c>
    </row>
    <row r="338" spans="1:9" x14ac:dyDescent="0.2">
      <c r="A338" s="1"/>
      <c r="C338" s="4"/>
      <c r="D338" s="8"/>
      <c r="E338" s="4"/>
      <c r="F338" s="8"/>
      <c r="G338" s="4"/>
      <c r="H338" s="8"/>
      <c r="I338" s="4"/>
    </row>
    <row r="339" spans="1:9" x14ac:dyDescent="0.2">
      <c r="A339" s="1" t="s">
        <v>15</v>
      </c>
      <c r="C339" s="4"/>
      <c r="D339" s="8"/>
      <c r="E339" s="4"/>
      <c r="F339" s="8"/>
      <c r="G339" s="4"/>
      <c r="H339" s="8"/>
      <c r="I339" s="4"/>
    </row>
    <row r="340" spans="1:9" x14ac:dyDescent="0.2">
      <c r="A340" s="2">
        <v>1</v>
      </c>
      <c r="B340" s="1" t="s">
        <v>77</v>
      </c>
      <c r="C340" s="4">
        <v>61</v>
      </c>
      <c r="D340" s="8">
        <v>12.35</v>
      </c>
      <c r="E340" s="4">
        <v>48</v>
      </c>
      <c r="F340" s="8">
        <v>17.14</v>
      </c>
      <c r="G340" s="4">
        <v>13</v>
      </c>
      <c r="H340" s="8">
        <v>6.34</v>
      </c>
      <c r="I340" s="4">
        <v>0</v>
      </c>
    </row>
    <row r="341" spans="1:9" x14ac:dyDescent="0.2">
      <c r="A341" s="2">
        <v>2</v>
      </c>
      <c r="B341" s="1" t="s">
        <v>54</v>
      </c>
      <c r="C341" s="4">
        <v>47</v>
      </c>
      <c r="D341" s="8">
        <v>9.51</v>
      </c>
      <c r="E341" s="4">
        <v>26</v>
      </c>
      <c r="F341" s="8">
        <v>9.2899999999999991</v>
      </c>
      <c r="G341" s="4">
        <v>20</v>
      </c>
      <c r="H341" s="8">
        <v>9.76</v>
      </c>
      <c r="I341" s="4">
        <v>0</v>
      </c>
    </row>
    <row r="342" spans="1:9" x14ac:dyDescent="0.2">
      <c r="A342" s="2">
        <v>3</v>
      </c>
      <c r="B342" s="1" t="s">
        <v>59</v>
      </c>
      <c r="C342" s="4">
        <v>41</v>
      </c>
      <c r="D342" s="8">
        <v>8.3000000000000007</v>
      </c>
      <c r="E342" s="4">
        <v>35</v>
      </c>
      <c r="F342" s="8">
        <v>12.5</v>
      </c>
      <c r="G342" s="4">
        <v>6</v>
      </c>
      <c r="H342" s="8">
        <v>2.93</v>
      </c>
      <c r="I342" s="4">
        <v>0</v>
      </c>
    </row>
    <row r="343" spans="1:9" x14ac:dyDescent="0.2">
      <c r="A343" s="2">
        <v>4</v>
      </c>
      <c r="B343" s="1" t="s">
        <v>44</v>
      </c>
      <c r="C343" s="4">
        <v>33</v>
      </c>
      <c r="D343" s="8">
        <v>6.68</v>
      </c>
      <c r="E343" s="4">
        <v>5</v>
      </c>
      <c r="F343" s="8">
        <v>1.79</v>
      </c>
      <c r="G343" s="4">
        <v>28</v>
      </c>
      <c r="H343" s="8">
        <v>13.66</v>
      </c>
      <c r="I343" s="4">
        <v>0</v>
      </c>
    </row>
    <row r="344" spans="1:9" x14ac:dyDescent="0.2">
      <c r="A344" s="2">
        <v>5</v>
      </c>
      <c r="B344" s="1" t="s">
        <v>52</v>
      </c>
      <c r="C344" s="4">
        <v>24</v>
      </c>
      <c r="D344" s="8">
        <v>4.8600000000000003</v>
      </c>
      <c r="E344" s="4">
        <v>17</v>
      </c>
      <c r="F344" s="8">
        <v>6.07</v>
      </c>
      <c r="G344" s="4">
        <v>7</v>
      </c>
      <c r="H344" s="8">
        <v>3.41</v>
      </c>
      <c r="I344" s="4">
        <v>0</v>
      </c>
    </row>
    <row r="345" spans="1:9" x14ac:dyDescent="0.2">
      <c r="A345" s="2">
        <v>6</v>
      </c>
      <c r="B345" s="1" t="s">
        <v>58</v>
      </c>
      <c r="C345" s="4">
        <v>23</v>
      </c>
      <c r="D345" s="8">
        <v>4.66</v>
      </c>
      <c r="E345" s="4">
        <v>21</v>
      </c>
      <c r="F345" s="8">
        <v>7.5</v>
      </c>
      <c r="G345" s="4">
        <v>1</v>
      </c>
      <c r="H345" s="8">
        <v>0.49</v>
      </c>
      <c r="I345" s="4">
        <v>1</v>
      </c>
    </row>
    <row r="346" spans="1:9" x14ac:dyDescent="0.2">
      <c r="A346" s="2">
        <v>7</v>
      </c>
      <c r="B346" s="1" t="s">
        <v>53</v>
      </c>
      <c r="C346" s="4">
        <v>21</v>
      </c>
      <c r="D346" s="8">
        <v>4.25</v>
      </c>
      <c r="E346" s="4">
        <v>15</v>
      </c>
      <c r="F346" s="8">
        <v>5.36</v>
      </c>
      <c r="G346" s="4">
        <v>6</v>
      </c>
      <c r="H346" s="8">
        <v>2.93</v>
      </c>
      <c r="I346" s="4">
        <v>0</v>
      </c>
    </row>
    <row r="347" spans="1:9" x14ac:dyDescent="0.2">
      <c r="A347" s="2">
        <v>8</v>
      </c>
      <c r="B347" s="1" t="s">
        <v>63</v>
      </c>
      <c r="C347" s="4">
        <v>19</v>
      </c>
      <c r="D347" s="8">
        <v>3.85</v>
      </c>
      <c r="E347" s="4">
        <v>15</v>
      </c>
      <c r="F347" s="8">
        <v>5.36</v>
      </c>
      <c r="G347" s="4">
        <v>4</v>
      </c>
      <c r="H347" s="8">
        <v>1.95</v>
      </c>
      <c r="I347" s="4">
        <v>0</v>
      </c>
    </row>
    <row r="348" spans="1:9" x14ac:dyDescent="0.2">
      <c r="A348" s="2">
        <v>9</v>
      </c>
      <c r="B348" s="1" t="s">
        <v>55</v>
      </c>
      <c r="C348" s="4">
        <v>17</v>
      </c>
      <c r="D348" s="8">
        <v>3.44</v>
      </c>
      <c r="E348" s="4">
        <v>8</v>
      </c>
      <c r="F348" s="8">
        <v>2.86</v>
      </c>
      <c r="G348" s="4">
        <v>9</v>
      </c>
      <c r="H348" s="8">
        <v>4.3899999999999997</v>
      </c>
      <c r="I348" s="4">
        <v>0</v>
      </c>
    </row>
    <row r="349" spans="1:9" x14ac:dyDescent="0.2">
      <c r="A349" s="2">
        <v>10</v>
      </c>
      <c r="B349" s="1" t="s">
        <v>46</v>
      </c>
      <c r="C349" s="4">
        <v>16</v>
      </c>
      <c r="D349" s="8">
        <v>3.24</v>
      </c>
      <c r="E349" s="4">
        <v>2</v>
      </c>
      <c r="F349" s="8">
        <v>0.71</v>
      </c>
      <c r="G349" s="4">
        <v>14</v>
      </c>
      <c r="H349" s="8">
        <v>6.83</v>
      </c>
      <c r="I349" s="4">
        <v>0</v>
      </c>
    </row>
    <row r="350" spans="1:9" x14ac:dyDescent="0.2">
      <c r="A350" s="2">
        <v>11</v>
      </c>
      <c r="B350" s="1" t="s">
        <v>60</v>
      </c>
      <c r="C350" s="4">
        <v>15</v>
      </c>
      <c r="D350" s="8">
        <v>3.04</v>
      </c>
      <c r="E350" s="4">
        <v>9</v>
      </c>
      <c r="F350" s="8">
        <v>3.21</v>
      </c>
      <c r="G350" s="4">
        <v>4</v>
      </c>
      <c r="H350" s="8">
        <v>1.95</v>
      </c>
      <c r="I350" s="4">
        <v>0</v>
      </c>
    </row>
    <row r="351" spans="1:9" x14ac:dyDescent="0.2">
      <c r="A351" s="2">
        <v>12</v>
      </c>
      <c r="B351" s="1" t="s">
        <v>45</v>
      </c>
      <c r="C351" s="4">
        <v>14</v>
      </c>
      <c r="D351" s="8">
        <v>2.83</v>
      </c>
      <c r="E351" s="4">
        <v>7</v>
      </c>
      <c r="F351" s="8">
        <v>2.5</v>
      </c>
      <c r="G351" s="4">
        <v>7</v>
      </c>
      <c r="H351" s="8">
        <v>3.41</v>
      </c>
      <c r="I351" s="4">
        <v>0</v>
      </c>
    </row>
    <row r="352" spans="1:9" x14ac:dyDescent="0.2">
      <c r="A352" s="2">
        <v>12</v>
      </c>
      <c r="B352" s="1" t="s">
        <v>61</v>
      </c>
      <c r="C352" s="4">
        <v>14</v>
      </c>
      <c r="D352" s="8">
        <v>2.83</v>
      </c>
      <c r="E352" s="4">
        <v>13</v>
      </c>
      <c r="F352" s="8">
        <v>4.6399999999999997</v>
      </c>
      <c r="G352" s="4">
        <v>1</v>
      </c>
      <c r="H352" s="8">
        <v>0.49</v>
      </c>
      <c r="I352" s="4">
        <v>0</v>
      </c>
    </row>
    <row r="353" spans="1:9" x14ac:dyDescent="0.2">
      <c r="A353" s="2">
        <v>14</v>
      </c>
      <c r="B353" s="1" t="s">
        <v>56</v>
      </c>
      <c r="C353" s="4">
        <v>11</v>
      </c>
      <c r="D353" s="8">
        <v>2.23</v>
      </c>
      <c r="E353" s="4">
        <v>8</v>
      </c>
      <c r="F353" s="8">
        <v>2.86</v>
      </c>
      <c r="G353" s="4">
        <v>3</v>
      </c>
      <c r="H353" s="8">
        <v>1.46</v>
      </c>
      <c r="I353" s="4">
        <v>0</v>
      </c>
    </row>
    <row r="354" spans="1:9" x14ac:dyDescent="0.2">
      <c r="A354" s="2">
        <v>15</v>
      </c>
      <c r="B354" s="1" t="s">
        <v>57</v>
      </c>
      <c r="C354" s="4">
        <v>10</v>
      </c>
      <c r="D354" s="8">
        <v>2.02</v>
      </c>
      <c r="E354" s="4">
        <v>5</v>
      </c>
      <c r="F354" s="8">
        <v>1.79</v>
      </c>
      <c r="G354" s="4">
        <v>5</v>
      </c>
      <c r="H354" s="8">
        <v>2.44</v>
      </c>
      <c r="I354" s="4">
        <v>0</v>
      </c>
    </row>
    <row r="355" spans="1:9" x14ac:dyDescent="0.2">
      <c r="A355" s="2">
        <v>16</v>
      </c>
      <c r="B355" s="1" t="s">
        <v>68</v>
      </c>
      <c r="C355" s="4">
        <v>8</v>
      </c>
      <c r="D355" s="8">
        <v>1.62</v>
      </c>
      <c r="E355" s="4">
        <v>7</v>
      </c>
      <c r="F355" s="8">
        <v>2.5</v>
      </c>
      <c r="G355" s="4">
        <v>1</v>
      </c>
      <c r="H355" s="8">
        <v>0.49</v>
      </c>
      <c r="I355" s="4">
        <v>0</v>
      </c>
    </row>
    <row r="356" spans="1:9" x14ac:dyDescent="0.2">
      <c r="A356" s="2">
        <v>17</v>
      </c>
      <c r="B356" s="1" t="s">
        <v>75</v>
      </c>
      <c r="C356" s="4">
        <v>7</v>
      </c>
      <c r="D356" s="8">
        <v>1.42</v>
      </c>
      <c r="E356" s="4">
        <v>1</v>
      </c>
      <c r="F356" s="8">
        <v>0.36</v>
      </c>
      <c r="G356" s="4">
        <v>6</v>
      </c>
      <c r="H356" s="8">
        <v>2.93</v>
      </c>
      <c r="I356" s="4">
        <v>0</v>
      </c>
    </row>
    <row r="357" spans="1:9" x14ac:dyDescent="0.2">
      <c r="A357" s="2">
        <v>17</v>
      </c>
      <c r="B357" s="1" t="s">
        <v>49</v>
      </c>
      <c r="C357" s="4">
        <v>7</v>
      </c>
      <c r="D357" s="8">
        <v>1.42</v>
      </c>
      <c r="E357" s="4">
        <v>1</v>
      </c>
      <c r="F357" s="8">
        <v>0.36</v>
      </c>
      <c r="G357" s="4">
        <v>6</v>
      </c>
      <c r="H357" s="8">
        <v>2.93</v>
      </c>
      <c r="I357" s="4">
        <v>0</v>
      </c>
    </row>
    <row r="358" spans="1:9" x14ac:dyDescent="0.2">
      <c r="A358" s="2">
        <v>17</v>
      </c>
      <c r="B358" s="1" t="s">
        <v>50</v>
      </c>
      <c r="C358" s="4">
        <v>7</v>
      </c>
      <c r="D358" s="8">
        <v>1.42</v>
      </c>
      <c r="E358" s="4">
        <v>3</v>
      </c>
      <c r="F358" s="8">
        <v>1.07</v>
      </c>
      <c r="G358" s="4">
        <v>4</v>
      </c>
      <c r="H358" s="8">
        <v>1.95</v>
      </c>
      <c r="I358" s="4">
        <v>0</v>
      </c>
    </row>
    <row r="359" spans="1:9" x14ac:dyDescent="0.2">
      <c r="A359" s="2">
        <v>17</v>
      </c>
      <c r="B359" s="1" t="s">
        <v>65</v>
      </c>
      <c r="C359" s="4">
        <v>7</v>
      </c>
      <c r="D359" s="8">
        <v>1.42</v>
      </c>
      <c r="E359" s="4">
        <v>2</v>
      </c>
      <c r="F359" s="8">
        <v>0.71</v>
      </c>
      <c r="G359" s="4">
        <v>5</v>
      </c>
      <c r="H359" s="8">
        <v>2.44</v>
      </c>
      <c r="I359" s="4">
        <v>0</v>
      </c>
    </row>
    <row r="360" spans="1:9" x14ac:dyDescent="0.2">
      <c r="A360" s="1"/>
      <c r="C360" s="4"/>
      <c r="D360" s="8"/>
      <c r="E360" s="4"/>
      <c r="F360" s="8"/>
      <c r="G360" s="4"/>
      <c r="H360" s="8"/>
      <c r="I360" s="4"/>
    </row>
    <row r="361" spans="1:9" x14ac:dyDescent="0.2">
      <c r="A361" s="1" t="s">
        <v>16</v>
      </c>
      <c r="C361" s="4"/>
      <c r="D361" s="8"/>
      <c r="E361" s="4"/>
      <c r="F361" s="8"/>
      <c r="G361" s="4"/>
      <c r="H361" s="8"/>
      <c r="I361" s="4"/>
    </row>
    <row r="362" spans="1:9" x14ac:dyDescent="0.2">
      <c r="A362" s="2">
        <v>1</v>
      </c>
      <c r="B362" s="1" t="s">
        <v>52</v>
      </c>
      <c r="C362" s="4">
        <v>60</v>
      </c>
      <c r="D362" s="8">
        <v>11.47</v>
      </c>
      <c r="E362" s="4">
        <v>53</v>
      </c>
      <c r="F362" s="8">
        <v>15.36</v>
      </c>
      <c r="G362" s="4">
        <v>7</v>
      </c>
      <c r="H362" s="8">
        <v>4.3499999999999996</v>
      </c>
      <c r="I362" s="4">
        <v>0</v>
      </c>
    </row>
    <row r="363" spans="1:9" x14ac:dyDescent="0.2">
      <c r="A363" s="2">
        <v>1</v>
      </c>
      <c r="B363" s="1" t="s">
        <v>59</v>
      </c>
      <c r="C363" s="4">
        <v>60</v>
      </c>
      <c r="D363" s="8">
        <v>11.47</v>
      </c>
      <c r="E363" s="4">
        <v>57</v>
      </c>
      <c r="F363" s="8">
        <v>16.52</v>
      </c>
      <c r="G363" s="4">
        <v>3</v>
      </c>
      <c r="H363" s="8">
        <v>1.86</v>
      </c>
      <c r="I363" s="4">
        <v>0</v>
      </c>
    </row>
    <row r="364" spans="1:9" x14ac:dyDescent="0.2">
      <c r="A364" s="2">
        <v>3</v>
      </c>
      <c r="B364" s="1" t="s">
        <v>54</v>
      </c>
      <c r="C364" s="4">
        <v>59</v>
      </c>
      <c r="D364" s="8">
        <v>11.28</v>
      </c>
      <c r="E364" s="4">
        <v>40</v>
      </c>
      <c r="F364" s="8">
        <v>11.59</v>
      </c>
      <c r="G364" s="4">
        <v>19</v>
      </c>
      <c r="H364" s="8">
        <v>11.8</v>
      </c>
      <c r="I364" s="4">
        <v>0</v>
      </c>
    </row>
    <row r="365" spans="1:9" x14ac:dyDescent="0.2">
      <c r="A365" s="2">
        <v>4</v>
      </c>
      <c r="B365" s="1" t="s">
        <v>58</v>
      </c>
      <c r="C365" s="4">
        <v>53</v>
      </c>
      <c r="D365" s="8">
        <v>10.130000000000001</v>
      </c>
      <c r="E365" s="4">
        <v>50</v>
      </c>
      <c r="F365" s="8">
        <v>14.49</v>
      </c>
      <c r="G365" s="4">
        <v>3</v>
      </c>
      <c r="H365" s="8">
        <v>1.86</v>
      </c>
      <c r="I365" s="4">
        <v>0</v>
      </c>
    </row>
    <row r="366" spans="1:9" x14ac:dyDescent="0.2">
      <c r="A366" s="2">
        <v>5</v>
      </c>
      <c r="B366" s="1" t="s">
        <v>44</v>
      </c>
      <c r="C366" s="4">
        <v>36</v>
      </c>
      <c r="D366" s="8">
        <v>6.88</v>
      </c>
      <c r="E366" s="4">
        <v>17</v>
      </c>
      <c r="F366" s="8">
        <v>4.93</v>
      </c>
      <c r="G366" s="4">
        <v>19</v>
      </c>
      <c r="H366" s="8">
        <v>11.8</v>
      </c>
      <c r="I366" s="4">
        <v>0</v>
      </c>
    </row>
    <row r="367" spans="1:9" x14ac:dyDescent="0.2">
      <c r="A367" s="2">
        <v>6</v>
      </c>
      <c r="B367" s="1" t="s">
        <v>53</v>
      </c>
      <c r="C367" s="4">
        <v>24</v>
      </c>
      <c r="D367" s="8">
        <v>4.59</v>
      </c>
      <c r="E367" s="4">
        <v>17</v>
      </c>
      <c r="F367" s="8">
        <v>4.93</v>
      </c>
      <c r="G367" s="4">
        <v>7</v>
      </c>
      <c r="H367" s="8">
        <v>4.3499999999999996</v>
      </c>
      <c r="I367" s="4">
        <v>0</v>
      </c>
    </row>
    <row r="368" spans="1:9" x14ac:dyDescent="0.2">
      <c r="A368" s="2">
        <v>7</v>
      </c>
      <c r="B368" s="1" t="s">
        <v>68</v>
      </c>
      <c r="C368" s="4">
        <v>20</v>
      </c>
      <c r="D368" s="8">
        <v>3.82</v>
      </c>
      <c r="E368" s="4">
        <v>7</v>
      </c>
      <c r="F368" s="8">
        <v>2.0299999999999998</v>
      </c>
      <c r="G368" s="4">
        <v>13</v>
      </c>
      <c r="H368" s="8">
        <v>8.07</v>
      </c>
      <c r="I368" s="4">
        <v>0</v>
      </c>
    </row>
    <row r="369" spans="1:9" x14ac:dyDescent="0.2">
      <c r="A369" s="2">
        <v>8</v>
      </c>
      <c r="B369" s="1" t="s">
        <v>61</v>
      </c>
      <c r="C369" s="4">
        <v>17</v>
      </c>
      <c r="D369" s="8">
        <v>3.25</v>
      </c>
      <c r="E369" s="4">
        <v>14</v>
      </c>
      <c r="F369" s="8">
        <v>4.0599999999999996</v>
      </c>
      <c r="G369" s="4">
        <v>3</v>
      </c>
      <c r="H369" s="8">
        <v>1.86</v>
      </c>
      <c r="I369" s="4">
        <v>0</v>
      </c>
    </row>
    <row r="370" spans="1:9" x14ac:dyDescent="0.2">
      <c r="A370" s="2">
        <v>9</v>
      </c>
      <c r="B370" s="1" t="s">
        <v>55</v>
      </c>
      <c r="C370" s="4">
        <v>16</v>
      </c>
      <c r="D370" s="8">
        <v>3.06</v>
      </c>
      <c r="E370" s="4">
        <v>9</v>
      </c>
      <c r="F370" s="8">
        <v>2.61</v>
      </c>
      <c r="G370" s="4">
        <v>7</v>
      </c>
      <c r="H370" s="8">
        <v>4.3499999999999996</v>
      </c>
      <c r="I370" s="4">
        <v>0</v>
      </c>
    </row>
    <row r="371" spans="1:9" x14ac:dyDescent="0.2">
      <c r="A371" s="2">
        <v>9</v>
      </c>
      <c r="B371" s="1" t="s">
        <v>60</v>
      </c>
      <c r="C371" s="4">
        <v>16</v>
      </c>
      <c r="D371" s="8">
        <v>3.06</v>
      </c>
      <c r="E371" s="4">
        <v>4</v>
      </c>
      <c r="F371" s="8">
        <v>1.1599999999999999</v>
      </c>
      <c r="G371" s="4">
        <v>2</v>
      </c>
      <c r="H371" s="8">
        <v>1.24</v>
      </c>
      <c r="I371" s="4">
        <v>0</v>
      </c>
    </row>
    <row r="372" spans="1:9" x14ac:dyDescent="0.2">
      <c r="A372" s="2">
        <v>11</v>
      </c>
      <c r="B372" s="1" t="s">
        <v>51</v>
      </c>
      <c r="C372" s="4">
        <v>13</v>
      </c>
      <c r="D372" s="8">
        <v>2.4900000000000002</v>
      </c>
      <c r="E372" s="4">
        <v>10</v>
      </c>
      <c r="F372" s="8">
        <v>2.9</v>
      </c>
      <c r="G372" s="4">
        <v>3</v>
      </c>
      <c r="H372" s="8">
        <v>1.86</v>
      </c>
      <c r="I372" s="4">
        <v>0</v>
      </c>
    </row>
    <row r="373" spans="1:9" x14ac:dyDescent="0.2">
      <c r="A373" s="2">
        <v>12</v>
      </c>
      <c r="B373" s="1" t="s">
        <v>45</v>
      </c>
      <c r="C373" s="4">
        <v>12</v>
      </c>
      <c r="D373" s="8">
        <v>2.29</v>
      </c>
      <c r="E373" s="4">
        <v>8</v>
      </c>
      <c r="F373" s="8">
        <v>2.3199999999999998</v>
      </c>
      <c r="G373" s="4">
        <v>4</v>
      </c>
      <c r="H373" s="8">
        <v>2.48</v>
      </c>
      <c r="I373" s="4">
        <v>0</v>
      </c>
    </row>
    <row r="374" spans="1:9" x14ac:dyDescent="0.2">
      <c r="A374" s="2">
        <v>13</v>
      </c>
      <c r="B374" s="1" t="s">
        <v>46</v>
      </c>
      <c r="C374" s="4">
        <v>11</v>
      </c>
      <c r="D374" s="8">
        <v>2.1</v>
      </c>
      <c r="E374" s="4">
        <v>5</v>
      </c>
      <c r="F374" s="8">
        <v>1.45</v>
      </c>
      <c r="G374" s="4">
        <v>6</v>
      </c>
      <c r="H374" s="8">
        <v>3.73</v>
      </c>
      <c r="I374" s="4">
        <v>0</v>
      </c>
    </row>
    <row r="375" spans="1:9" x14ac:dyDescent="0.2">
      <c r="A375" s="2">
        <v>14</v>
      </c>
      <c r="B375" s="1" t="s">
        <v>80</v>
      </c>
      <c r="C375" s="4">
        <v>9</v>
      </c>
      <c r="D375" s="8">
        <v>1.72</v>
      </c>
      <c r="E375" s="4">
        <v>8</v>
      </c>
      <c r="F375" s="8">
        <v>2.3199999999999998</v>
      </c>
      <c r="G375" s="4">
        <v>1</v>
      </c>
      <c r="H375" s="8">
        <v>0.62</v>
      </c>
      <c r="I375" s="4">
        <v>0</v>
      </c>
    </row>
    <row r="376" spans="1:9" x14ac:dyDescent="0.2">
      <c r="A376" s="2">
        <v>15</v>
      </c>
      <c r="B376" s="1" t="s">
        <v>47</v>
      </c>
      <c r="C376" s="4">
        <v>8</v>
      </c>
      <c r="D376" s="8">
        <v>1.53</v>
      </c>
      <c r="E376" s="4">
        <v>5</v>
      </c>
      <c r="F376" s="8">
        <v>1.45</v>
      </c>
      <c r="G376" s="4">
        <v>3</v>
      </c>
      <c r="H376" s="8">
        <v>1.86</v>
      </c>
      <c r="I376" s="4">
        <v>0</v>
      </c>
    </row>
    <row r="377" spans="1:9" x14ac:dyDescent="0.2">
      <c r="A377" s="2">
        <v>16</v>
      </c>
      <c r="B377" s="1" t="s">
        <v>84</v>
      </c>
      <c r="C377" s="4">
        <v>7</v>
      </c>
      <c r="D377" s="8">
        <v>1.34</v>
      </c>
      <c r="E377" s="4">
        <v>1</v>
      </c>
      <c r="F377" s="8">
        <v>0.28999999999999998</v>
      </c>
      <c r="G377" s="4">
        <v>6</v>
      </c>
      <c r="H377" s="8">
        <v>3.73</v>
      </c>
      <c r="I377" s="4">
        <v>0</v>
      </c>
    </row>
    <row r="378" spans="1:9" x14ac:dyDescent="0.2">
      <c r="A378" s="2">
        <v>16</v>
      </c>
      <c r="B378" s="1" t="s">
        <v>48</v>
      </c>
      <c r="C378" s="4">
        <v>7</v>
      </c>
      <c r="D378" s="8">
        <v>1.34</v>
      </c>
      <c r="E378" s="4">
        <v>4</v>
      </c>
      <c r="F378" s="8">
        <v>1.1599999999999999</v>
      </c>
      <c r="G378" s="4">
        <v>3</v>
      </c>
      <c r="H378" s="8">
        <v>1.86</v>
      </c>
      <c r="I378" s="4">
        <v>0</v>
      </c>
    </row>
    <row r="379" spans="1:9" x14ac:dyDescent="0.2">
      <c r="A379" s="2">
        <v>16</v>
      </c>
      <c r="B379" s="1" t="s">
        <v>70</v>
      </c>
      <c r="C379" s="4">
        <v>7</v>
      </c>
      <c r="D379" s="8">
        <v>1.34</v>
      </c>
      <c r="E379" s="4">
        <v>5</v>
      </c>
      <c r="F379" s="8">
        <v>1.45</v>
      </c>
      <c r="G379" s="4">
        <v>2</v>
      </c>
      <c r="H379" s="8">
        <v>1.24</v>
      </c>
      <c r="I379" s="4">
        <v>0</v>
      </c>
    </row>
    <row r="380" spans="1:9" x14ac:dyDescent="0.2">
      <c r="A380" s="2">
        <v>16</v>
      </c>
      <c r="B380" s="1" t="s">
        <v>74</v>
      </c>
      <c r="C380" s="4">
        <v>7</v>
      </c>
      <c r="D380" s="8">
        <v>1.34</v>
      </c>
      <c r="E380" s="4">
        <v>2</v>
      </c>
      <c r="F380" s="8">
        <v>0.57999999999999996</v>
      </c>
      <c r="G380" s="4">
        <v>4</v>
      </c>
      <c r="H380" s="8">
        <v>2.48</v>
      </c>
      <c r="I380" s="4">
        <v>0</v>
      </c>
    </row>
    <row r="381" spans="1:9" x14ac:dyDescent="0.2">
      <c r="A381" s="2">
        <v>20</v>
      </c>
      <c r="B381" s="1" t="s">
        <v>82</v>
      </c>
      <c r="C381" s="4">
        <v>6</v>
      </c>
      <c r="D381" s="8">
        <v>1.1499999999999999</v>
      </c>
      <c r="E381" s="4">
        <v>1</v>
      </c>
      <c r="F381" s="8">
        <v>0.28999999999999998</v>
      </c>
      <c r="G381" s="4">
        <v>5</v>
      </c>
      <c r="H381" s="8">
        <v>3.11</v>
      </c>
      <c r="I381" s="4">
        <v>0</v>
      </c>
    </row>
    <row r="382" spans="1:9" x14ac:dyDescent="0.2">
      <c r="A382" s="1"/>
      <c r="C382" s="4"/>
      <c r="D382" s="8"/>
      <c r="E382" s="4"/>
      <c r="F382" s="8"/>
      <c r="G382" s="4"/>
      <c r="H382" s="8"/>
      <c r="I382" s="4"/>
    </row>
    <row r="383" spans="1:9" x14ac:dyDescent="0.2">
      <c r="A383" s="1" t="s">
        <v>17</v>
      </c>
      <c r="C383" s="4"/>
      <c r="D383" s="8"/>
      <c r="E383" s="4"/>
      <c r="F383" s="8"/>
      <c r="G383" s="4"/>
      <c r="H383" s="8"/>
      <c r="I383" s="4"/>
    </row>
    <row r="384" spans="1:9" x14ac:dyDescent="0.2">
      <c r="A384" s="2">
        <v>1</v>
      </c>
      <c r="B384" s="1" t="s">
        <v>52</v>
      </c>
      <c r="C384" s="4">
        <v>40</v>
      </c>
      <c r="D384" s="8">
        <v>15.56</v>
      </c>
      <c r="E384" s="4">
        <v>33</v>
      </c>
      <c r="F384" s="8">
        <v>22.45</v>
      </c>
      <c r="G384" s="4">
        <v>7</v>
      </c>
      <c r="H384" s="8">
        <v>7.37</v>
      </c>
      <c r="I384" s="4">
        <v>0</v>
      </c>
    </row>
    <row r="385" spans="1:9" x14ac:dyDescent="0.2">
      <c r="A385" s="2">
        <v>2</v>
      </c>
      <c r="B385" s="1" t="s">
        <v>54</v>
      </c>
      <c r="C385" s="4">
        <v>24</v>
      </c>
      <c r="D385" s="8">
        <v>9.34</v>
      </c>
      <c r="E385" s="4">
        <v>14</v>
      </c>
      <c r="F385" s="8">
        <v>9.52</v>
      </c>
      <c r="G385" s="4">
        <v>10</v>
      </c>
      <c r="H385" s="8">
        <v>10.53</v>
      </c>
      <c r="I385" s="4">
        <v>0</v>
      </c>
    </row>
    <row r="386" spans="1:9" x14ac:dyDescent="0.2">
      <c r="A386" s="2">
        <v>3</v>
      </c>
      <c r="B386" s="1" t="s">
        <v>44</v>
      </c>
      <c r="C386" s="4">
        <v>22</v>
      </c>
      <c r="D386" s="8">
        <v>8.56</v>
      </c>
      <c r="E386" s="4">
        <v>9</v>
      </c>
      <c r="F386" s="8">
        <v>6.12</v>
      </c>
      <c r="G386" s="4">
        <v>13</v>
      </c>
      <c r="H386" s="8">
        <v>13.68</v>
      </c>
      <c r="I386" s="4">
        <v>0</v>
      </c>
    </row>
    <row r="387" spans="1:9" x14ac:dyDescent="0.2">
      <c r="A387" s="2">
        <v>4</v>
      </c>
      <c r="B387" s="1" t="s">
        <v>80</v>
      </c>
      <c r="C387" s="4">
        <v>18</v>
      </c>
      <c r="D387" s="8">
        <v>7</v>
      </c>
      <c r="E387" s="4">
        <v>14</v>
      </c>
      <c r="F387" s="8">
        <v>9.52</v>
      </c>
      <c r="G387" s="4">
        <v>4</v>
      </c>
      <c r="H387" s="8">
        <v>4.21</v>
      </c>
      <c r="I387" s="4">
        <v>0</v>
      </c>
    </row>
    <row r="388" spans="1:9" x14ac:dyDescent="0.2">
      <c r="A388" s="2">
        <v>5</v>
      </c>
      <c r="B388" s="1" t="s">
        <v>59</v>
      </c>
      <c r="C388" s="4">
        <v>17</v>
      </c>
      <c r="D388" s="8">
        <v>6.61</v>
      </c>
      <c r="E388" s="4">
        <v>17</v>
      </c>
      <c r="F388" s="8">
        <v>11.56</v>
      </c>
      <c r="G388" s="4">
        <v>0</v>
      </c>
      <c r="H388" s="8">
        <v>0</v>
      </c>
      <c r="I388" s="4">
        <v>0</v>
      </c>
    </row>
    <row r="389" spans="1:9" x14ac:dyDescent="0.2">
      <c r="A389" s="2">
        <v>6</v>
      </c>
      <c r="B389" s="1" t="s">
        <v>58</v>
      </c>
      <c r="C389" s="4">
        <v>13</v>
      </c>
      <c r="D389" s="8">
        <v>5.0599999999999996</v>
      </c>
      <c r="E389" s="4">
        <v>11</v>
      </c>
      <c r="F389" s="8">
        <v>7.48</v>
      </c>
      <c r="G389" s="4">
        <v>2</v>
      </c>
      <c r="H389" s="8">
        <v>2.11</v>
      </c>
      <c r="I389" s="4">
        <v>0</v>
      </c>
    </row>
    <row r="390" spans="1:9" x14ac:dyDescent="0.2">
      <c r="A390" s="2">
        <v>7</v>
      </c>
      <c r="B390" s="1" t="s">
        <v>46</v>
      </c>
      <c r="C390" s="4">
        <v>11</v>
      </c>
      <c r="D390" s="8">
        <v>4.28</v>
      </c>
      <c r="E390" s="4">
        <v>4</v>
      </c>
      <c r="F390" s="8">
        <v>2.72</v>
      </c>
      <c r="G390" s="4">
        <v>7</v>
      </c>
      <c r="H390" s="8">
        <v>7.37</v>
      </c>
      <c r="I390" s="4">
        <v>0</v>
      </c>
    </row>
    <row r="391" spans="1:9" x14ac:dyDescent="0.2">
      <c r="A391" s="2">
        <v>7</v>
      </c>
      <c r="B391" s="1" t="s">
        <v>62</v>
      </c>
      <c r="C391" s="4">
        <v>11</v>
      </c>
      <c r="D391" s="8">
        <v>4.28</v>
      </c>
      <c r="E391" s="4">
        <v>0</v>
      </c>
      <c r="F391" s="8">
        <v>0</v>
      </c>
      <c r="G391" s="4">
        <v>3</v>
      </c>
      <c r="H391" s="8">
        <v>3.16</v>
      </c>
      <c r="I391" s="4">
        <v>0</v>
      </c>
    </row>
    <row r="392" spans="1:9" x14ac:dyDescent="0.2">
      <c r="A392" s="2">
        <v>9</v>
      </c>
      <c r="B392" s="1" t="s">
        <v>45</v>
      </c>
      <c r="C392" s="4">
        <v>9</v>
      </c>
      <c r="D392" s="8">
        <v>3.5</v>
      </c>
      <c r="E392" s="4">
        <v>4</v>
      </c>
      <c r="F392" s="8">
        <v>2.72</v>
      </c>
      <c r="G392" s="4">
        <v>5</v>
      </c>
      <c r="H392" s="8">
        <v>5.26</v>
      </c>
      <c r="I392" s="4">
        <v>0</v>
      </c>
    </row>
    <row r="393" spans="1:9" x14ac:dyDescent="0.2">
      <c r="A393" s="2">
        <v>9</v>
      </c>
      <c r="B393" s="1" t="s">
        <v>60</v>
      </c>
      <c r="C393" s="4">
        <v>9</v>
      </c>
      <c r="D393" s="8">
        <v>3.5</v>
      </c>
      <c r="E393" s="4">
        <v>3</v>
      </c>
      <c r="F393" s="8">
        <v>2.04</v>
      </c>
      <c r="G393" s="4">
        <v>0</v>
      </c>
      <c r="H393" s="8">
        <v>0</v>
      </c>
      <c r="I393" s="4">
        <v>0</v>
      </c>
    </row>
    <row r="394" spans="1:9" x14ac:dyDescent="0.2">
      <c r="A394" s="2">
        <v>11</v>
      </c>
      <c r="B394" s="1" t="s">
        <v>53</v>
      </c>
      <c r="C394" s="4">
        <v>8</v>
      </c>
      <c r="D394" s="8">
        <v>3.11</v>
      </c>
      <c r="E394" s="4">
        <v>5</v>
      </c>
      <c r="F394" s="8">
        <v>3.4</v>
      </c>
      <c r="G394" s="4">
        <v>3</v>
      </c>
      <c r="H394" s="8">
        <v>3.16</v>
      </c>
      <c r="I394" s="4">
        <v>0</v>
      </c>
    </row>
    <row r="395" spans="1:9" x14ac:dyDescent="0.2">
      <c r="A395" s="2">
        <v>11</v>
      </c>
      <c r="B395" s="1" t="s">
        <v>55</v>
      </c>
      <c r="C395" s="4">
        <v>8</v>
      </c>
      <c r="D395" s="8">
        <v>3.11</v>
      </c>
      <c r="E395" s="4">
        <v>6</v>
      </c>
      <c r="F395" s="8">
        <v>4.08</v>
      </c>
      <c r="G395" s="4">
        <v>2</v>
      </c>
      <c r="H395" s="8">
        <v>2.11</v>
      </c>
      <c r="I395" s="4">
        <v>0</v>
      </c>
    </row>
    <row r="396" spans="1:9" x14ac:dyDescent="0.2">
      <c r="A396" s="2">
        <v>13</v>
      </c>
      <c r="B396" s="1" t="s">
        <v>68</v>
      </c>
      <c r="C396" s="4">
        <v>7</v>
      </c>
      <c r="D396" s="8">
        <v>2.72</v>
      </c>
      <c r="E396" s="4">
        <v>5</v>
      </c>
      <c r="F396" s="8">
        <v>3.4</v>
      </c>
      <c r="G396" s="4">
        <v>2</v>
      </c>
      <c r="H396" s="8">
        <v>2.11</v>
      </c>
      <c r="I396" s="4">
        <v>0</v>
      </c>
    </row>
    <row r="397" spans="1:9" x14ac:dyDescent="0.2">
      <c r="A397" s="2">
        <v>14</v>
      </c>
      <c r="B397" s="1" t="s">
        <v>50</v>
      </c>
      <c r="C397" s="4">
        <v>5</v>
      </c>
      <c r="D397" s="8">
        <v>1.95</v>
      </c>
      <c r="E397" s="4">
        <v>1</v>
      </c>
      <c r="F397" s="8">
        <v>0.68</v>
      </c>
      <c r="G397" s="4">
        <v>4</v>
      </c>
      <c r="H397" s="8">
        <v>4.21</v>
      </c>
      <c r="I397" s="4">
        <v>0</v>
      </c>
    </row>
    <row r="398" spans="1:9" x14ac:dyDescent="0.2">
      <c r="A398" s="2">
        <v>14</v>
      </c>
      <c r="B398" s="1" t="s">
        <v>57</v>
      </c>
      <c r="C398" s="4">
        <v>5</v>
      </c>
      <c r="D398" s="8">
        <v>1.95</v>
      </c>
      <c r="E398" s="4">
        <v>0</v>
      </c>
      <c r="F398" s="8">
        <v>0</v>
      </c>
      <c r="G398" s="4">
        <v>4</v>
      </c>
      <c r="H398" s="8">
        <v>4.21</v>
      </c>
      <c r="I398" s="4">
        <v>0</v>
      </c>
    </row>
    <row r="399" spans="1:9" x14ac:dyDescent="0.2">
      <c r="A399" s="2">
        <v>14</v>
      </c>
      <c r="B399" s="1" t="s">
        <v>61</v>
      </c>
      <c r="C399" s="4">
        <v>5</v>
      </c>
      <c r="D399" s="8">
        <v>1.95</v>
      </c>
      <c r="E399" s="4">
        <v>5</v>
      </c>
      <c r="F399" s="8">
        <v>3.4</v>
      </c>
      <c r="G399" s="4">
        <v>0</v>
      </c>
      <c r="H399" s="8">
        <v>0</v>
      </c>
      <c r="I399" s="4">
        <v>0</v>
      </c>
    </row>
    <row r="400" spans="1:9" x14ac:dyDescent="0.2">
      <c r="A400" s="2">
        <v>17</v>
      </c>
      <c r="B400" s="1" t="s">
        <v>85</v>
      </c>
      <c r="C400" s="4">
        <v>4</v>
      </c>
      <c r="D400" s="8">
        <v>1.56</v>
      </c>
      <c r="E400" s="4">
        <v>0</v>
      </c>
      <c r="F400" s="8">
        <v>0</v>
      </c>
      <c r="G400" s="4">
        <v>4</v>
      </c>
      <c r="H400" s="8">
        <v>4.21</v>
      </c>
      <c r="I400" s="4">
        <v>0</v>
      </c>
    </row>
    <row r="401" spans="1:9" x14ac:dyDescent="0.2">
      <c r="A401" s="2">
        <v>17</v>
      </c>
      <c r="B401" s="1" t="s">
        <v>49</v>
      </c>
      <c r="C401" s="4">
        <v>4</v>
      </c>
      <c r="D401" s="8">
        <v>1.56</v>
      </c>
      <c r="E401" s="4">
        <v>2</v>
      </c>
      <c r="F401" s="8">
        <v>1.36</v>
      </c>
      <c r="G401" s="4">
        <v>2</v>
      </c>
      <c r="H401" s="8">
        <v>2.11</v>
      </c>
      <c r="I401" s="4">
        <v>0</v>
      </c>
    </row>
    <row r="402" spans="1:9" x14ac:dyDescent="0.2">
      <c r="A402" s="2">
        <v>17</v>
      </c>
      <c r="B402" s="1" t="s">
        <v>51</v>
      </c>
      <c r="C402" s="4">
        <v>4</v>
      </c>
      <c r="D402" s="8">
        <v>1.56</v>
      </c>
      <c r="E402" s="4">
        <v>3</v>
      </c>
      <c r="F402" s="8">
        <v>2.04</v>
      </c>
      <c r="G402" s="4">
        <v>1</v>
      </c>
      <c r="H402" s="8">
        <v>1.05</v>
      </c>
      <c r="I402" s="4">
        <v>0</v>
      </c>
    </row>
    <row r="403" spans="1:9" x14ac:dyDescent="0.2">
      <c r="A403" s="2">
        <v>20</v>
      </c>
      <c r="B403" s="1" t="s">
        <v>66</v>
      </c>
      <c r="C403" s="4">
        <v>3</v>
      </c>
      <c r="D403" s="8">
        <v>1.17</v>
      </c>
      <c r="E403" s="4">
        <v>0</v>
      </c>
      <c r="F403" s="8">
        <v>0</v>
      </c>
      <c r="G403" s="4">
        <v>3</v>
      </c>
      <c r="H403" s="8">
        <v>3.16</v>
      </c>
      <c r="I403" s="4">
        <v>0</v>
      </c>
    </row>
    <row r="404" spans="1:9" x14ac:dyDescent="0.2">
      <c r="A404" s="2">
        <v>20</v>
      </c>
      <c r="B404" s="1" t="s">
        <v>70</v>
      </c>
      <c r="C404" s="4">
        <v>3</v>
      </c>
      <c r="D404" s="8">
        <v>1.17</v>
      </c>
      <c r="E404" s="4">
        <v>3</v>
      </c>
      <c r="F404" s="8">
        <v>2.04</v>
      </c>
      <c r="G404" s="4">
        <v>0</v>
      </c>
      <c r="H404" s="8">
        <v>0</v>
      </c>
      <c r="I404" s="4">
        <v>0</v>
      </c>
    </row>
    <row r="405" spans="1:9" x14ac:dyDescent="0.2">
      <c r="A405" s="2">
        <v>20</v>
      </c>
      <c r="B405" s="1" t="s">
        <v>63</v>
      </c>
      <c r="C405" s="4">
        <v>3</v>
      </c>
      <c r="D405" s="8">
        <v>1.17</v>
      </c>
      <c r="E405" s="4">
        <v>3</v>
      </c>
      <c r="F405" s="8">
        <v>2.04</v>
      </c>
      <c r="G405" s="4">
        <v>0</v>
      </c>
      <c r="H405" s="8">
        <v>0</v>
      </c>
      <c r="I405" s="4">
        <v>0</v>
      </c>
    </row>
    <row r="406" spans="1:9" x14ac:dyDescent="0.2">
      <c r="A406" s="1"/>
      <c r="C406" s="4"/>
      <c r="D406" s="8"/>
      <c r="E406" s="4"/>
      <c r="F406" s="8"/>
      <c r="G406" s="4"/>
      <c r="H406" s="8"/>
      <c r="I406" s="4"/>
    </row>
    <row r="407" spans="1:9" x14ac:dyDescent="0.2">
      <c r="A407" s="1" t="s">
        <v>18</v>
      </c>
      <c r="C407" s="4"/>
      <c r="D407" s="8"/>
      <c r="E407" s="4"/>
      <c r="F407" s="8"/>
      <c r="G407" s="4"/>
      <c r="H407" s="8"/>
      <c r="I407" s="4"/>
    </row>
    <row r="408" spans="1:9" x14ac:dyDescent="0.2">
      <c r="A408" s="2">
        <v>1</v>
      </c>
      <c r="B408" s="1" t="s">
        <v>44</v>
      </c>
      <c r="C408" s="4">
        <v>12</v>
      </c>
      <c r="D408" s="8">
        <v>13.64</v>
      </c>
      <c r="E408" s="4">
        <v>6</v>
      </c>
      <c r="F408" s="8">
        <v>10.17</v>
      </c>
      <c r="G408" s="4">
        <v>6</v>
      </c>
      <c r="H408" s="8">
        <v>23.08</v>
      </c>
      <c r="I408" s="4">
        <v>0</v>
      </c>
    </row>
    <row r="409" spans="1:9" x14ac:dyDescent="0.2">
      <c r="A409" s="2">
        <v>1</v>
      </c>
      <c r="B409" s="1" t="s">
        <v>52</v>
      </c>
      <c r="C409" s="4">
        <v>12</v>
      </c>
      <c r="D409" s="8">
        <v>13.64</v>
      </c>
      <c r="E409" s="4">
        <v>12</v>
      </c>
      <c r="F409" s="8">
        <v>20.34</v>
      </c>
      <c r="G409" s="4">
        <v>0</v>
      </c>
      <c r="H409" s="8">
        <v>0</v>
      </c>
      <c r="I409" s="4">
        <v>0</v>
      </c>
    </row>
    <row r="410" spans="1:9" x14ac:dyDescent="0.2">
      <c r="A410" s="2">
        <v>3</v>
      </c>
      <c r="B410" s="1" t="s">
        <v>54</v>
      </c>
      <c r="C410" s="4">
        <v>10</v>
      </c>
      <c r="D410" s="8">
        <v>11.36</v>
      </c>
      <c r="E410" s="4">
        <v>4</v>
      </c>
      <c r="F410" s="8">
        <v>6.78</v>
      </c>
      <c r="G410" s="4">
        <v>6</v>
      </c>
      <c r="H410" s="8">
        <v>23.08</v>
      </c>
      <c r="I410" s="4">
        <v>0</v>
      </c>
    </row>
    <row r="411" spans="1:9" x14ac:dyDescent="0.2">
      <c r="A411" s="2">
        <v>3</v>
      </c>
      <c r="B411" s="1" t="s">
        <v>59</v>
      </c>
      <c r="C411" s="4">
        <v>10</v>
      </c>
      <c r="D411" s="8">
        <v>11.36</v>
      </c>
      <c r="E411" s="4">
        <v>10</v>
      </c>
      <c r="F411" s="8">
        <v>16.95</v>
      </c>
      <c r="G411" s="4">
        <v>0</v>
      </c>
      <c r="H411" s="8">
        <v>0</v>
      </c>
      <c r="I411" s="4">
        <v>0</v>
      </c>
    </row>
    <row r="412" spans="1:9" x14ac:dyDescent="0.2">
      <c r="A412" s="2">
        <v>5</v>
      </c>
      <c r="B412" s="1" t="s">
        <v>45</v>
      </c>
      <c r="C412" s="4">
        <v>7</v>
      </c>
      <c r="D412" s="8">
        <v>7.95</v>
      </c>
      <c r="E412" s="4">
        <v>7</v>
      </c>
      <c r="F412" s="8">
        <v>11.86</v>
      </c>
      <c r="G412" s="4">
        <v>0</v>
      </c>
      <c r="H412" s="8">
        <v>0</v>
      </c>
      <c r="I412" s="4">
        <v>0</v>
      </c>
    </row>
    <row r="413" spans="1:9" x14ac:dyDescent="0.2">
      <c r="A413" s="2">
        <v>6</v>
      </c>
      <c r="B413" s="1" t="s">
        <v>46</v>
      </c>
      <c r="C413" s="4">
        <v>5</v>
      </c>
      <c r="D413" s="8">
        <v>5.68</v>
      </c>
      <c r="E413" s="4">
        <v>3</v>
      </c>
      <c r="F413" s="8">
        <v>5.08</v>
      </c>
      <c r="G413" s="4">
        <v>2</v>
      </c>
      <c r="H413" s="8">
        <v>7.69</v>
      </c>
      <c r="I413" s="4">
        <v>0</v>
      </c>
    </row>
    <row r="414" spans="1:9" x14ac:dyDescent="0.2">
      <c r="A414" s="2">
        <v>7</v>
      </c>
      <c r="B414" s="1" t="s">
        <v>58</v>
      </c>
      <c r="C414" s="4">
        <v>4</v>
      </c>
      <c r="D414" s="8">
        <v>4.55</v>
      </c>
      <c r="E414" s="4">
        <v>4</v>
      </c>
      <c r="F414" s="8">
        <v>6.78</v>
      </c>
      <c r="G414" s="4">
        <v>0</v>
      </c>
      <c r="H414" s="8">
        <v>0</v>
      </c>
      <c r="I414" s="4">
        <v>0</v>
      </c>
    </row>
    <row r="415" spans="1:9" x14ac:dyDescent="0.2">
      <c r="A415" s="2">
        <v>8</v>
      </c>
      <c r="B415" s="1" t="s">
        <v>57</v>
      </c>
      <c r="C415" s="4">
        <v>3</v>
      </c>
      <c r="D415" s="8">
        <v>3.41</v>
      </c>
      <c r="E415" s="4">
        <v>2</v>
      </c>
      <c r="F415" s="8">
        <v>3.39</v>
      </c>
      <c r="G415" s="4">
        <v>1</v>
      </c>
      <c r="H415" s="8">
        <v>3.85</v>
      </c>
      <c r="I415" s="4">
        <v>0</v>
      </c>
    </row>
    <row r="416" spans="1:9" x14ac:dyDescent="0.2">
      <c r="A416" s="2">
        <v>8</v>
      </c>
      <c r="B416" s="1" t="s">
        <v>60</v>
      </c>
      <c r="C416" s="4">
        <v>3</v>
      </c>
      <c r="D416" s="8">
        <v>3.41</v>
      </c>
      <c r="E416" s="4">
        <v>2</v>
      </c>
      <c r="F416" s="8">
        <v>3.39</v>
      </c>
      <c r="G416" s="4">
        <v>1</v>
      </c>
      <c r="H416" s="8">
        <v>3.85</v>
      </c>
      <c r="I416" s="4">
        <v>0</v>
      </c>
    </row>
    <row r="417" spans="1:9" x14ac:dyDescent="0.2">
      <c r="A417" s="2">
        <v>8</v>
      </c>
      <c r="B417" s="1" t="s">
        <v>61</v>
      </c>
      <c r="C417" s="4">
        <v>3</v>
      </c>
      <c r="D417" s="8">
        <v>3.41</v>
      </c>
      <c r="E417" s="4">
        <v>3</v>
      </c>
      <c r="F417" s="8">
        <v>5.08</v>
      </c>
      <c r="G417" s="4">
        <v>0</v>
      </c>
      <c r="H417" s="8">
        <v>0</v>
      </c>
      <c r="I417" s="4">
        <v>0</v>
      </c>
    </row>
    <row r="418" spans="1:9" x14ac:dyDescent="0.2">
      <c r="A418" s="2">
        <v>8</v>
      </c>
      <c r="B418" s="1" t="s">
        <v>62</v>
      </c>
      <c r="C418" s="4">
        <v>3</v>
      </c>
      <c r="D418" s="8">
        <v>3.41</v>
      </c>
      <c r="E418" s="4">
        <v>0</v>
      </c>
      <c r="F418" s="8">
        <v>0</v>
      </c>
      <c r="G418" s="4">
        <v>1</v>
      </c>
      <c r="H418" s="8">
        <v>3.85</v>
      </c>
      <c r="I418" s="4">
        <v>0</v>
      </c>
    </row>
    <row r="419" spans="1:9" x14ac:dyDescent="0.2">
      <c r="A419" s="2">
        <v>12</v>
      </c>
      <c r="B419" s="1" t="s">
        <v>82</v>
      </c>
      <c r="C419" s="4">
        <v>2</v>
      </c>
      <c r="D419" s="8">
        <v>2.27</v>
      </c>
      <c r="E419" s="4">
        <v>1</v>
      </c>
      <c r="F419" s="8">
        <v>1.69</v>
      </c>
      <c r="G419" s="4">
        <v>0</v>
      </c>
      <c r="H419" s="8">
        <v>0</v>
      </c>
      <c r="I419" s="4">
        <v>1</v>
      </c>
    </row>
    <row r="420" spans="1:9" x14ac:dyDescent="0.2">
      <c r="A420" s="2">
        <v>12</v>
      </c>
      <c r="B420" s="1" t="s">
        <v>80</v>
      </c>
      <c r="C420" s="4">
        <v>2</v>
      </c>
      <c r="D420" s="8">
        <v>2.27</v>
      </c>
      <c r="E420" s="4">
        <v>1</v>
      </c>
      <c r="F420" s="8">
        <v>1.69</v>
      </c>
      <c r="G420" s="4">
        <v>1</v>
      </c>
      <c r="H420" s="8">
        <v>3.85</v>
      </c>
      <c r="I420" s="4">
        <v>0</v>
      </c>
    </row>
    <row r="421" spans="1:9" x14ac:dyDescent="0.2">
      <c r="A421" s="2">
        <v>12</v>
      </c>
      <c r="B421" s="1" t="s">
        <v>63</v>
      </c>
      <c r="C421" s="4">
        <v>2</v>
      </c>
      <c r="D421" s="8">
        <v>2.27</v>
      </c>
      <c r="E421" s="4">
        <v>2</v>
      </c>
      <c r="F421" s="8">
        <v>3.39</v>
      </c>
      <c r="G421" s="4">
        <v>0</v>
      </c>
      <c r="H421" s="8">
        <v>0</v>
      </c>
      <c r="I421" s="4">
        <v>0</v>
      </c>
    </row>
    <row r="422" spans="1:9" x14ac:dyDescent="0.2">
      <c r="A422" s="2">
        <v>15</v>
      </c>
      <c r="B422" s="1" t="s">
        <v>68</v>
      </c>
      <c r="C422" s="4">
        <v>1</v>
      </c>
      <c r="D422" s="8">
        <v>1.1399999999999999</v>
      </c>
      <c r="E422" s="4">
        <v>0</v>
      </c>
      <c r="F422" s="8">
        <v>0</v>
      </c>
      <c r="G422" s="4">
        <v>1</v>
      </c>
      <c r="H422" s="8">
        <v>3.85</v>
      </c>
      <c r="I422" s="4">
        <v>0</v>
      </c>
    </row>
    <row r="423" spans="1:9" x14ac:dyDescent="0.2">
      <c r="A423" s="2">
        <v>15</v>
      </c>
      <c r="B423" s="1" t="s">
        <v>81</v>
      </c>
      <c r="C423" s="4">
        <v>1</v>
      </c>
      <c r="D423" s="8">
        <v>1.1399999999999999</v>
      </c>
      <c r="E423" s="4">
        <v>0</v>
      </c>
      <c r="F423" s="8">
        <v>0</v>
      </c>
      <c r="G423" s="4">
        <v>1</v>
      </c>
      <c r="H423" s="8">
        <v>3.85</v>
      </c>
      <c r="I423" s="4">
        <v>0</v>
      </c>
    </row>
    <row r="424" spans="1:9" x14ac:dyDescent="0.2">
      <c r="A424" s="2">
        <v>15</v>
      </c>
      <c r="B424" s="1" t="s">
        <v>77</v>
      </c>
      <c r="C424" s="4">
        <v>1</v>
      </c>
      <c r="D424" s="8">
        <v>1.1399999999999999</v>
      </c>
      <c r="E424" s="4">
        <v>0</v>
      </c>
      <c r="F424" s="8">
        <v>0</v>
      </c>
      <c r="G424" s="4">
        <v>1</v>
      </c>
      <c r="H424" s="8">
        <v>3.85</v>
      </c>
      <c r="I424" s="4">
        <v>0</v>
      </c>
    </row>
    <row r="425" spans="1:9" x14ac:dyDescent="0.2">
      <c r="A425" s="2">
        <v>15</v>
      </c>
      <c r="B425" s="1" t="s">
        <v>86</v>
      </c>
      <c r="C425" s="4">
        <v>1</v>
      </c>
      <c r="D425" s="8">
        <v>1.1399999999999999</v>
      </c>
      <c r="E425" s="4">
        <v>0</v>
      </c>
      <c r="F425" s="8">
        <v>0</v>
      </c>
      <c r="G425" s="4">
        <v>1</v>
      </c>
      <c r="H425" s="8">
        <v>3.85</v>
      </c>
      <c r="I425" s="4">
        <v>0</v>
      </c>
    </row>
    <row r="426" spans="1:9" x14ac:dyDescent="0.2">
      <c r="A426" s="2">
        <v>15</v>
      </c>
      <c r="B426" s="1" t="s">
        <v>87</v>
      </c>
      <c r="C426" s="4">
        <v>1</v>
      </c>
      <c r="D426" s="8">
        <v>1.1399999999999999</v>
      </c>
      <c r="E426" s="4">
        <v>0</v>
      </c>
      <c r="F426" s="8">
        <v>0</v>
      </c>
      <c r="G426" s="4">
        <v>1</v>
      </c>
      <c r="H426" s="8">
        <v>3.85</v>
      </c>
      <c r="I426" s="4">
        <v>0</v>
      </c>
    </row>
    <row r="427" spans="1:9" x14ac:dyDescent="0.2">
      <c r="A427" s="2">
        <v>15</v>
      </c>
      <c r="B427" s="1" t="s">
        <v>78</v>
      </c>
      <c r="C427" s="4">
        <v>1</v>
      </c>
      <c r="D427" s="8">
        <v>1.1399999999999999</v>
      </c>
      <c r="E427" s="4">
        <v>1</v>
      </c>
      <c r="F427" s="8">
        <v>1.69</v>
      </c>
      <c r="G427" s="4">
        <v>0</v>
      </c>
      <c r="H427" s="8">
        <v>0</v>
      </c>
      <c r="I427" s="4">
        <v>0</v>
      </c>
    </row>
    <row r="428" spans="1:9" x14ac:dyDescent="0.2">
      <c r="A428" s="2">
        <v>15</v>
      </c>
      <c r="B428" s="1" t="s">
        <v>47</v>
      </c>
      <c r="C428" s="4">
        <v>1</v>
      </c>
      <c r="D428" s="8">
        <v>1.1399999999999999</v>
      </c>
      <c r="E428" s="4">
        <v>1</v>
      </c>
      <c r="F428" s="8">
        <v>1.69</v>
      </c>
      <c r="G428" s="4">
        <v>0</v>
      </c>
      <c r="H428" s="8">
        <v>0</v>
      </c>
      <c r="I428" s="4">
        <v>0</v>
      </c>
    </row>
    <row r="429" spans="1:9" x14ac:dyDescent="0.2">
      <c r="A429" s="2">
        <v>15</v>
      </c>
      <c r="B429" s="1" t="s">
        <v>70</v>
      </c>
      <c r="C429" s="4">
        <v>1</v>
      </c>
      <c r="D429" s="8">
        <v>1.1399999999999999</v>
      </c>
      <c r="E429" s="4">
        <v>0</v>
      </c>
      <c r="F429" s="8">
        <v>0</v>
      </c>
      <c r="G429" s="4">
        <v>1</v>
      </c>
      <c r="H429" s="8">
        <v>3.85</v>
      </c>
      <c r="I429" s="4">
        <v>0</v>
      </c>
    </row>
    <row r="430" spans="1:9" x14ac:dyDescent="0.2">
      <c r="A430" s="2">
        <v>15</v>
      </c>
      <c r="B430" s="1" t="s">
        <v>71</v>
      </c>
      <c r="C430" s="4">
        <v>1</v>
      </c>
      <c r="D430" s="8">
        <v>1.1399999999999999</v>
      </c>
      <c r="E430" s="4">
        <v>0</v>
      </c>
      <c r="F430" s="8">
        <v>0</v>
      </c>
      <c r="G430" s="4">
        <v>1</v>
      </c>
      <c r="H430" s="8">
        <v>3.85</v>
      </c>
      <c r="I430" s="4">
        <v>0</v>
      </c>
    </row>
    <row r="431" spans="1:9" x14ac:dyDescent="0.2">
      <c r="A431" s="2">
        <v>15</v>
      </c>
      <c r="B431" s="1" t="s">
        <v>74</v>
      </c>
      <c r="C431" s="4">
        <v>1</v>
      </c>
      <c r="D431" s="8">
        <v>1.1399999999999999</v>
      </c>
      <c r="E431" s="4">
        <v>0</v>
      </c>
      <c r="F431" s="8">
        <v>0</v>
      </c>
      <c r="G431" s="4">
        <v>1</v>
      </c>
      <c r="H431" s="8">
        <v>3.85</v>
      </c>
      <c r="I431" s="4">
        <v>0</v>
      </c>
    </row>
    <row r="432" spans="1:9" x14ac:dyDescent="0.2">
      <c r="A432" s="1"/>
      <c r="C432" s="4"/>
      <c r="D432" s="8"/>
      <c r="E432" s="4"/>
      <c r="F432" s="8"/>
      <c r="G432" s="4"/>
      <c r="H432" s="8"/>
      <c r="I432" s="4"/>
    </row>
    <row r="433" spans="1:9" x14ac:dyDescent="0.2">
      <c r="A433" s="1" t="s">
        <v>19</v>
      </c>
      <c r="C433" s="4"/>
      <c r="D433" s="8"/>
      <c r="E433" s="4"/>
      <c r="F433" s="8"/>
      <c r="G433" s="4"/>
      <c r="H433" s="8"/>
      <c r="I433" s="4"/>
    </row>
    <row r="434" spans="1:9" x14ac:dyDescent="0.2">
      <c r="A434" s="2">
        <v>1</v>
      </c>
      <c r="B434" s="1" t="s">
        <v>59</v>
      </c>
      <c r="C434" s="4">
        <v>47</v>
      </c>
      <c r="D434" s="8">
        <v>15.41</v>
      </c>
      <c r="E434" s="4">
        <v>43</v>
      </c>
      <c r="F434" s="8">
        <v>21.08</v>
      </c>
      <c r="G434" s="4">
        <v>4</v>
      </c>
      <c r="H434" s="8">
        <v>4.21</v>
      </c>
      <c r="I434" s="4">
        <v>0</v>
      </c>
    </row>
    <row r="435" spans="1:9" x14ac:dyDescent="0.2">
      <c r="A435" s="2">
        <v>2</v>
      </c>
      <c r="B435" s="1" t="s">
        <v>52</v>
      </c>
      <c r="C435" s="4">
        <v>36</v>
      </c>
      <c r="D435" s="8">
        <v>11.8</v>
      </c>
      <c r="E435" s="4">
        <v>27</v>
      </c>
      <c r="F435" s="8">
        <v>13.24</v>
      </c>
      <c r="G435" s="4">
        <v>9</v>
      </c>
      <c r="H435" s="8">
        <v>9.4700000000000006</v>
      </c>
      <c r="I435" s="4">
        <v>0</v>
      </c>
    </row>
    <row r="436" spans="1:9" x14ac:dyDescent="0.2">
      <c r="A436" s="2">
        <v>3</v>
      </c>
      <c r="B436" s="1" t="s">
        <v>54</v>
      </c>
      <c r="C436" s="4">
        <v>30</v>
      </c>
      <c r="D436" s="8">
        <v>9.84</v>
      </c>
      <c r="E436" s="4">
        <v>19</v>
      </c>
      <c r="F436" s="8">
        <v>9.31</v>
      </c>
      <c r="G436" s="4">
        <v>11</v>
      </c>
      <c r="H436" s="8">
        <v>11.58</v>
      </c>
      <c r="I436" s="4">
        <v>0</v>
      </c>
    </row>
    <row r="437" spans="1:9" x14ac:dyDescent="0.2">
      <c r="A437" s="2">
        <v>4</v>
      </c>
      <c r="B437" s="1" t="s">
        <v>44</v>
      </c>
      <c r="C437" s="4">
        <v>27</v>
      </c>
      <c r="D437" s="8">
        <v>8.85</v>
      </c>
      <c r="E437" s="4">
        <v>10</v>
      </c>
      <c r="F437" s="8">
        <v>4.9000000000000004</v>
      </c>
      <c r="G437" s="4">
        <v>17</v>
      </c>
      <c r="H437" s="8">
        <v>17.89</v>
      </c>
      <c r="I437" s="4">
        <v>0</v>
      </c>
    </row>
    <row r="438" spans="1:9" x14ac:dyDescent="0.2">
      <c r="A438" s="2">
        <v>5</v>
      </c>
      <c r="B438" s="1" t="s">
        <v>58</v>
      </c>
      <c r="C438" s="4">
        <v>25</v>
      </c>
      <c r="D438" s="8">
        <v>8.1999999999999993</v>
      </c>
      <c r="E438" s="4">
        <v>25</v>
      </c>
      <c r="F438" s="8">
        <v>12.25</v>
      </c>
      <c r="G438" s="4">
        <v>0</v>
      </c>
      <c r="H438" s="8">
        <v>0</v>
      </c>
      <c r="I438" s="4">
        <v>0</v>
      </c>
    </row>
    <row r="439" spans="1:9" x14ac:dyDescent="0.2">
      <c r="A439" s="2">
        <v>6</v>
      </c>
      <c r="B439" s="1" t="s">
        <v>45</v>
      </c>
      <c r="C439" s="4">
        <v>18</v>
      </c>
      <c r="D439" s="8">
        <v>5.9</v>
      </c>
      <c r="E439" s="4">
        <v>11</v>
      </c>
      <c r="F439" s="8">
        <v>5.39</v>
      </c>
      <c r="G439" s="4">
        <v>7</v>
      </c>
      <c r="H439" s="8">
        <v>7.37</v>
      </c>
      <c r="I439" s="4">
        <v>0</v>
      </c>
    </row>
    <row r="440" spans="1:9" x14ac:dyDescent="0.2">
      <c r="A440" s="2">
        <v>7</v>
      </c>
      <c r="B440" s="1" t="s">
        <v>46</v>
      </c>
      <c r="C440" s="4">
        <v>15</v>
      </c>
      <c r="D440" s="8">
        <v>4.92</v>
      </c>
      <c r="E440" s="4">
        <v>7</v>
      </c>
      <c r="F440" s="8">
        <v>3.43</v>
      </c>
      <c r="G440" s="4">
        <v>8</v>
      </c>
      <c r="H440" s="8">
        <v>8.42</v>
      </c>
      <c r="I440" s="4">
        <v>0</v>
      </c>
    </row>
    <row r="441" spans="1:9" x14ac:dyDescent="0.2">
      <c r="A441" s="2">
        <v>8</v>
      </c>
      <c r="B441" s="1" t="s">
        <v>53</v>
      </c>
      <c r="C441" s="4">
        <v>11</v>
      </c>
      <c r="D441" s="8">
        <v>3.61</v>
      </c>
      <c r="E441" s="4">
        <v>7</v>
      </c>
      <c r="F441" s="8">
        <v>3.43</v>
      </c>
      <c r="G441" s="4">
        <v>4</v>
      </c>
      <c r="H441" s="8">
        <v>4.21</v>
      </c>
      <c r="I441" s="4">
        <v>0</v>
      </c>
    </row>
    <row r="442" spans="1:9" x14ac:dyDescent="0.2">
      <c r="A442" s="2">
        <v>8</v>
      </c>
      <c r="B442" s="1" t="s">
        <v>61</v>
      </c>
      <c r="C442" s="4">
        <v>11</v>
      </c>
      <c r="D442" s="8">
        <v>3.61</v>
      </c>
      <c r="E442" s="4">
        <v>11</v>
      </c>
      <c r="F442" s="8">
        <v>5.39</v>
      </c>
      <c r="G442" s="4">
        <v>0</v>
      </c>
      <c r="H442" s="8">
        <v>0</v>
      </c>
      <c r="I442" s="4">
        <v>0</v>
      </c>
    </row>
    <row r="443" spans="1:9" x14ac:dyDescent="0.2">
      <c r="A443" s="2">
        <v>10</v>
      </c>
      <c r="B443" s="1" t="s">
        <v>60</v>
      </c>
      <c r="C443" s="4">
        <v>8</v>
      </c>
      <c r="D443" s="8">
        <v>2.62</v>
      </c>
      <c r="E443" s="4">
        <v>4</v>
      </c>
      <c r="F443" s="8">
        <v>1.96</v>
      </c>
      <c r="G443" s="4">
        <v>0</v>
      </c>
      <c r="H443" s="8">
        <v>0</v>
      </c>
      <c r="I443" s="4">
        <v>0</v>
      </c>
    </row>
    <row r="444" spans="1:9" x14ac:dyDescent="0.2">
      <c r="A444" s="2">
        <v>11</v>
      </c>
      <c r="B444" s="1" t="s">
        <v>68</v>
      </c>
      <c r="C444" s="4">
        <v>7</v>
      </c>
      <c r="D444" s="8">
        <v>2.2999999999999998</v>
      </c>
      <c r="E444" s="4">
        <v>4</v>
      </c>
      <c r="F444" s="8">
        <v>1.96</v>
      </c>
      <c r="G444" s="4">
        <v>3</v>
      </c>
      <c r="H444" s="8">
        <v>3.16</v>
      </c>
      <c r="I444" s="4">
        <v>0</v>
      </c>
    </row>
    <row r="445" spans="1:9" x14ac:dyDescent="0.2">
      <c r="A445" s="2">
        <v>11</v>
      </c>
      <c r="B445" s="1" t="s">
        <v>63</v>
      </c>
      <c r="C445" s="4">
        <v>7</v>
      </c>
      <c r="D445" s="8">
        <v>2.2999999999999998</v>
      </c>
      <c r="E445" s="4">
        <v>6</v>
      </c>
      <c r="F445" s="8">
        <v>2.94</v>
      </c>
      <c r="G445" s="4">
        <v>1</v>
      </c>
      <c r="H445" s="8">
        <v>1.05</v>
      </c>
      <c r="I445" s="4">
        <v>0</v>
      </c>
    </row>
    <row r="446" spans="1:9" x14ac:dyDescent="0.2">
      <c r="A446" s="2">
        <v>13</v>
      </c>
      <c r="B446" s="1" t="s">
        <v>51</v>
      </c>
      <c r="C446" s="4">
        <v>6</v>
      </c>
      <c r="D446" s="8">
        <v>1.97</v>
      </c>
      <c r="E446" s="4">
        <v>5</v>
      </c>
      <c r="F446" s="8">
        <v>2.4500000000000002</v>
      </c>
      <c r="G446" s="4">
        <v>1</v>
      </c>
      <c r="H446" s="8">
        <v>1.05</v>
      </c>
      <c r="I446" s="4">
        <v>0</v>
      </c>
    </row>
    <row r="447" spans="1:9" x14ac:dyDescent="0.2">
      <c r="A447" s="2">
        <v>14</v>
      </c>
      <c r="B447" s="1" t="s">
        <v>55</v>
      </c>
      <c r="C447" s="4">
        <v>4</v>
      </c>
      <c r="D447" s="8">
        <v>1.31</v>
      </c>
      <c r="E447" s="4">
        <v>2</v>
      </c>
      <c r="F447" s="8">
        <v>0.98</v>
      </c>
      <c r="G447" s="4">
        <v>2</v>
      </c>
      <c r="H447" s="8">
        <v>2.11</v>
      </c>
      <c r="I447" s="4">
        <v>0</v>
      </c>
    </row>
    <row r="448" spans="1:9" x14ac:dyDescent="0.2">
      <c r="A448" s="2">
        <v>14</v>
      </c>
      <c r="B448" s="1" t="s">
        <v>62</v>
      </c>
      <c r="C448" s="4">
        <v>4</v>
      </c>
      <c r="D448" s="8">
        <v>1.31</v>
      </c>
      <c r="E448" s="4">
        <v>0</v>
      </c>
      <c r="F448" s="8">
        <v>0</v>
      </c>
      <c r="G448" s="4">
        <v>3</v>
      </c>
      <c r="H448" s="8">
        <v>3.16</v>
      </c>
      <c r="I448" s="4">
        <v>0</v>
      </c>
    </row>
    <row r="449" spans="1:9" x14ac:dyDescent="0.2">
      <c r="A449" s="2">
        <v>16</v>
      </c>
      <c r="B449" s="1" t="s">
        <v>82</v>
      </c>
      <c r="C449" s="4">
        <v>3</v>
      </c>
      <c r="D449" s="8">
        <v>0.98</v>
      </c>
      <c r="E449" s="4">
        <v>0</v>
      </c>
      <c r="F449" s="8">
        <v>0</v>
      </c>
      <c r="G449" s="4">
        <v>3</v>
      </c>
      <c r="H449" s="8">
        <v>3.16</v>
      </c>
      <c r="I449" s="4">
        <v>0</v>
      </c>
    </row>
    <row r="450" spans="1:9" x14ac:dyDescent="0.2">
      <c r="A450" s="2">
        <v>16</v>
      </c>
      <c r="B450" s="1" t="s">
        <v>86</v>
      </c>
      <c r="C450" s="4">
        <v>3</v>
      </c>
      <c r="D450" s="8">
        <v>0.98</v>
      </c>
      <c r="E450" s="4">
        <v>2</v>
      </c>
      <c r="F450" s="8">
        <v>0.98</v>
      </c>
      <c r="G450" s="4">
        <v>1</v>
      </c>
      <c r="H450" s="8">
        <v>1.05</v>
      </c>
      <c r="I450" s="4">
        <v>0</v>
      </c>
    </row>
    <row r="451" spans="1:9" x14ac:dyDescent="0.2">
      <c r="A451" s="2">
        <v>16</v>
      </c>
      <c r="B451" s="1" t="s">
        <v>48</v>
      </c>
      <c r="C451" s="4">
        <v>3</v>
      </c>
      <c r="D451" s="8">
        <v>0.98</v>
      </c>
      <c r="E451" s="4">
        <v>1</v>
      </c>
      <c r="F451" s="8">
        <v>0.49</v>
      </c>
      <c r="G451" s="4">
        <v>2</v>
      </c>
      <c r="H451" s="8">
        <v>2.11</v>
      </c>
      <c r="I451" s="4">
        <v>0</v>
      </c>
    </row>
    <row r="452" spans="1:9" x14ac:dyDescent="0.2">
      <c r="A452" s="2">
        <v>16</v>
      </c>
      <c r="B452" s="1" t="s">
        <v>50</v>
      </c>
      <c r="C452" s="4">
        <v>3</v>
      </c>
      <c r="D452" s="8">
        <v>0.98</v>
      </c>
      <c r="E452" s="4">
        <v>3</v>
      </c>
      <c r="F452" s="8">
        <v>1.47</v>
      </c>
      <c r="G452" s="4">
        <v>0</v>
      </c>
      <c r="H452" s="8">
        <v>0</v>
      </c>
      <c r="I452" s="4">
        <v>0</v>
      </c>
    </row>
    <row r="453" spans="1:9" x14ac:dyDescent="0.2">
      <c r="A453" s="2">
        <v>16</v>
      </c>
      <c r="B453" s="1" t="s">
        <v>56</v>
      </c>
      <c r="C453" s="4">
        <v>3</v>
      </c>
      <c r="D453" s="8">
        <v>0.98</v>
      </c>
      <c r="E453" s="4">
        <v>2</v>
      </c>
      <c r="F453" s="8">
        <v>0.98</v>
      </c>
      <c r="G453" s="4">
        <v>1</v>
      </c>
      <c r="H453" s="8">
        <v>1.05</v>
      </c>
      <c r="I453" s="4">
        <v>0</v>
      </c>
    </row>
    <row r="454" spans="1:9" x14ac:dyDescent="0.2">
      <c r="A454" s="2">
        <v>16</v>
      </c>
      <c r="B454" s="1" t="s">
        <v>57</v>
      </c>
      <c r="C454" s="4">
        <v>3</v>
      </c>
      <c r="D454" s="8">
        <v>0.98</v>
      </c>
      <c r="E454" s="4">
        <v>2</v>
      </c>
      <c r="F454" s="8">
        <v>0.98</v>
      </c>
      <c r="G454" s="4">
        <v>1</v>
      </c>
      <c r="H454" s="8">
        <v>1.05</v>
      </c>
      <c r="I454" s="4">
        <v>0</v>
      </c>
    </row>
    <row r="455" spans="1:9" x14ac:dyDescent="0.2">
      <c r="A455" s="2">
        <v>16</v>
      </c>
      <c r="B455" s="1" t="s">
        <v>80</v>
      </c>
      <c r="C455" s="4">
        <v>3</v>
      </c>
      <c r="D455" s="8">
        <v>0.98</v>
      </c>
      <c r="E455" s="4">
        <v>3</v>
      </c>
      <c r="F455" s="8">
        <v>1.47</v>
      </c>
      <c r="G455" s="4">
        <v>0</v>
      </c>
      <c r="H455" s="8">
        <v>0</v>
      </c>
      <c r="I455" s="4">
        <v>0</v>
      </c>
    </row>
    <row r="456" spans="1:9" x14ac:dyDescent="0.2">
      <c r="A456" s="1"/>
      <c r="C456" s="4"/>
      <c r="D456" s="8"/>
      <c r="E456" s="4"/>
      <c r="F456" s="8"/>
      <c r="G456" s="4"/>
      <c r="H456" s="8"/>
      <c r="I456" s="4"/>
    </row>
    <row r="457" spans="1:9" x14ac:dyDescent="0.2">
      <c r="A457" s="1" t="s">
        <v>20</v>
      </c>
      <c r="C457" s="4"/>
      <c r="D457" s="8"/>
      <c r="E457" s="4"/>
      <c r="F457" s="8"/>
      <c r="G457" s="4"/>
      <c r="H457" s="8"/>
      <c r="I457" s="4"/>
    </row>
    <row r="458" spans="1:9" x14ac:dyDescent="0.2">
      <c r="A458" s="2">
        <v>1</v>
      </c>
      <c r="B458" s="1" t="s">
        <v>58</v>
      </c>
      <c r="C458" s="4">
        <v>93</v>
      </c>
      <c r="D458" s="8">
        <v>12.72</v>
      </c>
      <c r="E458" s="4">
        <v>86</v>
      </c>
      <c r="F458" s="8">
        <v>16.170000000000002</v>
      </c>
      <c r="G458" s="4">
        <v>6</v>
      </c>
      <c r="H458" s="8">
        <v>3.64</v>
      </c>
      <c r="I458" s="4">
        <v>1</v>
      </c>
    </row>
    <row r="459" spans="1:9" x14ac:dyDescent="0.2">
      <c r="A459" s="2">
        <v>2</v>
      </c>
      <c r="B459" s="1" t="s">
        <v>59</v>
      </c>
      <c r="C459" s="4">
        <v>92</v>
      </c>
      <c r="D459" s="8">
        <v>12.59</v>
      </c>
      <c r="E459" s="4">
        <v>90</v>
      </c>
      <c r="F459" s="8">
        <v>16.920000000000002</v>
      </c>
      <c r="G459" s="4">
        <v>2</v>
      </c>
      <c r="H459" s="8">
        <v>1.21</v>
      </c>
      <c r="I459" s="4">
        <v>0</v>
      </c>
    </row>
    <row r="460" spans="1:9" x14ac:dyDescent="0.2">
      <c r="A460" s="2">
        <v>3</v>
      </c>
      <c r="B460" s="1" t="s">
        <v>52</v>
      </c>
      <c r="C460" s="4">
        <v>66</v>
      </c>
      <c r="D460" s="8">
        <v>9.0299999999999994</v>
      </c>
      <c r="E460" s="4">
        <v>55</v>
      </c>
      <c r="F460" s="8">
        <v>10.34</v>
      </c>
      <c r="G460" s="4">
        <v>11</v>
      </c>
      <c r="H460" s="8">
        <v>6.67</v>
      </c>
      <c r="I460" s="4">
        <v>0</v>
      </c>
    </row>
    <row r="461" spans="1:9" x14ac:dyDescent="0.2">
      <c r="A461" s="2">
        <v>4</v>
      </c>
      <c r="B461" s="1" t="s">
        <v>54</v>
      </c>
      <c r="C461" s="4">
        <v>57</v>
      </c>
      <c r="D461" s="8">
        <v>7.8</v>
      </c>
      <c r="E461" s="4">
        <v>30</v>
      </c>
      <c r="F461" s="8">
        <v>5.64</v>
      </c>
      <c r="G461" s="4">
        <v>27</v>
      </c>
      <c r="H461" s="8">
        <v>16.36</v>
      </c>
      <c r="I461" s="4">
        <v>0</v>
      </c>
    </row>
    <row r="462" spans="1:9" x14ac:dyDescent="0.2">
      <c r="A462" s="2">
        <v>5</v>
      </c>
      <c r="B462" s="1" t="s">
        <v>55</v>
      </c>
      <c r="C462" s="4">
        <v>53</v>
      </c>
      <c r="D462" s="8">
        <v>7.25</v>
      </c>
      <c r="E462" s="4">
        <v>46</v>
      </c>
      <c r="F462" s="8">
        <v>8.65</v>
      </c>
      <c r="G462" s="4">
        <v>6</v>
      </c>
      <c r="H462" s="8">
        <v>3.64</v>
      </c>
      <c r="I462" s="4">
        <v>0</v>
      </c>
    </row>
    <row r="463" spans="1:9" x14ac:dyDescent="0.2">
      <c r="A463" s="2">
        <v>6</v>
      </c>
      <c r="B463" s="1" t="s">
        <v>60</v>
      </c>
      <c r="C463" s="4">
        <v>44</v>
      </c>
      <c r="D463" s="8">
        <v>6.02</v>
      </c>
      <c r="E463" s="4">
        <v>23</v>
      </c>
      <c r="F463" s="8">
        <v>4.32</v>
      </c>
      <c r="G463" s="4">
        <v>0</v>
      </c>
      <c r="H463" s="8">
        <v>0</v>
      </c>
      <c r="I463" s="4">
        <v>0</v>
      </c>
    </row>
    <row r="464" spans="1:9" x14ac:dyDescent="0.2">
      <c r="A464" s="2">
        <v>7</v>
      </c>
      <c r="B464" s="1" t="s">
        <v>44</v>
      </c>
      <c r="C464" s="4">
        <v>36</v>
      </c>
      <c r="D464" s="8">
        <v>4.92</v>
      </c>
      <c r="E464" s="4">
        <v>12</v>
      </c>
      <c r="F464" s="8">
        <v>2.2599999999999998</v>
      </c>
      <c r="G464" s="4">
        <v>24</v>
      </c>
      <c r="H464" s="8">
        <v>14.55</v>
      </c>
      <c r="I464" s="4">
        <v>0</v>
      </c>
    </row>
    <row r="465" spans="1:9" x14ac:dyDescent="0.2">
      <c r="A465" s="2">
        <v>8</v>
      </c>
      <c r="B465" s="1" t="s">
        <v>53</v>
      </c>
      <c r="C465" s="4">
        <v>28</v>
      </c>
      <c r="D465" s="8">
        <v>3.83</v>
      </c>
      <c r="E465" s="4">
        <v>19</v>
      </c>
      <c r="F465" s="8">
        <v>3.57</v>
      </c>
      <c r="G465" s="4">
        <v>9</v>
      </c>
      <c r="H465" s="8">
        <v>5.45</v>
      </c>
      <c r="I465" s="4">
        <v>0</v>
      </c>
    </row>
    <row r="466" spans="1:9" x14ac:dyDescent="0.2">
      <c r="A466" s="2">
        <v>9</v>
      </c>
      <c r="B466" s="1" t="s">
        <v>71</v>
      </c>
      <c r="C466" s="4">
        <v>26</v>
      </c>
      <c r="D466" s="8">
        <v>3.56</v>
      </c>
      <c r="E466" s="4">
        <v>23</v>
      </c>
      <c r="F466" s="8">
        <v>4.32</v>
      </c>
      <c r="G466" s="4">
        <v>2</v>
      </c>
      <c r="H466" s="8">
        <v>1.21</v>
      </c>
      <c r="I466" s="4">
        <v>1</v>
      </c>
    </row>
    <row r="467" spans="1:9" x14ac:dyDescent="0.2">
      <c r="A467" s="2">
        <v>10</v>
      </c>
      <c r="B467" s="1" t="s">
        <v>45</v>
      </c>
      <c r="C467" s="4">
        <v>23</v>
      </c>
      <c r="D467" s="8">
        <v>3.15</v>
      </c>
      <c r="E467" s="4">
        <v>20</v>
      </c>
      <c r="F467" s="8">
        <v>3.76</v>
      </c>
      <c r="G467" s="4">
        <v>3</v>
      </c>
      <c r="H467" s="8">
        <v>1.82</v>
      </c>
      <c r="I467" s="4">
        <v>0</v>
      </c>
    </row>
    <row r="468" spans="1:9" x14ac:dyDescent="0.2">
      <c r="A468" s="2">
        <v>11</v>
      </c>
      <c r="B468" s="1" t="s">
        <v>47</v>
      </c>
      <c r="C468" s="4">
        <v>19</v>
      </c>
      <c r="D468" s="8">
        <v>2.6</v>
      </c>
      <c r="E468" s="4">
        <v>12</v>
      </c>
      <c r="F468" s="8">
        <v>2.2599999999999998</v>
      </c>
      <c r="G468" s="4">
        <v>6</v>
      </c>
      <c r="H468" s="8">
        <v>3.64</v>
      </c>
      <c r="I468" s="4">
        <v>1</v>
      </c>
    </row>
    <row r="469" spans="1:9" x14ac:dyDescent="0.2">
      <c r="A469" s="2">
        <v>12</v>
      </c>
      <c r="B469" s="1" t="s">
        <v>61</v>
      </c>
      <c r="C469" s="4">
        <v>18</v>
      </c>
      <c r="D469" s="8">
        <v>2.46</v>
      </c>
      <c r="E469" s="4">
        <v>16</v>
      </c>
      <c r="F469" s="8">
        <v>3.01</v>
      </c>
      <c r="G469" s="4">
        <v>2</v>
      </c>
      <c r="H469" s="8">
        <v>1.21</v>
      </c>
      <c r="I469" s="4">
        <v>0</v>
      </c>
    </row>
    <row r="470" spans="1:9" x14ac:dyDescent="0.2">
      <c r="A470" s="2">
        <v>13</v>
      </c>
      <c r="B470" s="1" t="s">
        <v>68</v>
      </c>
      <c r="C470" s="4">
        <v>17</v>
      </c>
      <c r="D470" s="8">
        <v>2.33</v>
      </c>
      <c r="E470" s="4">
        <v>11</v>
      </c>
      <c r="F470" s="8">
        <v>2.0699999999999998</v>
      </c>
      <c r="G470" s="4">
        <v>6</v>
      </c>
      <c r="H470" s="8">
        <v>3.64</v>
      </c>
      <c r="I470" s="4">
        <v>0</v>
      </c>
    </row>
    <row r="471" spans="1:9" x14ac:dyDescent="0.2">
      <c r="A471" s="2">
        <v>13</v>
      </c>
      <c r="B471" s="1" t="s">
        <v>51</v>
      </c>
      <c r="C471" s="4">
        <v>17</v>
      </c>
      <c r="D471" s="8">
        <v>2.33</v>
      </c>
      <c r="E471" s="4">
        <v>12</v>
      </c>
      <c r="F471" s="8">
        <v>2.2599999999999998</v>
      </c>
      <c r="G471" s="4">
        <v>5</v>
      </c>
      <c r="H471" s="8">
        <v>3.03</v>
      </c>
      <c r="I471" s="4">
        <v>0</v>
      </c>
    </row>
    <row r="472" spans="1:9" x14ac:dyDescent="0.2">
      <c r="A472" s="2">
        <v>15</v>
      </c>
      <c r="B472" s="1" t="s">
        <v>57</v>
      </c>
      <c r="C472" s="4">
        <v>12</v>
      </c>
      <c r="D472" s="8">
        <v>1.64</v>
      </c>
      <c r="E472" s="4">
        <v>10</v>
      </c>
      <c r="F472" s="8">
        <v>1.88</v>
      </c>
      <c r="G472" s="4">
        <v>2</v>
      </c>
      <c r="H472" s="8">
        <v>1.21</v>
      </c>
      <c r="I472" s="4">
        <v>0</v>
      </c>
    </row>
    <row r="473" spans="1:9" x14ac:dyDescent="0.2">
      <c r="A473" s="2">
        <v>15</v>
      </c>
      <c r="B473" s="1" t="s">
        <v>80</v>
      </c>
      <c r="C473" s="4">
        <v>12</v>
      </c>
      <c r="D473" s="8">
        <v>1.64</v>
      </c>
      <c r="E473" s="4">
        <v>12</v>
      </c>
      <c r="F473" s="8">
        <v>2.2599999999999998</v>
      </c>
      <c r="G473" s="4">
        <v>0</v>
      </c>
      <c r="H473" s="8">
        <v>0</v>
      </c>
      <c r="I473" s="4">
        <v>0</v>
      </c>
    </row>
    <row r="474" spans="1:9" x14ac:dyDescent="0.2">
      <c r="A474" s="2">
        <v>17</v>
      </c>
      <c r="B474" s="1" t="s">
        <v>63</v>
      </c>
      <c r="C474" s="4">
        <v>11</v>
      </c>
      <c r="D474" s="8">
        <v>1.5</v>
      </c>
      <c r="E474" s="4">
        <v>11</v>
      </c>
      <c r="F474" s="8">
        <v>2.0699999999999998</v>
      </c>
      <c r="G474" s="4">
        <v>0</v>
      </c>
      <c r="H474" s="8">
        <v>0</v>
      </c>
      <c r="I474" s="4">
        <v>0</v>
      </c>
    </row>
    <row r="475" spans="1:9" x14ac:dyDescent="0.2">
      <c r="A475" s="2">
        <v>18</v>
      </c>
      <c r="B475" s="1" t="s">
        <v>56</v>
      </c>
      <c r="C475" s="4">
        <v>9</v>
      </c>
      <c r="D475" s="8">
        <v>1.23</v>
      </c>
      <c r="E475" s="4">
        <v>9</v>
      </c>
      <c r="F475" s="8">
        <v>1.69</v>
      </c>
      <c r="G475" s="4">
        <v>0</v>
      </c>
      <c r="H475" s="8">
        <v>0</v>
      </c>
      <c r="I475" s="4">
        <v>0</v>
      </c>
    </row>
    <row r="476" spans="1:9" x14ac:dyDescent="0.2">
      <c r="A476" s="2">
        <v>19</v>
      </c>
      <c r="B476" s="1" t="s">
        <v>46</v>
      </c>
      <c r="C476" s="4">
        <v>8</v>
      </c>
      <c r="D476" s="8">
        <v>1.0900000000000001</v>
      </c>
      <c r="E476" s="4">
        <v>4</v>
      </c>
      <c r="F476" s="8">
        <v>0.75</v>
      </c>
      <c r="G476" s="4">
        <v>4</v>
      </c>
      <c r="H476" s="8">
        <v>2.42</v>
      </c>
      <c r="I476" s="4">
        <v>0</v>
      </c>
    </row>
    <row r="477" spans="1:9" x14ac:dyDescent="0.2">
      <c r="A477" s="2">
        <v>20</v>
      </c>
      <c r="B477" s="1" t="s">
        <v>48</v>
      </c>
      <c r="C477" s="4">
        <v>7</v>
      </c>
      <c r="D477" s="8">
        <v>0.96</v>
      </c>
      <c r="E477" s="4">
        <v>2</v>
      </c>
      <c r="F477" s="8">
        <v>0.38</v>
      </c>
      <c r="G477" s="4">
        <v>5</v>
      </c>
      <c r="H477" s="8">
        <v>3.03</v>
      </c>
      <c r="I477" s="4">
        <v>0</v>
      </c>
    </row>
    <row r="478" spans="1:9" x14ac:dyDescent="0.2">
      <c r="A478" s="1"/>
      <c r="C478" s="4"/>
      <c r="D478" s="8"/>
      <c r="E478" s="4"/>
      <c r="F478" s="8"/>
      <c r="G478" s="4"/>
      <c r="H478" s="8"/>
      <c r="I478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491BA-56A5-469C-9E56-42DF9DC54B51}">
  <sheetPr>
    <pageSetUpPr fitToPage="1"/>
  </sheetPr>
  <dimension ref="A1:I520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88</v>
      </c>
      <c r="B1" s="3" t="s">
        <v>177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  <c r="I1" s="7" t="s">
        <v>43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105</v>
      </c>
      <c r="C3" s="4">
        <v>2048</v>
      </c>
      <c r="D3" s="8">
        <v>5.85</v>
      </c>
      <c r="E3" s="4">
        <v>1885</v>
      </c>
      <c r="F3" s="8">
        <v>10.15</v>
      </c>
      <c r="G3" s="4">
        <v>163</v>
      </c>
      <c r="H3" s="8">
        <v>1.03</v>
      </c>
      <c r="I3" s="4">
        <v>0</v>
      </c>
    </row>
    <row r="4" spans="1:9" x14ac:dyDescent="0.2">
      <c r="A4" s="2">
        <v>2</v>
      </c>
      <c r="B4" s="1" t="s">
        <v>99</v>
      </c>
      <c r="C4" s="4">
        <v>1443</v>
      </c>
      <c r="D4" s="8">
        <v>4.12</v>
      </c>
      <c r="E4" s="4">
        <v>835</v>
      </c>
      <c r="F4" s="8">
        <v>4.5</v>
      </c>
      <c r="G4" s="4">
        <v>604</v>
      </c>
      <c r="H4" s="8">
        <v>3.82</v>
      </c>
      <c r="I4" s="4">
        <v>0</v>
      </c>
    </row>
    <row r="5" spans="1:9" x14ac:dyDescent="0.2">
      <c r="A5" s="2">
        <v>3</v>
      </c>
      <c r="B5" s="1" t="s">
        <v>104</v>
      </c>
      <c r="C5" s="4">
        <v>1227</v>
      </c>
      <c r="D5" s="8">
        <v>3.5</v>
      </c>
      <c r="E5" s="4">
        <v>1191</v>
      </c>
      <c r="F5" s="8">
        <v>6.41</v>
      </c>
      <c r="G5" s="4">
        <v>36</v>
      </c>
      <c r="H5" s="8">
        <v>0.23</v>
      </c>
      <c r="I5" s="4">
        <v>0</v>
      </c>
    </row>
    <row r="6" spans="1:9" x14ac:dyDescent="0.2">
      <c r="A6" s="2">
        <v>4</v>
      </c>
      <c r="B6" s="1" t="s">
        <v>108</v>
      </c>
      <c r="C6" s="4">
        <v>774</v>
      </c>
      <c r="D6" s="8">
        <v>2.21</v>
      </c>
      <c r="E6" s="4">
        <v>696</v>
      </c>
      <c r="F6" s="8">
        <v>3.75</v>
      </c>
      <c r="G6" s="4">
        <v>78</v>
      </c>
      <c r="H6" s="8">
        <v>0.49</v>
      </c>
      <c r="I6" s="4">
        <v>0</v>
      </c>
    </row>
    <row r="7" spans="1:9" x14ac:dyDescent="0.2">
      <c r="A7" s="2">
        <v>5</v>
      </c>
      <c r="B7" s="1" t="s">
        <v>101</v>
      </c>
      <c r="C7" s="4">
        <v>765</v>
      </c>
      <c r="D7" s="8">
        <v>2.1800000000000002</v>
      </c>
      <c r="E7" s="4">
        <v>696</v>
      </c>
      <c r="F7" s="8">
        <v>3.75</v>
      </c>
      <c r="G7" s="4">
        <v>69</v>
      </c>
      <c r="H7" s="8">
        <v>0.44</v>
      </c>
      <c r="I7" s="4">
        <v>0</v>
      </c>
    </row>
    <row r="8" spans="1:9" x14ac:dyDescent="0.2">
      <c r="A8" s="2">
        <v>6</v>
      </c>
      <c r="B8" s="1" t="s">
        <v>102</v>
      </c>
      <c r="C8" s="4">
        <v>731</v>
      </c>
      <c r="D8" s="8">
        <v>2.09</v>
      </c>
      <c r="E8" s="4">
        <v>689</v>
      </c>
      <c r="F8" s="8">
        <v>3.71</v>
      </c>
      <c r="G8" s="4">
        <v>41</v>
      </c>
      <c r="H8" s="8">
        <v>0.26</v>
      </c>
      <c r="I8" s="4">
        <v>1</v>
      </c>
    </row>
    <row r="9" spans="1:9" x14ac:dyDescent="0.2">
      <c r="A9" s="2">
        <v>7</v>
      </c>
      <c r="B9" s="1" t="s">
        <v>103</v>
      </c>
      <c r="C9" s="4">
        <v>717</v>
      </c>
      <c r="D9" s="8">
        <v>2.0499999999999998</v>
      </c>
      <c r="E9" s="4">
        <v>670</v>
      </c>
      <c r="F9" s="8">
        <v>3.61</v>
      </c>
      <c r="G9" s="4">
        <v>46</v>
      </c>
      <c r="H9" s="8">
        <v>0.28999999999999998</v>
      </c>
      <c r="I9" s="4">
        <v>1</v>
      </c>
    </row>
    <row r="10" spans="1:9" x14ac:dyDescent="0.2">
      <c r="A10" s="2">
        <v>8</v>
      </c>
      <c r="B10" s="1" t="s">
        <v>98</v>
      </c>
      <c r="C10" s="4">
        <v>714</v>
      </c>
      <c r="D10" s="8">
        <v>2.04</v>
      </c>
      <c r="E10" s="4">
        <v>462</v>
      </c>
      <c r="F10" s="8">
        <v>2.4900000000000002</v>
      </c>
      <c r="G10" s="4">
        <v>249</v>
      </c>
      <c r="H10" s="8">
        <v>1.58</v>
      </c>
      <c r="I10" s="4">
        <v>1</v>
      </c>
    </row>
    <row r="11" spans="1:9" x14ac:dyDescent="0.2">
      <c r="A11" s="2">
        <v>9</v>
      </c>
      <c r="B11" s="1" t="s">
        <v>90</v>
      </c>
      <c r="C11" s="4">
        <v>698</v>
      </c>
      <c r="D11" s="8">
        <v>1.99</v>
      </c>
      <c r="E11" s="4">
        <v>86</v>
      </c>
      <c r="F11" s="8">
        <v>0.46</v>
      </c>
      <c r="G11" s="4">
        <v>612</v>
      </c>
      <c r="H11" s="8">
        <v>3.87</v>
      </c>
      <c r="I11" s="4">
        <v>0</v>
      </c>
    </row>
    <row r="12" spans="1:9" x14ac:dyDescent="0.2">
      <c r="A12" s="2">
        <v>10</v>
      </c>
      <c r="B12" s="1" t="s">
        <v>100</v>
      </c>
      <c r="C12" s="4">
        <v>680</v>
      </c>
      <c r="D12" s="8">
        <v>1.94</v>
      </c>
      <c r="E12" s="4">
        <v>565</v>
      </c>
      <c r="F12" s="8">
        <v>3.04</v>
      </c>
      <c r="G12" s="4">
        <v>114</v>
      </c>
      <c r="H12" s="8">
        <v>0.72</v>
      </c>
      <c r="I12" s="4">
        <v>1</v>
      </c>
    </row>
    <row r="13" spans="1:9" x14ac:dyDescent="0.2">
      <c r="A13" s="2">
        <v>11</v>
      </c>
      <c r="B13" s="1" t="s">
        <v>96</v>
      </c>
      <c r="C13" s="4">
        <v>652</v>
      </c>
      <c r="D13" s="8">
        <v>1.86</v>
      </c>
      <c r="E13" s="4">
        <v>377</v>
      </c>
      <c r="F13" s="8">
        <v>2.0299999999999998</v>
      </c>
      <c r="G13" s="4">
        <v>275</v>
      </c>
      <c r="H13" s="8">
        <v>1.74</v>
      </c>
      <c r="I13" s="4">
        <v>0</v>
      </c>
    </row>
    <row r="14" spans="1:9" x14ac:dyDescent="0.2">
      <c r="A14" s="2">
        <v>12</v>
      </c>
      <c r="B14" s="1" t="s">
        <v>95</v>
      </c>
      <c r="C14" s="4">
        <v>645</v>
      </c>
      <c r="D14" s="8">
        <v>1.84</v>
      </c>
      <c r="E14" s="4">
        <v>458</v>
      </c>
      <c r="F14" s="8">
        <v>2.4700000000000002</v>
      </c>
      <c r="G14" s="4">
        <v>182</v>
      </c>
      <c r="H14" s="8">
        <v>1.1499999999999999</v>
      </c>
      <c r="I14" s="4">
        <v>5</v>
      </c>
    </row>
    <row r="15" spans="1:9" x14ac:dyDescent="0.2">
      <c r="A15" s="2">
        <v>13</v>
      </c>
      <c r="B15" s="1" t="s">
        <v>93</v>
      </c>
      <c r="C15" s="4">
        <v>562</v>
      </c>
      <c r="D15" s="8">
        <v>1.6</v>
      </c>
      <c r="E15" s="4">
        <v>190</v>
      </c>
      <c r="F15" s="8">
        <v>1.02</v>
      </c>
      <c r="G15" s="4">
        <v>372</v>
      </c>
      <c r="H15" s="8">
        <v>2.35</v>
      </c>
      <c r="I15" s="4">
        <v>0</v>
      </c>
    </row>
    <row r="16" spans="1:9" x14ac:dyDescent="0.2">
      <c r="A16" s="2">
        <v>14</v>
      </c>
      <c r="B16" s="1" t="s">
        <v>107</v>
      </c>
      <c r="C16" s="4">
        <v>556</v>
      </c>
      <c r="D16" s="8">
        <v>1.59</v>
      </c>
      <c r="E16" s="4">
        <v>445</v>
      </c>
      <c r="F16" s="8">
        <v>2.4</v>
      </c>
      <c r="G16" s="4">
        <v>110</v>
      </c>
      <c r="H16" s="8">
        <v>0.7</v>
      </c>
      <c r="I16" s="4">
        <v>1</v>
      </c>
    </row>
    <row r="17" spans="1:9" x14ac:dyDescent="0.2">
      <c r="A17" s="2">
        <v>15</v>
      </c>
      <c r="B17" s="1" t="s">
        <v>92</v>
      </c>
      <c r="C17" s="4">
        <v>532</v>
      </c>
      <c r="D17" s="8">
        <v>1.52</v>
      </c>
      <c r="E17" s="4">
        <v>266</v>
      </c>
      <c r="F17" s="8">
        <v>1.43</v>
      </c>
      <c r="G17" s="4">
        <v>266</v>
      </c>
      <c r="H17" s="8">
        <v>1.68</v>
      </c>
      <c r="I17" s="4">
        <v>0</v>
      </c>
    </row>
    <row r="18" spans="1:9" x14ac:dyDescent="0.2">
      <c r="A18" s="2">
        <v>16</v>
      </c>
      <c r="B18" s="1" t="s">
        <v>109</v>
      </c>
      <c r="C18" s="4">
        <v>504</v>
      </c>
      <c r="D18" s="8">
        <v>1.44</v>
      </c>
      <c r="E18" s="4">
        <v>377</v>
      </c>
      <c r="F18" s="8">
        <v>2.0299999999999998</v>
      </c>
      <c r="G18" s="4">
        <v>127</v>
      </c>
      <c r="H18" s="8">
        <v>0.8</v>
      </c>
      <c r="I18" s="4">
        <v>0</v>
      </c>
    </row>
    <row r="19" spans="1:9" x14ac:dyDescent="0.2">
      <c r="A19" s="2">
        <v>17</v>
      </c>
      <c r="B19" s="1" t="s">
        <v>91</v>
      </c>
      <c r="C19" s="4">
        <v>495</v>
      </c>
      <c r="D19" s="8">
        <v>1.41</v>
      </c>
      <c r="E19" s="4">
        <v>71</v>
      </c>
      <c r="F19" s="8">
        <v>0.38</v>
      </c>
      <c r="G19" s="4">
        <v>424</v>
      </c>
      <c r="H19" s="8">
        <v>2.68</v>
      </c>
      <c r="I19" s="4">
        <v>0</v>
      </c>
    </row>
    <row r="20" spans="1:9" x14ac:dyDescent="0.2">
      <c r="A20" s="2">
        <v>18</v>
      </c>
      <c r="B20" s="1" t="s">
        <v>94</v>
      </c>
      <c r="C20" s="4">
        <v>470</v>
      </c>
      <c r="D20" s="8">
        <v>1.34</v>
      </c>
      <c r="E20" s="4">
        <v>129</v>
      </c>
      <c r="F20" s="8">
        <v>0.69</v>
      </c>
      <c r="G20" s="4">
        <v>341</v>
      </c>
      <c r="H20" s="8">
        <v>2.16</v>
      </c>
      <c r="I20" s="4">
        <v>0</v>
      </c>
    </row>
    <row r="21" spans="1:9" x14ac:dyDescent="0.2">
      <c r="A21" s="2">
        <v>19</v>
      </c>
      <c r="B21" s="1" t="s">
        <v>97</v>
      </c>
      <c r="C21" s="4">
        <v>454</v>
      </c>
      <c r="D21" s="8">
        <v>1.3</v>
      </c>
      <c r="E21" s="4">
        <v>200</v>
      </c>
      <c r="F21" s="8">
        <v>1.08</v>
      </c>
      <c r="G21" s="4">
        <v>254</v>
      </c>
      <c r="H21" s="8">
        <v>1.61</v>
      </c>
      <c r="I21" s="4">
        <v>0</v>
      </c>
    </row>
    <row r="22" spans="1:9" x14ac:dyDescent="0.2">
      <c r="A22" s="2">
        <v>20</v>
      </c>
      <c r="B22" s="1" t="s">
        <v>106</v>
      </c>
      <c r="C22" s="4">
        <v>448</v>
      </c>
      <c r="D22" s="8">
        <v>1.28</v>
      </c>
      <c r="E22" s="4">
        <v>357</v>
      </c>
      <c r="F22" s="8">
        <v>1.92</v>
      </c>
      <c r="G22" s="4">
        <v>91</v>
      </c>
      <c r="H22" s="8">
        <v>0.57999999999999996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105</v>
      </c>
      <c r="C25" s="4">
        <v>676</v>
      </c>
      <c r="D25" s="8">
        <v>5.95</v>
      </c>
      <c r="E25" s="4">
        <v>595</v>
      </c>
      <c r="F25" s="8">
        <v>11.46</v>
      </c>
      <c r="G25" s="4">
        <v>81</v>
      </c>
      <c r="H25" s="8">
        <v>1.33</v>
      </c>
      <c r="I25" s="4">
        <v>0</v>
      </c>
    </row>
    <row r="26" spans="1:9" x14ac:dyDescent="0.2">
      <c r="A26" s="2">
        <v>2</v>
      </c>
      <c r="B26" s="1" t="s">
        <v>99</v>
      </c>
      <c r="C26" s="4">
        <v>629</v>
      </c>
      <c r="D26" s="8">
        <v>5.54</v>
      </c>
      <c r="E26" s="4">
        <v>332</v>
      </c>
      <c r="F26" s="8">
        <v>6.39</v>
      </c>
      <c r="G26" s="4">
        <v>297</v>
      </c>
      <c r="H26" s="8">
        <v>4.8899999999999997</v>
      </c>
      <c r="I26" s="4">
        <v>0</v>
      </c>
    </row>
    <row r="27" spans="1:9" x14ac:dyDescent="0.2">
      <c r="A27" s="2">
        <v>3</v>
      </c>
      <c r="B27" s="1" t="s">
        <v>104</v>
      </c>
      <c r="C27" s="4">
        <v>389</v>
      </c>
      <c r="D27" s="8">
        <v>3.42</v>
      </c>
      <c r="E27" s="4">
        <v>372</v>
      </c>
      <c r="F27" s="8">
        <v>7.16</v>
      </c>
      <c r="G27" s="4">
        <v>17</v>
      </c>
      <c r="H27" s="8">
        <v>0.28000000000000003</v>
      </c>
      <c r="I27" s="4">
        <v>0</v>
      </c>
    </row>
    <row r="28" spans="1:9" x14ac:dyDescent="0.2">
      <c r="A28" s="2">
        <v>4</v>
      </c>
      <c r="B28" s="1" t="s">
        <v>108</v>
      </c>
      <c r="C28" s="4">
        <v>272</v>
      </c>
      <c r="D28" s="8">
        <v>2.39</v>
      </c>
      <c r="E28" s="4">
        <v>240</v>
      </c>
      <c r="F28" s="8">
        <v>4.62</v>
      </c>
      <c r="G28" s="4">
        <v>32</v>
      </c>
      <c r="H28" s="8">
        <v>0.53</v>
      </c>
      <c r="I28" s="4">
        <v>0</v>
      </c>
    </row>
    <row r="29" spans="1:9" x14ac:dyDescent="0.2">
      <c r="A29" s="2">
        <v>5</v>
      </c>
      <c r="B29" s="1" t="s">
        <v>102</v>
      </c>
      <c r="C29" s="4">
        <v>266</v>
      </c>
      <c r="D29" s="8">
        <v>2.34</v>
      </c>
      <c r="E29" s="4">
        <v>238</v>
      </c>
      <c r="F29" s="8">
        <v>4.58</v>
      </c>
      <c r="G29" s="4">
        <v>27</v>
      </c>
      <c r="H29" s="8">
        <v>0.44</v>
      </c>
      <c r="I29" s="4">
        <v>1</v>
      </c>
    </row>
    <row r="30" spans="1:9" x14ac:dyDescent="0.2">
      <c r="A30" s="2">
        <v>6</v>
      </c>
      <c r="B30" s="1" t="s">
        <v>101</v>
      </c>
      <c r="C30" s="4">
        <v>257</v>
      </c>
      <c r="D30" s="8">
        <v>2.2599999999999998</v>
      </c>
      <c r="E30" s="4">
        <v>225</v>
      </c>
      <c r="F30" s="8">
        <v>4.33</v>
      </c>
      <c r="G30" s="4">
        <v>32</v>
      </c>
      <c r="H30" s="8">
        <v>0.53</v>
      </c>
      <c r="I30" s="4">
        <v>0</v>
      </c>
    </row>
    <row r="31" spans="1:9" x14ac:dyDescent="0.2">
      <c r="A31" s="2">
        <v>7</v>
      </c>
      <c r="B31" s="1" t="s">
        <v>98</v>
      </c>
      <c r="C31" s="4">
        <v>239</v>
      </c>
      <c r="D31" s="8">
        <v>2.1</v>
      </c>
      <c r="E31" s="4">
        <v>140</v>
      </c>
      <c r="F31" s="8">
        <v>2.7</v>
      </c>
      <c r="G31" s="4">
        <v>99</v>
      </c>
      <c r="H31" s="8">
        <v>1.63</v>
      </c>
      <c r="I31" s="4">
        <v>0</v>
      </c>
    </row>
    <row r="32" spans="1:9" x14ac:dyDescent="0.2">
      <c r="A32" s="2">
        <v>8</v>
      </c>
      <c r="B32" s="1" t="s">
        <v>100</v>
      </c>
      <c r="C32" s="4">
        <v>227</v>
      </c>
      <c r="D32" s="8">
        <v>2</v>
      </c>
      <c r="E32" s="4">
        <v>179</v>
      </c>
      <c r="F32" s="8">
        <v>3.45</v>
      </c>
      <c r="G32" s="4">
        <v>47</v>
      </c>
      <c r="H32" s="8">
        <v>0.77</v>
      </c>
      <c r="I32" s="4">
        <v>1</v>
      </c>
    </row>
    <row r="33" spans="1:9" x14ac:dyDescent="0.2">
      <c r="A33" s="2">
        <v>9</v>
      </c>
      <c r="B33" s="1" t="s">
        <v>111</v>
      </c>
      <c r="C33" s="4">
        <v>207</v>
      </c>
      <c r="D33" s="8">
        <v>1.82</v>
      </c>
      <c r="E33" s="4">
        <v>26</v>
      </c>
      <c r="F33" s="8">
        <v>0.5</v>
      </c>
      <c r="G33" s="4">
        <v>181</v>
      </c>
      <c r="H33" s="8">
        <v>2.98</v>
      </c>
      <c r="I33" s="4">
        <v>0</v>
      </c>
    </row>
    <row r="34" spans="1:9" x14ac:dyDescent="0.2">
      <c r="A34" s="2">
        <v>10</v>
      </c>
      <c r="B34" s="1" t="s">
        <v>103</v>
      </c>
      <c r="C34" s="4">
        <v>200</v>
      </c>
      <c r="D34" s="8">
        <v>1.76</v>
      </c>
      <c r="E34" s="4">
        <v>187</v>
      </c>
      <c r="F34" s="8">
        <v>3.6</v>
      </c>
      <c r="G34" s="4">
        <v>13</v>
      </c>
      <c r="H34" s="8">
        <v>0.21</v>
      </c>
      <c r="I34" s="4">
        <v>0</v>
      </c>
    </row>
    <row r="35" spans="1:9" x14ac:dyDescent="0.2">
      <c r="A35" s="2">
        <v>11</v>
      </c>
      <c r="B35" s="1" t="s">
        <v>91</v>
      </c>
      <c r="C35" s="4">
        <v>193</v>
      </c>
      <c r="D35" s="8">
        <v>1.7</v>
      </c>
      <c r="E35" s="4">
        <v>9</v>
      </c>
      <c r="F35" s="8">
        <v>0.17</v>
      </c>
      <c r="G35" s="4">
        <v>184</v>
      </c>
      <c r="H35" s="8">
        <v>3.03</v>
      </c>
      <c r="I35" s="4">
        <v>0</v>
      </c>
    </row>
    <row r="36" spans="1:9" x14ac:dyDescent="0.2">
      <c r="A36" s="2">
        <v>12</v>
      </c>
      <c r="B36" s="1" t="s">
        <v>107</v>
      </c>
      <c r="C36" s="4">
        <v>192</v>
      </c>
      <c r="D36" s="8">
        <v>1.69</v>
      </c>
      <c r="E36" s="4">
        <v>141</v>
      </c>
      <c r="F36" s="8">
        <v>2.72</v>
      </c>
      <c r="G36" s="4">
        <v>51</v>
      </c>
      <c r="H36" s="8">
        <v>0.84</v>
      </c>
      <c r="I36" s="4">
        <v>0</v>
      </c>
    </row>
    <row r="37" spans="1:9" x14ac:dyDescent="0.2">
      <c r="A37" s="2">
        <v>13</v>
      </c>
      <c r="B37" s="1" t="s">
        <v>93</v>
      </c>
      <c r="C37" s="4">
        <v>184</v>
      </c>
      <c r="D37" s="8">
        <v>1.62</v>
      </c>
      <c r="E37" s="4">
        <v>39</v>
      </c>
      <c r="F37" s="8">
        <v>0.75</v>
      </c>
      <c r="G37" s="4">
        <v>145</v>
      </c>
      <c r="H37" s="8">
        <v>2.39</v>
      </c>
      <c r="I37" s="4">
        <v>0</v>
      </c>
    </row>
    <row r="38" spans="1:9" x14ac:dyDescent="0.2">
      <c r="A38" s="2">
        <v>14</v>
      </c>
      <c r="B38" s="1" t="s">
        <v>112</v>
      </c>
      <c r="C38" s="4">
        <v>182</v>
      </c>
      <c r="D38" s="8">
        <v>1.6</v>
      </c>
      <c r="E38" s="4">
        <v>56</v>
      </c>
      <c r="F38" s="8">
        <v>1.08</v>
      </c>
      <c r="G38" s="4">
        <v>123</v>
      </c>
      <c r="H38" s="8">
        <v>2.0299999999999998</v>
      </c>
      <c r="I38" s="4">
        <v>1</v>
      </c>
    </row>
    <row r="39" spans="1:9" x14ac:dyDescent="0.2">
      <c r="A39" s="2">
        <v>15</v>
      </c>
      <c r="B39" s="1" t="s">
        <v>96</v>
      </c>
      <c r="C39" s="4">
        <v>176</v>
      </c>
      <c r="D39" s="8">
        <v>1.55</v>
      </c>
      <c r="E39" s="4">
        <v>93</v>
      </c>
      <c r="F39" s="8">
        <v>1.79</v>
      </c>
      <c r="G39" s="4">
        <v>83</v>
      </c>
      <c r="H39" s="8">
        <v>1.37</v>
      </c>
      <c r="I39" s="4">
        <v>0</v>
      </c>
    </row>
    <row r="40" spans="1:9" x14ac:dyDescent="0.2">
      <c r="A40" s="2">
        <v>16</v>
      </c>
      <c r="B40" s="1" t="s">
        <v>90</v>
      </c>
      <c r="C40" s="4">
        <v>169</v>
      </c>
      <c r="D40" s="8">
        <v>1.49</v>
      </c>
      <c r="E40" s="4">
        <v>19</v>
      </c>
      <c r="F40" s="8">
        <v>0.37</v>
      </c>
      <c r="G40" s="4">
        <v>150</v>
      </c>
      <c r="H40" s="8">
        <v>2.4700000000000002</v>
      </c>
      <c r="I40" s="4">
        <v>0</v>
      </c>
    </row>
    <row r="41" spans="1:9" x14ac:dyDescent="0.2">
      <c r="A41" s="2">
        <v>17</v>
      </c>
      <c r="B41" s="1" t="s">
        <v>94</v>
      </c>
      <c r="C41" s="4">
        <v>156</v>
      </c>
      <c r="D41" s="8">
        <v>1.37</v>
      </c>
      <c r="E41" s="4">
        <v>26</v>
      </c>
      <c r="F41" s="8">
        <v>0.5</v>
      </c>
      <c r="G41" s="4">
        <v>130</v>
      </c>
      <c r="H41" s="8">
        <v>2.14</v>
      </c>
      <c r="I41" s="4">
        <v>0</v>
      </c>
    </row>
    <row r="42" spans="1:9" x14ac:dyDescent="0.2">
      <c r="A42" s="2">
        <v>17</v>
      </c>
      <c r="B42" s="1" t="s">
        <v>110</v>
      </c>
      <c r="C42" s="4">
        <v>156</v>
      </c>
      <c r="D42" s="8">
        <v>1.37</v>
      </c>
      <c r="E42" s="4">
        <v>28</v>
      </c>
      <c r="F42" s="8">
        <v>0.54</v>
      </c>
      <c r="G42" s="4">
        <v>128</v>
      </c>
      <c r="H42" s="8">
        <v>2.11</v>
      </c>
      <c r="I42" s="4">
        <v>0</v>
      </c>
    </row>
    <row r="43" spans="1:9" x14ac:dyDescent="0.2">
      <c r="A43" s="2">
        <v>19</v>
      </c>
      <c r="B43" s="1" t="s">
        <v>113</v>
      </c>
      <c r="C43" s="4">
        <v>151</v>
      </c>
      <c r="D43" s="8">
        <v>1.33</v>
      </c>
      <c r="E43" s="4">
        <v>70</v>
      </c>
      <c r="F43" s="8">
        <v>1.35</v>
      </c>
      <c r="G43" s="4">
        <v>81</v>
      </c>
      <c r="H43" s="8">
        <v>1.33</v>
      </c>
      <c r="I43" s="4">
        <v>0</v>
      </c>
    </row>
    <row r="44" spans="1:9" x14ac:dyDescent="0.2">
      <c r="A44" s="2">
        <v>20</v>
      </c>
      <c r="B44" s="1" t="s">
        <v>106</v>
      </c>
      <c r="C44" s="4">
        <v>144</v>
      </c>
      <c r="D44" s="8">
        <v>1.27</v>
      </c>
      <c r="E44" s="4">
        <v>97</v>
      </c>
      <c r="F44" s="8">
        <v>1.87</v>
      </c>
      <c r="G44" s="4">
        <v>47</v>
      </c>
      <c r="H44" s="8">
        <v>0.77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105</v>
      </c>
      <c r="C47" s="4">
        <v>230</v>
      </c>
      <c r="D47" s="8">
        <v>5.1100000000000003</v>
      </c>
      <c r="E47" s="4">
        <v>212</v>
      </c>
      <c r="F47" s="8">
        <v>8.76</v>
      </c>
      <c r="G47" s="4">
        <v>18</v>
      </c>
      <c r="H47" s="8">
        <v>0.89</v>
      </c>
      <c r="I47" s="4">
        <v>0</v>
      </c>
    </row>
    <row r="48" spans="1:9" x14ac:dyDescent="0.2">
      <c r="A48" s="2">
        <v>2</v>
      </c>
      <c r="B48" s="1" t="s">
        <v>104</v>
      </c>
      <c r="C48" s="4">
        <v>152</v>
      </c>
      <c r="D48" s="8">
        <v>3.38</v>
      </c>
      <c r="E48" s="4">
        <v>150</v>
      </c>
      <c r="F48" s="8">
        <v>6.2</v>
      </c>
      <c r="G48" s="4">
        <v>2</v>
      </c>
      <c r="H48" s="8">
        <v>0.1</v>
      </c>
      <c r="I48" s="4">
        <v>0</v>
      </c>
    </row>
    <row r="49" spans="1:9" x14ac:dyDescent="0.2">
      <c r="A49" s="2">
        <v>3</v>
      </c>
      <c r="B49" s="1" t="s">
        <v>103</v>
      </c>
      <c r="C49" s="4">
        <v>129</v>
      </c>
      <c r="D49" s="8">
        <v>2.87</v>
      </c>
      <c r="E49" s="4">
        <v>120</v>
      </c>
      <c r="F49" s="8">
        <v>4.96</v>
      </c>
      <c r="G49" s="4">
        <v>9</v>
      </c>
      <c r="H49" s="8">
        <v>0.45</v>
      </c>
      <c r="I49" s="4">
        <v>0</v>
      </c>
    </row>
    <row r="50" spans="1:9" x14ac:dyDescent="0.2">
      <c r="A50" s="2">
        <v>4</v>
      </c>
      <c r="B50" s="1" t="s">
        <v>90</v>
      </c>
      <c r="C50" s="4">
        <v>112</v>
      </c>
      <c r="D50" s="8">
        <v>2.4900000000000002</v>
      </c>
      <c r="E50" s="4">
        <v>18</v>
      </c>
      <c r="F50" s="8">
        <v>0.74</v>
      </c>
      <c r="G50" s="4">
        <v>94</v>
      </c>
      <c r="H50" s="8">
        <v>4.67</v>
      </c>
      <c r="I50" s="4">
        <v>0</v>
      </c>
    </row>
    <row r="51" spans="1:9" x14ac:dyDescent="0.2">
      <c r="A51" s="2">
        <v>4</v>
      </c>
      <c r="B51" s="1" t="s">
        <v>102</v>
      </c>
      <c r="C51" s="4">
        <v>112</v>
      </c>
      <c r="D51" s="8">
        <v>2.4900000000000002</v>
      </c>
      <c r="E51" s="4">
        <v>107</v>
      </c>
      <c r="F51" s="8">
        <v>4.42</v>
      </c>
      <c r="G51" s="4">
        <v>5</v>
      </c>
      <c r="H51" s="8">
        <v>0.25</v>
      </c>
      <c r="I51" s="4">
        <v>0</v>
      </c>
    </row>
    <row r="52" spans="1:9" x14ac:dyDescent="0.2">
      <c r="A52" s="2">
        <v>6</v>
      </c>
      <c r="B52" s="1" t="s">
        <v>114</v>
      </c>
      <c r="C52" s="4">
        <v>110</v>
      </c>
      <c r="D52" s="8">
        <v>2.44</v>
      </c>
      <c r="E52" s="4">
        <v>42</v>
      </c>
      <c r="F52" s="8">
        <v>1.74</v>
      </c>
      <c r="G52" s="4">
        <v>68</v>
      </c>
      <c r="H52" s="8">
        <v>3.38</v>
      </c>
      <c r="I52" s="4">
        <v>0</v>
      </c>
    </row>
    <row r="53" spans="1:9" x14ac:dyDescent="0.2">
      <c r="A53" s="2">
        <v>7</v>
      </c>
      <c r="B53" s="1" t="s">
        <v>101</v>
      </c>
      <c r="C53" s="4">
        <v>107</v>
      </c>
      <c r="D53" s="8">
        <v>2.38</v>
      </c>
      <c r="E53" s="4">
        <v>94</v>
      </c>
      <c r="F53" s="8">
        <v>3.89</v>
      </c>
      <c r="G53" s="4">
        <v>13</v>
      </c>
      <c r="H53" s="8">
        <v>0.65</v>
      </c>
      <c r="I53" s="4">
        <v>0</v>
      </c>
    </row>
    <row r="54" spans="1:9" x14ac:dyDescent="0.2">
      <c r="A54" s="2">
        <v>8</v>
      </c>
      <c r="B54" s="1" t="s">
        <v>100</v>
      </c>
      <c r="C54" s="4">
        <v>101</v>
      </c>
      <c r="D54" s="8">
        <v>2.2400000000000002</v>
      </c>
      <c r="E54" s="4">
        <v>88</v>
      </c>
      <c r="F54" s="8">
        <v>3.64</v>
      </c>
      <c r="G54" s="4">
        <v>13</v>
      </c>
      <c r="H54" s="8">
        <v>0.65</v>
      </c>
      <c r="I54" s="4">
        <v>0</v>
      </c>
    </row>
    <row r="55" spans="1:9" x14ac:dyDescent="0.2">
      <c r="A55" s="2">
        <v>9</v>
      </c>
      <c r="B55" s="1" t="s">
        <v>98</v>
      </c>
      <c r="C55" s="4">
        <v>100</v>
      </c>
      <c r="D55" s="8">
        <v>2.2200000000000002</v>
      </c>
      <c r="E55" s="4">
        <v>70</v>
      </c>
      <c r="F55" s="8">
        <v>2.89</v>
      </c>
      <c r="G55" s="4">
        <v>29</v>
      </c>
      <c r="H55" s="8">
        <v>1.44</v>
      </c>
      <c r="I55" s="4">
        <v>1</v>
      </c>
    </row>
    <row r="56" spans="1:9" x14ac:dyDescent="0.2">
      <c r="A56" s="2">
        <v>10</v>
      </c>
      <c r="B56" s="1" t="s">
        <v>115</v>
      </c>
      <c r="C56" s="4">
        <v>97</v>
      </c>
      <c r="D56" s="8">
        <v>2.15</v>
      </c>
      <c r="E56" s="4">
        <v>26</v>
      </c>
      <c r="F56" s="8">
        <v>1.07</v>
      </c>
      <c r="G56" s="4">
        <v>71</v>
      </c>
      <c r="H56" s="8">
        <v>3.53</v>
      </c>
      <c r="I56" s="4">
        <v>0</v>
      </c>
    </row>
    <row r="57" spans="1:9" x14ac:dyDescent="0.2">
      <c r="A57" s="2">
        <v>11</v>
      </c>
      <c r="B57" s="1" t="s">
        <v>108</v>
      </c>
      <c r="C57" s="4">
        <v>96</v>
      </c>
      <c r="D57" s="8">
        <v>2.13</v>
      </c>
      <c r="E57" s="4">
        <v>79</v>
      </c>
      <c r="F57" s="8">
        <v>3.27</v>
      </c>
      <c r="G57" s="4">
        <v>17</v>
      </c>
      <c r="H57" s="8">
        <v>0.84</v>
      </c>
      <c r="I57" s="4">
        <v>0</v>
      </c>
    </row>
    <row r="58" spans="1:9" x14ac:dyDescent="0.2">
      <c r="A58" s="2">
        <v>12</v>
      </c>
      <c r="B58" s="1" t="s">
        <v>99</v>
      </c>
      <c r="C58" s="4">
        <v>85</v>
      </c>
      <c r="D58" s="8">
        <v>1.89</v>
      </c>
      <c r="E58" s="4">
        <v>24</v>
      </c>
      <c r="F58" s="8">
        <v>0.99</v>
      </c>
      <c r="G58" s="4">
        <v>61</v>
      </c>
      <c r="H58" s="8">
        <v>3.03</v>
      </c>
      <c r="I58" s="4">
        <v>0</v>
      </c>
    </row>
    <row r="59" spans="1:9" x14ac:dyDescent="0.2">
      <c r="A59" s="2">
        <v>13</v>
      </c>
      <c r="B59" s="1" t="s">
        <v>96</v>
      </c>
      <c r="C59" s="4">
        <v>75</v>
      </c>
      <c r="D59" s="8">
        <v>1.67</v>
      </c>
      <c r="E59" s="4">
        <v>47</v>
      </c>
      <c r="F59" s="8">
        <v>1.94</v>
      </c>
      <c r="G59" s="4">
        <v>28</v>
      </c>
      <c r="H59" s="8">
        <v>1.39</v>
      </c>
      <c r="I59" s="4">
        <v>0</v>
      </c>
    </row>
    <row r="60" spans="1:9" x14ac:dyDescent="0.2">
      <c r="A60" s="2">
        <v>13</v>
      </c>
      <c r="B60" s="1" t="s">
        <v>109</v>
      </c>
      <c r="C60" s="4">
        <v>75</v>
      </c>
      <c r="D60" s="8">
        <v>1.67</v>
      </c>
      <c r="E60" s="4">
        <v>59</v>
      </c>
      <c r="F60" s="8">
        <v>2.44</v>
      </c>
      <c r="G60" s="4">
        <v>16</v>
      </c>
      <c r="H60" s="8">
        <v>0.8</v>
      </c>
      <c r="I60" s="4">
        <v>0</v>
      </c>
    </row>
    <row r="61" spans="1:9" x14ac:dyDescent="0.2">
      <c r="A61" s="2">
        <v>15</v>
      </c>
      <c r="B61" s="1" t="s">
        <v>118</v>
      </c>
      <c r="C61" s="4">
        <v>69</v>
      </c>
      <c r="D61" s="8">
        <v>1.53</v>
      </c>
      <c r="E61" s="4">
        <v>26</v>
      </c>
      <c r="F61" s="8">
        <v>1.07</v>
      </c>
      <c r="G61" s="4">
        <v>43</v>
      </c>
      <c r="H61" s="8">
        <v>2.14</v>
      </c>
      <c r="I61" s="4">
        <v>0</v>
      </c>
    </row>
    <row r="62" spans="1:9" x14ac:dyDescent="0.2">
      <c r="A62" s="2">
        <v>16</v>
      </c>
      <c r="B62" s="1" t="s">
        <v>116</v>
      </c>
      <c r="C62" s="4">
        <v>66</v>
      </c>
      <c r="D62" s="8">
        <v>1.47</v>
      </c>
      <c r="E62" s="4">
        <v>33</v>
      </c>
      <c r="F62" s="8">
        <v>1.36</v>
      </c>
      <c r="G62" s="4">
        <v>33</v>
      </c>
      <c r="H62" s="8">
        <v>1.64</v>
      </c>
      <c r="I62" s="4">
        <v>0</v>
      </c>
    </row>
    <row r="63" spans="1:9" x14ac:dyDescent="0.2">
      <c r="A63" s="2">
        <v>17</v>
      </c>
      <c r="B63" s="1" t="s">
        <v>95</v>
      </c>
      <c r="C63" s="4">
        <v>65</v>
      </c>
      <c r="D63" s="8">
        <v>1.44</v>
      </c>
      <c r="E63" s="4">
        <v>52</v>
      </c>
      <c r="F63" s="8">
        <v>2.15</v>
      </c>
      <c r="G63" s="4">
        <v>13</v>
      </c>
      <c r="H63" s="8">
        <v>0.65</v>
      </c>
      <c r="I63" s="4">
        <v>0</v>
      </c>
    </row>
    <row r="64" spans="1:9" x14ac:dyDescent="0.2">
      <c r="A64" s="2">
        <v>18</v>
      </c>
      <c r="B64" s="1" t="s">
        <v>93</v>
      </c>
      <c r="C64" s="4">
        <v>64</v>
      </c>
      <c r="D64" s="8">
        <v>1.42</v>
      </c>
      <c r="E64" s="4">
        <v>28</v>
      </c>
      <c r="F64" s="8">
        <v>1.1599999999999999</v>
      </c>
      <c r="G64" s="4">
        <v>36</v>
      </c>
      <c r="H64" s="8">
        <v>1.79</v>
      </c>
      <c r="I64" s="4">
        <v>0</v>
      </c>
    </row>
    <row r="65" spans="1:9" x14ac:dyDescent="0.2">
      <c r="A65" s="2">
        <v>19</v>
      </c>
      <c r="B65" s="1" t="s">
        <v>107</v>
      </c>
      <c r="C65" s="4">
        <v>61</v>
      </c>
      <c r="D65" s="8">
        <v>1.35</v>
      </c>
      <c r="E65" s="4">
        <v>50</v>
      </c>
      <c r="F65" s="8">
        <v>2.0699999999999998</v>
      </c>
      <c r="G65" s="4">
        <v>11</v>
      </c>
      <c r="H65" s="8">
        <v>0.55000000000000004</v>
      </c>
      <c r="I65" s="4">
        <v>0</v>
      </c>
    </row>
    <row r="66" spans="1:9" x14ac:dyDescent="0.2">
      <c r="A66" s="2">
        <v>20</v>
      </c>
      <c r="B66" s="1" t="s">
        <v>117</v>
      </c>
      <c r="C66" s="4">
        <v>60</v>
      </c>
      <c r="D66" s="8">
        <v>1.33</v>
      </c>
      <c r="E66" s="4">
        <v>43</v>
      </c>
      <c r="F66" s="8">
        <v>1.78</v>
      </c>
      <c r="G66" s="4">
        <v>17</v>
      </c>
      <c r="H66" s="8">
        <v>0.84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105</v>
      </c>
      <c r="C69" s="4">
        <v>168</v>
      </c>
      <c r="D69" s="8">
        <v>6.37</v>
      </c>
      <c r="E69" s="4">
        <v>165</v>
      </c>
      <c r="F69" s="8">
        <v>9.44</v>
      </c>
      <c r="G69" s="4">
        <v>3</v>
      </c>
      <c r="H69" s="8">
        <v>0.36</v>
      </c>
      <c r="I69" s="4">
        <v>0</v>
      </c>
    </row>
    <row r="70" spans="1:9" x14ac:dyDescent="0.2">
      <c r="A70" s="2">
        <v>2</v>
      </c>
      <c r="B70" s="1" t="s">
        <v>99</v>
      </c>
      <c r="C70" s="4">
        <v>130</v>
      </c>
      <c r="D70" s="8">
        <v>4.93</v>
      </c>
      <c r="E70" s="4">
        <v>97</v>
      </c>
      <c r="F70" s="8">
        <v>5.55</v>
      </c>
      <c r="G70" s="4">
        <v>33</v>
      </c>
      <c r="H70" s="8">
        <v>3.94</v>
      </c>
      <c r="I70" s="4">
        <v>0</v>
      </c>
    </row>
    <row r="71" spans="1:9" x14ac:dyDescent="0.2">
      <c r="A71" s="2">
        <v>3</v>
      </c>
      <c r="B71" s="1" t="s">
        <v>95</v>
      </c>
      <c r="C71" s="4">
        <v>105</v>
      </c>
      <c r="D71" s="8">
        <v>3.98</v>
      </c>
      <c r="E71" s="4">
        <v>73</v>
      </c>
      <c r="F71" s="8">
        <v>4.18</v>
      </c>
      <c r="G71" s="4">
        <v>30</v>
      </c>
      <c r="H71" s="8">
        <v>3.58</v>
      </c>
      <c r="I71" s="4">
        <v>2</v>
      </c>
    </row>
    <row r="72" spans="1:9" x14ac:dyDescent="0.2">
      <c r="A72" s="2">
        <v>4</v>
      </c>
      <c r="B72" s="1" t="s">
        <v>104</v>
      </c>
      <c r="C72" s="4">
        <v>81</v>
      </c>
      <c r="D72" s="8">
        <v>3.07</v>
      </c>
      <c r="E72" s="4">
        <v>81</v>
      </c>
      <c r="F72" s="8">
        <v>4.6399999999999997</v>
      </c>
      <c r="G72" s="4">
        <v>0</v>
      </c>
      <c r="H72" s="8">
        <v>0</v>
      </c>
      <c r="I72" s="4">
        <v>0</v>
      </c>
    </row>
    <row r="73" spans="1:9" x14ac:dyDescent="0.2">
      <c r="A73" s="2">
        <v>5</v>
      </c>
      <c r="B73" s="1" t="s">
        <v>108</v>
      </c>
      <c r="C73" s="4">
        <v>79</v>
      </c>
      <c r="D73" s="8">
        <v>3</v>
      </c>
      <c r="E73" s="4">
        <v>75</v>
      </c>
      <c r="F73" s="8">
        <v>4.29</v>
      </c>
      <c r="G73" s="4">
        <v>4</v>
      </c>
      <c r="H73" s="8">
        <v>0.48</v>
      </c>
      <c r="I73" s="4">
        <v>0</v>
      </c>
    </row>
    <row r="74" spans="1:9" x14ac:dyDescent="0.2">
      <c r="A74" s="2">
        <v>6</v>
      </c>
      <c r="B74" s="1" t="s">
        <v>102</v>
      </c>
      <c r="C74" s="4">
        <v>75</v>
      </c>
      <c r="D74" s="8">
        <v>2.84</v>
      </c>
      <c r="E74" s="4">
        <v>74</v>
      </c>
      <c r="F74" s="8">
        <v>4.24</v>
      </c>
      <c r="G74" s="4">
        <v>1</v>
      </c>
      <c r="H74" s="8">
        <v>0.12</v>
      </c>
      <c r="I74" s="4">
        <v>0</v>
      </c>
    </row>
    <row r="75" spans="1:9" x14ac:dyDescent="0.2">
      <c r="A75" s="2">
        <v>7</v>
      </c>
      <c r="B75" s="1" t="s">
        <v>101</v>
      </c>
      <c r="C75" s="4">
        <v>70</v>
      </c>
      <c r="D75" s="8">
        <v>2.65</v>
      </c>
      <c r="E75" s="4">
        <v>66</v>
      </c>
      <c r="F75" s="8">
        <v>3.78</v>
      </c>
      <c r="G75" s="4">
        <v>4</v>
      </c>
      <c r="H75" s="8">
        <v>0.48</v>
      </c>
      <c r="I75" s="4">
        <v>0</v>
      </c>
    </row>
    <row r="76" spans="1:9" x14ac:dyDescent="0.2">
      <c r="A76" s="2">
        <v>8</v>
      </c>
      <c r="B76" s="1" t="s">
        <v>98</v>
      </c>
      <c r="C76" s="4">
        <v>67</v>
      </c>
      <c r="D76" s="8">
        <v>2.54</v>
      </c>
      <c r="E76" s="4">
        <v>51</v>
      </c>
      <c r="F76" s="8">
        <v>2.92</v>
      </c>
      <c r="G76" s="4">
        <v>16</v>
      </c>
      <c r="H76" s="8">
        <v>1.91</v>
      </c>
      <c r="I76" s="4">
        <v>0</v>
      </c>
    </row>
    <row r="77" spans="1:9" x14ac:dyDescent="0.2">
      <c r="A77" s="2">
        <v>9</v>
      </c>
      <c r="B77" s="1" t="s">
        <v>92</v>
      </c>
      <c r="C77" s="4">
        <v>54</v>
      </c>
      <c r="D77" s="8">
        <v>2.0499999999999998</v>
      </c>
      <c r="E77" s="4">
        <v>39</v>
      </c>
      <c r="F77" s="8">
        <v>2.23</v>
      </c>
      <c r="G77" s="4">
        <v>15</v>
      </c>
      <c r="H77" s="8">
        <v>1.79</v>
      </c>
      <c r="I77" s="4">
        <v>0</v>
      </c>
    </row>
    <row r="78" spans="1:9" x14ac:dyDescent="0.2">
      <c r="A78" s="2">
        <v>10</v>
      </c>
      <c r="B78" s="1" t="s">
        <v>100</v>
      </c>
      <c r="C78" s="4">
        <v>50</v>
      </c>
      <c r="D78" s="8">
        <v>1.9</v>
      </c>
      <c r="E78" s="4">
        <v>43</v>
      </c>
      <c r="F78" s="8">
        <v>2.46</v>
      </c>
      <c r="G78" s="4">
        <v>7</v>
      </c>
      <c r="H78" s="8">
        <v>0.84</v>
      </c>
      <c r="I78" s="4">
        <v>0</v>
      </c>
    </row>
    <row r="79" spans="1:9" x14ac:dyDescent="0.2">
      <c r="A79" s="2">
        <v>11</v>
      </c>
      <c r="B79" s="1" t="s">
        <v>103</v>
      </c>
      <c r="C79" s="4">
        <v>49</v>
      </c>
      <c r="D79" s="8">
        <v>1.86</v>
      </c>
      <c r="E79" s="4">
        <v>47</v>
      </c>
      <c r="F79" s="8">
        <v>2.69</v>
      </c>
      <c r="G79" s="4">
        <v>2</v>
      </c>
      <c r="H79" s="8">
        <v>0.24</v>
      </c>
      <c r="I79" s="4">
        <v>0</v>
      </c>
    </row>
    <row r="80" spans="1:9" x14ac:dyDescent="0.2">
      <c r="A80" s="2">
        <v>12</v>
      </c>
      <c r="B80" s="1" t="s">
        <v>107</v>
      </c>
      <c r="C80" s="4">
        <v>48</v>
      </c>
      <c r="D80" s="8">
        <v>1.82</v>
      </c>
      <c r="E80" s="4">
        <v>46</v>
      </c>
      <c r="F80" s="8">
        <v>2.63</v>
      </c>
      <c r="G80" s="4">
        <v>2</v>
      </c>
      <c r="H80" s="8">
        <v>0.24</v>
      </c>
      <c r="I80" s="4">
        <v>0</v>
      </c>
    </row>
    <row r="81" spans="1:9" x14ac:dyDescent="0.2">
      <c r="A81" s="2">
        <v>13</v>
      </c>
      <c r="B81" s="1" t="s">
        <v>120</v>
      </c>
      <c r="C81" s="4">
        <v>40</v>
      </c>
      <c r="D81" s="8">
        <v>1.52</v>
      </c>
      <c r="E81" s="4">
        <v>27</v>
      </c>
      <c r="F81" s="8">
        <v>1.55</v>
      </c>
      <c r="G81" s="4">
        <v>13</v>
      </c>
      <c r="H81" s="8">
        <v>1.55</v>
      </c>
      <c r="I81" s="4">
        <v>0</v>
      </c>
    </row>
    <row r="82" spans="1:9" x14ac:dyDescent="0.2">
      <c r="A82" s="2">
        <v>14</v>
      </c>
      <c r="B82" s="1" t="s">
        <v>109</v>
      </c>
      <c r="C82" s="4">
        <v>39</v>
      </c>
      <c r="D82" s="8">
        <v>1.48</v>
      </c>
      <c r="E82" s="4">
        <v>33</v>
      </c>
      <c r="F82" s="8">
        <v>1.89</v>
      </c>
      <c r="G82" s="4">
        <v>6</v>
      </c>
      <c r="H82" s="8">
        <v>0.72</v>
      </c>
      <c r="I82" s="4">
        <v>0</v>
      </c>
    </row>
    <row r="83" spans="1:9" x14ac:dyDescent="0.2">
      <c r="A83" s="2">
        <v>15</v>
      </c>
      <c r="B83" s="1" t="s">
        <v>119</v>
      </c>
      <c r="C83" s="4">
        <v>36</v>
      </c>
      <c r="D83" s="8">
        <v>1.37</v>
      </c>
      <c r="E83" s="4">
        <v>17</v>
      </c>
      <c r="F83" s="8">
        <v>0.97</v>
      </c>
      <c r="G83" s="4">
        <v>19</v>
      </c>
      <c r="H83" s="8">
        <v>2.27</v>
      </c>
      <c r="I83" s="4">
        <v>0</v>
      </c>
    </row>
    <row r="84" spans="1:9" x14ac:dyDescent="0.2">
      <c r="A84" s="2">
        <v>15</v>
      </c>
      <c r="B84" s="1" t="s">
        <v>112</v>
      </c>
      <c r="C84" s="4">
        <v>36</v>
      </c>
      <c r="D84" s="8">
        <v>1.37</v>
      </c>
      <c r="E84" s="4">
        <v>13</v>
      </c>
      <c r="F84" s="8">
        <v>0.74</v>
      </c>
      <c r="G84" s="4">
        <v>22</v>
      </c>
      <c r="H84" s="8">
        <v>2.63</v>
      </c>
      <c r="I84" s="4">
        <v>0</v>
      </c>
    </row>
    <row r="85" spans="1:9" x14ac:dyDescent="0.2">
      <c r="A85" s="2">
        <v>15</v>
      </c>
      <c r="B85" s="1" t="s">
        <v>113</v>
      </c>
      <c r="C85" s="4">
        <v>36</v>
      </c>
      <c r="D85" s="8">
        <v>1.37</v>
      </c>
      <c r="E85" s="4">
        <v>25</v>
      </c>
      <c r="F85" s="8">
        <v>1.43</v>
      </c>
      <c r="G85" s="4">
        <v>11</v>
      </c>
      <c r="H85" s="8">
        <v>1.31</v>
      </c>
      <c r="I85" s="4">
        <v>0</v>
      </c>
    </row>
    <row r="86" spans="1:9" x14ac:dyDescent="0.2">
      <c r="A86" s="2">
        <v>15</v>
      </c>
      <c r="B86" s="1" t="s">
        <v>121</v>
      </c>
      <c r="C86" s="4">
        <v>36</v>
      </c>
      <c r="D86" s="8">
        <v>1.37</v>
      </c>
      <c r="E86" s="4">
        <v>0</v>
      </c>
      <c r="F86" s="8">
        <v>0</v>
      </c>
      <c r="G86" s="4">
        <v>0</v>
      </c>
      <c r="H86" s="8">
        <v>0</v>
      </c>
      <c r="I86" s="4">
        <v>0</v>
      </c>
    </row>
    <row r="87" spans="1:9" x14ac:dyDescent="0.2">
      <c r="A87" s="2">
        <v>19</v>
      </c>
      <c r="B87" s="1" t="s">
        <v>93</v>
      </c>
      <c r="C87" s="4">
        <v>34</v>
      </c>
      <c r="D87" s="8">
        <v>1.29</v>
      </c>
      <c r="E87" s="4">
        <v>16</v>
      </c>
      <c r="F87" s="8">
        <v>0.92</v>
      </c>
      <c r="G87" s="4">
        <v>18</v>
      </c>
      <c r="H87" s="8">
        <v>2.15</v>
      </c>
      <c r="I87" s="4">
        <v>0</v>
      </c>
    </row>
    <row r="88" spans="1:9" x14ac:dyDescent="0.2">
      <c r="A88" s="2">
        <v>19</v>
      </c>
      <c r="B88" s="1" t="s">
        <v>117</v>
      </c>
      <c r="C88" s="4">
        <v>34</v>
      </c>
      <c r="D88" s="8">
        <v>1.29</v>
      </c>
      <c r="E88" s="4">
        <v>30</v>
      </c>
      <c r="F88" s="8">
        <v>1.72</v>
      </c>
      <c r="G88" s="4">
        <v>4</v>
      </c>
      <c r="H88" s="8">
        <v>0.48</v>
      </c>
      <c r="I88" s="4">
        <v>0</v>
      </c>
    </row>
    <row r="89" spans="1:9" x14ac:dyDescent="0.2">
      <c r="A89" s="2">
        <v>19</v>
      </c>
      <c r="B89" s="1" t="s">
        <v>106</v>
      </c>
      <c r="C89" s="4">
        <v>34</v>
      </c>
      <c r="D89" s="8">
        <v>1.29</v>
      </c>
      <c r="E89" s="4">
        <v>33</v>
      </c>
      <c r="F89" s="8">
        <v>1.89</v>
      </c>
      <c r="G89" s="4">
        <v>1</v>
      </c>
      <c r="H89" s="8">
        <v>0.12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99</v>
      </c>
      <c r="C92" s="4">
        <v>103</v>
      </c>
      <c r="D92" s="8">
        <v>8.4</v>
      </c>
      <c r="E92" s="4">
        <v>78</v>
      </c>
      <c r="F92" s="8">
        <v>10.25</v>
      </c>
      <c r="G92" s="4">
        <v>25</v>
      </c>
      <c r="H92" s="8">
        <v>5.84</v>
      </c>
      <c r="I92" s="4">
        <v>0</v>
      </c>
    </row>
    <row r="93" spans="1:9" x14ac:dyDescent="0.2">
      <c r="A93" s="2">
        <v>2</v>
      </c>
      <c r="B93" s="1" t="s">
        <v>122</v>
      </c>
      <c r="C93" s="4">
        <v>75</v>
      </c>
      <c r="D93" s="8">
        <v>6.12</v>
      </c>
      <c r="E93" s="4">
        <v>71</v>
      </c>
      <c r="F93" s="8">
        <v>9.33</v>
      </c>
      <c r="G93" s="4">
        <v>4</v>
      </c>
      <c r="H93" s="8">
        <v>0.93</v>
      </c>
      <c r="I93" s="4">
        <v>0</v>
      </c>
    </row>
    <row r="94" spans="1:9" x14ac:dyDescent="0.2">
      <c r="A94" s="2">
        <v>3</v>
      </c>
      <c r="B94" s="1" t="s">
        <v>105</v>
      </c>
      <c r="C94" s="4">
        <v>72</v>
      </c>
      <c r="D94" s="8">
        <v>5.87</v>
      </c>
      <c r="E94" s="4">
        <v>71</v>
      </c>
      <c r="F94" s="8">
        <v>9.33</v>
      </c>
      <c r="G94" s="4">
        <v>1</v>
      </c>
      <c r="H94" s="8">
        <v>0.23</v>
      </c>
      <c r="I94" s="4">
        <v>0</v>
      </c>
    </row>
    <row r="95" spans="1:9" x14ac:dyDescent="0.2">
      <c r="A95" s="2">
        <v>4</v>
      </c>
      <c r="B95" s="1" t="s">
        <v>104</v>
      </c>
      <c r="C95" s="4">
        <v>40</v>
      </c>
      <c r="D95" s="8">
        <v>3.26</v>
      </c>
      <c r="E95" s="4">
        <v>40</v>
      </c>
      <c r="F95" s="8">
        <v>5.26</v>
      </c>
      <c r="G95" s="4">
        <v>0</v>
      </c>
      <c r="H95" s="8">
        <v>0</v>
      </c>
      <c r="I95" s="4">
        <v>0</v>
      </c>
    </row>
    <row r="96" spans="1:9" x14ac:dyDescent="0.2">
      <c r="A96" s="2">
        <v>5</v>
      </c>
      <c r="B96" s="1" t="s">
        <v>95</v>
      </c>
      <c r="C96" s="4">
        <v>37</v>
      </c>
      <c r="D96" s="8">
        <v>3.02</v>
      </c>
      <c r="E96" s="4">
        <v>16</v>
      </c>
      <c r="F96" s="8">
        <v>2.1</v>
      </c>
      <c r="G96" s="4">
        <v>20</v>
      </c>
      <c r="H96" s="8">
        <v>4.67</v>
      </c>
      <c r="I96" s="4">
        <v>1</v>
      </c>
    </row>
    <row r="97" spans="1:9" x14ac:dyDescent="0.2">
      <c r="A97" s="2">
        <v>6</v>
      </c>
      <c r="B97" s="1" t="s">
        <v>101</v>
      </c>
      <c r="C97" s="4">
        <v>30</v>
      </c>
      <c r="D97" s="8">
        <v>2.4500000000000002</v>
      </c>
      <c r="E97" s="4">
        <v>29</v>
      </c>
      <c r="F97" s="8">
        <v>3.81</v>
      </c>
      <c r="G97" s="4">
        <v>1</v>
      </c>
      <c r="H97" s="8">
        <v>0.23</v>
      </c>
      <c r="I97" s="4">
        <v>0</v>
      </c>
    </row>
    <row r="98" spans="1:9" x14ac:dyDescent="0.2">
      <c r="A98" s="2">
        <v>6</v>
      </c>
      <c r="B98" s="1" t="s">
        <v>108</v>
      </c>
      <c r="C98" s="4">
        <v>30</v>
      </c>
      <c r="D98" s="8">
        <v>2.4500000000000002</v>
      </c>
      <c r="E98" s="4">
        <v>29</v>
      </c>
      <c r="F98" s="8">
        <v>3.81</v>
      </c>
      <c r="G98" s="4">
        <v>1</v>
      </c>
      <c r="H98" s="8">
        <v>0.23</v>
      </c>
      <c r="I98" s="4">
        <v>0</v>
      </c>
    </row>
    <row r="99" spans="1:9" x14ac:dyDescent="0.2">
      <c r="A99" s="2">
        <v>8</v>
      </c>
      <c r="B99" s="1" t="s">
        <v>119</v>
      </c>
      <c r="C99" s="4">
        <v>27</v>
      </c>
      <c r="D99" s="8">
        <v>2.2000000000000002</v>
      </c>
      <c r="E99" s="4">
        <v>16</v>
      </c>
      <c r="F99" s="8">
        <v>2.1</v>
      </c>
      <c r="G99" s="4">
        <v>11</v>
      </c>
      <c r="H99" s="8">
        <v>2.57</v>
      </c>
      <c r="I99" s="4">
        <v>0</v>
      </c>
    </row>
    <row r="100" spans="1:9" x14ac:dyDescent="0.2">
      <c r="A100" s="2">
        <v>9</v>
      </c>
      <c r="B100" s="1" t="s">
        <v>102</v>
      </c>
      <c r="C100" s="4">
        <v>24</v>
      </c>
      <c r="D100" s="8">
        <v>1.96</v>
      </c>
      <c r="E100" s="4">
        <v>23</v>
      </c>
      <c r="F100" s="8">
        <v>3.02</v>
      </c>
      <c r="G100" s="4">
        <v>1</v>
      </c>
      <c r="H100" s="8">
        <v>0.23</v>
      </c>
      <c r="I100" s="4">
        <v>0</v>
      </c>
    </row>
    <row r="101" spans="1:9" x14ac:dyDescent="0.2">
      <c r="A101" s="2">
        <v>10</v>
      </c>
      <c r="B101" s="1" t="s">
        <v>98</v>
      </c>
      <c r="C101" s="4">
        <v>23</v>
      </c>
      <c r="D101" s="8">
        <v>1.88</v>
      </c>
      <c r="E101" s="4">
        <v>16</v>
      </c>
      <c r="F101" s="8">
        <v>2.1</v>
      </c>
      <c r="G101" s="4">
        <v>7</v>
      </c>
      <c r="H101" s="8">
        <v>1.64</v>
      </c>
      <c r="I101" s="4">
        <v>0</v>
      </c>
    </row>
    <row r="102" spans="1:9" x14ac:dyDescent="0.2">
      <c r="A102" s="2">
        <v>10</v>
      </c>
      <c r="B102" s="1" t="s">
        <v>111</v>
      </c>
      <c r="C102" s="4">
        <v>23</v>
      </c>
      <c r="D102" s="8">
        <v>1.88</v>
      </c>
      <c r="E102" s="4">
        <v>8</v>
      </c>
      <c r="F102" s="8">
        <v>1.05</v>
      </c>
      <c r="G102" s="4">
        <v>13</v>
      </c>
      <c r="H102" s="8">
        <v>3.04</v>
      </c>
      <c r="I102" s="4">
        <v>0</v>
      </c>
    </row>
    <row r="103" spans="1:9" x14ac:dyDescent="0.2">
      <c r="A103" s="2">
        <v>12</v>
      </c>
      <c r="B103" s="1" t="s">
        <v>100</v>
      </c>
      <c r="C103" s="4">
        <v>22</v>
      </c>
      <c r="D103" s="8">
        <v>1.79</v>
      </c>
      <c r="E103" s="4">
        <v>18</v>
      </c>
      <c r="F103" s="8">
        <v>2.37</v>
      </c>
      <c r="G103" s="4">
        <v>4</v>
      </c>
      <c r="H103" s="8">
        <v>0.93</v>
      </c>
      <c r="I103" s="4">
        <v>0</v>
      </c>
    </row>
    <row r="104" spans="1:9" x14ac:dyDescent="0.2">
      <c r="A104" s="2">
        <v>13</v>
      </c>
      <c r="B104" s="1" t="s">
        <v>121</v>
      </c>
      <c r="C104" s="4">
        <v>21</v>
      </c>
      <c r="D104" s="8">
        <v>1.71</v>
      </c>
      <c r="E104" s="4">
        <v>0</v>
      </c>
      <c r="F104" s="8">
        <v>0</v>
      </c>
      <c r="G104" s="4">
        <v>0</v>
      </c>
      <c r="H104" s="8">
        <v>0</v>
      </c>
      <c r="I104" s="4">
        <v>0</v>
      </c>
    </row>
    <row r="105" spans="1:9" x14ac:dyDescent="0.2">
      <c r="A105" s="2">
        <v>14</v>
      </c>
      <c r="B105" s="1" t="s">
        <v>116</v>
      </c>
      <c r="C105" s="4">
        <v>20</v>
      </c>
      <c r="D105" s="8">
        <v>1.63</v>
      </c>
      <c r="E105" s="4">
        <v>11</v>
      </c>
      <c r="F105" s="8">
        <v>1.45</v>
      </c>
      <c r="G105" s="4">
        <v>9</v>
      </c>
      <c r="H105" s="8">
        <v>2.1</v>
      </c>
      <c r="I105" s="4">
        <v>0</v>
      </c>
    </row>
    <row r="106" spans="1:9" x14ac:dyDescent="0.2">
      <c r="A106" s="2">
        <v>14</v>
      </c>
      <c r="B106" s="1" t="s">
        <v>97</v>
      </c>
      <c r="C106" s="4">
        <v>20</v>
      </c>
      <c r="D106" s="8">
        <v>1.63</v>
      </c>
      <c r="E106" s="4">
        <v>8</v>
      </c>
      <c r="F106" s="8">
        <v>1.05</v>
      </c>
      <c r="G106" s="4">
        <v>12</v>
      </c>
      <c r="H106" s="8">
        <v>2.8</v>
      </c>
      <c r="I106" s="4">
        <v>0</v>
      </c>
    </row>
    <row r="107" spans="1:9" x14ac:dyDescent="0.2">
      <c r="A107" s="2">
        <v>16</v>
      </c>
      <c r="B107" s="1" t="s">
        <v>93</v>
      </c>
      <c r="C107" s="4">
        <v>19</v>
      </c>
      <c r="D107" s="8">
        <v>1.55</v>
      </c>
      <c r="E107" s="4">
        <v>11</v>
      </c>
      <c r="F107" s="8">
        <v>1.45</v>
      </c>
      <c r="G107" s="4">
        <v>8</v>
      </c>
      <c r="H107" s="8">
        <v>1.87</v>
      </c>
      <c r="I107" s="4">
        <v>0</v>
      </c>
    </row>
    <row r="108" spans="1:9" x14ac:dyDescent="0.2">
      <c r="A108" s="2">
        <v>16</v>
      </c>
      <c r="B108" s="1" t="s">
        <v>107</v>
      </c>
      <c r="C108" s="4">
        <v>19</v>
      </c>
      <c r="D108" s="8">
        <v>1.55</v>
      </c>
      <c r="E108" s="4">
        <v>17</v>
      </c>
      <c r="F108" s="8">
        <v>2.23</v>
      </c>
      <c r="G108" s="4">
        <v>2</v>
      </c>
      <c r="H108" s="8">
        <v>0.47</v>
      </c>
      <c r="I108" s="4">
        <v>0</v>
      </c>
    </row>
    <row r="109" spans="1:9" x14ac:dyDescent="0.2">
      <c r="A109" s="2">
        <v>18</v>
      </c>
      <c r="B109" s="1" t="s">
        <v>90</v>
      </c>
      <c r="C109" s="4">
        <v>17</v>
      </c>
      <c r="D109" s="8">
        <v>1.39</v>
      </c>
      <c r="E109" s="4">
        <v>3</v>
      </c>
      <c r="F109" s="8">
        <v>0.39</v>
      </c>
      <c r="G109" s="4">
        <v>14</v>
      </c>
      <c r="H109" s="8">
        <v>3.27</v>
      </c>
      <c r="I109" s="4">
        <v>0</v>
      </c>
    </row>
    <row r="110" spans="1:9" x14ac:dyDescent="0.2">
      <c r="A110" s="2">
        <v>19</v>
      </c>
      <c r="B110" s="1" t="s">
        <v>120</v>
      </c>
      <c r="C110" s="4">
        <v>16</v>
      </c>
      <c r="D110" s="8">
        <v>1.31</v>
      </c>
      <c r="E110" s="4">
        <v>10</v>
      </c>
      <c r="F110" s="8">
        <v>1.31</v>
      </c>
      <c r="G110" s="4">
        <v>6</v>
      </c>
      <c r="H110" s="8">
        <v>1.4</v>
      </c>
      <c r="I110" s="4">
        <v>0</v>
      </c>
    </row>
    <row r="111" spans="1:9" x14ac:dyDescent="0.2">
      <c r="A111" s="2">
        <v>19</v>
      </c>
      <c r="B111" s="1" t="s">
        <v>118</v>
      </c>
      <c r="C111" s="4">
        <v>16</v>
      </c>
      <c r="D111" s="8">
        <v>1.31</v>
      </c>
      <c r="E111" s="4">
        <v>5</v>
      </c>
      <c r="F111" s="8">
        <v>0.66</v>
      </c>
      <c r="G111" s="4">
        <v>11</v>
      </c>
      <c r="H111" s="8">
        <v>2.57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105</v>
      </c>
      <c r="C114" s="4">
        <v>173</v>
      </c>
      <c r="D114" s="8">
        <v>6.04</v>
      </c>
      <c r="E114" s="4">
        <v>154</v>
      </c>
      <c r="F114" s="8">
        <v>10.86</v>
      </c>
      <c r="G114" s="4">
        <v>19</v>
      </c>
      <c r="H114" s="8">
        <v>1.34</v>
      </c>
      <c r="I114" s="4">
        <v>0</v>
      </c>
    </row>
    <row r="115" spans="1:9" x14ac:dyDescent="0.2">
      <c r="A115" s="2">
        <v>2</v>
      </c>
      <c r="B115" s="1" t="s">
        <v>104</v>
      </c>
      <c r="C115" s="4">
        <v>114</v>
      </c>
      <c r="D115" s="8">
        <v>3.98</v>
      </c>
      <c r="E115" s="4">
        <v>104</v>
      </c>
      <c r="F115" s="8">
        <v>7.33</v>
      </c>
      <c r="G115" s="4">
        <v>10</v>
      </c>
      <c r="H115" s="8">
        <v>0.71</v>
      </c>
      <c r="I115" s="4">
        <v>0</v>
      </c>
    </row>
    <row r="116" spans="1:9" x14ac:dyDescent="0.2">
      <c r="A116" s="2">
        <v>3</v>
      </c>
      <c r="B116" s="1" t="s">
        <v>103</v>
      </c>
      <c r="C116" s="4">
        <v>85</v>
      </c>
      <c r="D116" s="8">
        <v>2.97</v>
      </c>
      <c r="E116" s="4">
        <v>80</v>
      </c>
      <c r="F116" s="8">
        <v>5.64</v>
      </c>
      <c r="G116" s="4">
        <v>5</v>
      </c>
      <c r="H116" s="8">
        <v>0.35</v>
      </c>
      <c r="I116" s="4">
        <v>0</v>
      </c>
    </row>
    <row r="117" spans="1:9" x14ac:dyDescent="0.2">
      <c r="A117" s="2">
        <v>4</v>
      </c>
      <c r="B117" s="1" t="s">
        <v>101</v>
      </c>
      <c r="C117" s="4">
        <v>80</v>
      </c>
      <c r="D117" s="8">
        <v>2.79</v>
      </c>
      <c r="E117" s="4">
        <v>79</v>
      </c>
      <c r="F117" s="8">
        <v>5.57</v>
      </c>
      <c r="G117" s="4">
        <v>1</v>
      </c>
      <c r="H117" s="8">
        <v>7.0000000000000007E-2</v>
      </c>
      <c r="I117" s="4">
        <v>0</v>
      </c>
    </row>
    <row r="118" spans="1:9" x14ac:dyDescent="0.2">
      <c r="A118" s="2">
        <v>5</v>
      </c>
      <c r="B118" s="1" t="s">
        <v>102</v>
      </c>
      <c r="C118" s="4">
        <v>69</v>
      </c>
      <c r="D118" s="8">
        <v>2.41</v>
      </c>
      <c r="E118" s="4">
        <v>68</v>
      </c>
      <c r="F118" s="8">
        <v>4.8</v>
      </c>
      <c r="G118" s="4">
        <v>1</v>
      </c>
      <c r="H118" s="8">
        <v>7.0000000000000007E-2</v>
      </c>
      <c r="I118" s="4">
        <v>0</v>
      </c>
    </row>
    <row r="119" spans="1:9" x14ac:dyDescent="0.2">
      <c r="A119" s="2">
        <v>6</v>
      </c>
      <c r="B119" s="1" t="s">
        <v>100</v>
      </c>
      <c r="C119" s="4">
        <v>63</v>
      </c>
      <c r="D119" s="8">
        <v>2.2000000000000002</v>
      </c>
      <c r="E119" s="4">
        <v>54</v>
      </c>
      <c r="F119" s="8">
        <v>3.81</v>
      </c>
      <c r="G119" s="4">
        <v>9</v>
      </c>
      <c r="H119" s="8">
        <v>0.64</v>
      </c>
      <c r="I119" s="4">
        <v>0</v>
      </c>
    </row>
    <row r="120" spans="1:9" x14ac:dyDescent="0.2">
      <c r="A120" s="2">
        <v>7</v>
      </c>
      <c r="B120" s="1" t="s">
        <v>94</v>
      </c>
      <c r="C120" s="4">
        <v>60</v>
      </c>
      <c r="D120" s="8">
        <v>2.09</v>
      </c>
      <c r="E120" s="4">
        <v>10</v>
      </c>
      <c r="F120" s="8">
        <v>0.71</v>
      </c>
      <c r="G120" s="4">
        <v>50</v>
      </c>
      <c r="H120" s="8">
        <v>3.54</v>
      </c>
      <c r="I120" s="4">
        <v>0</v>
      </c>
    </row>
    <row r="121" spans="1:9" x14ac:dyDescent="0.2">
      <c r="A121" s="2">
        <v>8</v>
      </c>
      <c r="B121" s="1" t="s">
        <v>93</v>
      </c>
      <c r="C121" s="4">
        <v>59</v>
      </c>
      <c r="D121" s="8">
        <v>2.06</v>
      </c>
      <c r="E121" s="4">
        <v>16</v>
      </c>
      <c r="F121" s="8">
        <v>1.1299999999999999</v>
      </c>
      <c r="G121" s="4">
        <v>43</v>
      </c>
      <c r="H121" s="8">
        <v>3.04</v>
      </c>
      <c r="I121" s="4">
        <v>0</v>
      </c>
    </row>
    <row r="122" spans="1:9" x14ac:dyDescent="0.2">
      <c r="A122" s="2">
        <v>8</v>
      </c>
      <c r="B122" s="1" t="s">
        <v>96</v>
      </c>
      <c r="C122" s="4">
        <v>59</v>
      </c>
      <c r="D122" s="8">
        <v>2.06</v>
      </c>
      <c r="E122" s="4">
        <v>34</v>
      </c>
      <c r="F122" s="8">
        <v>2.4</v>
      </c>
      <c r="G122" s="4">
        <v>25</v>
      </c>
      <c r="H122" s="8">
        <v>1.77</v>
      </c>
      <c r="I122" s="4">
        <v>0</v>
      </c>
    </row>
    <row r="123" spans="1:9" x14ac:dyDescent="0.2">
      <c r="A123" s="2">
        <v>8</v>
      </c>
      <c r="B123" s="1" t="s">
        <v>108</v>
      </c>
      <c r="C123" s="4">
        <v>59</v>
      </c>
      <c r="D123" s="8">
        <v>2.06</v>
      </c>
      <c r="E123" s="4">
        <v>51</v>
      </c>
      <c r="F123" s="8">
        <v>3.6</v>
      </c>
      <c r="G123" s="4">
        <v>8</v>
      </c>
      <c r="H123" s="8">
        <v>0.56999999999999995</v>
      </c>
      <c r="I123" s="4">
        <v>0</v>
      </c>
    </row>
    <row r="124" spans="1:9" x14ac:dyDescent="0.2">
      <c r="A124" s="2">
        <v>11</v>
      </c>
      <c r="B124" s="1" t="s">
        <v>99</v>
      </c>
      <c r="C124" s="4">
        <v>58</v>
      </c>
      <c r="D124" s="8">
        <v>2.0299999999999998</v>
      </c>
      <c r="E124" s="4">
        <v>23</v>
      </c>
      <c r="F124" s="8">
        <v>1.62</v>
      </c>
      <c r="G124" s="4">
        <v>34</v>
      </c>
      <c r="H124" s="8">
        <v>2.4</v>
      </c>
      <c r="I124" s="4">
        <v>0</v>
      </c>
    </row>
    <row r="125" spans="1:9" x14ac:dyDescent="0.2">
      <c r="A125" s="2">
        <v>11</v>
      </c>
      <c r="B125" s="1" t="s">
        <v>106</v>
      </c>
      <c r="C125" s="4">
        <v>58</v>
      </c>
      <c r="D125" s="8">
        <v>2.0299999999999998</v>
      </c>
      <c r="E125" s="4">
        <v>51</v>
      </c>
      <c r="F125" s="8">
        <v>3.6</v>
      </c>
      <c r="G125" s="4">
        <v>7</v>
      </c>
      <c r="H125" s="8">
        <v>0.5</v>
      </c>
      <c r="I125" s="4">
        <v>0</v>
      </c>
    </row>
    <row r="126" spans="1:9" x14ac:dyDescent="0.2">
      <c r="A126" s="2">
        <v>13</v>
      </c>
      <c r="B126" s="1" t="s">
        <v>90</v>
      </c>
      <c r="C126" s="4">
        <v>52</v>
      </c>
      <c r="D126" s="8">
        <v>1.82</v>
      </c>
      <c r="E126" s="4">
        <v>5</v>
      </c>
      <c r="F126" s="8">
        <v>0.35</v>
      </c>
      <c r="G126" s="4">
        <v>47</v>
      </c>
      <c r="H126" s="8">
        <v>3.32</v>
      </c>
      <c r="I126" s="4">
        <v>0</v>
      </c>
    </row>
    <row r="127" spans="1:9" x14ac:dyDescent="0.2">
      <c r="A127" s="2">
        <v>14</v>
      </c>
      <c r="B127" s="1" t="s">
        <v>97</v>
      </c>
      <c r="C127" s="4">
        <v>47</v>
      </c>
      <c r="D127" s="8">
        <v>1.64</v>
      </c>
      <c r="E127" s="4">
        <v>22</v>
      </c>
      <c r="F127" s="8">
        <v>1.55</v>
      </c>
      <c r="G127" s="4">
        <v>25</v>
      </c>
      <c r="H127" s="8">
        <v>1.77</v>
      </c>
      <c r="I127" s="4">
        <v>0</v>
      </c>
    </row>
    <row r="128" spans="1:9" x14ac:dyDescent="0.2">
      <c r="A128" s="2">
        <v>14</v>
      </c>
      <c r="B128" s="1" t="s">
        <v>98</v>
      </c>
      <c r="C128" s="4">
        <v>47</v>
      </c>
      <c r="D128" s="8">
        <v>1.64</v>
      </c>
      <c r="E128" s="4">
        <v>28</v>
      </c>
      <c r="F128" s="8">
        <v>1.97</v>
      </c>
      <c r="G128" s="4">
        <v>19</v>
      </c>
      <c r="H128" s="8">
        <v>1.34</v>
      </c>
      <c r="I128" s="4">
        <v>0</v>
      </c>
    </row>
    <row r="129" spans="1:9" x14ac:dyDescent="0.2">
      <c r="A129" s="2">
        <v>16</v>
      </c>
      <c r="B129" s="1" t="s">
        <v>116</v>
      </c>
      <c r="C129" s="4">
        <v>44</v>
      </c>
      <c r="D129" s="8">
        <v>1.54</v>
      </c>
      <c r="E129" s="4">
        <v>22</v>
      </c>
      <c r="F129" s="8">
        <v>1.55</v>
      </c>
      <c r="G129" s="4">
        <v>22</v>
      </c>
      <c r="H129" s="8">
        <v>1.56</v>
      </c>
      <c r="I129" s="4">
        <v>0</v>
      </c>
    </row>
    <row r="130" spans="1:9" x14ac:dyDescent="0.2">
      <c r="A130" s="2">
        <v>17</v>
      </c>
      <c r="B130" s="1" t="s">
        <v>118</v>
      </c>
      <c r="C130" s="4">
        <v>41</v>
      </c>
      <c r="D130" s="8">
        <v>1.43</v>
      </c>
      <c r="E130" s="4">
        <v>9</v>
      </c>
      <c r="F130" s="8">
        <v>0.63</v>
      </c>
      <c r="G130" s="4">
        <v>32</v>
      </c>
      <c r="H130" s="8">
        <v>2.2599999999999998</v>
      </c>
      <c r="I130" s="4">
        <v>0</v>
      </c>
    </row>
    <row r="131" spans="1:9" x14ac:dyDescent="0.2">
      <c r="A131" s="2">
        <v>17</v>
      </c>
      <c r="B131" s="1" t="s">
        <v>107</v>
      </c>
      <c r="C131" s="4">
        <v>41</v>
      </c>
      <c r="D131" s="8">
        <v>1.43</v>
      </c>
      <c r="E131" s="4">
        <v>29</v>
      </c>
      <c r="F131" s="8">
        <v>2.0499999999999998</v>
      </c>
      <c r="G131" s="4">
        <v>12</v>
      </c>
      <c r="H131" s="8">
        <v>0.85</v>
      </c>
      <c r="I131" s="4">
        <v>0</v>
      </c>
    </row>
    <row r="132" spans="1:9" x14ac:dyDescent="0.2">
      <c r="A132" s="2">
        <v>19</v>
      </c>
      <c r="B132" s="1" t="s">
        <v>113</v>
      </c>
      <c r="C132" s="4">
        <v>40</v>
      </c>
      <c r="D132" s="8">
        <v>1.4</v>
      </c>
      <c r="E132" s="4">
        <v>14</v>
      </c>
      <c r="F132" s="8">
        <v>0.99</v>
      </c>
      <c r="G132" s="4">
        <v>26</v>
      </c>
      <c r="H132" s="8">
        <v>1.84</v>
      </c>
      <c r="I132" s="4">
        <v>0</v>
      </c>
    </row>
    <row r="133" spans="1:9" x14ac:dyDescent="0.2">
      <c r="A133" s="2">
        <v>20</v>
      </c>
      <c r="B133" s="1" t="s">
        <v>112</v>
      </c>
      <c r="C133" s="4">
        <v>37</v>
      </c>
      <c r="D133" s="8">
        <v>1.29</v>
      </c>
      <c r="E133" s="4">
        <v>18</v>
      </c>
      <c r="F133" s="8">
        <v>1.27</v>
      </c>
      <c r="G133" s="4">
        <v>19</v>
      </c>
      <c r="H133" s="8">
        <v>1.34</v>
      </c>
      <c r="I133" s="4">
        <v>0</v>
      </c>
    </row>
    <row r="134" spans="1:9" x14ac:dyDescent="0.2">
      <c r="A134" s="2">
        <v>20</v>
      </c>
      <c r="B134" s="1" t="s">
        <v>109</v>
      </c>
      <c r="C134" s="4">
        <v>37</v>
      </c>
      <c r="D134" s="8">
        <v>1.29</v>
      </c>
      <c r="E134" s="4">
        <v>28</v>
      </c>
      <c r="F134" s="8">
        <v>1.97</v>
      </c>
      <c r="G134" s="4">
        <v>9</v>
      </c>
      <c r="H134" s="8">
        <v>0.64</v>
      </c>
      <c r="I134" s="4">
        <v>0</v>
      </c>
    </row>
    <row r="135" spans="1:9" x14ac:dyDescent="0.2">
      <c r="A135" s="1"/>
      <c r="C135" s="4"/>
      <c r="D135" s="8"/>
      <c r="E135" s="4"/>
      <c r="F135" s="8"/>
      <c r="G135" s="4"/>
      <c r="H135" s="8"/>
      <c r="I135" s="4"/>
    </row>
    <row r="136" spans="1:9" x14ac:dyDescent="0.2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2">
      <c r="A137" s="2">
        <v>1</v>
      </c>
      <c r="B137" s="1" t="s">
        <v>105</v>
      </c>
      <c r="C137" s="4">
        <v>133</v>
      </c>
      <c r="D137" s="8">
        <v>5.03</v>
      </c>
      <c r="E137" s="4">
        <v>123</v>
      </c>
      <c r="F137" s="8">
        <v>9.43</v>
      </c>
      <c r="G137" s="4">
        <v>10</v>
      </c>
      <c r="H137" s="8">
        <v>0.79</v>
      </c>
      <c r="I137" s="4">
        <v>0</v>
      </c>
    </row>
    <row r="138" spans="1:9" x14ac:dyDescent="0.2">
      <c r="A138" s="2">
        <v>2</v>
      </c>
      <c r="B138" s="1" t="s">
        <v>90</v>
      </c>
      <c r="C138" s="4">
        <v>101</v>
      </c>
      <c r="D138" s="8">
        <v>3.82</v>
      </c>
      <c r="E138" s="4">
        <v>10</v>
      </c>
      <c r="F138" s="8">
        <v>0.77</v>
      </c>
      <c r="G138" s="4">
        <v>91</v>
      </c>
      <c r="H138" s="8">
        <v>7.17</v>
      </c>
      <c r="I138" s="4">
        <v>0</v>
      </c>
    </row>
    <row r="139" spans="1:9" x14ac:dyDescent="0.2">
      <c r="A139" s="2">
        <v>2</v>
      </c>
      <c r="B139" s="1" t="s">
        <v>104</v>
      </c>
      <c r="C139" s="4">
        <v>101</v>
      </c>
      <c r="D139" s="8">
        <v>3.82</v>
      </c>
      <c r="E139" s="4">
        <v>100</v>
      </c>
      <c r="F139" s="8">
        <v>7.66</v>
      </c>
      <c r="G139" s="4">
        <v>1</v>
      </c>
      <c r="H139" s="8">
        <v>0.08</v>
      </c>
      <c r="I139" s="4">
        <v>0</v>
      </c>
    </row>
    <row r="140" spans="1:9" x14ac:dyDescent="0.2">
      <c r="A140" s="2">
        <v>4</v>
      </c>
      <c r="B140" s="1" t="s">
        <v>99</v>
      </c>
      <c r="C140" s="4">
        <v>75</v>
      </c>
      <c r="D140" s="8">
        <v>2.84</v>
      </c>
      <c r="E140" s="4">
        <v>32</v>
      </c>
      <c r="F140" s="8">
        <v>2.4500000000000002</v>
      </c>
      <c r="G140" s="4">
        <v>43</v>
      </c>
      <c r="H140" s="8">
        <v>3.39</v>
      </c>
      <c r="I140" s="4">
        <v>0</v>
      </c>
    </row>
    <row r="141" spans="1:9" x14ac:dyDescent="0.2">
      <c r="A141" s="2">
        <v>5</v>
      </c>
      <c r="B141" s="1" t="s">
        <v>103</v>
      </c>
      <c r="C141" s="4">
        <v>71</v>
      </c>
      <c r="D141" s="8">
        <v>2.68</v>
      </c>
      <c r="E141" s="4">
        <v>67</v>
      </c>
      <c r="F141" s="8">
        <v>5.13</v>
      </c>
      <c r="G141" s="4">
        <v>4</v>
      </c>
      <c r="H141" s="8">
        <v>0.31</v>
      </c>
      <c r="I141" s="4">
        <v>0</v>
      </c>
    </row>
    <row r="142" spans="1:9" x14ac:dyDescent="0.2">
      <c r="A142" s="2">
        <v>6</v>
      </c>
      <c r="B142" s="1" t="s">
        <v>96</v>
      </c>
      <c r="C142" s="4">
        <v>64</v>
      </c>
      <c r="D142" s="8">
        <v>2.42</v>
      </c>
      <c r="E142" s="4">
        <v>37</v>
      </c>
      <c r="F142" s="8">
        <v>2.84</v>
      </c>
      <c r="G142" s="4">
        <v>27</v>
      </c>
      <c r="H142" s="8">
        <v>2.13</v>
      </c>
      <c r="I142" s="4">
        <v>0</v>
      </c>
    </row>
    <row r="143" spans="1:9" x14ac:dyDescent="0.2">
      <c r="A143" s="2">
        <v>7</v>
      </c>
      <c r="B143" s="1" t="s">
        <v>93</v>
      </c>
      <c r="C143" s="4">
        <v>59</v>
      </c>
      <c r="D143" s="8">
        <v>2.23</v>
      </c>
      <c r="E143" s="4">
        <v>18</v>
      </c>
      <c r="F143" s="8">
        <v>1.38</v>
      </c>
      <c r="G143" s="4">
        <v>41</v>
      </c>
      <c r="H143" s="8">
        <v>3.23</v>
      </c>
      <c r="I143" s="4">
        <v>0</v>
      </c>
    </row>
    <row r="144" spans="1:9" x14ac:dyDescent="0.2">
      <c r="A144" s="2">
        <v>8</v>
      </c>
      <c r="B144" s="1" t="s">
        <v>101</v>
      </c>
      <c r="C144" s="4">
        <v>57</v>
      </c>
      <c r="D144" s="8">
        <v>2.16</v>
      </c>
      <c r="E144" s="4">
        <v>51</v>
      </c>
      <c r="F144" s="8">
        <v>3.91</v>
      </c>
      <c r="G144" s="4">
        <v>6</v>
      </c>
      <c r="H144" s="8">
        <v>0.47</v>
      </c>
      <c r="I144" s="4">
        <v>0</v>
      </c>
    </row>
    <row r="145" spans="1:9" x14ac:dyDescent="0.2">
      <c r="A145" s="2">
        <v>9</v>
      </c>
      <c r="B145" s="1" t="s">
        <v>100</v>
      </c>
      <c r="C145" s="4">
        <v>56</v>
      </c>
      <c r="D145" s="8">
        <v>2.12</v>
      </c>
      <c r="E145" s="4">
        <v>48</v>
      </c>
      <c r="F145" s="8">
        <v>3.68</v>
      </c>
      <c r="G145" s="4">
        <v>8</v>
      </c>
      <c r="H145" s="8">
        <v>0.63</v>
      </c>
      <c r="I145" s="4">
        <v>0</v>
      </c>
    </row>
    <row r="146" spans="1:9" x14ac:dyDescent="0.2">
      <c r="A146" s="2">
        <v>10</v>
      </c>
      <c r="B146" s="1" t="s">
        <v>92</v>
      </c>
      <c r="C146" s="4">
        <v>53</v>
      </c>
      <c r="D146" s="8">
        <v>2</v>
      </c>
      <c r="E146" s="4">
        <v>28</v>
      </c>
      <c r="F146" s="8">
        <v>2.15</v>
      </c>
      <c r="G146" s="4">
        <v>25</v>
      </c>
      <c r="H146" s="8">
        <v>1.97</v>
      </c>
      <c r="I146" s="4">
        <v>0</v>
      </c>
    </row>
    <row r="147" spans="1:9" x14ac:dyDescent="0.2">
      <c r="A147" s="2">
        <v>11</v>
      </c>
      <c r="B147" s="1" t="s">
        <v>108</v>
      </c>
      <c r="C147" s="4">
        <v>50</v>
      </c>
      <c r="D147" s="8">
        <v>1.89</v>
      </c>
      <c r="E147" s="4">
        <v>46</v>
      </c>
      <c r="F147" s="8">
        <v>3.52</v>
      </c>
      <c r="G147" s="4">
        <v>4</v>
      </c>
      <c r="H147" s="8">
        <v>0.31</v>
      </c>
      <c r="I147" s="4">
        <v>0</v>
      </c>
    </row>
    <row r="148" spans="1:9" x14ac:dyDescent="0.2">
      <c r="A148" s="2">
        <v>12</v>
      </c>
      <c r="B148" s="1" t="s">
        <v>98</v>
      </c>
      <c r="C148" s="4">
        <v>49</v>
      </c>
      <c r="D148" s="8">
        <v>1.85</v>
      </c>
      <c r="E148" s="4">
        <v>27</v>
      </c>
      <c r="F148" s="8">
        <v>2.0699999999999998</v>
      </c>
      <c r="G148" s="4">
        <v>22</v>
      </c>
      <c r="H148" s="8">
        <v>1.73</v>
      </c>
      <c r="I148" s="4">
        <v>0</v>
      </c>
    </row>
    <row r="149" spans="1:9" x14ac:dyDescent="0.2">
      <c r="A149" s="2">
        <v>12</v>
      </c>
      <c r="B149" s="1" t="s">
        <v>109</v>
      </c>
      <c r="C149" s="4">
        <v>49</v>
      </c>
      <c r="D149" s="8">
        <v>1.85</v>
      </c>
      <c r="E149" s="4">
        <v>35</v>
      </c>
      <c r="F149" s="8">
        <v>2.68</v>
      </c>
      <c r="G149" s="4">
        <v>14</v>
      </c>
      <c r="H149" s="8">
        <v>1.1000000000000001</v>
      </c>
      <c r="I149" s="4">
        <v>0</v>
      </c>
    </row>
    <row r="150" spans="1:9" x14ac:dyDescent="0.2">
      <c r="A150" s="2">
        <v>14</v>
      </c>
      <c r="B150" s="1" t="s">
        <v>102</v>
      </c>
      <c r="C150" s="4">
        <v>47</v>
      </c>
      <c r="D150" s="8">
        <v>1.78</v>
      </c>
      <c r="E150" s="4">
        <v>44</v>
      </c>
      <c r="F150" s="8">
        <v>3.37</v>
      </c>
      <c r="G150" s="4">
        <v>3</v>
      </c>
      <c r="H150" s="8">
        <v>0.24</v>
      </c>
      <c r="I150" s="4">
        <v>0</v>
      </c>
    </row>
    <row r="151" spans="1:9" x14ac:dyDescent="0.2">
      <c r="A151" s="2">
        <v>15</v>
      </c>
      <c r="B151" s="1" t="s">
        <v>94</v>
      </c>
      <c r="C151" s="4">
        <v>44</v>
      </c>
      <c r="D151" s="8">
        <v>1.66</v>
      </c>
      <c r="E151" s="4">
        <v>9</v>
      </c>
      <c r="F151" s="8">
        <v>0.69</v>
      </c>
      <c r="G151" s="4">
        <v>35</v>
      </c>
      <c r="H151" s="8">
        <v>2.76</v>
      </c>
      <c r="I151" s="4">
        <v>0</v>
      </c>
    </row>
    <row r="152" spans="1:9" x14ac:dyDescent="0.2">
      <c r="A152" s="2">
        <v>16</v>
      </c>
      <c r="B152" s="1" t="s">
        <v>118</v>
      </c>
      <c r="C152" s="4">
        <v>41</v>
      </c>
      <c r="D152" s="8">
        <v>1.55</v>
      </c>
      <c r="E152" s="4">
        <v>7</v>
      </c>
      <c r="F152" s="8">
        <v>0.54</v>
      </c>
      <c r="G152" s="4">
        <v>34</v>
      </c>
      <c r="H152" s="8">
        <v>2.68</v>
      </c>
      <c r="I152" s="4">
        <v>0</v>
      </c>
    </row>
    <row r="153" spans="1:9" x14ac:dyDescent="0.2">
      <c r="A153" s="2">
        <v>16</v>
      </c>
      <c r="B153" s="1" t="s">
        <v>112</v>
      </c>
      <c r="C153" s="4">
        <v>41</v>
      </c>
      <c r="D153" s="8">
        <v>1.55</v>
      </c>
      <c r="E153" s="4">
        <v>18</v>
      </c>
      <c r="F153" s="8">
        <v>1.38</v>
      </c>
      <c r="G153" s="4">
        <v>22</v>
      </c>
      <c r="H153" s="8">
        <v>1.73</v>
      </c>
      <c r="I153" s="4">
        <v>0</v>
      </c>
    </row>
    <row r="154" spans="1:9" x14ac:dyDescent="0.2">
      <c r="A154" s="2">
        <v>18</v>
      </c>
      <c r="B154" s="1" t="s">
        <v>106</v>
      </c>
      <c r="C154" s="4">
        <v>35</v>
      </c>
      <c r="D154" s="8">
        <v>1.32</v>
      </c>
      <c r="E154" s="4">
        <v>29</v>
      </c>
      <c r="F154" s="8">
        <v>2.2200000000000002</v>
      </c>
      <c r="G154" s="4">
        <v>6</v>
      </c>
      <c r="H154" s="8">
        <v>0.47</v>
      </c>
      <c r="I154" s="4">
        <v>0</v>
      </c>
    </row>
    <row r="155" spans="1:9" x14ac:dyDescent="0.2">
      <c r="A155" s="2">
        <v>19</v>
      </c>
      <c r="B155" s="1" t="s">
        <v>121</v>
      </c>
      <c r="C155" s="4">
        <v>34</v>
      </c>
      <c r="D155" s="8">
        <v>1.29</v>
      </c>
      <c r="E155" s="4">
        <v>0</v>
      </c>
      <c r="F155" s="8">
        <v>0</v>
      </c>
      <c r="G155" s="4">
        <v>0</v>
      </c>
      <c r="H155" s="8">
        <v>0</v>
      </c>
      <c r="I155" s="4">
        <v>0</v>
      </c>
    </row>
    <row r="156" spans="1:9" x14ac:dyDescent="0.2">
      <c r="A156" s="2">
        <v>20</v>
      </c>
      <c r="B156" s="1" t="s">
        <v>116</v>
      </c>
      <c r="C156" s="4">
        <v>32</v>
      </c>
      <c r="D156" s="8">
        <v>1.21</v>
      </c>
      <c r="E156" s="4">
        <v>19</v>
      </c>
      <c r="F156" s="8">
        <v>1.46</v>
      </c>
      <c r="G156" s="4">
        <v>13</v>
      </c>
      <c r="H156" s="8">
        <v>1.02</v>
      </c>
      <c r="I156" s="4">
        <v>0</v>
      </c>
    </row>
    <row r="157" spans="1:9" x14ac:dyDescent="0.2">
      <c r="A157" s="1"/>
      <c r="C157" s="4"/>
      <c r="D157" s="8"/>
      <c r="E157" s="4"/>
      <c r="F157" s="8"/>
      <c r="G157" s="4"/>
      <c r="H157" s="8"/>
      <c r="I157" s="4"/>
    </row>
    <row r="158" spans="1:9" x14ac:dyDescent="0.2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2">
      <c r="A159" s="2">
        <v>1</v>
      </c>
      <c r="B159" s="1" t="s">
        <v>105</v>
      </c>
      <c r="C159" s="4">
        <v>75</v>
      </c>
      <c r="D159" s="8">
        <v>5.75</v>
      </c>
      <c r="E159" s="4">
        <v>70</v>
      </c>
      <c r="F159" s="8">
        <v>9.07</v>
      </c>
      <c r="G159" s="4">
        <v>5</v>
      </c>
      <c r="H159" s="8">
        <v>1.08</v>
      </c>
      <c r="I159" s="4">
        <v>0</v>
      </c>
    </row>
    <row r="160" spans="1:9" x14ac:dyDescent="0.2">
      <c r="A160" s="2">
        <v>2</v>
      </c>
      <c r="B160" s="1" t="s">
        <v>121</v>
      </c>
      <c r="C160" s="4">
        <v>50</v>
      </c>
      <c r="D160" s="8">
        <v>3.83</v>
      </c>
      <c r="E160" s="4">
        <v>0</v>
      </c>
      <c r="F160" s="8">
        <v>0</v>
      </c>
      <c r="G160" s="4">
        <v>1</v>
      </c>
      <c r="H160" s="8">
        <v>0.22</v>
      </c>
      <c r="I160" s="4">
        <v>0</v>
      </c>
    </row>
    <row r="161" spans="1:9" x14ac:dyDescent="0.2">
      <c r="A161" s="2">
        <v>3</v>
      </c>
      <c r="B161" s="1" t="s">
        <v>104</v>
      </c>
      <c r="C161" s="4">
        <v>49</v>
      </c>
      <c r="D161" s="8">
        <v>3.76</v>
      </c>
      <c r="E161" s="4">
        <v>49</v>
      </c>
      <c r="F161" s="8">
        <v>6.35</v>
      </c>
      <c r="G161" s="4">
        <v>0</v>
      </c>
      <c r="H161" s="8">
        <v>0</v>
      </c>
      <c r="I161" s="4">
        <v>0</v>
      </c>
    </row>
    <row r="162" spans="1:9" x14ac:dyDescent="0.2">
      <c r="A162" s="2">
        <v>4</v>
      </c>
      <c r="B162" s="1" t="s">
        <v>95</v>
      </c>
      <c r="C162" s="4">
        <v>43</v>
      </c>
      <c r="D162" s="8">
        <v>3.3</v>
      </c>
      <c r="E162" s="4">
        <v>31</v>
      </c>
      <c r="F162" s="8">
        <v>4.0199999999999996</v>
      </c>
      <c r="G162" s="4">
        <v>12</v>
      </c>
      <c r="H162" s="8">
        <v>2.59</v>
      </c>
      <c r="I162" s="4">
        <v>0</v>
      </c>
    </row>
    <row r="163" spans="1:9" x14ac:dyDescent="0.2">
      <c r="A163" s="2">
        <v>5</v>
      </c>
      <c r="B163" s="1" t="s">
        <v>99</v>
      </c>
      <c r="C163" s="4">
        <v>41</v>
      </c>
      <c r="D163" s="8">
        <v>3.14</v>
      </c>
      <c r="E163" s="4">
        <v>28</v>
      </c>
      <c r="F163" s="8">
        <v>3.63</v>
      </c>
      <c r="G163" s="4">
        <v>12</v>
      </c>
      <c r="H163" s="8">
        <v>2.59</v>
      </c>
      <c r="I163" s="4">
        <v>0</v>
      </c>
    </row>
    <row r="164" spans="1:9" x14ac:dyDescent="0.2">
      <c r="A164" s="2">
        <v>6</v>
      </c>
      <c r="B164" s="1" t="s">
        <v>98</v>
      </c>
      <c r="C164" s="4">
        <v>34</v>
      </c>
      <c r="D164" s="8">
        <v>2.61</v>
      </c>
      <c r="E164" s="4">
        <v>22</v>
      </c>
      <c r="F164" s="8">
        <v>2.85</v>
      </c>
      <c r="G164" s="4">
        <v>12</v>
      </c>
      <c r="H164" s="8">
        <v>2.59</v>
      </c>
      <c r="I164" s="4">
        <v>0</v>
      </c>
    </row>
    <row r="165" spans="1:9" x14ac:dyDescent="0.2">
      <c r="A165" s="2">
        <v>6</v>
      </c>
      <c r="B165" s="1" t="s">
        <v>100</v>
      </c>
      <c r="C165" s="4">
        <v>34</v>
      </c>
      <c r="D165" s="8">
        <v>2.61</v>
      </c>
      <c r="E165" s="4">
        <v>25</v>
      </c>
      <c r="F165" s="8">
        <v>3.24</v>
      </c>
      <c r="G165" s="4">
        <v>9</v>
      </c>
      <c r="H165" s="8">
        <v>1.94</v>
      </c>
      <c r="I165" s="4">
        <v>0</v>
      </c>
    </row>
    <row r="166" spans="1:9" x14ac:dyDescent="0.2">
      <c r="A166" s="2">
        <v>8</v>
      </c>
      <c r="B166" s="1" t="s">
        <v>108</v>
      </c>
      <c r="C166" s="4">
        <v>33</v>
      </c>
      <c r="D166" s="8">
        <v>2.5299999999999998</v>
      </c>
      <c r="E166" s="4">
        <v>33</v>
      </c>
      <c r="F166" s="8">
        <v>4.2699999999999996</v>
      </c>
      <c r="G166" s="4">
        <v>0</v>
      </c>
      <c r="H166" s="8">
        <v>0</v>
      </c>
      <c r="I166" s="4">
        <v>0</v>
      </c>
    </row>
    <row r="167" spans="1:9" x14ac:dyDescent="0.2">
      <c r="A167" s="2">
        <v>9</v>
      </c>
      <c r="B167" s="1" t="s">
        <v>102</v>
      </c>
      <c r="C167" s="4">
        <v>29</v>
      </c>
      <c r="D167" s="8">
        <v>2.2200000000000002</v>
      </c>
      <c r="E167" s="4">
        <v>28</v>
      </c>
      <c r="F167" s="8">
        <v>3.63</v>
      </c>
      <c r="G167" s="4">
        <v>1</v>
      </c>
      <c r="H167" s="8">
        <v>0.22</v>
      </c>
      <c r="I167" s="4">
        <v>0</v>
      </c>
    </row>
    <row r="168" spans="1:9" x14ac:dyDescent="0.2">
      <c r="A168" s="2">
        <v>9</v>
      </c>
      <c r="B168" s="1" t="s">
        <v>103</v>
      </c>
      <c r="C168" s="4">
        <v>29</v>
      </c>
      <c r="D168" s="8">
        <v>2.2200000000000002</v>
      </c>
      <c r="E168" s="4">
        <v>28</v>
      </c>
      <c r="F168" s="8">
        <v>3.63</v>
      </c>
      <c r="G168" s="4">
        <v>1</v>
      </c>
      <c r="H168" s="8">
        <v>0.22</v>
      </c>
      <c r="I168" s="4">
        <v>0</v>
      </c>
    </row>
    <row r="169" spans="1:9" x14ac:dyDescent="0.2">
      <c r="A169" s="2">
        <v>11</v>
      </c>
      <c r="B169" s="1" t="s">
        <v>90</v>
      </c>
      <c r="C169" s="4">
        <v>27</v>
      </c>
      <c r="D169" s="8">
        <v>2.0699999999999998</v>
      </c>
      <c r="E169" s="4">
        <v>3</v>
      </c>
      <c r="F169" s="8">
        <v>0.39</v>
      </c>
      <c r="G169" s="4">
        <v>24</v>
      </c>
      <c r="H169" s="8">
        <v>5.18</v>
      </c>
      <c r="I169" s="4">
        <v>0</v>
      </c>
    </row>
    <row r="170" spans="1:9" x14ac:dyDescent="0.2">
      <c r="A170" s="2">
        <v>11</v>
      </c>
      <c r="B170" s="1" t="s">
        <v>117</v>
      </c>
      <c r="C170" s="4">
        <v>27</v>
      </c>
      <c r="D170" s="8">
        <v>2.0699999999999998</v>
      </c>
      <c r="E170" s="4">
        <v>23</v>
      </c>
      <c r="F170" s="8">
        <v>2.98</v>
      </c>
      <c r="G170" s="4">
        <v>4</v>
      </c>
      <c r="H170" s="8">
        <v>0.86</v>
      </c>
      <c r="I170" s="4">
        <v>0</v>
      </c>
    </row>
    <row r="171" spans="1:9" x14ac:dyDescent="0.2">
      <c r="A171" s="2">
        <v>13</v>
      </c>
      <c r="B171" s="1" t="s">
        <v>92</v>
      </c>
      <c r="C171" s="4">
        <v>23</v>
      </c>
      <c r="D171" s="8">
        <v>1.76</v>
      </c>
      <c r="E171" s="4">
        <v>14</v>
      </c>
      <c r="F171" s="8">
        <v>1.81</v>
      </c>
      <c r="G171" s="4">
        <v>9</v>
      </c>
      <c r="H171" s="8">
        <v>1.94</v>
      </c>
      <c r="I171" s="4">
        <v>0</v>
      </c>
    </row>
    <row r="172" spans="1:9" x14ac:dyDescent="0.2">
      <c r="A172" s="2">
        <v>13</v>
      </c>
      <c r="B172" s="1" t="s">
        <v>96</v>
      </c>
      <c r="C172" s="4">
        <v>23</v>
      </c>
      <c r="D172" s="8">
        <v>1.76</v>
      </c>
      <c r="E172" s="4">
        <v>10</v>
      </c>
      <c r="F172" s="8">
        <v>1.3</v>
      </c>
      <c r="G172" s="4">
        <v>13</v>
      </c>
      <c r="H172" s="8">
        <v>2.81</v>
      </c>
      <c r="I172" s="4">
        <v>0</v>
      </c>
    </row>
    <row r="173" spans="1:9" x14ac:dyDescent="0.2">
      <c r="A173" s="2">
        <v>13</v>
      </c>
      <c r="B173" s="1" t="s">
        <v>101</v>
      </c>
      <c r="C173" s="4">
        <v>23</v>
      </c>
      <c r="D173" s="8">
        <v>1.76</v>
      </c>
      <c r="E173" s="4">
        <v>21</v>
      </c>
      <c r="F173" s="8">
        <v>2.72</v>
      </c>
      <c r="G173" s="4">
        <v>2</v>
      </c>
      <c r="H173" s="8">
        <v>0.43</v>
      </c>
      <c r="I173" s="4">
        <v>0</v>
      </c>
    </row>
    <row r="174" spans="1:9" x14ac:dyDescent="0.2">
      <c r="A174" s="2">
        <v>16</v>
      </c>
      <c r="B174" s="1" t="s">
        <v>123</v>
      </c>
      <c r="C174" s="4">
        <v>20</v>
      </c>
      <c r="D174" s="8">
        <v>1.53</v>
      </c>
      <c r="E174" s="4">
        <v>17</v>
      </c>
      <c r="F174" s="8">
        <v>2.2000000000000002</v>
      </c>
      <c r="G174" s="4">
        <v>3</v>
      </c>
      <c r="H174" s="8">
        <v>0.65</v>
      </c>
      <c r="I174" s="4">
        <v>0</v>
      </c>
    </row>
    <row r="175" spans="1:9" x14ac:dyDescent="0.2">
      <c r="A175" s="2">
        <v>17</v>
      </c>
      <c r="B175" s="1" t="s">
        <v>97</v>
      </c>
      <c r="C175" s="4">
        <v>19</v>
      </c>
      <c r="D175" s="8">
        <v>1.46</v>
      </c>
      <c r="E175" s="4">
        <v>9</v>
      </c>
      <c r="F175" s="8">
        <v>1.17</v>
      </c>
      <c r="G175" s="4">
        <v>10</v>
      </c>
      <c r="H175" s="8">
        <v>2.16</v>
      </c>
      <c r="I175" s="4">
        <v>0</v>
      </c>
    </row>
    <row r="176" spans="1:9" x14ac:dyDescent="0.2">
      <c r="A176" s="2">
        <v>17</v>
      </c>
      <c r="B176" s="1" t="s">
        <v>122</v>
      </c>
      <c r="C176" s="4">
        <v>19</v>
      </c>
      <c r="D176" s="8">
        <v>1.46</v>
      </c>
      <c r="E176" s="4">
        <v>19</v>
      </c>
      <c r="F176" s="8">
        <v>2.46</v>
      </c>
      <c r="G176" s="4">
        <v>0</v>
      </c>
      <c r="H176" s="8">
        <v>0</v>
      </c>
      <c r="I176" s="4">
        <v>0</v>
      </c>
    </row>
    <row r="177" spans="1:9" x14ac:dyDescent="0.2">
      <c r="A177" s="2">
        <v>17</v>
      </c>
      <c r="B177" s="1" t="s">
        <v>107</v>
      </c>
      <c r="C177" s="4">
        <v>19</v>
      </c>
      <c r="D177" s="8">
        <v>1.46</v>
      </c>
      <c r="E177" s="4">
        <v>14</v>
      </c>
      <c r="F177" s="8">
        <v>1.81</v>
      </c>
      <c r="G177" s="4">
        <v>5</v>
      </c>
      <c r="H177" s="8">
        <v>1.08</v>
      </c>
      <c r="I177" s="4">
        <v>0</v>
      </c>
    </row>
    <row r="178" spans="1:9" x14ac:dyDescent="0.2">
      <c r="A178" s="2">
        <v>20</v>
      </c>
      <c r="B178" s="1" t="s">
        <v>113</v>
      </c>
      <c r="C178" s="4">
        <v>18</v>
      </c>
      <c r="D178" s="8">
        <v>1.38</v>
      </c>
      <c r="E178" s="4">
        <v>8</v>
      </c>
      <c r="F178" s="8">
        <v>1.04</v>
      </c>
      <c r="G178" s="4">
        <v>10</v>
      </c>
      <c r="H178" s="8">
        <v>2.16</v>
      </c>
      <c r="I178" s="4">
        <v>0</v>
      </c>
    </row>
    <row r="179" spans="1:9" x14ac:dyDescent="0.2">
      <c r="A179" s="1"/>
      <c r="C179" s="4"/>
      <c r="D179" s="8"/>
      <c r="E179" s="4"/>
      <c r="F179" s="8"/>
      <c r="G179" s="4"/>
      <c r="H179" s="8"/>
      <c r="I179" s="4"/>
    </row>
    <row r="180" spans="1:9" x14ac:dyDescent="0.2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2">
      <c r="A181" s="2">
        <v>1</v>
      </c>
      <c r="B181" s="1" t="s">
        <v>105</v>
      </c>
      <c r="C181" s="4">
        <v>49</v>
      </c>
      <c r="D181" s="8">
        <v>5.54</v>
      </c>
      <c r="E181" s="4">
        <v>45</v>
      </c>
      <c r="F181" s="8">
        <v>8.59</v>
      </c>
      <c r="G181" s="4">
        <v>4</v>
      </c>
      <c r="H181" s="8">
        <v>1.1599999999999999</v>
      </c>
      <c r="I181" s="4">
        <v>0</v>
      </c>
    </row>
    <row r="182" spans="1:9" x14ac:dyDescent="0.2">
      <c r="A182" s="2">
        <v>2</v>
      </c>
      <c r="B182" s="1" t="s">
        <v>99</v>
      </c>
      <c r="C182" s="4">
        <v>36</v>
      </c>
      <c r="D182" s="8">
        <v>4.07</v>
      </c>
      <c r="E182" s="4">
        <v>22</v>
      </c>
      <c r="F182" s="8">
        <v>4.2</v>
      </c>
      <c r="G182" s="4">
        <v>14</v>
      </c>
      <c r="H182" s="8">
        <v>4.0599999999999996</v>
      </c>
      <c r="I182" s="4">
        <v>0</v>
      </c>
    </row>
    <row r="183" spans="1:9" x14ac:dyDescent="0.2">
      <c r="A183" s="2">
        <v>3</v>
      </c>
      <c r="B183" s="1" t="s">
        <v>92</v>
      </c>
      <c r="C183" s="4">
        <v>26</v>
      </c>
      <c r="D183" s="8">
        <v>2.94</v>
      </c>
      <c r="E183" s="4">
        <v>15</v>
      </c>
      <c r="F183" s="8">
        <v>2.86</v>
      </c>
      <c r="G183" s="4">
        <v>11</v>
      </c>
      <c r="H183" s="8">
        <v>3.19</v>
      </c>
      <c r="I183" s="4">
        <v>0</v>
      </c>
    </row>
    <row r="184" spans="1:9" x14ac:dyDescent="0.2">
      <c r="A184" s="2">
        <v>3</v>
      </c>
      <c r="B184" s="1" t="s">
        <v>95</v>
      </c>
      <c r="C184" s="4">
        <v>26</v>
      </c>
      <c r="D184" s="8">
        <v>2.94</v>
      </c>
      <c r="E184" s="4">
        <v>22</v>
      </c>
      <c r="F184" s="8">
        <v>4.2</v>
      </c>
      <c r="G184" s="4">
        <v>3</v>
      </c>
      <c r="H184" s="8">
        <v>0.87</v>
      </c>
      <c r="I184" s="4">
        <v>1</v>
      </c>
    </row>
    <row r="185" spans="1:9" x14ac:dyDescent="0.2">
      <c r="A185" s="2">
        <v>3</v>
      </c>
      <c r="B185" s="1" t="s">
        <v>98</v>
      </c>
      <c r="C185" s="4">
        <v>26</v>
      </c>
      <c r="D185" s="8">
        <v>2.94</v>
      </c>
      <c r="E185" s="4">
        <v>22</v>
      </c>
      <c r="F185" s="8">
        <v>4.2</v>
      </c>
      <c r="G185" s="4">
        <v>4</v>
      </c>
      <c r="H185" s="8">
        <v>1.1599999999999999</v>
      </c>
      <c r="I185" s="4">
        <v>0</v>
      </c>
    </row>
    <row r="186" spans="1:9" x14ac:dyDescent="0.2">
      <c r="A186" s="2">
        <v>6</v>
      </c>
      <c r="B186" s="1" t="s">
        <v>104</v>
      </c>
      <c r="C186" s="4">
        <v>21</v>
      </c>
      <c r="D186" s="8">
        <v>2.37</v>
      </c>
      <c r="E186" s="4">
        <v>21</v>
      </c>
      <c r="F186" s="8">
        <v>4.01</v>
      </c>
      <c r="G186" s="4">
        <v>0</v>
      </c>
      <c r="H186" s="8">
        <v>0</v>
      </c>
      <c r="I186" s="4">
        <v>0</v>
      </c>
    </row>
    <row r="187" spans="1:9" x14ac:dyDescent="0.2">
      <c r="A187" s="2">
        <v>7</v>
      </c>
      <c r="B187" s="1" t="s">
        <v>96</v>
      </c>
      <c r="C187" s="4">
        <v>20</v>
      </c>
      <c r="D187" s="8">
        <v>2.2599999999999998</v>
      </c>
      <c r="E187" s="4">
        <v>12</v>
      </c>
      <c r="F187" s="8">
        <v>2.29</v>
      </c>
      <c r="G187" s="4">
        <v>8</v>
      </c>
      <c r="H187" s="8">
        <v>2.3199999999999998</v>
      </c>
      <c r="I187" s="4">
        <v>0</v>
      </c>
    </row>
    <row r="188" spans="1:9" x14ac:dyDescent="0.2">
      <c r="A188" s="2">
        <v>7</v>
      </c>
      <c r="B188" s="1" t="s">
        <v>107</v>
      </c>
      <c r="C188" s="4">
        <v>20</v>
      </c>
      <c r="D188" s="8">
        <v>2.2599999999999998</v>
      </c>
      <c r="E188" s="4">
        <v>19</v>
      </c>
      <c r="F188" s="8">
        <v>3.63</v>
      </c>
      <c r="G188" s="4">
        <v>1</v>
      </c>
      <c r="H188" s="8">
        <v>0.28999999999999998</v>
      </c>
      <c r="I188" s="4">
        <v>0</v>
      </c>
    </row>
    <row r="189" spans="1:9" x14ac:dyDescent="0.2">
      <c r="A189" s="2">
        <v>9</v>
      </c>
      <c r="B189" s="1" t="s">
        <v>91</v>
      </c>
      <c r="C189" s="4">
        <v>19</v>
      </c>
      <c r="D189" s="8">
        <v>2.15</v>
      </c>
      <c r="E189" s="4">
        <v>1</v>
      </c>
      <c r="F189" s="8">
        <v>0.19</v>
      </c>
      <c r="G189" s="4">
        <v>18</v>
      </c>
      <c r="H189" s="8">
        <v>5.22</v>
      </c>
      <c r="I189" s="4">
        <v>0</v>
      </c>
    </row>
    <row r="190" spans="1:9" x14ac:dyDescent="0.2">
      <c r="A190" s="2">
        <v>10</v>
      </c>
      <c r="B190" s="1" t="s">
        <v>90</v>
      </c>
      <c r="C190" s="4">
        <v>17</v>
      </c>
      <c r="D190" s="8">
        <v>1.92</v>
      </c>
      <c r="E190" s="4">
        <v>3</v>
      </c>
      <c r="F190" s="8">
        <v>0.56999999999999995</v>
      </c>
      <c r="G190" s="4">
        <v>14</v>
      </c>
      <c r="H190" s="8">
        <v>4.0599999999999996</v>
      </c>
      <c r="I190" s="4">
        <v>0</v>
      </c>
    </row>
    <row r="191" spans="1:9" x14ac:dyDescent="0.2">
      <c r="A191" s="2">
        <v>11</v>
      </c>
      <c r="B191" s="1" t="s">
        <v>93</v>
      </c>
      <c r="C191" s="4">
        <v>16</v>
      </c>
      <c r="D191" s="8">
        <v>1.81</v>
      </c>
      <c r="E191" s="4">
        <v>11</v>
      </c>
      <c r="F191" s="8">
        <v>2.1</v>
      </c>
      <c r="G191" s="4">
        <v>5</v>
      </c>
      <c r="H191" s="8">
        <v>1.45</v>
      </c>
      <c r="I191" s="4">
        <v>0</v>
      </c>
    </row>
    <row r="192" spans="1:9" x14ac:dyDescent="0.2">
      <c r="A192" s="2">
        <v>11</v>
      </c>
      <c r="B192" s="1" t="s">
        <v>109</v>
      </c>
      <c r="C192" s="4">
        <v>16</v>
      </c>
      <c r="D192" s="8">
        <v>1.81</v>
      </c>
      <c r="E192" s="4">
        <v>12</v>
      </c>
      <c r="F192" s="8">
        <v>2.29</v>
      </c>
      <c r="G192" s="4">
        <v>4</v>
      </c>
      <c r="H192" s="8">
        <v>1.1599999999999999</v>
      </c>
      <c r="I192" s="4">
        <v>0</v>
      </c>
    </row>
    <row r="193" spans="1:9" x14ac:dyDescent="0.2">
      <c r="A193" s="2">
        <v>13</v>
      </c>
      <c r="B193" s="1" t="s">
        <v>108</v>
      </c>
      <c r="C193" s="4">
        <v>15</v>
      </c>
      <c r="D193" s="8">
        <v>1.69</v>
      </c>
      <c r="E193" s="4">
        <v>14</v>
      </c>
      <c r="F193" s="8">
        <v>2.67</v>
      </c>
      <c r="G193" s="4">
        <v>1</v>
      </c>
      <c r="H193" s="8">
        <v>0.28999999999999998</v>
      </c>
      <c r="I193" s="4">
        <v>0</v>
      </c>
    </row>
    <row r="194" spans="1:9" x14ac:dyDescent="0.2">
      <c r="A194" s="2">
        <v>14</v>
      </c>
      <c r="B194" s="1" t="s">
        <v>94</v>
      </c>
      <c r="C194" s="4">
        <v>14</v>
      </c>
      <c r="D194" s="8">
        <v>1.58</v>
      </c>
      <c r="E194" s="4">
        <v>5</v>
      </c>
      <c r="F194" s="8">
        <v>0.95</v>
      </c>
      <c r="G194" s="4">
        <v>9</v>
      </c>
      <c r="H194" s="8">
        <v>2.61</v>
      </c>
      <c r="I194" s="4">
        <v>0</v>
      </c>
    </row>
    <row r="195" spans="1:9" x14ac:dyDescent="0.2">
      <c r="A195" s="2">
        <v>14</v>
      </c>
      <c r="B195" s="1" t="s">
        <v>112</v>
      </c>
      <c r="C195" s="4">
        <v>14</v>
      </c>
      <c r="D195" s="8">
        <v>1.58</v>
      </c>
      <c r="E195" s="4">
        <v>7</v>
      </c>
      <c r="F195" s="8">
        <v>1.34</v>
      </c>
      <c r="G195" s="4">
        <v>7</v>
      </c>
      <c r="H195" s="8">
        <v>2.0299999999999998</v>
      </c>
      <c r="I195" s="4">
        <v>0</v>
      </c>
    </row>
    <row r="196" spans="1:9" x14ac:dyDescent="0.2">
      <c r="A196" s="2">
        <v>14</v>
      </c>
      <c r="B196" s="1" t="s">
        <v>103</v>
      </c>
      <c r="C196" s="4">
        <v>14</v>
      </c>
      <c r="D196" s="8">
        <v>1.58</v>
      </c>
      <c r="E196" s="4">
        <v>14</v>
      </c>
      <c r="F196" s="8">
        <v>2.67</v>
      </c>
      <c r="G196" s="4">
        <v>0</v>
      </c>
      <c r="H196" s="8">
        <v>0</v>
      </c>
      <c r="I196" s="4">
        <v>0</v>
      </c>
    </row>
    <row r="197" spans="1:9" x14ac:dyDescent="0.2">
      <c r="A197" s="2">
        <v>17</v>
      </c>
      <c r="B197" s="1" t="s">
        <v>124</v>
      </c>
      <c r="C197" s="4">
        <v>13</v>
      </c>
      <c r="D197" s="8">
        <v>1.47</v>
      </c>
      <c r="E197" s="4">
        <v>6</v>
      </c>
      <c r="F197" s="8">
        <v>1.1499999999999999</v>
      </c>
      <c r="G197" s="4">
        <v>7</v>
      </c>
      <c r="H197" s="8">
        <v>2.0299999999999998</v>
      </c>
      <c r="I197" s="4">
        <v>0</v>
      </c>
    </row>
    <row r="198" spans="1:9" x14ac:dyDescent="0.2">
      <c r="A198" s="2">
        <v>17</v>
      </c>
      <c r="B198" s="1" t="s">
        <v>100</v>
      </c>
      <c r="C198" s="4">
        <v>13</v>
      </c>
      <c r="D198" s="8">
        <v>1.47</v>
      </c>
      <c r="E198" s="4">
        <v>12</v>
      </c>
      <c r="F198" s="8">
        <v>2.29</v>
      </c>
      <c r="G198" s="4">
        <v>1</v>
      </c>
      <c r="H198" s="8">
        <v>0.28999999999999998</v>
      </c>
      <c r="I198" s="4">
        <v>0</v>
      </c>
    </row>
    <row r="199" spans="1:9" x14ac:dyDescent="0.2">
      <c r="A199" s="2">
        <v>17</v>
      </c>
      <c r="B199" s="1" t="s">
        <v>106</v>
      </c>
      <c r="C199" s="4">
        <v>13</v>
      </c>
      <c r="D199" s="8">
        <v>1.47</v>
      </c>
      <c r="E199" s="4">
        <v>11</v>
      </c>
      <c r="F199" s="8">
        <v>2.1</v>
      </c>
      <c r="G199" s="4">
        <v>2</v>
      </c>
      <c r="H199" s="8">
        <v>0.57999999999999996</v>
      </c>
      <c r="I199" s="4">
        <v>0</v>
      </c>
    </row>
    <row r="200" spans="1:9" x14ac:dyDescent="0.2">
      <c r="A200" s="2">
        <v>20</v>
      </c>
      <c r="B200" s="1" t="s">
        <v>125</v>
      </c>
      <c r="C200" s="4">
        <v>11</v>
      </c>
      <c r="D200" s="8">
        <v>1.24</v>
      </c>
      <c r="E200" s="4">
        <v>8</v>
      </c>
      <c r="F200" s="8">
        <v>1.53</v>
      </c>
      <c r="G200" s="4">
        <v>3</v>
      </c>
      <c r="H200" s="8">
        <v>0.87</v>
      </c>
      <c r="I200" s="4">
        <v>0</v>
      </c>
    </row>
    <row r="201" spans="1:9" x14ac:dyDescent="0.2">
      <c r="A201" s="2">
        <v>20</v>
      </c>
      <c r="B201" s="1" t="s">
        <v>119</v>
      </c>
      <c r="C201" s="4">
        <v>11</v>
      </c>
      <c r="D201" s="8">
        <v>1.24</v>
      </c>
      <c r="E201" s="4">
        <v>4</v>
      </c>
      <c r="F201" s="8">
        <v>0.76</v>
      </c>
      <c r="G201" s="4">
        <v>7</v>
      </c>
      <c r="H201" s="8">
        <v>2.0299999999999998</v>
      </c>
      <c r="I201" s="4">
        <v>0</v>
      </c>
    </row>
    <row r="202" spans="1:9" x14ac:dyDescent="0.2">
      <c r="A202" s="2">
        <v>20</v>
      </c>
      <c r="B202" s="1" t="s">
        <v>123</v>
      </c>
      <c r="C202" s="4">
        <v>11</v>
      </c>
      <c r="D202" s="8">
        <v>1.24</v>
      </c>
      <c r="E202" s="4">
        <v>11</v>
      </c>
      <c r="F202" s="8">
        <v>2.1</v>
      </c>
      <c r="G202" s="4">
        <v>0</v>
      </c>
      <c r="H202" s="8">
        <v>0</v>
      </c>
      <c r="I202" s="4">
        <v>0</v>
      </c>
    </row>
    <row r="203" spans="1:9" x14ac:dyDescent="0.2">
      <c r="A203" s="2">
        <v>20</v>
      </c>
      <c r="B203" s="1" t="s">
        <v>113</v>
      </c>
      <c r="C203" s="4">
        <v>11</v>
      </c>
      <c r="D203" s="8">
        <v>1.24</v>
      </c>
      <c r="E203" s="4">
        <v>5</v>
      </c>
      <c r="F203" s="8">
        <v>0.95</v>
      </c>
      <c r="G203" s="4">
        <v>6</v>
      </c>
      <c r="H203" s="8">
        <v>1.74</v>
      </c>
      <c r="I203" s="4">
        <v>0</v>
      </c>
    </row>
    <row r="204" spans="1:9" x14ac:dyDescent="0.2">
      <c r="A204" s="1"/>
      <c r="C204" s="4"/>
      <c r="D204" s="8"/>
      <c r="E204" s="4"/>
      <c r="F204" s="8"/>
      <c r="G204" s="4"/>
      <c r="H204" s="8"/>
      <c r="I204" s="4"/>
    </row>
    <row r="205" spans="1:9" x14ac:dyDescent="0.2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2">
      <c r="A206" s="2">
        <v>1</v>
      </c>
      <c r="B206" s="1" t="s">
        <v>99</v>
      </c>
      <c r="C206" s="4">
        <v>147</v>
      </c>
      <c r="D206" s="8">
        <v>6.33</v>
      </c>
      <c r="E206" s="4">
        <v>100</v>
      </c>
      <c r="F206" s="8">
        <v>8.43</v>
      </c>
      <c r="G206" s="4">
        <v>47</v>
      </c>
      <c r="H206" s="8">
        <v>4.3899999999999997</v>
      </c>
      <c r="I206" s="4">
        <v>0</v>
      </c>
    </row>
    <row r="207" spans="1:9" x14ac:dyDescent="0.2">
      <c r="A207" s="2">
        <v>2</v>
      </c>
      <c r="B207" s="1" t="s">
        <v>105</v>
      </c>
      <c r="C207" s="4">
        <v>144</v>
      </c>
      <c r="D207" s="8">
        <v>6.2</v>
      </c>
      <c r="E207" s="4">
        <v>138</v>
      </c>
      <c r="F207" s="8">
        <v>11.64</v>
      </c>
      <c r="G207" s="4">
        <v>6</v>
      </c>
      <c r="H207" s="8">
        <v>0.56000000000000005</v>
      </c>
      <c r="I207" s="4">
        <v>0</v>
      </c>
    </row>
    <row r="208" spans="1:9" x14ac:dyDescent="0.2">
      <c r="A208" s="2">
        <v>3</v>
      </c>
      <c r="B208" s="1" t="s">
        <v>104</v>
      </c>
      <c r="C208" s="4">
        <v>78</v>
      </c>
      <c r="D208" s="8">
        <v>3.36</v>
      </c>
      <c r="E208" s="4">
        <v>75</v>
      </c>
      <c r="F208" s="8">
        <v>6.32</v>
      </c>
      <c r="G208" s="4">
        <v>3</v>
      </c>
      <c r="H208" s="8">
        <v>0.28000000000000003</v>
      </c>
      <c r="I208" s="4">
        <v>0</v>
      </c>
    </row>
    <row r="209" spans="1:9" x14ac:dyDescent="0.2">
      <c r="A209" s="2">
        <v>4</v>
      </c>
      <c r="B209" s="1" t="s">
        <v>96</v>
      </c>
      <c r="C209" s="4">
        <v>53</v>
      </c>
      <c r="D209" s="8">
        <v>2.2799999999999998</v>
      </c>
      <c r="E209" s="4">
        <v>32</v>
      </c>
      <c r="F209" s="8">
        <v>2.7</v>
      </c>
      <c r="G209" s="4">
        <v>21</v>
      </c>
      <c r="H209" s="8">
        <v>1.96</v>
      </c>
      <c r="I209" s="4">
        <v>0</v>
      </c>
    </row>
    <row r="210" spans="1:9" x14ac:dyDescent="0.2">
      <c r="A210" s="2">
        <v>5</v>
      </c>
      <c r="B210" s="1" t="s">
        <v>101</v>
      </c>
      <c r="C210" s="4">
        <v>50</v>
      </c>
      <c r="D210" s="8">
        <v>2.15</v>
      </c>
      <c r="E210" s="4">
        <v>45</v>
      </c>
      <c r="F210" s="8">
        <v>3.79</v>
      </c>
      <c r="G210" s="4">
        <v>5</v>
      </c>
      <c r="H210" s="8">
        <v>0.47</v>
      </c>
      <c r="I210" s="4">
        <v>0</v>
      </c>
    </row>
    <row r="211" spans="1:9" x14ac:dyDescent="0.2">
      <c r="A211" s="2">
        <v>6</v>
      </c>
      <c r="B211" s="1" t="s">
        <v>98</v>
      </c>
      <c r="C211" s="4">
        <v>46</v>
      </c>
      <c r="D211" s="8">
        <v>1.98</v>
      </c>
      <c r="E211" s="4">
        <v>29</v>
      </c>
      <c r="F211" s="8">
        <v>2.4500000000000002</v>
      </c>
      <c r="G211" s="4">
        <v>17</v>
      </c>
      <c r="H211" s="8">
        <v>1.59</v>
      </c>
      <c r="I211" s="4">
        <v>0</v>
      </c>
    </row>
    <row r="212" spans="1:9" x14ac:dyDescent="0.2">
      <c r="A212" s="2">
        <v>7</v>
      </c>
      <c r="B212" s="1" t="s">
        <v>109</v>
      </c>
      <c r="C212" s="4">
        <v>43</v>
      </c>
      <c r="D212" s="8">
        <v>1.85</v>
      </c>
      <c r="E212" s="4">
        <v>32</v>
      </c>
      <c r="F212" s="8">
        <v>2.7</v>
      </c>
      <c r="G212" s="4">
        <v>11</v>
      </c>
      <c r="H212" s="8">
        <v>1.03</v>
      </c>
      <c r="I212" s="4">
        <v>0</v>
      </c>
    </row>
    <row r="213" spans="1:9" x14ac:dyDescent="0.2">
      <c r="A213" s="2">
        <v>8</v>
      </c>
      <c r="B213" s="1" t="s">
        <v>93</v>
      </c>
      <c r="C213" s="4">
        <v>40</v>
      </c>
      <c r="D213" s="8">
        <v>1.72</v>
      </c>
      <c r="E213" s="4">
        <v>13</v>
      </c>
      <c r="F213" s="8">
        <v>1.1000000000000001</v>
      </c>
      <c r="G213" s="4">
        <v>27</v>
      </c>
      <c r="H213" s="8">
        <v>2.52</v>
      </c>
      <c r="I213" s="4">
        <v>0</v>
      </c>
    </row>
    <row r="214" spans="1:9" x14ac:dyDescent="0.2">
      <c r="A214" s="2">
        <v>8</v>
      </c>
      <c r="B214" s="1" t="s">
        <v>100</v>
      </c>
      <c r="C214" s="4">
        <v>40</v>
      </c>
      <c r="D214" s="8">
        <v>1.72</v>
      </c>
      <c r="E214" s="4">
        <v>33</v>
      </c>
      <c r="F214" s="8">
        <v>2.78</v>
      </c>
      <c r="G214" s="4">
        <v>7</v>
      </c>
      <c r="H214" s="8">
        <v>0.65</v>
      </c>
      <c r="I214" s="4">
        <v>0</v>
      </c>
    </row>
    <row r="215" spans="1:9" x14ac:dyDescent="0.2">
      <c r="A215" s="2">
        <v>10</v>
      </c>
      <c r="B215" s="1" t="s">
        <v>102</v>
      </c>
      <c r="C215" s="4">
        <v>39</v>
      </c>
      <c r="D215" s="8">
        <v>1.68</v>
      </c>
      <c r="E215" s="4">
        <v>37</v>
      </c>
      <c r="F215" s="8">
        <v>3.12</v>
      </c>
      <c r="G215" s="4">
        <v>2</v>
      </c>
      <c r="H215" s="8">
        <v>0.19</v>
      </c>
      <c r="I215" s="4">
        <v>0</v>
      </c>
    </row>
    <row r="216" spans="1:9" x14ac:dyDescent="0.2">
      <c r="A216" s="2">
        <v>11</v>
      </c>
      <c r="B216" s="1" t="s">
        <v>95</v>
      </c>
      <c r="C216" s="4">
        <v>38</v>
      </c>
      <c r="D216" s="8">
        <v>1.64</v>
      </c>
      <c r="E216" s="4">
        <v>20</v>
      </c>
      <c r="F216" s="8">
        <v>1.69</v>
      </c>
      <c r="G216" s="4">
        <v>18</v>
      </c>
      <c r="H216" s="8">
        <v>1.68</v>
      </c>
      <c r="I216" s="4">
        <v>0</v>
      </c>
    </row>
    <row r="217" spans="1:9" x14ac:dyDescent="0.2">
      <c r="A217" s="2">
        <v>12</v>
      </c>
      <c r="B217" s="1" t="s">
        <v>97</v>
      </c>
      <c r="C217" s="4">
        <v>37</v>
      </c>
      <c r="D217" s="8">
        <v>1.59</v>
      </c>
      <c r="E217" s="4">
        <v>16</v>
      </c>
      <c r="F217" s="8">
        <v>1.35</v>
      </c>
      <c r="G217" s="4">
        <v>21</v>
      </c>
      <c r="H217" s="8">
        <v>1.96</v>
      </c>
      <c r="I217" s="4">
        <v>0</v>
      </c>
    </row>
    <row r="218" spans="1:9" x14ac:dyDescent="0.2">
      <c r="A218" s="2">
        <v>13</v>
      </c>
      <c r="B218" s="1" t="s">
        <v>127</v>
      </c>
      <c r="C218" s="4">
        <v>36</v>
      </c>
      <c r="D218" s="8">
        <v>1.55</v>
      </c>
      <c r="E218" s="4">
        <v>5</v>
      </c>
      <c r="F218" s="8">
        <v>0.42</v>
      </c>
      <c r="G218" s="4">
        <v>31</v>
      </c>
      <c r="H218" s="8">
        <v>2.89</v>
      </c>
      <c r="I218" s="4">
        <v>0</v>
      </c>
    </row>
    <row r="219" spans="1:9" x14ac:dyDescent="0.2">
      <c r="A219" s="2">
        <v>13</v>
      </c>
      <c r="B219" s="1" t="s">
        <v>111</v>
      </c>
      <c r="C219" s="4">
        <v>36</v>
      </c>
      <c r="D219" s="8">
        <v>1.55</v>
      </c>
      <c r="E219" s="4">
        <v>6</v>
      </c>
      <c r="F219" s="8">
        <v>0.51</v>
      </c>
      <c r="G219" s="4">
        <v>30</v>
      </c>
      <c r="H219" s="8">
        <v>2.8</v>
      </c>
      <c r="I219" s="4">
        <v>0</v>
      </c>
    </row>
    <row r="220" spans="1:9" x14ac:dyDescent="0.2">
      <c r="A220" s="2">
        <v>13</v>
      </c>
      <c r="B220" s="1" t="s">
        <v>107</v>
      </c>
      <c r="C220" s="4">
        <v>36</v>
      </c>
      <c r="D220" s="8">
        <v>1.55</v>
      </c>
      <c r="E220" s="4">
        <v>28</v>
      </c>
      <c r="F220" s="8">
        <v>2.36</v>
      </c>
      <c r="G220" s="4">
        <v>8</v>
      </c>
      <c r="H220" s="8">
        <v>0.75</v>
      </c>
      <c r="I220" s="4">
        <v>0</v>
      </c>
    </row>
    <row r="221" spans="1:9" x14ac:dyDescent="0.2">
      <c r="A221" s="2">
        <v>16</v>
      </c>
      <c r="B221" s="1" t="s">
        <v>106</v>
      </c>
      <c r="C221" s="4">
        <v>34</v>
      </c>
      <c r="D221" s="8">
        <v>1.46</v>
      </c>
      <c r="E221" s="4">
        <v>30</v>
      </c>
      <c r="F221" s="8">
        <v>2.5299999999999998</v>
      </c>
      <c r="G221" s="4">
        <v>4</v>
      </c>
      <c r="H221" s="8">
        <v>0.37</v>
      </c>
      <c r="I221" s="4">
        <v>0</v>
      </c>
    </row>
    <row r="222" spans="1:9" x14ac:dyDescent="0.2">
      <c r="A222" s="2">
        <v>17</v>
      </c>
      <c r="B222" s="1" t="s">
        <v>90</v>
      </c>
      <c r="C222" s="4">
        <v>33</v>
      </c>
      <c r="D222" s="8">
        <v>1.42</v>
      </c>
      <c r="E222" s="4">
        <v>6</v>
      </c>
      <c r="F222" s="8">
        <v>0.51</v>
      </c>
      <c r="G222" s="4">
        <v>27</v>
      </c>
      <c r="H222" s="8">
        <v>2.52</v>
      </c>
      <c r="I222" s="4">
        <v>0</v>
      </c>
    </row>
    <row r="223" spans="1:9" x14ac:dyDescent="0.2">
      <c r="A223" s="2">
        <v>17</v>
      </c>
      <c r="B223" s="1" t="s">
        <v>91</v>
      </c>
      <c r="C223" s="4">
        <v>33</v>
      </c>
      <c r="D223" s="8">
        <v>1.42</v>
      </c>
      <c r="E223" s="4">
        <v>7</v>
      </c>
      <c r="F223" s="8">
        <v>0.59</v>
      </c>
      <c r="G223" s="4">
        <v>26</v>
      </c>
      <c r="H223" s="8">
        <v>2.4300000000000002</v>
      </c>
      <c r="I223" s="4">
        <v>0</v>
      </c>
    </row>
    <row r="224" spans="1:9" x14ac:dyDescent="0.2">
      <c r="A224" s="2">
        <v>17</v>
      </c>
      <c r="B224" s="1" t="s">
        <v>126</v>
      </c>
      <c r="C224" s="4">
        <v>33</v>
      </c>
      <c r="D224" s="8">
        <v>1.42</v>
      </c>
      <c r="E224" s="4">
        <v>11</v>
      </c>
      <c r="F224" s="8">
        <v>0.93</v>
      </c>
      <c r="G224" s="4">
        <v>22</v>
      </c>
      <c r="H224" s="8">
        <v>2.0499999999999998</v>
      </c>
      <c r="I224" s="4">
        <v>0</v>
      </c>
    </row>
    <row r="225" spans="1:9" x14ac:dyDescent="0.2">
      <c r="A225" s="2">
        <v>17</v>
      </c>
      <c r="B225" s="1" t="s">
        <v>120</v>
      </c>
      <c r="C225" s="4">
        <v>33</v>
      </c>
      <c r="D225" s="8">
        <v>1.42</v>
      </c>
      <c r="E225" s="4">
        <v>19</v>
      </c>
      <c r="F225" s="8">
        <v>1.6</v>
      </c>
      <c r="G225" s="4">
        <v>14</v>
      </c>
      <c r="H225" s="8">
        <v>1.31</v>
      </c>
      <c r="I225" s="4">
        <v>0</v>
      </c>
    </row>
    <row r="226" spans="1:9" x14ac:dyDescent="0.2">
      <c r="A226" s="1"/>
      <c r="C226" s="4"/>
      <c r="D226" s="8"/>
      <c r="E226" s="4"/>
      <c r="F226" s="8"/>
      <c r="G226" s="4"/>
      <c r="H226" s="8"/>
      <c r="I226" s="4"/>
    </row>
    <row r="227" spans="1:9" x14ac:dyDescent="0.2">
      <c r="A227" s="1" t="s">
        <v>10</v>
      </c>
      <c r="C227" s="4"/>
      <c r="D227" s="8"/>
      <c r="E227" s="4"/>
      <c r="F227" s="8"/>
      <c r="G227" s="4"/>
      <c r="H227" s="8"/>
      <c r="I227" s="4"/>
    </row>
    <row r="228" spans="1:9" x14ac:dyDescent="0.2">
      <c r="A228" s="2">
        <v>1</v>
      </c>
      <c r="B228" s="1" t="s">
        <v>105</v>
      </c>
      <c r="C228" s="4">
        <v>74</v>
      </c>
      <c r="D228" s="8">
        <v>6.19</v>
      </c>
      <c r="E228" s="4">
        <v>73</v>
      </c>
      <c r="F228" s="8">
        <v>8.92</v>
      </c>
      <c r="G228" s="4">
        <v>1</v>
      </c>
      <c r="H228" s="8">
        <v>0.28999999999999998</v>
      </c>
      <c r="I228" s="4">
        <v>0</v>
      </c>
    </row>
    <row r="229" spans="1:9" x14ac:dyDescent="0.2">
      <c r="A229" s="2">
        <v>2</v>
      </c>
      <c r="B229" s="1" t="s">
        <v>104</v>
      </c>
      <c r="C229" s="4">
        <v>46</v>
      </c>
      <c r="D229" s="8">
        <v>3.85</v>
      </c>
      <c r="E229" s="4">
        <v>46</v>
      </c>
      <c r="F229" s="8">
        <v>5.62</v>
      </c>
      <c r="G229" s="4">
        <v>0</v>
      </c>
      <c r="H229" s="8">
        <v>0</v>
      </c>
      <c r="I229" s="4">
        <v>0</v>
      </c>
    </row>
    <row r="230" spans="1:9" x14ac:dyDescent="0.2">
      <c r="A230" s="2">
        <v>3</v>
      </c>
      <c r="B230" s="1" t="s">
        <v>95</v>
      </c>
      <c r="C230" s="4">
        <v>45</v>
      </c>
      <c r="D230" s="8">
        <v>3.76</v>
      </c>
      <c r="E230" s="4">
        <v>37</v>
      </c>
      <c r="F230" s="8">
        <v>4.5199999999999996</v>
      </c>
      <c r="G230" s="4">
        <v>7</v>
      </c>
      <c r="H230" s="8">
        <v>2.0099999999999998</v>
      </c>
      <c r="I230" s="4">
        <v>1</v>
      </c>
    </row>
    <row r="231" spans="1:9" x14ac:dyDescent="0.2">
      <c r="A231" s="2">
        <v>4</v>
      </c>
      <c r="B231" s="1" t="s">
        <v>108</v>
      </c>
      <c r="C231" s="4">
        <v>35</v>
      </c>
      <c r="D231" s="8">
        <v>2.93</v>
      </c>
      <c r="E231" s="4">
        <v>34</v>
      </c>
      <c r="F231" s="8">
        <v>4.16</v>
      </c>
      <c r="G231" s="4">
        <v>1</v>
      </c>
      <c r="H231" s="8">
        <v>0.28999999999999998</v>
      </c>
      <c r="I231" s="4">
        <v>0</v>
      </c>
    </row>
    <row r="232" spans="1:9" x14ac:dyDescent="0.2">
      <c r="A232" s="2">
        <v>5</v>
      </c>
      <c r="B232" s="1" t="s">
        <v>92</v>
      </c>
      <c r="C232" s="4">
        <v>33</v>
      </c>
      <c r="D232" s="8">
        <v>2.76</v>
      </c>
      <c r="E232" s="4">
        <v>29</v>
      </c>
      <c r="F232" s="8">
        <v>3.55</v>
      </c>
      <c r="G232" s="4">
        <v>4</v>
      </c>
      <c r="H232" s="8">
        <v>1.1499999999999999</v>
      </c>
      <c r="I232" s="4">
        <v>0</v>
      </c>
    </row>
    <row r="233" spans="1:9" x14ac:dyDescent="0.2">
      <c r="A233" s="2">
        <v>6</v>
      </c>
      <c r="B233" s="1" t="s">
        <v>122</v>
      </c>
      <c r="C233" s="4">
        <v>32</v>
      </c>
      <c r="D233" s="8">
        <v>2.68</v>
      </c>
      <c r="E233" s="4">
        <v>31</v>
      </c>
      <c r="F233" s="8">
        <v>3.79</v>
      </c>
      <c r="G233" s="4">
        <v>1</v>
      </c>
      <c r="H233" s="8">
        <v>0.28999999999999998</v>
      </c>
      <c r="I233" s="4">
        <v>0</v>
      </c>
    </row>
    <row r="234" spans="1:9" x14ac:dyDescent="0.2">
      <c r="A234" s="2">
        <v>7</v>
      </c>
      <c r="B234" s="1" t="s">
        <v>90</v>
      </c>
      <c r="C234" s="4">
        <v>31</v>
      </c>
      <c r="D234" s="8">
        <v>2.59</v>
      </c>
      <c r="E234" s="4">
        <v>5</v>
      </c>
      <c r="F234" s="8">
        <v>0.61</v>
      </c>
      <c r="G234" s="4">
        <v>26</v>
      </c>
      <c r="H234" s="8">
        <v>7.47</v>
      </c>
      <c r="I234" s="4">
        <v>0</v>
      </c>
    </row>
    <row r="235" spans="1:9" x14ac:dyDescent="0.2">
      <c r="A235" s="2">
        <v>8</v>
      </c>
      <c r="B235" s="1" t="s">
        <v>96</v>
      </c>
      <c r="C235" s="4">
        <v>26</v>
      </c>
      <c r="D235" s="8">
        <v>2.17</v>
      </c>
      <c r="E235" s="4">
        <v>14</v>
      </c>
      <c r="F235" s="8">
        <v>1.71</v>
      </c>
      <c r="G235" s="4">
        <v>12</v>
      </c>
      <c r="H235" s="8">
        <v>3.45</v>
      </c>
      <c r="I235" s="4">
        <v>0</v>
      </c>
    </row>
    <row r="236" spans="1:9" x14ac:dyDescent="0.2">
      <c r="A236" s="2">
        <v>9</v>
      </c>
      <c r="B236" s="1" t="s">
        <v>99</v>
      </c>
      <c r="C236" s="4">
        <v>25</v>
      </c>
      <c r="D236" s="8">
        <v>2.09</v>
      </c>
      <c r="E236" s="4">
        <v>15</v>
      </c>
      <c r="F236" s="8">
        <v>1.83</v>
      </c>
      <c r="G236" s="4">
        <v>10</v>
      </c>
      <c r="H236" s="8">
        <v>2.87</v>
      </c>
      <c r="I236" s="4">
        <v>0</v>
      </c>
    </row>
    <row r="237" spans="1:9" x14ac:dyDescent="0.2">
      <c r="A237" s="2">
        <v>10</v>
      </c>
      <c r="B237" s="1" t="s">
        <v>118</v>
      </c>
      <c r="C237" s="4">
        <v>23</v>
      </c>
      <c r="D237" s="8">
        <v>1.92</v>
      </c>
      <c r="E237" s="4">
        <v>9</v>
      </c>
      <c r="F237" s="8">
        <v>1.1000000000000001</v>
      </c>
      <c r="G237" s="4">
        <v>13</v>
      </c>
      <c r="H237" s="8">
        <v>3.74</v>
      </c>
      <c r="I237" s="4">
        <v>1</v>
      </c>
    </row>
    <row r="238" spans="1:9" x14ac:dyDescent="0.2">
      <c r="A238" s="2">
        <v>10</v>
      </c>
      <c r="B238" s="1" t="s">
        <v>102</v>
      </c>
      <c r="C238" s="4">
        <v>23</v>
      </c>
      <c r="D238" s="8">
        <v>1.92</v>
      </c>
      <c r="E238" s="4">
        <v>23</v>
      </c>
      <c r="F238" s="8">
        <v>2.81</v>
      </c>
      <c r="G238" s="4">
        <v>0</v>
      </c>
      <c r="H238" s="8">
        <v>0</v>
      </c>
      <c r="I238" s="4">
        <v>0</v>
      </c>
    </row>
    <row r="239" spans="1:9" x14ac:dyDescent="0.2">
      <c r="A239" s="2">
        <v>10</v>
      </c>
      <c r="B239" s="1" t="s">
        <v>107</v>
      </c>
      <c r="C239" s="4">
        <v>23</v>
      </c>
      <c r="D239" s="8">
        <v>1.92</v>
      </c>
      <c r="E239" s="4">
        <v>21</v>
      </c>
      <c r="F239" s="8">
        <v>2.57</v>
      </c>
      <c r="G239" s="4">
        <v>2</v>
      </c>
      <c r="H239" s="8">
        <v>0.56999999999999995</v>
      </c>
      <c r="I239" s="4">
        <v>0</v>
      </c>
    </row>
    <row r="240" spans="1:9" x14ac:dyDescent="0.2">
      <c r="A240" s="2">
        <v>13</v>
      </c>
      <c r="B240" s="1" t="s">
        <v>123</v>
      </c>
      <c r="C240" s="4">
        <v>22</v>
      </c>
      <c r="D240" s="8">
        <v>1.84</v>
      </c>
      <c r="E240" s="4">
        <v>18</v>
      </c>
      <c r="F240" s="8">
        <v>2.2000000000000002</v>
      </c>
      <c r="G240" s="4">
        <v>4</v>
      </c>
      <c r="H240" s="8">
        <v>1.1499999999999999</v>
      </c>
      <c r="I240" s="4">
        <v>0</v>
      </c>
    </row>
    <row r="241" spans="1:9" x14ac:dyDescent="0.2">
      <c r="A241" s="2">
        <v>13</v>
      </c>
      <c r="B241" s="1" t="s">
        <v>98</v>
      </c>
      <c r="C241" s="4">
        <v>22</v>
      </c>
      <c r="D241" s="8">
        <v>1.84</v>
      </c>
      <c r="E241" s="4">
        <v>17</v>
      </c>
      <c r="F241" s="8">
        <v>2.08</v>
      </c>
      <c r="G241" s="4">
        <v>5</v>
      </c>
      <c r="H241" s="8">
        <v>1.44</v>
      </c>
      <c r="I241" s="4">
        <v>0</v>
      </c>
    </row>
    <row r="242" spans="1:9" x14ac:dyDescent="0.2">
      <c r="A242" s="2">
        <v>15</v>
      </c>
      <c r="B242" s="1" t="s">
        <v>117</v>
      </c>
      <c r="C242" s="4">
        <v>20</v>
      </c>
      <c r="D242" s="8">
        <v>1.67</v>
      </c>
      <c r="E242" s="4">
        <v>18</v>
      </c>
      <c r="F242" s="8">
        <v>2.2000000000000002</v>
      </c>
      <c r="G242" s="4">
        <v>2</v>
      </c>
      <c r="H242" s="8">
        <v>0.56999999999999995</v>
      </c>
      <c r="I242" s="4">
        <v>0</v>
      </c>
    </row>
    <row r="243" spans="1:9" x14ac:dyDescent="0.2">
      <c r="A243" s="2">
        <v>15</v>
      </c>
      <c r="B243" s="1" t="s">
        <v>100</v>
      </c>
      <c r="C243" s="4">
        <v>20</v>
      </c>
      <c r="D243" s="8">
        <v>1.67</v>
      </c>
      <c r="E243" s="4">
        <v>18</v>
      </c>
      <c r="F243" s="8">
        <v>2.2000000000000002</v>
      </c>
      <c r="G243" s="4">
        <v>2</v>
      </c>
      <c r="H243" s="8">
        <v>0.56999999999999995</v>
      </c>
      <c r="I243" s="4">
        <v>0</v>
      </c>
    </row>
    <row r="244" spans="1:9" x14ac:dyDescent="0.2">
      <c r="A244" s="2">
        <v>17</v>
      </c>
      <c r="B244" s="1" t="s">
        <v>120</v>
      </c>
      <c r="C244" s="4">
        <v>19</v>
      </c>
      <c r="D244" s="8">
        <v>1.59</v>
      </c>
      <c r="E244" s="4">
        <v>13</v>
      </c>
      <c r="F244" s="8">
        <v>1.59</v>
      </c>
      <c r="G244" s="4">
        <v>6</v>
      </c>
      <c r="H244" s="8">
        <v>1.72</v>
      </c>
      <c r="I244" s="4">
        <v>0</v>
      </c>
    </row>
    <row r="245" spans="1:9" x14ac:dyDescent="0.2">
      <c r="A245" s="2">
        <v>17</v>
      </c>
      <c r="B245" s="1" t="s">
        <v>101</v>
      </c>
      <c r="C245" s="4">
        <v>19</v>
      </c>
      <c r="D245" s="8">
        <v>1.59</v>
      </c>
      <c r="E245" s="4">
        <v>18</v>
      </c>
      <c r="F245" s="8">
        <v>2.2000000000000002</v>
      </c>
      <c r="G245" s="4">
        <v>1</v>
      </c>
      <c r="H245" s="8">
        <v>0.28999999999999998</v>
      </c>
      <c r="I245" s="4">
        <v>0</v>
      </c>
    </row>
    <row r="246" spans="1:9" x14ac:dyDescent="0.2">
      <c r="A246" s="2">
        <v>19</v>
      </c>
      <c r="B246" s="1" t="s">
        <v>93</v>
      </c>
      <c r="C246" s="4">
        <v>18</v>
      </c>
      <c r="D246" s="8">
        <v>1.51</v>
      </c>
      <c r="E246" s="4">
        <v>11</v>
      </c>
      <c r="F246" s="8">
        <v>1.34</v>
      </c>
      <c r="G246" s="4">
        <v>7</v>
      </c>
      <c r="H246" s="8">
        <v>2.0099999999999998</v>
      </c>
      <c r="I246" s="4">
        <v>0</v>
      </c>
    </row>
    <row r="247" spans="1:9" x14ac:dyDescent="0.2">
      <c r="A247" s="2">
        <v>19</v>
      </c>
      <c r="B247" s="1" t="s">
        <v>128</v>
      </c>
      <c r="C247" s="4">
        <v>18</v>
      </c>
      <c r="D247" s="8">
        <v>1.51</v>
      </c>
      <c r="E247" s="4">
        <v>16</v>
      </c>
      <c r="F247" s="8">
        <v>1.96</v>
      </c>
      <c r="G247" s="4">
        <v>2</v>
      </c>
      <c r="H247" s="8">
        <v>0.56999999999999995</v>
      </c>
      <c r="I247" s="4">
        <v>0</v>
      </c>
    </row>
    <row r="248" spans="1:9" x14ac:dyDescent="0.2">
      <c r="A248" s="2">
        <v>19</v>
      </c>
      <c r="B248" s="1" t="s">
        <v>103</v>
      </c>
      <c r="C248" s="4">
        <v>18</v>
      </c>
      <c r="D248" s="8">
        <v>1.51</v>
      </c>
      <c r="E248" s="4">
        <v>15</v>
      </c>
      <c r="F248" s="8">
        <v>1.83</v>
      </c>
      <c r="G248" s="4">
        <v>3</v>
      </c>
      <c r="H248" s="8">
        <v>0.86</v>
      </c>
      <c r="I248" s="4">
        <v>0</v>
      </c>
    </row>
    <row r="249" spans="1:9" x14ac:dyDescent="0.2">
      <c r="A249" s="1"/>
      <c r="C249" s="4"/>
      <c r="D249" s="8"/>
      <c r="E249" s="4"/>
      <c r="F249" s="8"/>
      <c r="G249" s="4"/>
      <c r="H249" s="8"/>
      <c r="I249" s="4"/>
    </row>
    <row r="250" spans="1:9" x14ac:dyDescent="0.2">
      <c r="A250" s="1" t="s">
        <v>11</v>
      </c>
      <c r="C250" s="4"/>
      <c r="D250" s="8"/>
      <c r="E250" s="4"/>
      <c r="F250" s="8"/>
      <c r="G250" s="4"/>
      <c r="H250" s="8"/>
      <c r="I250" s="4"/>
    </row>
    <row r="251" spans="1:9" x14ac:dyDescent="0.2">
      <c r="A251" s="2">
        <v>1</v>
      </c>
      <c r="B251" s="1" t="s">
        <v>105</v>
      </c>
      <c r="C251" s="4">
        <v>35</v>
      </c>
      <c r="D251" s="8">
        <v>5.66</v>
      </c>
      <c r="E251" s="4">
        <v>31</v>
      </c>
      <c r="F251" s="8">
        <v>10.88</v>
      </c>
      <c r="G251" s="4">
        <v>4</v>
      </c>
      <c r="H251" s="8">
        <v>1.24</v>
      </c>
      <c r="I251" s="4">
        <v>0</v>
      </c>
    </row>
    <row r="252" spans="1:9" x14ac:dyDescent="0.2">
      <c r="A252" s="2">
        <v>2</v>
      </c>
      <c r="B252" s="1" t="s">
        <v>104</v>
      </c>
      <c r="C252" s="4">
        <v>28</v>
      </c>
      <c r="D252" s="8">
        <v>4.53</v>
      </c>
      <c r="E252" s="4">
        <v>27</v>
      </c>
      <c r="F252" s="8">
        <v>9.4700000000000006</v>
      </c>
      <c r="G252" s="4">
        <v>1</v>
      </c>
      <c r="H252" s="8">
        <v>0.31</v>
      </c>
      <c r="I252" s="4">
        <v>0</v>
      </c>
    </row>
    <row r="253" spans="1:9" x14ac:dyDescent="0.2">
      <c r="A253" s="2">
        <v>3</v>
      </c>
      <c r="B253" s="1" t="s">
        <v>96</v>
      </c>
      <c r="C253" s="4">
        <v>26</v>
      </c>
      <c r="D253" s="8">
        <v>4.21</v>
      </c>
      <c r="E253" s="4">
        <v>15</v>
      </c>
      <c r="F253" s="8">
        <v>5.26</v>
      </c>
      <c r="G253" s="4">
        <v>11</v>
      </c>
      <c r="H253" s="8">
        <v>3.42</v>
      </c>
      <c r="I253" s="4">
        <v>0</v>
      </c>
    </row>
    <row r="254" spans="1:9" x14ac:dyDescent="0.2">
      <c r="A254" s="2">
        <v>4</v>
      </c>
      <c r="B254" s="1" t="s">
        <v>90</v>
      </c>
      <c r="C254" s="4">
        <v>20</v>
      </c>
      <c r="D254" s="8">
        <v>3.24</v>
      </c>
      <c r="E254" s="4">
        <v>3</v>
      </c>
      <c r="F254" s="8">
        <v>1.05</v>
      </c>
      <c r="G254" s="4">
        <v>17</v>
      </c>
      <c r="H254" s="8">
        <v>5.28</v>
      </c>
      <c r="I254" s="4">
        <v>0</v>
      </c>
    </row>
    <row r="255" spans="1:9" x14ac:dyDescent="0.2">
      <c r="A255" s="2">
        <v>5</v>
      </c>
      <c r="B255" s="1" t="s">
        <v>99</v>
      </c>
      <c r="C255" s="4">
        <v>16</v>
      </c>
      <c r="D255" s="8">
        <v>2.59</v>
      </c>
      <c r="E255" s="4">
        <v>12</v>
      </c>
      <c r="F255" s="8">
        <v>4.21</v>
      </c>
      <c r="G255" s="4">
        <v>3</v>
      </c>
      <c r="H255" s="8">
        <v>0.93</v>
      </c>
      <c r="I255" s="4">
        <v>0</v>
      </c>
    </row>
    <row r="256" spans="1:9" x14ac:dyDescent="0.2">
      <c r="A256" s="2">
        <v>6</v>
      </c>
      <c r="B256" s="1" t="s">
        <v>100</v>
      </c>
      <c r="C256" s="4">
        <v>13</v>
      </c>
      <c r="D256" s="8">
        <v>2.1</v>
      </c>
      <c r="E256" s="4">
        <v>11</v>
      </c>
      <c r="F256" s="8">
        <v>3.86</v>
      </c>
      <c r="G256" s="4">
        <v>2</v>
      </c>
      <c r="H256" s="8">
        <v>0.62</v>
      </c>
      <c r="I256" s="4">
        <v>0</v>
      </c>
    </row>
    <row r="257" spans="1:9" x14ac:dyDescent="0.2">
      <c r="A257" s="2">
        <v>6</v>
      </c>
      <c r="B257" s="1" t="s">
        <v>103</v>
      </c>
      <c r="C257" s="4">
        <v>13</v>
      </c>
      <c r="D257" s="8">
        <v>2.1</v>
      </c>
      <c r="E257" s="4">
        <v>12</v>
      </c>
      <c r="F257" s="8">
        <v>4.21</v>
      </c>
      <c r="G257" s="4">
        <v>1</v>
      </c>
      <c r="H257" s="8">
        <v>0.31</v>
      </c>
      <c r="I257" s="4">
        <v>0</v>
      </c>
    </row>
    <row r="258" spans="1:9" x14ac:dyDescent="0.2">
      <c r="A258" s="2">
        <v>8</v>
      </c>
      <c r="B258" s="1" t="s">
        <v>91</v>
      </c>
      <c r="C258" s="4">
        <v>12</v>
      </c>
      <c r="D258" s="8">
        <v>1.94</v>
      </c>
      <c r="E258" s="4">
        <v>1</v>
      </c>
      <c r="F258" s="8">
        <v>0.35</v>
      </c>
      <c r="G258" s="4">
        <v>11</v>
      </c>
      <c r="H258" s="8">
        <v>3.42</v>
      </c>
      <c r="I258" s="4">
        <v>0</v>
      </c>
    </row>
    <row r="259" spans="1:9" x14ac:dyDescent="0.2">
      <c r="A259" s="2">
        <v>8</v>
      </c>
      <c r="B259" s="1" t="s">
        <v>98</v>
      </c>
      <c r="C259" s="4">
        <v>12</v>
      </c>
      <c r="D259" s="8">
        <v>1.94</v>
      </c>
      <c r="E259" s="4">
        <v>7</v>
      </c>
      <c r="F259" s="8">
        <v>2.46</v>
      </c>
      <c r="G259" s="4">
        <v>5</v>
      </c>
      <c r="H259" s="8">
        <v>1.55</v>
      </c>
      <c r="I259" s="4">
        <v>0</v>
      </c>
    </row>
    <row r="260" spans="1:9" x14ac:dyDescent="0.2">
      <c r="A260" s="2">
        <v>8</v>
      </c>
      <c r="B260" s="1" t="s">
        <v>106</v>
      </c>
      <c r="C260" s="4">
        <v>12</v>
      </c>
      <c r="D260" s="8">
        <v>1.94</v>
      </c>
      <c r="E260" s="4">
        <v>11</v>
      </c>
      <c r="F260" s="8">
        <v>3.86</v>
      </c>
      <c r="G260" s="4">
        <v>1</v>
      </c>
      <c r="H260" s="8">
        <v>0.31</v>
      </c>
      <c r="I260" s="4">
        <v>0</v>
      </c>
    </row>
    <row r="261" spans="1:9" x14ac:dyDescent="0.2">
      <c r="A261" s="2">
        <v>8</v>
      </c>
      <c r="B261" s="1" t="s">
        <v>108</v>
      </c>
      <c r="C261" s="4">
        <v>12</v>
      </c>
      <c r="D261" s="8">
        <v>1.94</v>
      </c>
      <c r="E261" s="4">
        <v>9</v>
      </c>
      <c r="F261" s="8">
        <v>3.16</v>
      </c>
      <c r="G261" s="4">
        <v>3</v>
      </c>
      <c r="H261" s="8">
        <v>0.93</v>
      </c>
      <c r="I261" s="4">
        <v>0</v>
      </c>
    </row>
    <row r="262" spans="1:9" x14ac:dyDescent="0.2">
      <c r="A262" s="2">
        <v>12</v>
      </c>
      <c r="B262" s="1" t="s">
        <v>107</v>
      </c>
      <c r="C262" s="4">
        <v>11</v>
      </c>
      <c r="D262" s="8">
        <v>1.78</v>
      </c>
      <c r="E262" s="4">
        <v>7</v>
      </c>
      <c r="F262" s="8">
        <v>2.46</v>
      </c>
      <c r="G262" s="4">
        <v>4</v>
      </c>
      <c r="H262" s="8">
        <v>1.24</v>
      </c>
      <c r="I262" s="4">
        <v>0</v>
      </c>
    </row>
    <row r="263" spans="1:9" x14ac:dyDescent="0.2">
      <c r="A263" s="2">
        <v>13</v>
      </c>
      <c r="B263" s="1" t="s">
        <v>120</v>
      </c>
      <c r="C263" s="4">
        <v>10</v>
      </c>
      <c r="D263" s="8">
        <v>1.62</v>
      </c>
      <c r="E263" s="4">
        <v>4</v>
      </c>
      <c r="F263" s="8">
        <v>1.4</v>
      </c>
      <c r="G263" s="4">
        <v>6</v>
      </c>
      <c r="H263" s="8">
        <v>1.86</v>
      </c>
      <c r="I263" s="4">
        <v>0</v>
      </c>
    </row>
    <row r="264" spans="1:9" x14ac:dyDescent="0.2">
      <c r="A264" s="2">
        <v>13</v>
      </c>
      <c r="B264" s="1" t="s">
        <v>97</v>
      </c>
      <c r="C264" s="4">
        <v>10</v>
      </c>
      <c r="D264" s="8">
        <v>1.62</v>
      </c>
      <c r="E264" s="4">
        <v>2</v>
      </c>
      <c r="F264" s="8">
        <v>0.7</v>
      </c>
      <c r="G264" s="4">
        <v>8</v>
      </c>
      <c r="H264" s="8">
        <v>2.48</v>
      </c>
      <c r="I264" s="4">
        <v>0</v>
      </c>
    </row>
    <row r="265" spans="1:9" x14ac:dyDescent="0.2">
      <c r="A265" s="2">
        <v>15</v>
      </c>
      <c r="B265" s="1" t="s">
        <v>92</v>
      </c>
      <c r="C265" s="4">
        <v>9</v>
      </c>
      <c r="D265" s="8">
        <v>1.46</v>
      </c>
      <c r="E265" s="4">
        <v>5</v>
      </c>
      <c r="F265" s="8">
        <v>1.75</v>
      </c>
      <c r="G265" s="4">
        <v>4</v>
      </c>
      <c r="H265" s="8">
        <v>1.24</v>
      </c>
      <c r="I265" s="4">
        <v>0</v>
      </c>
    </row>
    <row r="266" spans="1:9" x14ac:dyDescent="0.2">
      <c r="A266" s="2">
        <v>15</v>
      </c>
      <c r="B266" s="1" t="s">
        <v>129</v>
      </c>
      <c r="C266" s="4">
        <v>9</v>
      </c>
      <c r="D266" s="8">
        <v>1.46</v>
      </c>
      <c r="E266" s="4">
        <v>2</v>
      </c>
      <c r="F266" s="8">
        <v>0.7</v>
      </c>
      <c r="G266" s="4">
        <v>7</v>
      </c>
      <c r="H266" s="8">
        <v>2.17</v>
      </c>
      <c r="I266" s="4">
        <v>0</v>
      </c>
    </row>
    <row r="267" spans="1:9" x14ac:dyDescent="0.2">
      <c r="A267" s="2">
        <v>15</v>
      </c>
      <c r="B267" s="1" t="s">
        <v>101</v>
      </c>
      <c r="C267" s="4">
        <v>9</v>
      </c>
      <c r="D267" s="8">
        <v>1.46</v>
      </c>
      <c r="E267" s="4">
        <v>8</v>
      </c>
      <c r="F267" s="8">
        <v>2.81</v>
      </c>
      <c r="G267" s="4">
        <v>1</v>
      </c>
      <c r="H267" s="8">
        <v>0.31</v>
      </c>
      <c r="I267" s="4">
        <v>0</v>
      </c>
    </row>
    <row r="268" spans="1:9" x14ac:dyDescent="0.2">
      <c r="A268" s="2">
        <v>15</v>
      </c>
      <c r="B268" s="1" t="s">
        <v>109</v>
      </c>
      <c r="C268" s="4">
        <v>9</v>
      </c>
      <c r="D268" s="8">
        <v>1.46</v>
      </c>
      <c r="E268" s="4">
        <v>6</v>
      </c>
      <c r="F268" s="8">
        <v>2.11</v>
      </c>
      <c r="G268" s="4">
        <v>3</v>
      </c>
      <c r="H268" s="8">
        <v>0.93</v>
      </c>
      <c r="I268" s="4">
        <v>0</v>
      </c>
    </row>
    <row r="269" spans="1:9" x14ac:dyDescent="0.2">
      <c r="A269" s="2">
        <v>19</v>
      </c>
      <c r="B269" s="1" t="s">
        <v>93</v>
      </c>
      <c r="C269" s="4">
        <v>8</v>
      </c>
      <c r="D269" s="8">
        <v>1.29</v>
      </c>
      <c r="E269" s="4">
        <v>5</v>
      </c>
      <c r="F269" s="8">
        <v>1.75</v>
      </c>
      <c r="G269" s="4">
        <v>3</v>
      </c>
      <c r="H269" s="8">
        <v>0.93</v>
      </c>
      <c r="I269" s="4">
        <v>0</v>
      </c>
    </row>
    <row r="270" spans="1:9" x14ac:dyDescent="0.2">
      <c r="A270" s="2">
        <v>19</v>
      </c>
      <c r="B270" s="1" t="s">
        <v>94</v>
      </c>
      <c r="C270" s="4">
        <v>8</v>
      </c>
      <c r="D270" s="8">
        <v>1.29</v>
      </c>
      <c r="E270" s="4">
        <v>2</v>
      </c>
      <c r="F270" s="8">
        <v>0.7</v>
      </c>
      <c r="G270" s="4">
        <v>6</v>
      </c>
      <c r="H270" s="8">
        <v>1.86</v>
      </c>
      <c r="I270" s="4">
        <v>0</v>
      </c>
    </row>
    <row r="271" spans="1:9" x14ac:dyDescent="0.2">
      <c r="A271" s="2">
        <v>19</v>
      </c>
      <c r="B271" s="1" t="s">
        <v>130</v>
      </c>
      <c r="C271" s="4">
        <v>8</v>
      </c>
      <c r="D271" s="8">
        <v>1.29</v>
      </c>
      <c r="E271" s="4">
        <v>6</v>
      </c>
      <c r="F271" s="8">
        <v>2.11</v>
      </c>
      <c r="G271" s="4">
        <v>2</v>
      </c>
      <c r="H271" s="8">
        <v>0.62</v>
      </c>
      <c r="I271" s="4">
        <v>0</v>
      </c>
    </row>
    <row r="272" spans="1:9" x14ac:dyDescent="0.2">
      <c r="A272" s="1"/>
      <c r="C272" s="4"/>
      <c r="D272" s="8"/>
      <c r="E272" s="4"/>
      <c r="F272" s="8"/>
      <c r="G272" s="4"/>
      <c r="H272" s="8"/>
      <c r="I272" s="4"/>
    </row>
    <row r="273" spans="1:9" x14ac:dyDescent="0.2">
      <c r="A273" s="1" t="s">
        <v>12</v>
      </c>
      <c r="C273" s="4"/>
      <c r="D273" s="8"/>
      <c r="E273" s="4"/>
      <c r="F273" s="8"/>
      <c r="G273" s="4"/>
      <c r="H273" s="8"/>
      <c r="I273" s="4"/>
    </row>
    <row r="274" spans="1:9" x14ac:dyDescent="0.2">
      <c r="A274" s="2">
        <v>1</v>
      </c>
      <c r="B274" s="1" t="s">
        <v>115</v>
      </c>
      <c r="C274" s="4">
        <v>17</v>
      </c>
      <c r="D274" s="8">
        <v>8.33</v>
      </c>
      <c r="E274" s="4">
        <v>7</v>
      </c>
      <c r="F274" s="8">
        <v>4.76</v>
      </c>
      <c r="G274" s="4">
        <v>10</v>
      </c>
      <c r="H274" s="8">
        <v>18.18</v>
      </c>
      <c r="I274" s="4">
        <v>0</v>
      </c>
    </row>
    <row r="275" spans="1:9" x14ac:dyDescent="0.2">
      <c r="A275" s="2">
        <v>2</v>
      </c>
      <c r="B275" s="1" t="s">
        <v>90</v>
      </c>
      <c r="C275" s="4">
        <v>11</v>
      </c>
      <c r="D275" s="8">
        <v>5.39</v>
      </c>
      <c r="E275" s="4">
        <v>1</v>
      </c>
      <c r="F275" s="8">
        <v>0.68</v>
      </c>
      <c r="G275" s="4">
        <v>10</v>
      </c>
      <c r="H275" s="8">
        <v>18.18</v>
      </c>
      <c r="I275" s="4">
        <v>0</v>
      </c>
    </row>
    <row r="276" spans="1:9" x14ac:dyDescent="0.2">
      <c r="A276" s="2">
        <v>2</v>
      </c>
      <c r="B276" s="1" t="s">
        <v>105</v>
      </c>
      <c r="C276" s="4">
        <v>11</v>
      </c>
      <c r="D276" s="8">
        <v>5.39</v>
      </c>
      <c r="E276" s="4">
        <v>11</v>
      </c>
      <c r="F276" s="8">
        <v>7.48</v>
      </c>
      <c r="G276" s="4">
        <v>0</v>
      </c>
      <c r="H276" s="8">
        <v>0</v>
      </c>
      <c r="I276" s="4">
        <v>0</v>
      </c>
    </row>
    <row r="277" spans="1:9" x14ac:dyDescent="0.2">
      <c r="A277" s="2">
        <v>4</v>
      </c>
      <c r="B277" s="1" t="s">
        <v>107</v>
      </c>
      <c r="C277" s="4">
        <v>8</v>
      </c>
      <c r="D277" s="8">
        <v>3.92</v>
      </c>
      <c r="E277" s="4">
        <v>7</v>
      </c>
      <c r="F277" s="8">
        <v>4.76</v>
      </c>
      <c r="G277" s="4">
        <v>1</v>
      </c>
      <c r="H277" s="8">
        <v>1.82</v>
      </c>
      <c r="I277" s="4">
        <v>0</v>
      </c>
    </row>
    <row r="278" spans="1:9" x14ac:dyDescent="0.2">
      <c r="A278" s="2">
        <v>5</v>
      </c>
      <c r="B278" s="1" t="s">
        <v>94</v>
      </c>
      <c r="C278" s="4">
        <v>6</v>
      </c>
      <c r="D278" s="8">
        <v>2.94</v>
      </c>
      <c r="E278" s="4">
        <v>3</v>
      </c>
      <c r="F278" s="8">
        <v>2.04</v>
      </c>
      <c r="G278" s="4">
        <v>3</v>
      </c>
      <c r="H278" s="8">
        <v>5.45</v>
      </c>
      <c r="I278" s="4">
        <v>0</v>
      </c>
    </row>
    <row r="279" spans="1:9" x14ac:dyDescent="0.2">
      <c r="A279" s="2">
        <v>5</v>
      </c>
      <c r="B279" s="1" t="s">
        <v>118</v>
      </c>
      <c r="C279" s="4">
        <v>6</v>
      </c>
      <c r="D279" s="8">
        <v>2.94</v>
      </c>
      <c r="E279" s="4">
        <v>3</v>
      </c>
      <c r="F279" s="8">
        <v>2.04</v>
      </c>
      <c r="G279" s="4">
        <v>3</v>
      </c>
      <c r="H279" s="8">
        <v>5.45</v>
      </c>
      <c r="I279" s="4">
        <v>0</v>
      </c>
    </row>
    <row r="280" spans="1:9" x14ac:dyDescent="0.2">
      <c r="A280" s="2">
        <v>5</v>
      </c>
      <c r="B280" s="1" t="s">
        <v>138</v>
      </c>
      <c r="C280" s="4">
        <v>6</v>
      </c>
      <c r="D280" s="8">
        <v>2.94</v>
      </c>
      <c r="E280" s="4">
        <v>5</v>
      </c>
      <c r="F280" s="8">
        <v>3.4</v>
      </c>
      <c r="G280" s="4">
        <v>1</v>
      </c>
      <c r="H280" s="8">
        <v>1.82</v>
      </c>
      <c r="I280" s="4">
        <v>0</v>
      </c>
    </row>
    <row r="281" spans="1:9" x14ac:dyDescent="0.2">
      <c r="A281" s="2">
        <v>8</v>
      </c>
      <c r="B281" s="1" t="s">
        <v>131</v>
      </c>
      <c r="C281" s="4">
        <v>5</v>
      </c>
      <c r="D281" s="8">
        <v>2.4500000000000002</v>
      </c>
      <c r="E281" s="4">
        <v>4</v>
      </c>
      <c r="F281" s="8">
        <v>2.72</v>
      </c>
      <c r="G281" s="4">
        <v>1</v>
      </c>
      <c r="H281" s="8">
        <v>1.82</v>
      </c>
      <c r="I281" s="4">
        <v>0</v>
      </c>
    </row>
    <row r="282" spans="1:9" x14ac:dyDescent="0.2">
      <c r="A282" s="2">
        <v>8</v>
      </c>
      <c r="B282" s="1" t="s">
        <v>120</v>
      </c>
      <c r="C282" s="4">
        <v>5</v>
      </c>
      <c r="D282" s="8">
        <v>2.4500000000000002</v>
      </c>
      <c r="E282" s="4">
        <v>5</v>
      </c>
      <c r="F282" s="8">
        <v>3.4</v>
      </c>
      <c r="G282" s="4">
        <v>0</v>
      </c>
      <c r="H282" s="8">
        <v>0</v>
      </c>
      <c r="I282" s="4">
        <v>0</v>
      </c>
    </row>
    <row r="283" spans="1:9" x14ac:dyDescent="0.2">
      <c r="A283" s="2">
        <v>10</v>
      </c>
      <c r="B283" s="1" t="s">
        <v>132</v>
      </c>
      <c r="C283" s="4">
        <v>4</v>
      </c>
      <c r="D283" s="8">
        <v>1.96</v>
      </c>
      <c r="E283" s="4">
        <v>3</v>
      </c>
      <c r="F283" s="8">
        <v>2.04</v>
      </c>
      <c r="G283" s="4">
        <v>1</v>
      </c>
      <c r="H283" s="8">
        <v>1.82</v>
      </c>
      <c r="I283" s="4">
        <v>0</v>
      </c>
    </row>
    <row r="284" spans="1:9" x14ac:dyDescent="0.2">
      <c r="A284" s="2">
        <v>10</v>
      </c>
      <c r="B284" s="1" t="s">
        <v>116</v>
      </c>
      <c r="C284" s="4">
        <v>4</v>
      </c>
      <c r="D284" s="8">
        <v>1.96</v>
      </c>
      <c r="E284" s="4">
        <v>4</v>
      </c>
      <c r="F284" s="8">
        <v>2.72</v>
      </c>
      <c r="G284" s="4">
        <v>0</v>
      </c>
      <c r="H284" s="8">
        <v>0</v>
      </c>
      <c r="I284" s="4">
        <v>0</v>
      </c>
    </row>
    <row r="285" spans="1:9" x14ac:dyDescent="0.2">
      <c r="A285" s="2">
        <v>10</v>
      </c>
      <c r="B285" s="1" t="s">
        <v>136</v>
      </c>
      <c r="C285" s="4">
        <v>4</v>
      </c>
      <c r="D285" s="8">
        <v>1.96</v>
      </c>
      <c r="E285" s="4">
        <v>3</v>
      </c>
      <c r="F285" s="8">
        <v>2.04</v>
      </c>
      <c r="G285" s="4">
        <v>1</v>
      </c>
      <c r="H285" s="8">
        <v>1.82</v>
      </c>
      <c r="I285" s="4">
        <v>0</v>
      </c>
    </row>
    <row r="286" spans="1:9" x14ac:dyDescent="0.2">
      <c r="A286" s="2">
        <v>10</v>
      </c>
      <c r="B286" s="1" t="s">
        <v>95</v>
      </c>
      <c r="C286" s="4">
        <v>4</v>
      </c>
      <c r="D286" s="8">
        <v>1.96</v>
      </c>
      <c r="E286" s="4">
        <v>4</v>
      </c>
      <c r="F286" s="8">
        <v>2.72</v>
      </c>
      <c r="G286" s="4">
        <v>0</v>
      </c>
      <c r="H286" s="8">
        <v>0</v>
      </c>
      <c r="I286" s="4">
        <v>0</v>
      </c>
    </row>
    <row r="287" spans="1:9" x14ac:dyDescent="0.2">
      <c r="A287" s="2">
        <v>10</v>
      </c>
      <c r="B287" s="1" t="s">
        <v>96</v>
      </c>
      <c r="C287" s="4">
        <v>4</v>
      </c>
      <c r="D287" s="8">
        <v>1.96</v>
      </c>
      <c r="E287" s="4">
        <v>4</v>
      </c>
      <c r="F287" s="8">
        <v>2.72</v>
      </c>
      <c r="G287" s="4">
        <v>0</v>
      </c>
      <c r="H287" s="8">
        <v>0</v>
      </c>
      <c r="I287" s="4">
        <v>0</v>
      </c>
    </row>
    <row r="288" spans="1:9" x14ac:dyDescent="0.2">
      <c r="A288" s="2">
        <v>10</v>
      </c>
      <c r="B288" s="1" t="s">
        <v>137</v>
      </c>
      <c r="C288" s="4">
        <v>4</v>
      </c>
      <c r="D288" s="8">
        <v>1.96</v>
      </c>
      <c r="E288" s="4">
        <v>4</v>
      </c>
      <c r="F288" s="8">
        <v>2.72</v>
      </c>
      <c r="G288" s="4">
        <v>0</v>
      </c>
      <c r="H288" s="8">
        <v>0</v>
      </c>
      <c r="I288" s="4">
        <v>0</v>
      </c>
    </row>
    <row r="289" spans="1:9" x14ac:dyDescent="0.2">
      <c r="A289" s="2">
        <v>10</v>
      </c>
      <c r="B289" s="1" t="s">
        <v>139</v>
      </c>
      <c r="C289" s="4">
        <v>4</v>
      </c>
      <c r="D289" s="8">
        <v>1.96</v>
      </c>
      <c r="E289" s="4">
        <v>4</v>
      </c>
      <c r="F289" s="8">
        <v>2.72</v>
      </c>
      <c r="G289" s="4">
        <v>0</v>
      </c>
      <c r="H289" s="8">
        <v>0</v>
      </c>
      <c r="I289" s="4">
        <v>0</v>
      </c>
    </row>
    <row r="290" spans="1:9" x14ac:dyDescent="0.2">
      <c r="A290" s="2">
        <v>10</v>
      </c>
      <c r="B290" s="1" t="s">
        <v>104</v>
      </c>
      <c r="C290" s="4">
        <v>4</v>
      </c>
      <c r="D290" s="8">
        <v>1.96</v>
      </c>
      <c r="E290" s="4">
        <v>4</v>
      </c>
      <c r="F290" s="8">
        <v>2.72</v>
      </c>
      <c r="G290" s="4">
        <v>0</v>
      </c>
      <c r="H290" s="8">
        <v>0</v>
      </c>
      <c r="I290" s="4">
        <v>0</v>
      </c>
    </row>
    <row r="291" spans="1:9" x14ac:dyDescent="0.2">
      <c r="A291" s="2">
        <v>10</v>
      </c>
      <c r="B291" s="1" t="s">
        <v>108</v>
      </c>
      <c r="C291" s="4">
        <v>4</v>
      </c>
      <c r="D291" s="8">
        <v>1.96</v>
      </c>
      <c r="E291" s="4">
        <v>4</v>
      </c>
      <c r="F291" s="8">
        <v>2.72</v>
      </c>
      <c r="G291" s="4">
        <v>0</v>
      </c>
      <c r="H291" s="8">
        <v>0</v>
      </c>
      <c r="I291" s="4">
        <v>0</v>
      </c>
    </row>
    <row r="292" spans="1:9" x14ac:dyDescent="0.2">
      <c r="A292" s="2">
        <v>19</v>
      </c>
      <c r="B292" s="1" t="s">
        <v>125</v>
      </c>
      <c r="C292" s="4">
        <v>3</v>
      </c>
      <c r="D292" s="8">
        <v>1.47</v>
      </c>
      <c r="E292" s="4">
        <v>1</v>
      </c>
      <c r="F292" s="8">
        <v>0.68</v>
      </c>
      <c r="G292" s="4">
        <v>2</v>
      </c>
      <c r="H292" s="8">
        <v>3.64</v>
      </c>
      <c r="I292" s="4">
        <v>0</v>
      </c>
    </row>
    <row r="293" spans="1:9" x14ac:dyDescent="0.2">
      <c r="A293" s="2">
        <v>19</v>
      </c>
      <c r="B293" s="1" t="s">
        <v>133</v>
      </c>
      <c r="C293" s="4">
        <v>3</v>
      </c>
      <c r="D293" s="8">
        <v>1.47</v>
      </c>
      <c r="E293" s="4">
        <v>0</v>
      </c>
      <c r="F293" s="8">
        <v>0</v>
      </c>
      <c r="G293" s="4">
        <v>3</v>
      </c>
      <c r="H293" s="8">
        <v>5.45</v>
      </c>
      <c r="I293" s="4">
        <v>0</v>
      </c>
    </row>
    <row r="294" spans="1:9" x14ac:dyDescent="0.2">
      <c r="A294" s="2">
        <v>19</v>
      </c>
      <c r="B294" s="1" t="s">
        <v>134</v>
      </c>
      <c r="C294" s="4">
        <v>3</v>
      </c>
      <c r="D294" s="8">
        <v>1.47</v>
      </c>
      <c r="E294" s="4">
        <v>3</v>
      </c>
      <c r="F294" s="8">
        <v>2.04</v>
      </c>
      <c r="G294" s="4">
        <v>0</v>
      </c>
      <c r="H294" s="8">
        <v>0</v>
      </c>
      <c r="I294" s="4">
        <v>0</v>
      </c>
    </row>
    <row r="295" spans="1:9" x14ac:dyDescent="0.2">
      <c r="A295" s="2">
        <v>19</v>
      </c>
      <c r="B295" s="1" t="s">
        <v>135</v>
      </c>
      <c r="C295" s="4">
        <v>3</v>
      </c>
      <c r="D295" s="8">
        <v>1.47</v>
      </c>
      <c r="E295" s="4">
        <v>2</v>
      </c>
      <c r="F295" s="8">
        <v>1.36</v>
      </c>
      <c r="G295" s="4">
        <v>0</v>
      </c>
      <c r="H295" s="8">
        <v>0</v>
      </c>
      <c r="I295" s="4">
        <v>1</v>
      </c>
    </row>
    <row r="296" spans="1:9" x14ac:dyDescent="0.2">
      <c r="A296" s="2">
        <v>19</v>
      </c>
      <c r="B296" s="1" t="s">
        <v>97</v>
      </c>
      <c r="C296" s="4">
        <v>3</v>
      </c>
      <c r="D296" s="8">
        <v>1.47</v>
      </c>
      <c r="E296" s="4">
        <v>3</v>
      </c>
      <c r="F296" s="8">
        <v>2.04</v>
      </c>
      <c r="G296" s="4">
        <v>0</v>
      </c>
      <c r="H296" s="8">
        <v>0</v>
      </c>
      <c r="I296" s="4">
        <v>0</v>
      </c>
    </row>
    <row r="297" spans="1:9" x14ac:dyDescent="0.2">
      <c r="A297" s="2">
        <v>19</v>
      </c>
      <c r="B297" s="1" t="s">
        <v>99</v>
      </c>
      <c r="C297" s="4">
        <v>3</v>
      </c>
      <c r="D297" s="8">
        <v>1.47</v>
      </c>
      <c r="E297" s="4">
        <v>2</v>
      </c>
      <c r="F297" s="8">
        <v>1.36</v>
      </c>
      <c r="G297" s="4">
        <v>1</v>
      </c>
      <c r="H297" s="8">
        <v>1.82</v>
      </c>
      <c r="I297" s="4">
        <v>0</v>
      </c>
    </row>
    <row r="298" spans="1:9" x14ac:dyDescent="0.2">
      <c r="A298" s="2">
        <v>19</v>
      </c>
      <c r="B298" s="1" t="s">
        <v>140</v>
      </c>
      <c r="C298" s="4">
        <v>3</v>
      </c>
      <c r="D298" s="8">
        <v>1.47</v>
      </c>
      <c r="E298" s="4">
        <v>3</v>
      </c>
      <c r="F298" s="8">
        <v>2.04</v>
      </c>
      <c r="G298" s="4">
        <v>0</v>
      </c>
      <c r="H298" s="8">
        <v>0</v>
      </c>
      <c r="I298" s="4">
        <v>0</v>
      </c>
    </row>
    <row r="299" spans="1:9" x14ac:dyDescent="0.2">
      <c r="A299" s="1"/>
      <c r="C299" s="4"/>
      <c r="D299" s="8"/>
      <c r="E299" s="4"/>
      <c r="F299" s="8"/>
      <c r="G299" s="4"/>
      <c r="H299" s="8"/>
      <c r="I299" s="4"/>
    </row>
    <row r="300" spans="1:9" x14ac:dyDescent="0.2">
      <c r="A300" s="1" t="s">
        <v>13</v>
      </c>
      <c r="C300" s="4"/>
      <c r="D300" s="8"/>
      <c r="E300" s="4"/>
      <c r="F300" s="8"/>
      <c r="G300" s="4"/>
      <c r="H300" s="8"/>
      <c r="I300" s="4"/>
    </row>
    <row r="301" spans="1:9" x14ac:dyDescent="0.2">
      <c r="A301" s="2">
        <v>1</v>
      </c>
      <c r="B301" s="1" t="s">
        <v>104</v>
      </c>
      <c r="C301" s="4">
        <v>12</v>
      </c>
      <c r="D301" s="8">
        <v>4.62</v>
      </c>
      <c r="E301" s="4">
        <v>12</v>
      </c>
      <c r="F301" s="8">
        <v>7.32</v>
      </c>
      <c r="G301" s="4">
        <v>0</v>
      </c>
      <c r="H301" s="8">
        <v>0</v>
      </c>
      <c r="I301" s="4">
        <v>0</v>
      </c>
    </row>
    <row r="302" spans="1:9" x14ac:dyDescent="0.2">
      <c r="A302" s="2">
        <v>2</v>
      </c>
      <c r="B302" s="1" t="s">
        <v>95</v>
      </c>
      <c r="C302" s="4">
        <v>10</v>
      </c>
      <c r="D302" s="8">
        <v>3.85</v>
      </c>
      <c r="E302" s="4">
        <v>9</v>
      </c>
      <c r="F302" s="8">
        <v>5.49</v>
      </c>
      <c r="G302" s="4">
        <v>1</v>
      </c>
      <c r="H302" s="8">
        <v>1.22</v>
      </c>
      <c r="I302" s="4">
        <v>0</v>
      </c>
    </row>
    <row r="303" spans="1:9" x14ac:dyDescent="0.2">
      <c r="A303" s="2">
        <v>2</v>
      </c>
      <c r="B303" s="1" t="s">
        <v>105</v>
      </c>
      <c r="C303" s="4">
        <v>10</v>
      </c>
      <c r="D303" s="8">
        <v>3.85</v>
      </c>
      <c r="E303" s="4">
        <v>10</v>
      </c>
      <c r="F303" s="8">
        <v>6.1</v>
      </c>
      <c r="G303" s="4">
        <v>0</v>
      </c>
      <c r="H303" s="8">
        <v>0</v>
      </c>
      <c r="I303" s="4">
        <v>0</v>
      </c>
    </row>
    <row r="304" spans="1:9" x14ac:dyDescent="0.2">
      <c r="A304" s="2">
        <v>4</v>
      </c>
      <c r="B304" s="1" t="s">
        <v>145</v>
      </c>
      <c r="C304" s="4">
        <v>9</v>
      </c>
      <c r="D304" s="8">
        <v>3.46</v>
      </c>
      <c r="E304" s="4">
        <v>6</v>
      </c>
      <c r="F304" s="8">
        <v>3.66</v>
      </c>
      <c r="G304" s="4">
        <v>3</v>
      </c>
      <c r="H304" s="8">
        <v>3.66</v>
      </c>
      <c r="I304" s="4">
        <v>0</v>
      </c>
    </row>
    <row r="305" spans="1:9" x14ac:dyDescent="0.2">
      <c r="A305" s="2">
        <v>5</v>
      </c>
      <c r="B305" s="1" t="s">
        <v>96</v>
      </c>
      <c r="C305" s="4">
        <v>8</v>
      </c>
      <c r="D305" s="8">
        <v>3.08</v>
      </c>
      <c r="E305" s="4">
        <v>7</v>
      </c>
      <c r="F305" s="8">
        <v>4.2699999999999996</v>
      </c>
      <c r="G305" s="4">
        <v>1</v>
      </c>
      <c r="H305" s="8">
        <v>1.22</v>
      </c>
      <c r="I305" s="4">
        <v>0</v>
      </c>
    </row>
    <row r="306" spans="1:9" x14ac:dyDescent="0.2">
      <c r="A306" s="2">
        <v>5</v>
      </c>
      <c r="B306" s="1" t="s">
        <v>109</v>
      </c>
      <c r="C306" s="4">
        <v>8</v>
      </c>
      <c r="D306" s="8">
        <v>3.08</v>
      </c>
      <c r="E306" s="4">
        <v>5</v>
      </c>
      <c r="F306" s="8">
        <v>3.05</v>
      </c>
      <c r="G306" s="4">
        <v>3</v>
      </c>
      <c r="H306" s="8">
        <v>3.66</v>
      </c>
      <c r="I306" s="4">
        <v>0</v>
      </c>
    </row>
    <row r="307" spans="1:9" x14ac:dyDescent="0.2">
      <c r="A307" s="2">
        <v>7</v>
      </c>
      <c r="B307" s="1" t="s">
        <v>92</v>
      </c>
      <c r="C307" s="4">
        <v>7</v>
      </c>
      <c r="D307" s="8">
        <v>2.69</v>
      </c>
      <c r="E307" s="4">
        <v>5</v>
      </c>
      <c r="F307" s="8">
        <v>3.05</v>
      </c>
      <c r="G307" s="4">
        <v>2</v>
      </c>
      <c r="H307" s="8">
        <v>2.44</v>
      </c>
      <c r="I307" s="4">
        <v>0</v>
      </c>
    </row>
    <row r="308" spans="1:9" x14ac:dyDescent="0.2">
      <c r="A308" s="2">
        <v>7</v>
      </c>
      <c r="B308" s="1" t="s">
        <v>117</v>
      </c>
      <c r="C308" s="4">
        <v>7</v>
      </c>
      <c r="D308" s="8">
        <v>2.69</v>
      </c>
      <c r="E308" s="4">
        <v>5</v>
      </c>
      <c r="F308" s="8">
        <v>3.05</v>
      </c>
      <c r="G308" s="4">
        <v>2</v>
      </c>
      <c r="H308" s="8">
        <v>2.44</v>
      </c>
      <c r="I308" s="4">
        <v>0</v>
      </c>
    </row>
    <row r="309" spans="1:9" x14ac:dyDescent="0.2">
      <c r="A309" s="2">
        <v>9</v>
      </c>
      <c r="B309" s="1" t="s">
        <v>93</v>
      </c>
      <c r="C309" s="4">
        <v>6</v>
      </c>
      <c r="D309" s="8">
        <v>2.31</v>
      </c>
      <c r="E309" s="4">
        <v>4</v>
      </c>
      <c r="F309" s="8">
        <v>2.44</v>
      </c>
      <c r="G309" s="4">
        <v>2</v>
      </c>
      <c r="H309" s="8">
        <v>2.44</v>
      </c>
      <c r="I309" s="4">
        <v>0</v>
      </c>
    </row>
    <row r="310" spans="1:9" x14ac:dyDescent="0.2">
      <c r="A310" s="2">
        <v>9</v>
      </c>
      <c r="B310" s="1" t="s">
        <v>142</v>
      </c>
      <c r="C310" s="4">
        <v>6</v>
      </c>
      <c r="D310" s="8">
        <v>2.31</v>
      </c>
      <c r="E310" s="4">
        <v>0</v>
      </c>
      <c r="F310" s="8">
        <v>0</v>
      </c>
      <c r="G310" s="4">
        <v>6</v>
      </c>
      <c r="H310" s="8">
        <v>7.32</v>
      </c>
      <c r="I310" s="4">
        <v>0</v>
      </c>
    </row>
    <row r="311" spans="1:9" x14ac:dyDescent="0.2">
      <c r="A311" s="2">
        <v>9</v>
      </c>
      <c r="B311" s="1" t="s">
        <v>98</v>
      </c>
      <c r="C311" s="4">
        <v>6</v>
      </c>
      <c r="D311" s="8">
        <v>2.31</v>
      </c>
      <c r="E311" s="4">
        <v>4</v>
      </c>
      <c r="F311" s="8">
        <v>2.44</v>
      </c>
      <c r="G311" s="4">
        <v>1</v>
      </c>
      <c r="H311" s="8">
        <v>1.22</v>
      </c>
      <c r="I311" s="4">
        <v>0</v>
      </c>
    </row>
    <row r="312" spans="1:9" x14ac:dyDescent="0.2">
      <c r="A312" s="2">
        <v>12</v>
      </c>
      <c r="B312" s="1" t="s">
        <v>141</v>
      </c>
      <c r="C312" s="4">
        <v>5</v>
      </c>
      <c r="D312" s="8">
        <v>1.92</v>
      </c>
      <c r="E312" s="4">
        <v>3</v>
      </c>
      <c r="F312" s="8">
        <v>1.83</v>
      </c>
      <c r="G312" s="4">
        <v>2</v>
      </c>
      <c r="H312" s="8">
        <v>2.44</v>
      </c>
      <c r="I312" s="4">
        <v>0</v>
      </c>
    </row>
    <row r="313" spans="1:9" x14ac:dyDescent="0.2">
      <c r="A313" s="2">
        <v>12</v>
      </c>
      <c r="B313" s="1" t="s">
        <v>118</v>
      </c>
      <c r="C313" s="4">
        <v>5</v>
      </c>
      <c r="D313" s="8">
        <v>1.92</v>
      </c>
      <c r="E313" s="4">
        <v>2</v>
      </c>
      <c r="F313" s="8">
        <v>1.22</v>
      </c>
      <c r="G313" s="4">
        <v>3</v>
      </c>
      <c r="H313" s="8">
        <v>3.66</v>
      </c>
      <c r="I313" s="4">
        <v>0</v>
      </c>
    </row>
    <row r="314" spans="1:9" x14ac:dyDescent="0.2">
      <c r="A314" s="2">
        <v>12</v>
      </c>
      <c r="B314" s="1" t="s">
        <v>137</v>
      </c>
      <c r="C314" s="4">
        <v>5</v>
      </c>
      <c r="D314" s="8">
        <v>1.92</v>
      </c>
      <c r="E314" s="4">
        <v>5</v>
      </c>
      <c r="F314" s="8">
        <v>3.05</v>
      </c>
      <c r="G314" s="4">
        <v>0</v>
      </c>
      <c r="H314" s="8">
        <v>0</v>
      </c>
      <c r="I314" s="4">
        <v>0</v>
      </c>
    </row>
    <row r="315" spans="1:9" x14ac:dyDescent="0.2">
      <c r="A315" s="2">
        <v>12</v>
      </c>
      <c r="B315" s="1" t="s">
        <v>130</v>
      </c>
      <c r="C315" s="4">
        <v>5</v>
      </c>
      <c r="D315" s="8">
        <v>1.92</v>
      </c>
      <c r="E315" s="4">
        <v>5</v>
      </c>
      <c r="F315" s="8">
        <v>3.05</v>
      </c>
      <c r="G315" s="4">
        <v>0</v>
      </c>
      <c r="H315" s="8">
        <v>0</v>
      </c>
      <c r="I315" s="4">
        <v>0</v>
      </c>
    </row>
    <row r="316" spans="1:9" x14ac:dyDescent="0.2">
      <c r="A316" s="2">
        <v>16</v>
      </c>
      <c r="B316" s="1" t="s">
        <v>90</v>
      </c>
      <c r="C316" s="4">
        <v>4</v>
      </c>
      <c r="D316" s="8">
        <v>1.54</v>
      </c>
      <c r="E316" s="4">
        <v>0</v>
      </c>
      <c r="F316" s="8">
        <v>0</v>
      </c>
      <c r="G316" s="4">
        <v>4</v>
      </c>
      <c r="H316" s="8">
        <v>4.88</v>
      </c>
      <c r="I316" s="4">
        <v>0</v>
      </c>
    </row>
    <row r="317" spans="1:9" x14ac:dyDescent="0.2">
      <c r="A317" s="2">
        <v>16</v>
      </c>
      <c r="B317" s="1" t="s">
        <v>94</v>
      </c>
      <c r="C317" s="4">
        <v>4</v>
      </c>
      <c r="D317" s="8">
        <v>1.54</v>
      </c>
      <c r="E317" s="4">
        <v>4</v>
      </c>
      <c r="F317" s="8">
        <v>2.44</v>
      </c>
      <c r="G317" s="4">
        <v>0</v>
      </c>
      <c r="H317" s="8">
        <v>0</v>
      </c>
      <c r="I317" s="4">
        <v>0</v>
      </c>
    </row>
    <row r="318" spans="1:9" x14ac:dyDescent="0.2">
      <c r="A318" s="2">
        <v>16</v>
      </c>
      <c r="B318" s="1" t="s">
        <v>143</v>
      </c>
      <c r="C318" s="4">
        <v>4</v>
      </c>
      <c r="D318" s="8">
        <v>1.54</v>
      </c>
      <c r="E318" s="4">
        <v>1</v>
      </c>
      <c r="F318" s="8">
        <v>0.61</v>
      </c>
      <c r="G318" s="4">
        <v>3</v>
      </c>
      <c r="H318" s="8">
        <v>3.66</v>
      </c>
      <c r="I318" s="4">
        <v>0</v>
      </c>
    </row>
    <row r="319" spans="1:9" x14ac:dyDescent="0.2">
      <c r="A319" s="2">
        <v>16</v>
      </c>
      <c r="B319" s="1" t="s">
        <v>136</v>
      </c>
      <c r="C319" s="4">
        <v>4</v>
      </c>
      <c r="D319" s="8">
        <v>1.54</v>
      </c>
      <c r="E319" s="4">
        <v>1</v>
      </c>
      <c r="F319" s="8">
        <v>0.61</v>
      </c>
      <c r="G319" s="4">
        <v>3</v>
      </c>
      <c r="H319" s="8">
        <v>3.66</v>
      </c>
      <c r="I319" s="4">
        <v>0</v>
      </c>
    </row>
    <row r="320" spans="1:9" x14ac:dyDescent="0.2">
      <c r="A320" s="2">
        <v>16</v>
      </c>
      <c r="B320" s="1" t="s">
        <v>144</v>
      </c>
      <c r="C320" s="4">
        <v>4</v>
      </c>
      <c r="D320" s="8">
        <v>1.54</v>
      </c>
      <c r="E320" s="4">
        <v>4</v>
      </c>
      <c r="F320" s="8">
        <v>2.44</v>
      </c>
      <c r="G320" s="4">
        <v>0</v>
      </c>
      <c r="H320" s="8">
        <v>0</v>
      </c>
      <c r="I320" s="4">
        <v>0</v>
      </c>
    </row>
    <row r="321" spans="1:9" x14ac:dyDescent="0.2">
      <c r="A321" s="2">
        <v>16</v>
      </c>
      <c r="B321" s="1" t="s">
        <v>123</v>
      </c>
      <c r="C321" s="4">
        <v>4</v>
      </c>
      <c r="D321" s="8">
        <v>1.54</v>
      </c>
      <c r="E321" s="4">
        <v>4</v>
      </c>
      <c r="F321" s="8">
        <v>2.44</v>
      </c>
      <c r="G321" s="4">
        <v>0</v>
      </c>
      <c r="H321" s="8">
        <v>0</v>
      </c>
      <c r="I321" s="4">
        <v>0</v>
      </c>
    </row>
    <row r="322" spans="1:9" x14ac:dyDescent="0.2">
      <c r="A322" s="2">
        <v>16</v>
      </c>
      <c r="B322" s="1" t="s">
        <v>100</v>
      </c>
      <c r="C322" s="4">
        <v>4</v>
      </c>
      <c r="D322" s="8">
        <v>1.54</v>
      </c>
      <c r="E322" s="4">
        <v>4</v>
      </c>
      <c r="F322" s="8">
        <v>2.44</v>
      </c>
      <c r="G322" s="4">
        <v>0</v>
      </c>
      <c r="H322" s="8">
        <v>0</v>
      </c>
      <c r="I322" s="4">
        <v>0</v>
      </c>
    </row>
    <row r="323" spans="1:9" x14ac:dyDescent="0.2">
      <c r="A323" s="2">
        <v>16</v>
      </c>
      <c r="B323" s="1" t="s">
        <v>146</v>
      </c>
      <c r="C323" s="4">
        <v>4</v>
      </c>
      <c r="D323" s="8">
        <v>1.54</v>
      </c>
      <c r="E323" s="4">
        <v>3</v>
      </c>
      <c r="F323" s="8">
        <v>1.83</v>
      </c>
      <c r="G323" s="4">
        <v>1</v>
      </c>
      <c r="H323" s="8">
        <v>1.22</v>
      </c>
      <c r="I323" s="4">
        <v>0</v>
      </c>
    </row>
    <row r="324" spans="1:9" x14ac:dyDescent="0.2">
      <c r="A324" s="2">
        <v>16</v>
      </c>
      <c r="B324" s="1" t="s">
        <v>103</v>
      </c>
      <c r="C324" s="4">
        <v>4</v>
      </c>
      <c r="D324" s="8">
        <v>1.54</v>
      </c>
      <c r="E324" s="4">
        <v>3</v>
      </c>
      <c r="F324" s="8">
        <v>1.83</v>
      </c>
      <c r="G324" s="4">
        <v>1</v>
      </c>
      <c r="H324" s="8">
        <v>1.22</v>
      </c>
      <c r="I324" s="4">
        <v>0</v>
      </c>
    </row>
    <row r="325" spans="1:9" x14ac:dyDescent="0.2">
      <c r="A325" s="1"/>
      <c r="C325" s="4"/>
      <c r="D325" s="8"/>
      <c r="E325" s="4"/>
      <c r="F325" s="8"/>
      <c r="G325" s="4"/>
      <c r="H325" s="8"/>
      <c r="I325" s="4"/>
    </row>
    <row r="326" spans="1:9" x14ac:dyDescent="0.2">
      <c r="A326" s="1" t="s">
        <v>14</v>
      </c>
      <c r="C326" s="4"/>
      <c r="D326" s="8"/>
      <c r="E326" s="4"/>
      <c r="F326" s="8"/>
      <c r="G326" s="4"/>
      <c r="H326" s="8"/>
      <c r="I326" s="4"/>
    </row>
    <row r="327" spans="1:9" x14ac:dyDescent="0.2">
      <c r="A327" s="2">
        <v>1</v>
      </c>
      <c r="B327" s="1" t="s">
        <v>105</v>
      </c>
      <c r="C327" s="4">
        <v>47</v>
      </c>
      <c r="D327" s="8">
        <v>7.85</v>
      </c>
      <c r="E327" s="4">
        <v>42</v>
      </c>
      <c r="F327" s="8">
        <v>16.03</v>
      </c>
      <c r="G327" s="4">
        <v>5</v>
      </c>
      <c r="H327" s="8">
        <v>1.5</v>
      </c>
      <c r="I327" s="4">
        <v>0</v>
      </c>
    </row>
    <row r="328" spans="1:9" x14ac:dyDescent="0.2">
      <c r="A328" s="2">
        <v>2</v>
      </c>
      <c r="B328" s="1" t="s">
        <v>104</v>
      </c>
      <c r="C328" s="4">
        <v>22</v>
      </c>
      <c r="D328" s="8">
        <v>3.67</v>
      </c>
      <c r="E328" s="4">
        <v>21</v>
      </c>
      <c r="F328" s="8">
        <v>8.02</v>
      </c>
      <c r="G328" s="4">
        <v>1</v>
      </c>
      <c r="H328" s="8">
        <v>0.3</v>
      </c>
      <c r="I328" s="4">
        <v>0</v>
      </c>
    </row>
    <row r="329" spans="1:9" x14ac:dyDescent="0.2">
      <c r="A329" s="2">
        <v>3</v>
      </c>
      <c r="B329" s="1" t="s">
        <v>90</v>
      </c>
      <c r="C329" s="4">
        <v>20</v>
      </c>
      <c r="D329" s="8">
        <v>3.34</v>
      </c>
      <c r="E329" s="4">
        <v>1</v>
      </c>
      <c r="F329" s="8">
        <v>0.38</v>
      </c>
      <c r="G329" s="4">
        <v>19</v>
      </c>
      <c r="H329" s="8">
        <v>5.71</v>
      </c>
      <c r="I329" s="4">
        <v>0</v>
      </c>
    </row>
    <row r="330" spans="1:9" x14ac:dyDescent="0.2">
      <c r="A330" s="2">
        <v>3</v>
      </c>
      <c r="B330" s="1" t="s">
        <v>96</v>
      </c>
      <c r="C330" s="4">
        <v>20</v>
      </c>
      <c r="D330" s="8">
        <v>3.34</v>
      </c>
      <c r="E330" s="4">
        <v>11</v>
      </c>
      <c r="F330" s="8">
        <v>4.2</v>
      </c>
      <c r="G330" s="4">
        <v>9</v>
      </c>
      <c r="H330" s="8">
        <v>2.7</v>
      </c>
      <c r="I330" s="4">
        <v>0</v>
      </c>
    </row>
    <row r="331" spans="1:9" x14ac:dyDescent="0.2">
      <c r="A331" s="2">
        <v>5</v>
      </c>
      <c r="B331" s="1" t="s">
        <v>99</v>
      </c>
      <c r="C331" s="4">
        <v>18</v>
      </c>
      <c r="D331" s="8">
        <v>3.01</v>
      </c>
      <c r="E331" s="4">
        <v>9</v>
      </c>
      <c r="F331" s="8">
        <v>3.44</v>
      </c>
      <c r="G331" s="4">
        <v>9</v>
      </c>
      <c r="H331" s="8">
        <v>2.7</v>
      </c>
      <c r="I331" s="4">
        <v>0</v>
      </c>
    </row>
    <row r="332" spans="1:9" x14ac:dyDescent="0.2">
      <c r="A332" s="2">
        <v>6</v>
      </c>
      <c r="B332" s="1" t="s">
        <v>107</v>
      </c>
      <c r="C332" s="4">
        <v>17</v>
      </c>
      <c r="D332" s="8">
        <v>2.84</v>
      </c>
      <c r="E332" s="4">
        <v>14</v>
      </c>
      <c r="F332" s="8">
        <v>5.34</v>
      </c>
      <c r="G332" s="4">
        <v>3</v>
      </c>
      <c r="H332" s="8">
        <v>0.9</v>
      </c>
      <c r="I332" s="4">
        <v>0</v>
      </c>
    </row>
    <row r="333" spans="1:9" x14ac:dyDescent="0.2">
      <c r="A333" s="2">
        <v>7</v>
      </c>
      <c r="B333" s="1" t="s">
        <v>92</v>
      </c>
      <c r="C333" s="4">
        <v>15</v>
      </c>
      <c r="D333" s="8">
        <v>2.5</v>
      </c>
      <c r="E333" s="4">
        <v>4</v>
      </c>
      <c r="F333" s="8">
        <v>1.53</v>
      </c>
      <c r="G333" s="4">
        <v>11</v>
      </c>
      <c r="H333" s="8">
        <v>3.3</v>
      </c>
      <c r="I333" s="4">
        <v>0</v>
      </c>
    </row>
    <row r="334" spans="1:9" x14ac:dyDescent="0.2">
      <c r="A334" s="2">
        <v>7</v>
      </c>
      <c r="B334" s="1" t="s">
        <v>109</v>
      </c>
      <c r="C334" s="4">
        <v>15</v>
      </c>
      <c r="D334" s="8">
        <v>2.5</v>
      </c>
      <c r="E334" s="4">
        <v>14</v>
      </c>
      <c r="F334" s="8">
        <v>5.34</v>
      </c>
      <c r="G334" s="4">
        <v>1</v>
      </c>
      <c r="H334" s="8">
        <v>0.3</v>
      </c>
      <c r="I334" s="4">
        <v>0</v>
      </c>
    </row>
    <row r="335" spans="1:9" x14ac:dyDescent="0.2">
      <c r="A335" s="2">
        <v>9</v>
      </c>
      <c r="B335" s="1" t="s">
        <v>91</v>
      </c>
      <c r="C335" s="4">
        <v>14</v>
      </c>
      <c r="D335" s="8">
        <v>2.34</v>
      </c>
      <c r="E335" s="4">
        <v>1</v>
      </c>
      <c r="F335" s="8">
        <v>0.38</v>
      </c>
      <c r="G335" s="4">
        <v>13</v>
      </c>
      <c r="H335" s="8">
        <v>3.9</v>
      </c>
      <c r="I335" s="4">
        <v>0</v>
      </c>
    </row>
    <row r="336" spans="1:9" x14ac:dyDescent="0.2">
      <c r="A336" s="2">
        <v>9</v>
      </c>
      <c r="B336" s="1" t="s">
        <v>93</v>
      </c>
      <c r="C336" s="4">
        <v>14</v>
      </c>
      <c r="D336" s="8">
        <v>2.34</v>
      </c>
      <c r="E336" s="4">
        <v>0</v>
      </c>
      <c r="F336" s="8">
        <v>0</v>
      </c>
      <c r="G336" s="4">
        <v>14</v>
      </c>
      <c r="H336" s="8">
        <v>4.2</v>
      </c>
      <c r="I336" s="4">
        <v>0</v>
      </c>
    </row>
    <row r="337" spans="1:9" x14ac:dyDescent="0.2">
      <c r="A337" s="2">
        <v>9</v>
      </c>
      <c r="B337" s="1" t="s">
        <v>94</v>
      </c>
      <c r="C337" s="4">
        <v>14</v>
      </c>
      <c r="D337" s="8">
        <v>2.34</v>
      </c>
      <c r="E337" s="4">
        <v>5</v>
      </c>
      <c r="F337" s="8">
        <v>1.91</v>
      </c>
      <c r="G337" s="4">
        <v>9</v>
      </c>
      <c r="H337" s="8">
        <v>2.7</v>
      </c>
      <c r="I337" s="4">
        <v>0</v>
      </c>
    </row>
    <row r="338" spans="1:9" x14ac:dyDescent="0.2">
      <c r="A338" s="2">
        <v>12</v>
      </c>
      <c r="B338" s="1" t="s">
        <v>147</v>
      </c>
      <c r="C338" s="4">
        <v>11</v>
      </c>
      <c r="D338" s="8">
        <v>1.84</v>
      </c>
      <c r="E338" s="4">
        <v>4</v>
      </c>
      <c r="F338" s="8">
        <v>1.53</v>
      </c>
      <c r="G338" s="4">
        <v>7</v>
      </c>
      <c r="H338" s="8">
        <v>2.1</v>
      </c>
      <c r="I338" s="4">
        <v>0</v>
      </c>
    </row>
    <row r="339" spans="1:9" x14ac:dyDescent="0.2">
      <c r="A339" s="2">
        <v>12</v>
      </c>
      <c r="B339" s="1" t="s">
        <v>116</v>
      </c>
      <c r="C339" s="4">
        <v>11</v>
      </c>
      <c r="D339" s="8">
        <v>1.84</v>
      </c>
      <c r="E339" s="4">
        <v>2</v>
      </c>
      <c r="F339" s="8">
        <v>0.76</v>
      </c>
      <c r="G339" s="4">
        <v>9</v>
      </c>
      <c r="H339" s="8">
        <v>2.7</v>
      </c>
      <c r="I339" s="4">
        <v>0</v>
      </c>
    </row>
    <row r="340" spans="1:9" x14ac:dyDescent="0.2">
      <c r="A340" s="2">
        <v>14</v>
      </c>
      <c r="B340" s="1" t="s">
        <v>97</v>
      </c>
      <c r="C340" s="4">
        <v>9</v>
      </c>
      <c r="D340" s="8">
        <v>1.5</v>
      </c>
      <c r="E340" s="4">
        <v>5</v>
      </c>
      <c r="F340" s="8">
        <v>1.91</v>
      </c>
      <c r="G340" s="4">
        <v>4</v>
      </c>
      <c r="H340" s="8">
        <v>1.2</v>
      </c>
      <c r="I340" s="4">
        <v>0</v>
      </c>
    </row>
    <row r="341" spans="1:9" x14ac:dyDescent="0.2">
      <c r="A341" s="2">
        <v>14</v>
      </c>
      <c r="B341" s="1" t="s">
        <v>98</v>
      </c>
      <c r="C341" s="4">
        <v>9</v>
      </c>
      <c r="D341" s="8">
        <v>1.5</v>
      </c>
      <c r="E341" s="4">
        <v>2</v>
      </c>
      <c r="F341" s="8">
        <v>0.76</v>
      </c>
      <c r="G341" s="4">
        <v>7</v>
      </c>
      <c r="H341" s="8">
        <v>2.1</v>
      </c>
      <c r="I341" s="4">
        <v>0</v>
      </c>
    </row>
    <row r="342" spans="1:9" x14ac:dyDescent="0.2">
      <c r="A342" s="2">
        <v>14</v>
      </c>
      <c r="B342" s="1" t="s">
        <v>106</v>
      </c>
      <c r="C342" s="4">
        <v>9</v>
      </c>
      <c r="D342" s="8">
        <v>1.5</v>
      </c>
      <c r="E342" s="4">
        <v>8</v>
      </c>
      <c r="F342" s="8">
        <v>3.05</v>
      </c>
      <c r="G342" s="4">
        <v>1</v>
      </c>
      <c r="H342" s="8">
        <v>0.3</v>
      </c>
      <c r="I342" s="4">
        <v>0</v>
      </c>
    </row>
    <row r="343" spans="1:9" x14ac:dyDescent="0.2">
      <c r="A343" s="2">
        <v>14</v>
      </c>
      <c r="B343" s="1" t="s">
        <v>108</v>
      </c>
      <c r="C343" s="4">
        <v>9</v>
      </c>
      <c r="D343" s="8">
        <v>1.5</v>
      </c>
      <c r="E343" s="4">
        <v>8</v>
      </c>
      <c r="F343" s="8">
        <v>3.05</v>
      </c>
      <c r="G343" s="4">
        <v>1</v>
      </c>
      <c r="H343" s="8">
        <v>0.3</v>
      </c>
      <c r="I343" s="4">
        <v>0</v>
      </c>
    </row>
    <row r="344" spans="1:9" x14ac:dyDescent="0.2">
      <c r="A344" s="2">
        <v>18</v>
      </c>
      <c r="B344" s="1" t="s">
        <v>118</v>
      </c>
      <c r="C344" s="4">
        <v>8</v>
      </c>
      <c r="D344" s="8">
        <v>1.34</v>
      </c>
      <c r="E344" s="4">
        <v>2</v>
      </c>
      <c r="F344" s="8">
        <v>0.76</v>
      </c>
      <c r="G344" s="4">
        <v>6</v>
      </c>
      <c r="H344" s="8">
        <v>1.8</v>
      </c>
      <c r="I344" s="4">
        <v>0</v>
      </c>
    </row>
    <row r="345" spans="1:9" x14ac:dyDescent="0.2">
      <c r="A345" s="2">
        <v>19</v>
      </c>
      <c r="B345" s="1" t="s">
        <v>148</v>
      </c>
      <c r="C345" s="4">
        <v>7</v>
      </c>
      <c r="D345" s="8">
        <v>1.17</v>
      </c>
      <c r="E345" s="4">
        <v>0</v>
      </c>
      <c r="F345" s="8">
        <v>0</v>
      </c>
      <c r="G345" s="4">
        <v>7</v>
      </c>
      <c r="H345" s="8">
        <v>2.1</v>
      </c>
      <c r="I345" s="4">
        <v>0</v>
      </c>
    </row>
    <row r="346" spans="1:9" x14ac:dyDescent="0.2">
      <c r="A346" s="2">
        <v>19</v>
      </c>
      <c r="B346" s="1" t="s">
        <v>117</v>
      </c>
      <c r="C346" s="4">
        <v>7</v>
      </c>
      <c r="D346" s="8">
        <v>1.17</v>
      </c>
      <c r="E346" s="4">
        <v>5</v>
      </c>
      <c r="F346" s="8">
        <v>1.91</v>
      </c>
      <c r="G346" s="4">
        <v>2</v>
      </c>
      <c r="H346" s="8">
        <v>0.6</v>
      </c>
      <c r="I346" s="4">
        <v>0</v>
      </c>
    </row>
    <row r="347" spans="1:9" x14ac:dyDescent="0.2">
      <c r="A347" s="2">
        <v>19</v>
      </c>
      <c r="B347" s="1" t="s">
        <v>112</v>
      </c>
      <c r="C347" s="4">
        <v>7</v>
      </c>
      <c r="D347" s="8">
        <v>1.17</v>
      </c>
      <c r="E347" s="4">
        <v>2</v>
      </c>
      <c r="F347" s="8">
        <v>0.76</v>
      </c>
      <c r="G347" s="4">
        <v>5</v>
      </c>
      <c r="H347" s="8">
        <v>1.5</v>
      </c>
      <c r="I347" s="4">
        <v>0</v>
      </c>
    </row>
    <row r="348" spans="1:9" x14ac:dyDescent="0.2">
      <c r="A348" s="2">
        <v>19</v>
      </c>
      <c r="B348" s="1" t="s">
        <v>100</v>
      </c>
      <c r="C348" s="4">
        <v>7</v>
      </c>
      <c r="D348" s="8">
        <v>1.17</v>
      </c>
      <c r="E348" s="4">
        <v>6</v>
      </c>
      <c r="F348" s="8">
        <v>2.29</v>
      </c>
      <c r="G348" s="4">
        <v>1</v>
      </c>
      <c r="H348" s="8">
        <v>0.3</v>
      </c>
      <c r="I348" s="4">
        <v>0</v>
      </c>
    </row>
    <row r="349" spans="1:9" x14ac:dyDescent="0.2">
      <c r="A349" s="2">
        <v>19</v>
      </c>
      <c r="B349" s="1" t="s">
        <v>103</v>
      </c>
      <c r="C349" s="4">
        <v>7</v>
      </c>
      <c r="D349" s="8">
        <v>1.17</v>
      </c>
      <c r="E349" s="4">
        <v>6</v>
      </c>
      <c r="F349" s="8">
        <v>2.29</v>
      </c>
      <c r="G349" s="4">
        <v>1</v>
      </c>
      <c r="H349" s="8">
        <v>0.3</v>
      </c>
      <c r="I349" s="4">
        <v>0</v>
      </c>
    </row>
    <row r="350" spans="1:9" x14ac:dyDescent="0.2">
      <c r="A350" s="1"/>
      <c r="C350" s="4"/>
      <c r="D350" s="8"/>
      <c r="E350" s="4"/>
      <c r="F350" s="8"/>
      <c r="G350" s="4"/>
      <c r="H350" s="8"/>
      <c r="I350" s="4"/>
    </row>
    <row r="351" spans="1:9" x14ac:dyDescent="0.2">
      <c r="A351" s="1" t="s">
        <v>15</v>
      </c>
      <c r="C351" s="4"/>
      <c r="D351" s="8"/>
      <c r="E351" s="4"/>
      <c r="F351" s="8"/>
      <c r="G351" s="4"/>
      <c r="H351" s="8"/>
      <c r="I351" s="4"/>
    </row>
    <row r="352" spans="1:9" x14ac:dyDescent="0.2">
      <c r="A352" s="2">
        <v>1</v>
      </c>
      <c r="B352" s="1" t="s">
        <v>150</v>
      </c>
      <c r="C352" s="4">
        <v>58</v>
      </c>
      <c r="D352" s="8">
        <v>11.74</v>
      </c>
      <c r="E352" s="4">
        <v>47</v>
      </c>
      <c r="F352" s="8">
        <v>16.79</v>
      </c>
      <c r="G352" s="4">
        <v>11</v>
      </c>
      <c r="H352" s="8">
        <v>5.37</v>
      </c>
      <c r="I352" s="4">
        <v>0</v>
      </c>
    </row>
    <row r="353" spans="1:9" x14ac:dyDescent="0.2">
      <c r="A353" s="2">
        <v>2</v>
      </c>
      <c r="B353" s="1" t="s">
        <v>105</v>
      </c>
      <c r="C353" s="4">
        <v>25</v>
      </c>
      <c r="D353" s="8">
        <v>5.0599999999999996</v>
      </c>
      <c r="E353" s="4">
        <v>22</v>
      </c>
      <c r="F353" s="8">
        <v>7.86</v>
      </c>
      <c r="G353" s="4">
        <v>3</v>
      </c>
      <c r="H353" s="8">
        <v>1.46</v>
      </c>
      <c r="I353" s="4">
        <v>0</v>
      </c>
    </row>
    <row r="354" spans="1:9" x14ac:dyDescent="0.2">
      <c r="A354" s="2">
        <v>3</v>
      </c>
      <c r="B354" s="1" t="s">
        <v>109</v>
      </c>
      <c r="C354" s="4">
        <v>19</v>
      </c>
      <c r="D354" s="8">
        <v>3.85</v>
      </c>
      <c r="E354" s="4">
        <v>15</v>
      </c>
      <c r="F354" s="8">
        <v>5.36</v>
      </c>
      <c r="G354" s="4">
        <v>4</v>
      </c>
      <c r="H354" s="8">
        <v>1.95</v>
      </c>
      <c r="I354" s="4">
        <v>0</v>
      </c>
    </row>
    <row r="355" spans="1:9" x14ac:dyDescent="0.2">
      <c r="A355" s="2">
        <v>4</v>
      </c>
      <c r="B355" s="1" t="s">
        <v>92</v>
      </c>
      <c r="C355" s="4">
        <v>16</v>
      </c>
      <c r="D355" s="8">
        <v>3.24</v>
      </c>
      <c r="E355" s="4">
        <v>4</v>
      </c>
      <c r="F355" s="8">
        <v>1.43</v>
      </c>
      <c r="G355" s="4">
        <v>12</v>
      </c>
      <c r="H355" s="8">
        <v>5.85</v>
      </c>
      <c r="I355" s="4">
        <v>0</v>
      </c>
    </row>
    <row r="356" spans="1:9" x14ac:dyDescent="0.2">
      <c r="A356" s="2">
        <v>5</v>
      </c>
      <c r="B356" s="1" t="s">
        <v>96</v>
      </c>
      <c r="C356" s="4">
        <v>14</v>
      </c>
      <c r="D356" s="8">
        <v>2.83</v>
      </c>
      <c r="E356" s="4">
        <v>9</v>
      </c>
      <c r="F356" s="8">
        <v>3.21</v>
      </c>
      <c r="G356" s="4">
        <v>5</v>
      </c>
      <c r="H356" s="8">
        <v>2.44</v>
      </c>
      <c r="I356" s="4">
        <v>0</v>
      </c>
    </row>
    <row r="357" spans="1:9" x14ac:dyDescent="0.2">
      <c r="A357" s="2">
        <v>5</v>
      </c>
      <c r="B357" s="1" t="s">
        <v>151</v>
      </c>
      <c r="C357" s="4">
        <v>14</v>
      </c>
      <c r="D357" s="8">
        <v>2.83</v>
      </c>
      <c r="E357" s="4">
        <v>12</v>
      </c>
      <c r="F357" s="8">
        <v>4.29</v>
      </c>
      <c r="G357" s="4">
        <v>2</v>
      </c>
      <c r="H357" s="8">
        <v>0.98</v>
      </c>
      <c r="I357" s="4">
        <v>0</v>
      </c>
    </row>
    <row r="358" spans="1:9" x14ac:dyDescent="0.2">
      <c r="A358" s="2">
        <v>7</v>
      </c>
      <c r="B358" s="1" t="s">
        <v>104</v>
      </c>
      <c r="C358" s="4">
        <v>13</v>
      </c>
      <c r="D358" s="8">
        <v>2.63</v>
      </c>
      <c r="E358" s="4">
        <v>12</v>
      </c>
      <c r="F358" s="8">
        <v>4.29</v>
      </c>
      <c r="G358" s="4">
        <v>1</v>
      </c>
      <c r="H358" s="8">
        <v>0.49</v>
      </c>
      <c r="I358" s="4">
        <v>0</v>
      </c>
    </row>
    <row r="359" spans="1:9" x14ac:dyDescent="0.2">
      <c r="A359" s="2">
        <v>8</v>
      </c>
      <c r="B359" s="1" t="s">
        <v>99</v>
      </c>
      <c r="C359" s="4">
        <v>12</v>
      </c>
      <c r="D359" s="8">
        <v>2.4300000000000002</v>
      </c>
      <c r="E359" s="4">
        <v>8</v>
      </c>
      <c r="F359" s="8">
        <v>2.86</v>
      </c>
      <c r="G359" s="4">
        <v>4</v>
      </c>
      <c r="H359" s="8">
        <v>1.95</v>
      </c>
      <c r="I359" s="4">
        <v>0</v>
      </c>
    </row>
    <row r="360" spans="1:9" x14ac:dyDescent="0.2">
      <c r="A360" s="2">
        <v>9</v>
      </c>
      <c r="B360" s="1" t="s">
        <v>90</v>
      </c>
      <c r="C360" s="4">
        <v>11</v>
      </c>
      <c r="D360" s="8">
        <v>2.23</v>
      </c>
      <c r="E360" s="4">
        <v>0</v>
      </c>
      <c r="F360" s="8">
        <v>0</v>
      </c>
      <c r="G360" s="4">
        <v>11</v>
      </c>
      <c r="H360" s="8">
        <v>5.37</v>
      </c>
      <c r="I360" s="4">
        <v>0</v>
      </c>
    </row>
    <row r="361" spans="1:9" x14ac:dyDescent="0.2">
      <c r="A361" s="2">
        <v>9</v>
      </c>
      <c r="B361" s="1" t="s">
        <v>108</v>
      </c>
      <c r="C361" s="4">
        <v>11</v>
      </c>
      <c r="D361" s="8">
        <v>2.23</v>
      </c>
      <c r="E361" s="4">
        <v>11</v>
      </c>
      <c r="F361" s="8">
        <v>3.93</v>
      </c>
      <c r="G361" s="4">
        <v>0</v>
      </c>
      <c r="H361" s="8">
        <v>0</v>
      </c>
      <c r="I361" s="4">
        <v>0</v>
      </c>
    </row>
    <row r="362" spans="1:9" x14ac:dyDescent="0.2">
      <c r="A362" s="2">
        <v>11</v>
      </c>
      <c r="B362" s="1" t="s">
        <v>94</v>
      </c>
      <c r="C362" s="4">
        <v>9</v>
      </c>
      <c r="D362" s="8">
        <v>1.82</v>
      </c>
      <c r="E362" s="4">
        <v>1</v>
      </c>
      <c r="F362" s="8">
        <v>0.36</v>
      </c>
      <c r="G362" s="4">
        <v>8</v>
      </c>
      <c r="H362" s="8">
        <v>3.9</v>
      </c>
      <c r="I362" s="4">
        <v>0</v>
      </c>
    </row>
    <row r="363" spans="1:9" x14ac:dyDescent="0.2">
      <c r="A363" s="2">
        <v>11</v>
      </c>
      <c r="B363" s="1" t="s">
        <v>118</v>
      </c>
      <c r="C363" s="4">
        <v>9</v>
      </c>
      <c r="D363" s="8">
        <v>1.82</v>
      </c>
      <c r="E363" s="4">
        <v>0</v>
      </c>
      <c r="F363" s="8">
        <v>0</v>
      </c>
      <c r="G363" s="4">
        <v>9</v>
      </c>
      <c r="H363" s="8">
        <v>4.3899999999999997</v>
      </c>
      <c r="I363" s="4">
        <v>0</v>
      </c>
    </row>
    <row r="364" spans="1:9" x14ac:dyDescent="0.2">
      <c r="A364" s="2">
        <v>13</v>
      </c>
      <c r="B364" s="1" t="s">
        <v>95</v>
      </c>
      <c r="C364" s="4">
        <v>7</v>
      </c>
      <c r="D364" s="8">
        <v>1.42</v>
      </c>
      <c r="E364" s="4">
        <v>6</v>
      </c>
      <c r="F364" s="8">
        <v>2.14</v>
      </c>
      <c r="G364" s="4">
        <v>1</v>
      </c>
      <c r="H364" s="8">
        <v>0.49</v>
      </c>
      <c r="I364" s="4">
        <v>0</v>
      </c>
    </row>
    <row r="365" spans="1:9" x14ac:dyDescent="0.2">
      <c r="A365" s="2">
        <v>14</v>
      </c>
      <c r="B365" s="1" t="s">
        <v>137</v>
      </c>
      <c r="C365" s="4">
        <v>6</v>
      </c>
      <c r="D365" s="8">
        <v>1.21</v>
      </c>
      <c r="E365" s="4">
        <v>4</v>
      </c>
      <c r="F365" s="8">
        <v>1.43</v>
      </c>
      <c r="G365" s="4">
        <v>2</v>
      </c>
      <c r="H365" s="8">
        <v>0.98</v>
      </c>
      <c r="I365" s="4">
        <v>0</v>
      </c>
    </row>
    <row r="366" spans="1:9" x14ac:dyDescent="0.2">
      <c r="A366" s="2">
        <v>14</v>
      </c>
      <c r="B366" s="1" t="s">
        <v>98</v>
      </c>
      <c r="C366" s="4">
        <v>6</v>
      </c>
      <c r="D366" s="8">
        <v>1.21</v>
      </c>
      <c r="E366" s="4">
        <v>3</v>
      </c>
      <c r="F366" s="8">
        <v>1.07</v>
      </c>
      <c r="G366" s="4">
        <v>2</v>
      </c>
      <c r="H366" s="8">
        <v>0.98</v>
      </c>
      <c r="I366" s="4">
        <v>0</v>
      </c>
    </row>
    <row r="367" spans="1:9" x14ac:dyDescent="0.2">
      <c r="A367" s="2">
        <v>14</v>
      </c>
      <c r="B367" s="1" t="s">
        <v>112</v>
      </c>
      <c r="C367" s="4">
        <v>6</v>
      </c>
      <c r="D367" s="8">
        <v>1.21</v>
      </c>
      <c r="E367" s="4">
        <v>3</v>
      </c>
      <c r="F367" s="8">
        <v>1.07</v>
      </c>
      <c r="G367" s="4">
        <v>3</v>
      </c>
      <c r="H367" s="8">
        <v>1.46</v>
      </c>
      <c r="I367" s="4">
        <v>0</v>
      </c>
    </row>
    <row r="368" spans="1:9" x14ac:dyDescent="0.2">
      <c r="A368" s="2">
        <v>14</v>
      </c>
      <c r="B368" s="1" t="s">
        <v>106</v>
      </c>
      <c r="C368" s="4">
        <v>6</v>
      </c>
      <c r="D368" s="8">
        <v>1.21</v>
      </c>
      <c r="E368" s="4">
        <v>4</v>
      </c>
      <c r="F368" s="8">
        <v>1.43</v>
      </c>
      <c r="G368" s="4">
        <v>2</v>
      </c>
      <c r="H368" s="8">
        <v>0.98</v>
      </c>
      <c r="I368" s="4">
        <v>0</v>
      </c>
    </row>
    <row r="369" spans="1:9" x14ac:dyDescent="0.2">
      <c r="A369" s="2">
        <v>14</v>
      </c>
      <c r="B369" s="1" t="s">
        <v>107</v>
      </c>
      <c r="C369" s="4">
        <v>6</v>
      </c>
      <c r="D369" s="8">
        <v>1.21</v>
      </c>
      <c r="E369" s="4">
        <v>5</v>
      </c>
      <c r="F369" s="8">
        <v>1.79</v>
      </c>
      <c r="G369" s="4">
        <v>1</v>
      </c>
      <c r="H369" s="8">
        <v>0.49</v>
      </c>
      <c r="I369" s="4">
        <v>0</v>
      </c>
    </row>
    <row r="370" spans="1:9" x14ac:dyDescent="0.2">
      <c r="A370" s="2">
        <v>19</v>
      </c>
      <c r="B370" s="1" t="s">
        <v>149</v>
      </c>
      <c r="C370" s="4">
        <v>5</v>
      </c>
      <c r="D370" s="8">
        <v>1.01</v>
      </c>
      <c r="E370" s="4">
        <v>2</v>
      </c>
      <c r="F370" s="8">
        <v>0.71</v>
      </c>
      <c r="G370" s="4">
        <v>3</v>
      </c>
      <c r="H370" s="8">
        <v>1.46</v>
      </c>
      <c r="I370" s="4">
        <v>0</v>
      </c>
    </row>
    <row r="371" spans="1:9" x14ac:dyDescent="0.2">
      <c r="A371" s="2">
        <v>19</v>
      </c>
      <c r="B371" s="1" t="s">
        <v>93</v>
      </c>
      <c r="C371" s="4">
        <v>5</v>
      </c>
      <c r="D371" s="8">
        <v>1.01</v>
      </c>
      <c r="E371" s="4">
        <v>1</v>
      </c>
      <c r="F371" s="8">
        <v>0.36</v>
      </c>
      <c r="G371" s="4">
        <v>4</v>
      </c>
      <c r="H371" s="8">
        <v>1.95</v>
      </c>
      <c r="I371" s="4">
        <v>0</v>
      </c>
    </row>
    <row r="372" spans="1:9" x14ac:dyDescent="0.2">
      <c r="A372" s="2">
        <v>19</v>
      </c>
      <c r="B372" s="1" t="s">
        <v>123</v>
      </c>
      <c r="C372" s="4">
        <v>5</v>
      </c>
      <c r="D372" s="8">
        <v>1.01</v>
      </c>
      <c r="E372" s="4">
        <v>4</v>
      </c>
      <c r="F372" s="8">
        <v>1.43</v>
      </c>
      <c r="G372" s="4">
        <v>1</v>
      </c>
      <c r="H372" s="8">
        <v>0.49</v>
      </c>
      <c r="I372" s="4">
        <v>0</v>
      </c>
    </row>
    <row r="373" spans="1:9" x14ac:dyDescent="0.2">
      <c r="A373" s="2">
        <v>19</v>
      </c>
      <c r="B373" s="1" t="s">
        <v>117</v>
      </c>
      <c r="C373" s="4">
        <v>5</v>
      </c>
      <c r="D373" s="8">
        <v>1.01</v>
      </c>
      <c r="E373" s="4">
        <v>3</v>
      </c>
      <c r="F373" s="8">
        <v>1.07</v>
      </c>
      <c r="G373" s="4">
        <v>2</v>
      </c>
      <c r="H373" s="8">
        <v>0.98</v>
      </c>
      <c r="I373" s="4">
        <v>0</v>
      </c>
    </row>
    <row r="374" spans="1:9" x14ac:dyDescent="0.2">
      <c r="A374" s="2">
        <v>19</v>
      </c>
      <c r="B374" s="1" t="s">
        <v>120</v>
      </c>
      <c r="C374" s="4">
        <v>5</v>
      </c>
      <c r="D374" s="8">
        <v>1.01</v>
      </c>
      <c r="E374" s="4">
        <v>4</v>
      </c>
      <c r="F374" s="8">
        <v>1.43</v>
      </c>
      <c r="G374" s="4">
        <v>1</v>
      </c>
      <c r="H374" s="8">
        <v>0.49</v>
      </c>
      <c r="I374" s="4">
        <v>0</v>
      </c>
    </row>
    <row r="375" spans="1:9" x14ac:dyDescent="0.2">
      <c r="A375" s="2">
        <v>19</v>
      </c>
      <c r="B375" s="1" t="s">
        <v>152</v>
      </c>
      <c r="C375" s="4">
        <v>5</v>
      </c>
      <c r="D375" s="8">
        <v>1.01</v>
      </c>
      <c r="E375" s="4">
        <v>2</v>
      </c>
      <c r="F375" s="8">
        <v>0.71</v>
      </c>
      <c r="G375" s="4">
        <v>3</v>
      </c>
      <c r="H375" s="8">
        <v>1.46</v>
      </c>
      <c r="I375" s="4">
        <v>0</v>
      </c>
    </row>
    <row r="376" spans="1:9" x14ac:dyDescent="0.2">
      <c r="A376" s="2">
        <v>19</v>
      </c>
      <c r="B376" s="1" t="s">
        <v>101</v>
      </c>
      <c r="C376" s="4">
        <v>5</v>
      </c>
      <c r="D376" s="8">
        <v>1.01</v>
      </c>
      <c r="E376" s="4">
        <v>4</v>
      </c>
      <c r="F376" s="8">
        <v>1.43</v>
      </c>
      <c r="G376" s="4">
        <v>1</v>
      </c>
      <c r="H376" s="8">
        <v>0.49</v>
      </c>
      <c r="I376" s="4">
        <v>0</v>
      </c>
    </row>
    <row r="377" spans="1:9" x14ac:dyDescent="0.2">
      <c r="A377" s="1"/>
      <c r="C377" s="4"/>
      <c r="D377" s="8"/>
      <c r="E377" s="4"/>
      <c r="F377" s="8"/>
      <c r="G377" s="4"/>
      <c r="H377" s="8"/>
      <c r="I377" s="4"/>
    </row>
    <row r="378" spans="1:9" x14ac:dyDescent="0.2">
      <c r="A378" s="1" t="s">
        <v>16</v>
      </c>
      <c r="C378" s="4"/>
      <c r="D378" s="8"/>
      <c r="E378" s="4"/>
      <c r="F378" s="8"/>
      <c r="G378" s="4"/>
      <c r="H378" s="8"/>
      <c r="I378" s="4"/>
    </row>
    <row r="379" spans="1:9" x14ac:dyDescent="0.2">
      <c r="A379" s="2">
        <v>1</v>
      </c>
      <c r="B379" s="1" t="s">
        <v>105</v>
      </c>
      <c r="C379" s="4">
        <v>32</v>
      </c>
      <c r="D379" s="8">
        <v>6.12</v>
      </c>
      <c r="E379" s="4">
        <v>30</v>
      </c>
      <c r="F379" s="8">
        <v>8.6999999999999993</v>
      </c>
      <c r="G379" s="4">
        <v>2</v>
      </c>
      <c r="H379" s="8">
        <v>1.24</v>
      </c>
      <c r="I379" s="4">
        <v>0</v>
      </c>
    </row>
    <row r="380" spans="1:9" x14ac:dyDescent="0.2">
      <c r="A380" s="2">
        <v>2</v>
      </c>
      <c r="B380" s="1" t="s">
        <v>104</v>
      </c>
      <c r="C380" s="4">
        <v>22</v>
      </c>
      <c r="D380" s="8">
        <v>4.21</v>
      </c>
      <c r="E380" s="4">
        <v>22</v>
      </c>
      <c r="F380" s="8">
        <v>6.38</v>
      </c>
      <c r="G380" s="4">
        <v>0</v>
      </c>
      <c r="H380" s="8">
        <v>0</v>
      </c>
      <c r="I380" s="4">
        <v>0</v>
      </c>
    </row>
    <row r="381" spans="1:9" x14ac:dyDescent="0.2">
      <c r="A381" s="2">
        <v>3</v>
      </c>
      <c r="B381" s="1" t="s">
        <v>123</v>
      </c>
      <c r="C381" s="4">
        <v>19</v>
      </c>
      <c r="D381" s="8">
        <v>3.63</v>
      </c>
      <c r="E381" s="4">
        <v>16</v>
      </c>
      <c r="F381" s="8">
        <v>4.6399999999999997</v>
      </c>
      <c r="G381" s="4">
        <v>3</v>
      </c>
      <c r="H381" s="8">
        <v>1.86</v>
      </c>
      <c r="I381" s="4">
        <v>0</v>
      </c>
    </row>
    <row r="382" spans="1:9" x14ac:dyDescent="0.2">
      <c r="A382" s="2">
        <v>4</v>
      </c>
      <c r="B382" s="1" t="s">
        <v>95</v>
      </c>
      <c r="C382" s="4">
        <v>18</v>
      </c>
      <c r="D382" s="8">
        <v>3.44</v>
      </c>
      <c r="E382" s="4">
        <v>17</v>
      </c>
      <c r="F382" s="8">
        <v>4.93</v>
      </c>
      <c r="G382" s="4">
        <v>1</v>
      </c>
      <c r="H382" s="8">
        <v>0.62</v>
      </c>
      <c r="I382" s="4">
        <v>0</v>
      </c>
    </row>
    <row r="383" spans="1:9" x14ac:dyDescent="0.2">
      <c r="A383" s="2">
        <v>5</v>
      </c>
      <c r="B383" s="1" t="s">
        <v>96</v>
      </c>
      <c r="C383" s="4">
        <v>15</v>
      </c>
      <c r="D383" s="8">
        <v>2.87</v>
      </c>
      <c r="E383" s="4">
        <v>9</v>
      </c>
      <c r="F383" s="8">
        <v>2.61</v>
      </c>
      <c r="G383" s="4">
        <v>6</v>
      </c>
      <c r="H383" s="8">
        <v>3.73</v>
      </c>
      <c r="I383" s="4">
        <v>0</v>
      </c>
    </row>
    <row r="384" spans="1:9" x14ac:dyDescent="0.2">
      <c r="A384" s="2">
        <v>5</v>
      </c>
      <c r="B384" s="1" t="s">
        <v>101</v>
      </c>
      <c r="C384" s="4">
        <v>15</v>
      </c>
      <c r="D384" s="8">
        <v>2.87</v>
      </c>
      <c r="E384" s="4">
        <v>15</v>
      </c>
      <c r="F384" s="8">
        <v>4.3499999999999996</v>
      </c>
      <c r="G384" s="4">
        <v>0</v>
      </c>
      <c r="H384" s="8">
        <v>0</v>
      </c>
      <c r="I384" s="4">
        <v>0</v>
      </c>
    </row>
    <row r="385" spans="1:9" x14ac:dyDescent="0.2">
      <c r="A385" s="2">
        <v>7</v>
      </c>
      <c r="B385" s="1" t="s">
        <v>92</v>
      </c>
      <c r="C385" s="4">
        <v>13</v>
      </c>
      <c r="D385" s="8">
        <v>2.4900000000000002</v>
      </c>
      <c r="E385" s="4">
        <v>9</v>
      </c>
      <c r="F385" s="8">
        <v>2.61</v>
      </c>
      <c r="G385" s="4">
        <v>4</v>
      </c>
      <c r="H385" s="8">
        <v>2.48</v>
      </c>
      <c r="I385" s="4">
        <v>0</v>
      </c>
    </row>
    <row r="386" spans="1:9" x14ac:dyDescent="0.2">
      <c r="A386" s="2">
        <v>7</v>
      </c>
      <c r="B386" s="1" t="s">
        <v>97</v>
      </c>
      <c r="C386" s="4">
        <v>13</v>
      </c>
      <c r="D386" s="8">
        <v>2.4900000000000002</v>
      </c>
      <c r="E386" s="4">
        <v>10</v>
      </c>
      <c r="F386" s="8">
        <v>2.9</v>
      </c>
      <c r="G386" s="4">
        <v>3</v>
      </c>
      <c r="H386" s="8">
        <v>1.86</v>
      </c>
      <c r="I386" s="4">
        <v>0</v>
      </c>
    </row>
    <row r="387" spans="1:9" x14ac:dyDescent="0.2">
      <c r="A387" s="2">
        <v>7</v>
      </c>
      <c r="B387" s="1" t="s">
        <v>100</v>
      </c>
      <c r="C387" s="4">
        <v>13</v>
      </c>
      <c r="D387" s="8">
        <v>2.4900000000000002</v>
      </c>
      <c r="E387" s="4">
        <v>11</v>
      </c>
      <c r="F387" s="8">
        <v>3.19</v>
      </c>
      <c r="G387" s="4">
        <v>2</v>
      </c>
      <c r="H387" s="8">
        <v>1.24</v>
      </c>
      <c r="I387" s="4">
        <v>0</v>
      </c>
    </row>
    <row r="388" spans="1:9" x14ac:dyDescent="0.2">
      <c r="A388" s="2">
        <v>10</v>
      </c>
      <c r="B388" s="1" t="s">
        <v>117</v>
      </c>
      <c r="C388" s="4">
        <v>12</v>
      </c>
      <c r="D388" s="8">
        <v>2.29</v>
      </c>
      <c r="E388" s="4">
        <v>11</v>
      </c>
      <c r="F388" s="8">
        <v>3.19</v>
      </c>
      <c r="G388" s="4">
        <v>1</v>
      </c>
      <c r="H388" s="8">
        <v>0.62</v>
      </c>
      <c r="I388" s="4">
        <v>0</v>
      </c>
    </row>
    <row r="389" spans="1:9" x14ac:dyDescent="0.2">
      <c r="A389" s="2">
        <v>10</v>
      </c>
      <c r="B389" s="1" t="s">
        <v>118</v>
      </c>
      <c r="C389" s="4">
        <v>12</v>
      </c>
      <c r="D389" s="8">
        <v>2.29</v>
      </c>
      <c r="E389" s="4">
        <v>0</v>
      </c>
      <c r="F389" s="8">
        <v>0</v>
      </c>
      <c r="G389" s="4">
        <v>12</v>
      </c>
      <c r="H389" s="8">
        <v>7.45</v>
      </c>
      <c r="I389" s="4">
        <v>0</v>
      </c>
    </row>
    <row r="390" spans="1:9" x14ac:dyDescent="0.2">
      <c r="A390" s="2">
        <v>10</v>
      </c>
      <c r="B390" s="1" t="s">
        <v>98</v>
      </c>
      <c r="C390" s="4">
        <v>12</v>
      </c>
      <c r="D390" s="8">
        <v>2.29</v>
      </c>
      <c r="E390" s="4">
        <v>12</v>
      </c>
      <c r="F390" s="8">
        <v>3.48</v>
      </c>
      <c r="G390" s="4">
        <v>0</v>
      </c>
      <c r="H390" s="8">
        <v>0</v>
      </c>
      <c r="I390" s="4">
        <v>0</v>
      </c>
    </row>
    <row r="391" spans="1:9" x14ac:dyDescent="0.2">
      <c r="A391" s="2">
        <v>13</v>
      </c>
      <c r="B391" s="1" t="s">
        <v>99</v>
      </c>
      <c r="C391" s="4">
        <v>11</v>
      </c>
      <c r="D391" s="8">
        <v>2.1</v>
      </c>
      <c r="E391" s="4">
        <v>6</v>
      </c>
      <c r="F391" s="8">
        <v>1.74</v>
      </c>
      <c r="G391" s="4">
        <v>5</v>
      </c>
      <c r="H391" s="8">
        <v>3.11</v>
      </c>
      <c r="I391" s="4">
        <v>0</v>
      </c>
    </row>
    <row r="392" spans="1:9" x14ac:dyDescent="0.2">
      <c r="A392" s="2">
        <v>13</v>
      </c>
      <c r="B392" s="1" t="s">
        <v>121</v>
      </c>
      <c r="C392" s="4">
        <v>11</v>
      </c>
      <c r="D392" s="8">
        <v>2.1</v>
      </c>
      <c r="E392" s="4">
        <v>0</v>
      </c>
      <c r="F392" s="8">
        <v>0</v>
      </c>
      <c r="G392" s="4">
        <v>1</v>
      </c>
      <c r="H392" s="8">
        <v>0.62</v>
      </c>
      <c r="I392" s="4">
        <v>0</v>
      </c>
    </row>
    <row r="393" spans="1:9" x14ac:dyDescent="0.2">
      <c r="A393" s="2">
        <v>13</v>
      </c>
      <c r="B393" s="1" t="s">
        <v>108</v>
      </c>
      <c r="C393" s="4">
        <v>11</v>
      </c>
      <c r="D393" s="8">
        <v>2.1</v>
      </c>
      <c r="E393" s="4">
        <v>8</v>
      </c>
      <c r="F393" s="8">
        <v>2.3199999999999998</v>
      </c>
      <c r="G393" s="4">
        <v>3</v>
      </c>
      <c r="H393" s="8">
        <v>1.86</v>
      </c>
      <c r="I393" s="4">
        <v>0</v>
      </c>
    </row>
    <row r="394" spans="1:9" x14ac:dyDescent="0.2">
      <c r="A394" s="2">
        <v>16</v>
      </c>
      <c r="B394" s="1" t="s">
        <v>90</v>
      </c>
      <c r="C394" s="4">
        <v>10</v>
      </c>
      <c r="D394" s="8">
        <v>1.91</v>
      </c>
      <c r="E394" s="4">
        <v>2</v>
      </c>
      <c r="F394" s="8">
        <v>0.57999999999999996</v>
      </c>
      <c r="G394" s="4">
        <v>8</v>
      </c>
      <c r="H394" s="8">
        <v>4.97</v>
      </c>
      <c r="I394" s="4">
        <v>0</v>
      </c>
    </row>
    <row r="395" spans="1:9" x14ac:dyDescent="0.2">
      <c r="A395" s="2">
        <v>16</v>
      </c>
      <c r="B395" s="1" t="s">
        <v>91</v>
      </c>
      <c r="C395" s="4">
        <v>10</v>
      </c>
      <c r="D395" s="8">
        <v>1.91</v>
      </c>
      <c r="E395" s="4">
        <v>4</v>
      </c>
      <c r="F395" s="8">
        <v>1.1599999999999999</v>
      </c>
      <c r="G395" s="4">
        <v>6</v>
      </c>
      <c r="H395" s="8">
        <v>3.73</v>
      </c>
      <c r="I395" s="4">
        <v>0</v>
      </c>
    </row>
    <row r="396" spans="1:9" x14ac:dyDescent="0.2">
      <c r="A396" s="2">
        <v>18</v>
      </c>
      <c r="B396" s="1" t="s">
        <v>120</v>
      </c>
      <c r="C396" s="4">
        <v>9</v>
      </c>
      <c r="D396" s="8">
        <v>1.72</v>
      </c>
      <c r="E396" s="4">
        <v>8</v>
      </c>
      <c r="F396" s="8">
        <v>2.3199999999999998</v>
      </c>
      <c r="G396" s="4">
        <v>1</v>
      </c>
      <c r="H396" s="8">
        <v>0.62</v>
      </c>
      <c r="I396" s="4">
        <v>0</v>
      </c>
    </row>
    <row r="397" spans="1:9" x14ac:dyDescent="0.2">
      <c r="A397" s="2">
        <v>18</v>
      </c>
      <c r="B397" s="1" t="s">
        <v>103</v>
      </c>
      <c r="C397" s="4">
        <v>9</v>
      </c>
      <c r="D397" s="8">
        <v>1.72</v>
      </c>
      <c r="E397" s="4">
        <v>9</v>
      </c>
      <c r="F397" s="8">
        <v>2.61</v>
      </c>
      <c r="G397" s="4">
        <v>0</v>
      </c>
      <c r="H397" s="8">
        <v>0</v>
      </c>
      <c r="I397" s="4">
        <v>0</v>
      </c>
    </row>
    <row r="398" spans="1:9" x14ac:dyDescent="0.2">
      <c r="A398" s="2">
        <v>20</v>
      </c>
      <c r="B398" s="1" t="s">
        <v>141</v>
      </c>
      <c r="C398" s="4">
        <v>8</v>
      </c>
      <c r="D398" s="8">
        <v>1.53</v>
      </c>
      <c r="E398" s="4">
        <v>5</v>
      </c>
      <c r="F398" s="8">
        <v>1.45</v>
      </c>
      <c r="G398" s="4">
        <v>3</v>
      </c>
      <c r="H398" s="8">
        <v>1.86</v>
      </c>
      <c r="I398" s="4">
        <v>0</v>
      </c>
    </row>
    <row r="399" spans="1:9" x14ac:dyDescent="0.2">
      <c r="A399" s="2">
        <v>20</v>
      </c>
      <c r="B399" s="1" t="s">
        <v>102</v>
      </c>
      <c r="C399" s="4">
        <v>8</v>
      </c>
      <c r="D399" s="8">
        <v>1.53</v>
      </c>
      <c r="E399" s="4">
        <v>8</v>
      </c>
      <c r="F399" s="8">
        <v>2.3199999999999998</v>
      </c>
      <c r="G399" s="4">
        <v>0</v>
      </c>
      <c r="H399" s="8">
        <v>0</v>
      </c>
      <c r="I399" s="4">
        <v>0</v>
      </c>
    </row>
    <row r="400" spans="1:9" x14ac:dyDescent="0.2">
      <c r="A400" s="1"/>
      <c r="C400" s="4"/>
      <c r="D400" s="8"/>
      <c r="E400" s="4"/>
      <c r="F400" s="8"/>
      <c r="G400" s="4"/>
      <c r="H400" s="8"/>
      <c r="I400" s="4"/>
    </row>
    <row r="401" spans="1:9" x14ac:dyDescent="0.2">
      <c r="A401" s="1" t="s">
        <v>17</v>
      </c>
      <c r="C401" s="4"/>
      <c r="D401" s="8"/>
      <c r="E401" s="4"/>
      <c r="F401" s="8"/>
      <c r="G401" s="4"/>
      <c r="H401" s="8"/>
      <c r="I401" s="4"/>
    </row>
    <row r="402" spans="1:9" x14ac:dyDescent="0.2">
      <c r="A402" s="2">
        <v>1</v>
      </c>
      <c r="B402" s="1" t="s">
        <v>95</v>
      </c>
      <c r="C402" s="4">
        <v>17</v>
      </c>
      <c r="D402" s="8">
        <v>6.61</v>
      </c>
      <c r="E402" s="4">
        <v>13</v>
      </c>
      <c r="F402" s="8">
        <v>8.84</v>
      </c>
      <c r="G402" s="4">
        <v>4</v>
      </c>
      <c r="H402" s="8">
        <v>4.21</v>
      </c>
      <c r="I402" s="4">
        <v>0</v>
      </c>
    </row>
    <row r="403" spans="1:9" x14ac:dyDescent="0.2">
      <c r="A403" s="2">
        <v>2</v>
      </c>
      <c r="B403" s="1" t="s">
        <v>145</v>
      </c>
      <c r="C403" s="4">
        <v>14</v>
      </c>
      <c r="D403" s="8">
        <v>5.45</v>
      </c>
      <c r="E403" s="4">
        <v>13</v>
      </c>
      <c r="F403" s="8">
        <v>8.84</v>
      </c>
      <c r="G403" s="4">
        <v>1</v>
      </c>
      <c r="H403" s="8">
        <v>1.05</v>
      </c>
      <c r="I403" s="4">
        <v>0</v>
      </c>
    </row>
    <row r="404" spans="1:9" x14ac:dyDescent="0.2">
      <c r="A404" s="2">
        <v>3</v>
      </c>
      <c r="B404" s="1" t="s">
        <v>136</v>
      </c>
      <c r="C404" s="4">
        <v>10</v>
      </c>
      <c r="D404" s="8">
        <v>3.89</v>
      </c>
      <c r="E404" s="4">
        <v>7</v>
      </c>
      <c r="F404" s="8">
        <v>4.76</v>
      </c>
      <c r="G404" s="4">
        <v>3</v>
      </c>
      <c r="H404" s="8">
        <v>3.16</v>
      </c>
      <c r="I404" s="4">
        <v>0</v>
      </c>
    </row>
    <row r="405" spans="1:9" x14ac:dyDescent="0.2">
      <c r="A405" s="2">
        <v>3</v>
      </c>
      <c r="B405" s="1" t="s">
        <v>105</v>
      </c>
      <c r="C405" s="4">
        <v>10</v>
      </c>
      <c r="D405" s="8">
        <v>3.89</v>
      </c>
      <c r="E405" s="4">
        <v>10</v>
      </c>
      <c r="F405" s="8">
        <v>6.8</v>
      </c>
      <c r="G405" s="4">
        <v>0</v>
      </c>
      <c r="H405" s="8">
        <v>0</v>
      </c>
      <c r="I405" s="4">
        <v>0</v>
      </c>
    </row>
    <row r="406" spans="1:9" x14ac:dyDescent="0.2">
      <c r="A406" s="2">
        <v>5</v>
      </c>
      <c r="B406" s="1" t="s">
        <v>118</v>
      </c>
      <c r="C406" s="4">
        <v>9</v>
      </c>
      <c r="D406" s="8">
        <v>3.5</v>
      </c>
      <c r="E406" s="4">
        <v>2</v>
      </c>
      <c r="F406" s="8">
        <v>1.36</v>
      </c>
      <c r="G406" s="4">
        <v>7</v>
      </c>
      <c r="H406" s="8">
        <v>7.37</v>
      </c>
      <c r="I406" s="4">
        <v>0</v>
      </c>
    </row>
    <row r="407" spans="1:9" x14ac:dyDescent="0.2">
      <c r="A407" s="2">
        <v>6</v>
      </c>
      <c r="B407" s="1" t="s">
        <v>91</v>
      </c>
      <c r="C407" s="4">
        <v>8</v>
      </c>
      <c r="D407" s="8">
        <v>3.11</v>
      </c>
      <c r="E407" s="4">
        <v>1</v>
      </c>
      <c r="F407" s="8">
        <v>0.68</v>
      </c>
      <c r="G407" s="4">
        <v>7</v>
      </c>
      <c r="H407" s="8">
        <v>7.37</v>
      </c>
      <c r="I407" s="4">
        <v>0</v>
      </c>
    </row>
    <row r="408" spans="1:9" x14ac:dyDescent="0.2">
      <c r="A408" s="2">
        <v>7</v>
      </c>
      <c r="B408" s="1" t="s">
        <v>104</v>
      </c>
      <c r="C408" s="4">
        <v>7</v>
      </c>
      <c r="D408" s="8">
        <v>2.72</v>
      </c>
      <c r="E408" s="4">
        <v>7</v>
      </c>
      <c r="F408" s="8">
        <v>4.76</v>
      </c>
      <c r="G408" s="4">
        <v>0</v>
      </c>
      <c r="H408" s="8">
        <v>0</v>
      </c>
      <c r="I408" s="4">
        <v>0</v>
      </c>
    </row>
    <row r="409" spans="1:9" x14ac:dyDescent="0.2">
      <c r="A409" s="2">
        <v>8</v>
      </c>
      <c r="B409" s="1" t="s">
        <v>90</v>
      </c>
      <c r="C409" s="4">
        <v>6</v>
      </c>
      <c r="D409" s="8">
        <v>2.33</v>
      </c>
      <c r="E409" s="4">
        <v>1</v>
      </c>
      <c r="F409" s="8">
        <v>0.68</v>
      </c>
      <c r="G409" s="4">
        <v>5</v>
      </c>
      <c r="H409" s="8">
        <v>5.26</v>
      </c>
      <c r="I409" s="4">
        <v>0</v>
      </c>
    </row>
    <row r="410" spans="1:9" x14ac:dyDescent="0.2">
      <c r="A410" s="2">
        <v>8</v>
      </c>
      <c r="B410" s="1" t="s">
        <v>92</v>
      </c>
      <c r="C410" s="4">
        <v>6</v>
      </c>
      <c r="D410" s="8">
        <v>2.33</v>
      </c>
      <c r="E410" s="4">
        <v>5</v>
      </c>
      <c r="F410" s="8">
        <v>3.4</v>
      </c>
      <c r="G410" s="4">
        <v>1</v>
      </c>
      <c r="H410" s="8">
        <v>1.05</v>
      </c>
      <c r="I410" s="4">
        <v>0</v>
      </c>
    </row>
    <row r="411" spans="1:9" x14ac:dyDescent="0.2">
      <c r="A411" s="2">
        <v>8</v>
      </c>
      <c r="B411" s="1" t="s">
        <v>94</v>
      </c>
      <c r="C411" s="4">
        <v>6</v>
      </c>
      <c r="D411" s="8">
        <v>2.33</v>
      </c>
      <c r="E411" s="4">
        <v>3</v>
      </c>
      <c r="F411" s="8">
        <v>2.04</v>
      </c>
      <c r="G411" s="4">
        <v>3</v>
      </c>
      <c r="H411" s="8">
        <v>3.16</v>
      </c>
      <c r="I411" s="4">
        <v>0</v>
      </c>
    </row>
    <row r="412" spans="1:9" x14ac:dyDescent="0.2">
      <c r="A412" s="2">
        <v>8</v>
      </c>
      <c r="B412" s="1" t="s">
        <v>123</v>
      </c>
      <c r="C412" s="4">
        <v>6</v>
      </c>
      <c r="D412" s="8">
        <v>2.33</v>
      </c>
      <c r="E412" s="4">
        <v>6</v>
      </c>
      <c r="F412" s="8">
        <v>4.08</v>
      </c>
      <c r="G412" s="4">
        <v>0</v>
      </c>
      <c r="H412" s="8">
        <v>0</v>
      </c>
      <c r="I412" s="4">
        <v>0</v>
      </c>
    </row>
    <row r="413" spans="1:9" x14ac:dyDescent="0.2">
      <c r="A413" s="2">
        <v>8</v>
      </c>
      <c r="B413" s="1" t="s">
        <v>121</v>
      </c>
      <c r="C413" s="4">
        <v>6</v>
      </c>
      <c r="D413" s="8">
        <v>2.33</v>
      </c>
      <c r="E413" s="4">
        <v>0</v>
      </c>
      <c r="F413" s="8">
        <v>0</v>
      </c>
      <c r="G413" s="4">
        <v>0</v>
      </c>
      <c r="H413" s="8">
        <v>0</v>
      </c>
      <c r="I413" s="4">
        <v>0</v>
      </c>
    </row>
    <row r="414" spans="1:9" x14ac:dyDescent="0.2">
      <c r="A414" s="2">
        <v>13</v>
      </c>
      <c r="B414" s="1" t="s">
        <v>156</v>
      </c>
      <c r="C414" s="4">
        <v>5</v>
      </c>
      <c r="D414" s="8">
        <v>1.95</v>
      </c>
      <c r="E414" s="4">
        <v>0</v>
      </c>
      <c r="F414" s="8">
        <v>0</v>
      </c>
      <c r="G414" s="4">
        <v>0</v>
      </c>
      <c r="H414" s="8">
        <v>0</v>
      </c>
      <c r="I414" s="4">
        <v>0</v>
      </c>
    </row>
    <row r="415" spans="1:9" x14ac:dyDescent="0.2">
      <c r="A415" s="2">
        <v>14</v>
      </c>
      <c r="B415" s="1" t="s">
        <v>153</v>
      </c>
      <c r="C415" s="4">
        <v>4</v>
      </c>
      <c r="D415" s="8">
        <v>1.56</v>
      </c>
      <c r="E415" s="4">
        <v>0</v>
      </c>
      <c r="F415" s="8">
        <v>0</v>
      </c>
      <c r="G415" s="4">
        <v>4</v>
      </c>
      <c r="H415" s="8">
        <v>4.21</v>
      </c>
      <c r="I415" s="4">
        <v>0</v>
      </c>
    </row>
    <row r="416" spans="1:9" x14ac:dyDescent="0.2">
      <c r="A416" s="2">
        <v>14</v>
      </c>
      <c r="B416" s="1" t="s">
        <v>117</v>
      </c>
      <c r="C416" s="4">
        <v>4</v>
      </c>
      <c r="D416" s="8">
        <v>1.56</v>
      </c>
      <c r="E416" s="4">
        <v>4</v>
      </c>
      <c r="F416" s="8">
        <v>2.72</v>
      </c>
      <c r="G416" s="4">
        <v>0</v>
      </c>
      <c r="H416" s="8">
        <v>0</v>
      </c>
      <c r="I416" s="4">
        <v>0</v>
      </c>
    </row>
    <row r="417" spans="1:9" x14ac:dyDescent="0.2">
      <c r="A417" s="2">
        <v>14</v>
      </c>
      <c r="B417" s="1" t="s">
        <v>96</v>
      </c>
      <c r="C417" s="4">
        <v>4</v>
      </c>
      <c r="D417" s="8">
        <v>1.56</v>
      </c>
      <c r="E417" s="4">
        <v>2</v>
      </c>
      <c r="F417" s="8">
        <v>1.36</v>
      </c>
      <c r="G417" s="4">
        <v>2</v>
      </c>
      <c r="H417" s="8">
        <v>2.11</v>
      </c>
      <c r="I417" s="4">
        <v>0</v>
      </c>
    </row>
    <row r="418" spans="1:9" x14ac:dyDescent="0.2">
      <c r="A418" s="2">
        <v>14</v>
      </c>
      <c r="B418" s="1" t="s">
        <v>120</v>
      </c>
      <c r="C418" s="4">
        <v>4</v>
      </c>
      <c r="D418" s="8">
        <v>1.56</v>
      </c>
      <c r="E418" s="4">
        <v>3</v>
      </c>
      <c r="F418" s="8">
        <v>2.04</v>
      </c>
      <c r="G418" s="4">
        <v>1</v>
      </c>
      <c r="H418" s="8">
        <v>1.05</v>
      </c>
      <c r="I418" s="4">
        <v>0</v>
      </c>
    </row>
    <row r="419" spans="1:9" x14ac:dyDescent="0.2">
      <c r="A419" s="2">
        <v>14</v>
      </c>
      <c r="B419" s="1" t="s">
        <v>154</v>
      </c>
      <c r="C419" s="4">
        <v>4</v>
      </c>
      <c r="D419" s="8">
        <v>1.56</v>
      </c>
      <c r="E419" s="4">
        <v>1</v>
      </c>
      <c r="F419" s="8">
        <v>0.68</v>
      </c>
      <c r="G419" s="4">
        <v>3</v>
      </c>
      <c r="H419" s="8">
        <v>3.16</v>
      </c>
      <c r="I419" s="4">
        <v>0</v>
      </c>
    </row>
    <row r="420" spans="1:9" x14ac:dyDescent="0.2">
      <c r="A420" s="2">
        <v>14</v>
      </c>
      <c r="B420" s="1" t="s">
        <v>98</v>
      </c>
      <c r="C420" s="4">
        <v>4</v>
      </c>
      <c r="D420" s="8">
        <v>1.56</v>
      </c>
      <c r="E420" s="4">
        <v>4</v>
      </c>
      <c r="F420" s="8">
        <v>2.72</v>
      </c>
      <c r="G420" s="4">
        <v>0</v>
      </c>
      <c r="H420" s="8">
        <v>0</v>
      </c>
      <c r="I420" s="4">
        <v>0</v>
      </c>
    </row>
    <row r="421" spans="1:9" x14ac:dyDescent="0.2">
      <c r="A421" s="2">
        <v>14</v>
      </c>
      <c r="B421" s="1" t="s">
        <v>99</v>
      </c>
      <c r="C421" s="4">
        <v>4</v>
      </c>
      <c r="D421" s="8">
        <v>1.56</v>
      </c>
      <c r="E421" s="4">
        <v>3</v>
      </c>
      <c r="F421" s="8">
        <v>2.04</v>
      </c>
      <c r="G421" s="4">
        <v>1</v>
      </c>
      <c r="H421" s="8">
        <v>1.05</v>
      </c>
      <c r="I421" s="4">
        <v>0</v>
      </c>
    </row>
    <row r="422" spans="1:9" x14ac:dyDescent="0.2">
      <c r="A422" s="2">
        <v>14</v>
      </c>
      <c r="B422" s="1" t="s">
        <v>155</v>
      </c>
      <c r="C422" s="4">
        <v>4</v>
      </c>
      <c r="D422" s="8">
        <v>1.56</v>
      </c>
      <c r="E422" s="4">
        <v>0</v>
      </c>
      <c r="F422" s="8">
        <v>0</v>
      </c>
      <c r="G422" s="4">
        <v>3</v>
      </c>
      <c r="H422" s="8">
        <v>3.16</v>
      </c>
      <c r="I422" s="4">
        <v>0</v>
      </c>
    </row>
    <row r="423" spans="1:9" x14ac:dyDescent="0.2">
      <c r="A423" s="2">
        <v>14</v>
      </c>
      <c r="B423" s="1" t="s">
        <v>101</v>
      </c>
      <c r="C423" s="4">
        <v>4</v>
      </c>
      <c r="D423" s="8">
        <v>1.56</v>
      </c>
      <c r="E423" s="4">
        <v>4</v>
      </c>
      <c r="F423" s="8">
        <v>2.72</v>
      </c>
      <c r="G423" s="4">
        <v>0</v>
      </c>
      <c r="H423" s="8">
        <v>0</v>
      </c>
      <c r="I423" s="4">
        <v>0</v>
      </c>
    </row>
    <row r="424" spans="1:9" x14ac:dyDescent="0.2">
      <c r="A424" s="1"/>
      <c r="C424" s="4"/>
      <c r="D424" s="8"/>
      <c r="E424" s="4"/>
      <c r="F424" s="8"/>
      <c r="G424" s="4"/>
      <c r="H424" s="8"/>
      <c r="I424" s="4"/>
    </row>
    <row r="425" spans="1:9" x14ac:dyDescent="0.2">
      <c r="A425" s="1" t="s">
        <v>18</v>
      </c>
      <c r="C425" s="4"/>
      <c r="D425" s="8"/>
      <c r="E425" s="4"/>
      <c r="F425" s="8"/>
      <c r="G425" s="4"/>
      <c r="H425" s="8"/>
      <c r="I425" s="4"/>
    </row>
    <row r="426" spans="1:9" x14ac:dyDescent="0.2">
      <c r="A426" s="2">
        <v>1</v>
      </c>
      <c r="B426" s="1" t="s">
        <v>90</v>
      </c>
      <c r="C426" s="4">
        <v>5</v>
      </c>
      <c r="D426" s="8">
        <v>5.68</v>
      </c>
      <c r="E426" s="4">
        <v>1</v>
      </c>
      <c r="F426" s="8">
        <v>1.69</v>
      </c>
      <c r="G426" s="4">
        <v>4</v>
      </c>
      <c r="H426" s="8">
        <v>15.38</v>
      </c>
      <c r="I426" s="4">
        <v>0</v>
      </c>
    </row>
    <row r="427" spans="1:9" x14ac:dyDescent="0.2">
      <c r="A427" s="2">
        <v>1</v>
      </c>
      <c r="B427" s="1" t="s">
        <v>92</v>
      </c>
      <c r="C427" s="4">
        <v>5</v>
      </c>
      <c r="D427" s="8">
        <v>5.68</v>
      </c>
      <c r="E427" s="4">
        <v>4</v>
      </c>
      <c r="F427" s="8">
        <v>6.78</v>
      </c>
      <c r="G427" s="4">
        <v>1</v>
      </c>
      <c r="H427" s="8">
        <v>3.85</v>
      </c>
      <c r="I427" s="4">
        <v>0</v>
      </c>
    </row>
    <row r="428" spans="1:9" x14ac:dyDescent="0.2">
      <c r="A428" s="2">
        <v>1</v>
      </c>
      <c r="B428" s="1" t="s">
        <v>123</v>
      </c>
      <c r="C428" s="4">
        <v>5</v>
      </c>
      <c r="D428" s="8">
        <v>5.68</v>
      </c>
      <c r="E428" s="4">
        <v>5</v>
      </c>
      <c r="F428" s="8">
        <v>8.4700000000000006</v>
      </c>
      <c r="G428" s="4">
        <v>0</v>
      </c>
      <c r="H428" s="8">
        <v>0</v>
      </c>
      <c r="I428" s="4">
        <v>0</v>
      </c>
    </row>
    <row r="429" spans="1:9" x14ac:dyDescent="0.2">
      <c r="A429" s="2">
        <v>1</v>
      </c>
      <c r="B429" s="1" t="s">
        <v>95</v>
      </c>
      <c r="C429" s="4">
        <v>5</v>
      </c>
      <c r="D429" s="8">
        <v>5.68</v>
      </c>
      <c r="E429" s="4">
        <v>5</v>
      </c>
      <c r="F429" s="8">
        <v>8.4700000000000006</v>
      </c>
      <c r="G429" s="4">
        <v>0</v>
      </c>
      <c r="H429" s="8">
        <v>0</v>
      </c>
      <c r="I429" s="4">
        <v>0</v>
      </c>
    </row>
    <row r="430" spans="1:9" x14ac:dyDescent="0.2">
      <c r="A430" s="2">
        <v>1</v>
      </c>
      <c r="B430" s="1" t="s">
        <v>104</v>
      </c>
      <c r="C430" s="4">
        <v>5</v>
      </c>
      <c r="D430" s="8">
        <v>5.68</v>
      </c>
      <c r="E430" s="4">
        <v>5</v>
      </c>
      <c r="F430" s="8">
        <v>8.4700000000000006</v>
      </c>
      <c r="G430" s="4">
        <v>0</v>
      </c>
      <c r="H430" s="8">
        <v>0</v>
      </c>
      <c r="I430" s="4">
        <v>0</v>
      </c>
    </row>
    <row r="431" spans="1:9" x14ac:dyDescent="0.2">
      <c r="A431" s="2">
        <v>6</v>
      </c>
      <c r="B431" s="1" t="s">
        <v>105</v>
      </c>
      <c r="C431" s="4">
        <v>4</v>
      </c>
      <c r="D431" s="8">
        <v>4.55</v>
      </c>
      <c r="E431" s="4">
        <v>4</v>
      </c>
      <c r="F431" s="8">
        <v>6.78</v>
      </c>
      <c r="G431" s="4">
        <v>0</v>
      </c>
      <c r="H431" s="8">
        <v>0</v>
      </c>
      <c r="I431" s="4">
        <v>0</v>
      </c>
    </row>
    <row r="432" spans="1:9" x14ac:dyDescent="0.2">
      <c r="A432" s="2">
        <v>7</v>
      </c>
      <c r="B432" s="1" t="s">
        <v>158</v>
      </c>
      <c r="C432" s="4">
        <v>3</v>
      </c>
      <c r="D432" s="8">
        <v>3.41</v>
      </c>
      <c r="E432" s="4">
        <v>3</v>
      </c>
      <c r="F432" s="8">
        <v>5.08</v>
      </c>
      <c r="G432" s="4">
        <v>0</v>
      </c>
      <c r="H432" s="8">
        <v>0</v>
      </c>
      <c r="I432" s="4">
        <v>0</v>
      </c>
    </row>
    <row r="433" spans="1:9" x14ac:dyDescent="0.2">
      <c r="A433" s="2">
        <v>7</v>
      </c>
      <c r="B433" s="1" t="s">
        <v>93</v>
      </c>
      <c r="C433" s="4">
        <v>3</v>
      </c>
      <c r="D433" s="8">
        <v>3.41</v>
      </c>
      <c r="E433" s="4">
        <v>2</v>
      </c>
      <c r="F433" s="8">
        <v>3.39</v>
      </c>
      <c r="G433" s="4">
        <v>1</v>
      </c>
      <c r="H433" s="8">
        <v>3.85</v>
      </c>
      <c r="I433" s="4">
        <v>0</v>
      </c>
    </row>
    <row r="434" spans="1:9" x14ac:dyDescent="0.2">
      <c r="A434" s="2">
        <v>7</v>
      </c>
      <c r="B434" s="1" t="s">
        <v>118</v>
      </c>
      <c r="C434" s="4">
        <v>3</v>
      </c>
      <c r="D434" s="8">
        <v>3.41</v>
      </c>
      <c r="E434" s="4">
        <v>0</v>
      </c>
      <c r="F434" s="8">
        <v>0</v>
      </c>
      <c r="G434" s="4">
        <v>3</v>
      </c>
      <c r="H434" s="8">
        <v>11.54</v>
      </c>
      <c r="I434" s="4">
        <v>0</v>
      </c>
    </row>
    <row r="435" spans="1:9" x14ac:dyDescent="0.2">
      <c r="A435" s="2">
        <v>10</v>
      </c>
      <c r="B435" s="1" t="s">
        <v>91</v>
      </c>
      <c r="C435" s="4">
        <v>2</v>
      </c>
      <c r="D435" s="8">
        <v>2.27</v>
      </c>
      <c r="E435" s="4">
        <v>1</v>
      </c>
      <c r="F435" s="8">
        <v>1.69</v>
      </c>
      <c r="G435" s="4">
        <v>1</v>
      </c>
      <c r="H435" s="8">
        <v>3.85</v>
      </c>
      <c r="I435" s="4">
        <v>0</v>
      </c>
    </row>
    <row r="436" spans="1:9" x14ac:dyDescent="0.2">
      <c r="A436" s="2">
        <v>10</v>
      </c>
      <c r="B436" s="1" t="s">
        <v>97</v>
      </c>
      <c r="C436" s="4">
        <v>2</v>
      </c>
      <c r="D436" s="8">
        <v>2.27</v>
      </c>
      <c r="E436" s="4">
        <v>1</v>
      </c>
      <c r="F436" s="8">
        <v>1.69</v>
      </c>
      <c r="G436" s="4">
        <v>1</v>
      </c>
      <c r="H436" s="8">
        <v>3.85</v>
      </c>
      <c r="I436" s="4">
        <v>0</v>
      </c>
    </row>
    <row r="437" spans="1:9" x14ac:dyDescent="0.2">
      <c r="A437" s="2">
        <v>10</v>
      </c>
      <c r="B437" s="1" t="s">
        <v>154</v>
      </c>
      <c r="C437" s="4">
        <v>2</v>
      </c>
      <c r="D437" s="8">
        <v>2.27</v>
      </c>
      <c r="E437" s="4">
        <v>1</v>
      </c>
      <c r="F437" s="8">
        <v>1.69</v>
      </c>
      <c r="G437" s="4">
        <v>1</v>
      </c>
      <c r="H437" s="8">
        <v>3.85</v>
      </c>
      <c r="I437" s="4">
        <v>0</v>
      </c>
    </row>
    <row r="438" spans="1:9" x14ac:dyDescent="0.2">
      <c r="A438" s="2">
        <v>10</v>
      </c>
      <c r="B438" s="1" t="s">
        <v>137</v>
      </c>
      <c r="C438" s="4">
        <v>2</v>
      </c>
      <c r="D438" s="8">
        <v>2.27</v>
      </c>
      <c r="E438" s="4">
        <v>1</v>
      </c>
      <c r="F438" s="8">
        <v>1.69</v>
      </c>
      <c r="G438" s="4">
        <v>1</v>
      </c>
      <c r="H438" s="8">
        <v>3.85</v>
      </c>
      <c r="I438" s="4">
        <v>0</v>
      </c>
    </row>
    <row r="439" spans="1:9" x14ac:dyDescent="0.2">
      <c r="A439" s="2">
        <v>10</v>
      </c>
      <c r="B439" s="1" t="s">
        <v>112</v>
      </c>
      <c r="C439" s="4">
        <v>2</v>
      </c>
      <c r="D439" s="8">
        <v>2.27</v>
      </c>
      <c r="E439" s="4">
        <v>1</v>
      </c>
      <c r="F439" s="8">
        <v>1.69</v>
      </c>
      <c r="G439" s="4">
        <v>1</v>
      </c>
      <c r="H439" s="8">
        <v>3.85</v>
      </c>
      <c r="I439" s="4">
        <v>0</v>
      </c>
    </row>
    <row r="440" spans="1:9" x14ac:dyDescent="0.2">
      <c r="A440" s="2">
        <v>10</v>
      </c>
      <c r="B440" s="1" t="s">
        <v>145</v>
      </c>
      <c r="C440" s="4">
        <v>2</v>
      </c>
      <c r="D440" s="8">
        <v>2.27</v>
      </c>
      <c r="E440" s="4">
        <v>1</v>
      </c>
      <c r="F440" s="8">
        <v>1.69</v>
      </c>
      <c r="G440" s="4">
        <v>1</v>
      </c>
      <c r="H440" s="8">
        <v>3.85</v>
      </c>
      <c r="I440" s="4">
        <v>0</v>
      </c>
    </row>
    <row r="441" spans="1:9" x14ac:dyDescent="0.2">
      <c r="A441" s="2">
        <v>10</v>
      </c>
      <c r="B441" s="1" t="s">
        <v>101</v>
      </c>
      <c r="C441" s="4">
        <v>2</v>
      </c>
      <c r="D441" s="8">
        <v>2.27</v>
      </c>
      <c r="E441" s="4">
        <v>2</v>
      </c>
      <c r="F441" s="8">
        <v>3.39</v>
      </c>
      <c r="G441" s="4">
        <v>0</v>
      </c>
      <c r="H441" s="8">
        <v>0</v>
      </c>
      <c r="I441" s="4">
        <v>0</v>
      </c>
    </row>
    <row r="442" spans="1:9" x14ac:dyDescent="0.2">
      <c r="A442" s="2">
        <v>10</v>
      </c>
      <c r="B442" s="1" t="s">
        <v>173</v>
      </c>
      <c r="C442" s="4">
        <v>2</v>
      </c>
      <c r="D442" s="8">
        <v>2.27</v>
      </c>
      <c r="E442" s="4">
        <v>2</v>
      </c>
      <c r="F442" s="8">
        <v>3.39</v>
      </c>
      <c r="G442" s="4">
        <v>0</v>
      </c>
      <c r="H442" s="8">
        <v>0</v>
      </c>
      <c r="I442" s="4">
        <v>0</v>
      </c>
    </row>
    <row r="443" spans="1:9" x14ac:dyDescent="0.2">
      <c r="A443" s="2">
        <v>10</v>
      </c>
      <c r="B443" s="1" t="s">
        <v>175</v>
      </c>
      <c r="C443" s="4">
        <v>2</v>
      </c>
      <c r="D443" s="8">
        <v>2.27</v>
      </c>
      <c r="E443" s="4">
        <v>0</v>
      </c>
      <c r="F443" s="8">
        <v>0</v>
      </c>
      <c r="G443" s="4">
        <v>0</v>
      </c>
      <c r="H443" s="8">
        <v>0</v>
      </c>
      <c r="I443" s="4">
        <v>0</v>
      </c>
    </row>
    <row r="444" spans="1:9" x14ac:dyDescent="0.2">
      <c r="A444" s="2">
        <v>10</v>
      </c>
      <c r="B444" s="1" t="s">
        <v>109</v>
      </c>
      <c r="C444" s="4">
        <v>2</v>
      </c>
      <c r="D444" s="8">
        <v>2.27</v>
      </c>
      <c r="E444" s="4">
        <v>2</v>
      </c>
      <c r="F444" s="8">
        <v>3.39</v>
      </c>
      <c r="G444" s="4">
        <v>0</v>
      </c>
      <c r="H444" s="8">
        <v>0</v>
      </c>
      <c r="I444" s="4">
        <v>0</v>
      </c>
    </row>
    <row r="445" spans="1:9" x14ac:dyDescent="0.2">
      <c r="A445" s="2">
        <v>20</v>
      </c>
      <c r="B445" s="1" t="s">
        <v>124</v>
      </c>
      <c r="C445" s="4">
        <v>1</v>
      </c>
      <c r="D445" s="8">
        <v>1.1399999999999999</v>
      </c>
      <c r="E445" s="4">
        <v>1</v>
      </c>
      <c r="F445" s="8">
        <v>1.69</v>
      </c>
      <c r="G445" s="4">
        <v>0</v>
      </c>
      <c r="H445" s="8">
        <v>0</v>
      </c>
      <c r="I445" s="4">
        <v>0</v>
      </c>
    </row>
    <row r="446" spans="1:9" x14ac:dyDescent="0.2">
      <c r="A446" s="2">
        <v>20</v>
      </c>
      <c r="B446" s="1" t="s">
        <v>157</v>
      </c>
      <c r="C446" s="4">
        <v>1</v>
      </c>
      <c r="D446" s="8">
        <v>1.1399999999999999</v>
      </c>
      <c r="E446" s="4">
        <v>1</v>
      </c>
      <c r="F446" s="8">
        <v>1.69</v>
      </c>
      <c r="G446" s="4">
        <v>0</v>
      </c>
      <c r="H446" s="8">
        <v>0</v>
      </c>
      <c r="I446" s="4">
        <v>0</v>
      </c>
    </row>
    <row r="447" spans="1:9" x14ac:dyDescent="0.2">
      <c r="A447" s="2">
        <v>20</v>
      </c>
      <c r="B447" s="1" t="s">
        <v>159</v>
      </c>
      <c r="C447" s="4">
        <v>1</v>
      </c>
      <c r="D447" s="8">
        <v>1.1399999999999999</v>
      </c>
      <c r="E447" s="4">
        <v>1</v>
      </c>
      <c r="F447" s="8">
        <v>1.69</v>
      </c>
      <c r="G447" s="4">
        <v>0</v>
      </c>
      <c r="H447" s="8">
        <v>0</v>
      </c>
      <c r="I447" s="4">
        <v>0</v>
      </c>
    </row>
    <row r="448" spans="1:9" x14ac:dyDescent="0.2">
      <c r="A448" s="2">
        <v>20</v>
      </c>
      <c r="B448" s="1" t="s">
        <v>129</v>
      </c>
      <c r="C448" s="4">
        <v>1</v>
      </c>
      <c r="D448" s="8">
        <v>1.1399999999999999</v>
      </c>
      <c r="E448" s="4">
        <v>1</v>
      </c>
      <c r="F448" s="8">
        <v>1.69</v>
      </c>
      <c r="G448" s="4">
        <v>0</v>
      </c>
      <c r="H448" s="8">
        <v>0</v>
      </c>
      <c r="I448" s="4">
        <v>0</v>
      </c>
    </row>
    <row r="449" spans="1:9" x14ac:dyDescent="0.2">
      <c r="A449" s="2">
        <v>20</v>
      </c>
      <c r="B449" s="1" t="s">
        <v>94</v>
      </c>
      <c r="C449" s="4">
        <v>1</v>
      </c>
      <c r="D449" s="8">
        <v>1.1399999999999999</v>
      </c>
      <c r="E449" s="4">
        <v>1</v>
      </c>
      <c r="F449" s="8">
        <v>1.69</v>
      </c>
      <c r="G449" s="4">
        <v>0</v>
      </c>
      <c r="H449" s="8">
        <v>0</v>
      </c>
      <c r="I449" s="4">
        <v>0</v>
      </c>
    </row>
    <row r="450" spans="1:9" x14ac:dyDescent="0.2">
      <c r="A450" s="2">
        <v>20</v>
      </c>
      <c r="B450" s="1" t="s">
        <v>160</v>
      </c>
      <c r="C450" s="4">
        <v>1</v>
      </c>
      <c r="D450" s="8">
        <v>1.1399999999999999</v>
      </c>
      <c r="E450" s="4">
        <v>0</v>
      </c>
      <c r="F450" s="8">
        <v>0</v>
      </c>
      <c r="G450" s="4">
        <v>1</v>
      </c>
      <c r="H450" s="8">
        <v>3.85</v>
      </c>
      <c r="I450" s="4">
        <v>0</v>
      </c>
    </row>
    <row r="451" spans="1:9" x14ac:dyDescent="0.2">
      <c r="A451" s="2">
        <v>20</v>
      </c>
      <c r="B451" s="1" t="s">
        <v>161</v>
      </c>
      <c r="C451" s="4">
        <v>1</v>
      </c>
      <c r="D451" s="8">
        <v>1.1399999999999999</v>
      </c>
      <c r="E451" s="4">
        <v>0</v>
      </c>
      <c r="F451" s="8">
        <v>0</v>
      </c>
      <c r="G451" s="4">
        <v>1</v>
      </c>
      <c r="H451" s="8">
        <v>3.85</v>
      </c>
      <c r="I451" s="4">
        <v>0</v>
      </c>
    </row>
    <row r="452" spans="1:9" x14ac:dyDescent="0.2">
      <c r="A452" s="2">
        <v>20</v>
      </c>
      <c r="B452" s="1" t="s">
        <v>162</v>
      </c>
      <c r="C452" s="4">
        <v>1</v>
      </c>
      <c r="D452" s="8">
        <v>1.1399999999999999</v>
      </c>
      <c r="E452" s="4">
        <v>0</v>
      </c>
      <c r="F452" s="8">
        <v>0</v>
      </c>
      <c r="G452" s="4">
        <v>1</v>
      </c>
      <c r="H452" s="8">
        <v>3.85</v>
      </c>
      <c r="I452" s="4">
        <v>0</v>
      </c>
    </row>
    <row r="453" spans="1:9" x14ac:dyDescent="0.2">
      <c r="A453" s="2">
        <v>20</v>
      </c>
      <c r="B453" s="1" t="s">
        <v>142</v>
      </c>
      <c r="C453" s="4">
        <v>1</v>
      </c>
      <c r="D453" s="8">
        <v>1.1399999999999999</v>
      </c>
      <c r="E453" s="4">
        <v>0</v>
      </c>
      <c r="F453" s="8">
        <v>0</v>
      </c>
      <c r="G453" s="4">
        <v>0</v>
      </c>
      <c r="H453" s="8">
        <v>0</v>
      </c>
      <c r="I453" s="4">
        <v>1</v>
      </c>
    </row>
    <row r="454" spans="1:9" x14ac:dyDescent="0.2">
      <c r="A454" s="2">
        <v>20</v>
      </c>
      <c r="B454" s="1" t="s">
        <v>163</v>
      </c>
      <c r="C454" s="4">
        <v>1</v>
      </c>
      <c r="D454" s="8">
        <v>1.1399999999999999</v>
      </c>
      <c r="E454" s="4">
        <v>1</v>
      </c>
      <c r="F454" s="8">
        <v>1.69</v>
      </c>
      <c r="G454" s="4">
        <v>0</v>
      </c>
      <c r="H454" s="8">
        <v>0</v>
      </c>
      <c r="I454" s="4">
        <v>0</v>
      </c>
    </row>
    <row r="455" spans="1:9" x14ac:dyDescent="0.2">
      <c r="A455" s="2">
        <v>20</v>
      </c>
      <c r="B455" s="1" t="s">
        <v>143</v>
      </c>
      <c r="C455" s="4">
        <v>1</v>
      </c>
      <c r="D455" s="8">
        <v>1.1399999999999999</v>
      </c>
      <c r="E455" s="4">
        <v>0</v>
      </c>
      <c r="F455" s="8">
        <v>0</v>
      </c>
      <c r="G455" s="4">
        <v>1</v>
      </c>
      <c r="H455" s="8">
        <v>3.85</v>
      </c>
      <c r="I455" s="4">
        <v>0</v>
      </c>
    </row>
    <row r="456" spans="1:9" x14ac:dyDescent="0.2">
      <c r="A456" s="2">
        <v>20</v>
      </c>
      <c r="B456" s="1" t="s">
        <v>164</v>
      </c>
      <c r="C456" s="4">
        <v>1</v>
      </c>
      <c r="D456" s="8">
        <v>1.1399999999999999</v>
      </c>
      <c r="E456" s="4">
        <v>0</v>
      </c>
      <c r="F456" s="8">
        <v>0</v>
      </c>
      <c r="G456" s="4">
        <v>1</v>
      </c>
      <c r="H456" s="8">
        <v>3.85</v>
      </c>
      <c r="I456" s="4">
        <v>0</v>
      </c>
    </row>
    <row r="457" spans="1:9" x14ac:dyDescent="0.2">
      <c r="A457" s="2">
        <v>20</v>
      </c>
      <c r="B457" s="1" t="s">
        <v>165</v>
      </c>
      <c r="C457" s="4">
        <v>1</v>
      </c>
      <c r="D457" s="8">
        <v>1.1399999999999999</v>
      </c>
      <c r="E457" s="4">
        <v>0</v>
      </c>
      <c r="F457" s="8">
        <v>0</v>
      </c>
      <c r="G457" s="4">
        <v>1</v>
      </c>
      <c r="H457" s="8">
        <v>3.85</v>
      </c>
      <c r="I457" s="4">
        <v>0</v>
      </c>
    </row>
    <row r="458" spans="1:9" x14ac:dyDescent="0.2">
      <c r="A458" s="2">
        <v>20</v>
      </c>
      <c r="B458" s="1" t="s">
        <v>166</v>
      </c>
      <c r="C458" s="4">
        <v>1</v>
      </c>
      <c r="D458" s="8">
        <v>1.1399999999999999</v>
      </c>
      <c r="E458" s="4">
        <v>1</v>
      </c>
      <c r="F458" s="8">
        <v>1.69</v>
      </c>
      <c r="G458" s="4">
        <v>0</v>
      </c>
      <c r="H458" s="8">
        <v>0</v>
      </c>
      <c r="I458" s="4">
        <v>0</v>
      </c>
    </row>
    <row r="459" spans="1:9" x14ac:dyDescent="0.2">
      <c r="A459" s="2">
        <v>20</v>
      </c>
      <c r="B459" s="1" t="s">
        <v>119</v>
      </c>
      <c r="C459" s="4">
        <v>1</v>
      </c>
      <c r="D459" s="8">
        <v>1.1399999999999999</v>
      </c>
      <c r="E459" s="4">
        <v>1</v>
      </c>
      <c r="F459" s="8">
        <v>1.69</v>
      </c>
      <c r="G459" s="4">
        <v>0</v>
      </c>
      <c r="H459" s="8">
        <v>0</v>
      </c>
      <c r="I459" s="4">
        <v>0</v>
      </c>
    </row>
    <row r="460" spans="1:9" x14ac:dyDescent="0.2">
      <c r="A460" s="2">
        <v>20</v>
      </c>
      <c r="B460" s="1" t="s">
        <v>167</v>
      </c>
      <c r="C460" s="4">
        <v>1</v>
      </c>
      <c r="D460" s="8">
        <v>1.1399999999999999</v>
      </c>
      <c r="E460" s="4">
        <v>1</v>
      </c>
      <c r="F460" s="8">
        <v>1.69</v>
      </c>
      <c r="G460" s="4">
        <v>0</v>
      </c>
      <c r="H460" s="8">
        <v>0</v>
      </c>
      <c r="I460" s="4">
        <v>0</v>
      </c>
    </row>
    <row r="461" spans="1:9" x14ac:dyDescent="0.2">
      <c r="A461" s="2">
        <v>20</v>
      </c>
      <c r="B461" s="1" t="s">
        <v>117</v>
      </c>
      <c r="C461" s="4">
        <v>1</v>
      </c>
      <c r="D461" s="8">
        <v>1.1399999999999999</v>
      </c>
      <c r="E461" s="4">
        <v>1</v>
      </c>
      <c r="F461" s="8">
        <v>1.69</v>
      </c>
      <c r="G461" s="4">
        <v>0</v>
      </c>
      <c r="H461" s="8">
        <v>0</v>
      </c>
      <c r="I461" s="4">
        <v>0</v>
      </c>
    </row>
    <row r="462" spans="1:9" x14ac:dyDescent="0.2">
      <c r="A462" s="2">
        <v>20</v>
      </c>
      <c r="B462" s="1" t="s">
        <v>168</v>
      </c>
      <c r="C462" s="4">
        <v>1</v>
      </c>
      <c r="D462" s="8">
        <v>1.1399999999999999</v>
      </c>
      <c r="E462" s="4">
        <v>1</v>
      </c>
      <c r="F462" s="8">
        <v>1.69</v>
      </c>
      <c r="G462" s="4">
        <v>0</v>
      </c>
      <c r="H462" s="8">
        <v>0</v>
      </c>
      <c r="I462" s="4">
        <v>0</v>
      </c>
    </row>
    <row r="463" spans="1:9" x14ac:dyDescent="0.2">
      <c r="A463" s="2">
        <v>20</v>
      </c>
      <c r="B463" s="1" t="s">
        <v>169</v>
      </c>
      <c r="C463" s="4">
        <v>1</v>
      </c>
      <c r="D463" s="8">
        <v>1.1399999999999999</v>
      </c>
      <c r="E463" s="4">
        <v>1</v>
      </c>
      <c r="F463" s="8">
        <v>1.69</v>
      </c>
      <c r="G463" s="4">
        <v>0</v>
      </c>
      <c r="H463" s="8">
        <v>0</v>
      </c>
      <c r="I463" s="4">
        <v>0</v>
      </c>
    </row>
    <row r="464" spans="1:9" x14ac:dyDescent="0.2">
      <c r="A464" s="2">
        <v>20</v>
      </c>
      <c r="B464" s="1" t="s">
        <v>100</v>
      </c>
      <c r="C464" s="4">
        <v>1</v>
      </c>
      <c r="D464" s="8">
        <v>1.1399999999999999</v>
      </c>
      <c r="E464" s="4">
        <v>1</v>
      </c>
      <c r="F464" s="8">
        <v>1.69</v>
      </c>
      <c r="G464" s="4">
        <v>0</v>
      </c>
      <c r="H464" s="8">
        <v>0</v>
      </c>
      <c r="I464" s="4">
        <v>0</v>
      </c>
    </row>
    <row r="465" spans="1:9" x14ac:dyDescent="0.2">
      <c r="A465" s="2">
        <v>20</v>
      </c>
      <c r="B465" s="1" t="s">
        <v>102</v>
      </c>
      <c r="C465" s="4">
        <v>1</v>
      </c>
      <c r="D465" s="8">
        <v>1.1399999999999999</v>
      </c>
      <c r="E465" s="4">
        <v>1</v>
      </c>
      <c r="F465" s="8">
        <v>1.69</v>
      </c>
      <c r="G465" s="4">
        <v>0</v>
      </c>
      <c r="H465" s="8">
        <v>0</v>
      </c>
      <c r="I465" s="4">
        <v>0</v>
      </c>
    </row>
    <row r="466" spans="1:9" x14ac:dyDescent="0.2">
      <c r="A466" s="2">
        <v>20</v>
      </c>
      <c r="B466" s="1" t="s">
        <v>170</v>
      </c>
      <c r="C466" s="4">
        <v>1</v>
      </c>
      <c r="D466" s="8">
        <v>1.1399999999999999</v>
      </c>
      <c r="E466" s="4">
        <v>0</v>
      </c>
      <c r="F466" s="8">
        <v>0</v>
      </c>
      <c r="G466" s="4">
        <v>1</v>
      </c>
      <c r="H466" s="8">
        <v>3.85</v>
      </c>
      <c r="I466" s="4">
        <v>0</v>
      </c>
    </row>
    <row r="467" spans="1:9" x14ac:dyDescent="0.2">
      <c r="A467" s="2">
        <v>20</v>
      </c>
      <c r="B467" s="1" t="s">
        <v>113</v>
      </c>
      <c r="C467" s="4">
        <v>1</v>
      </c>
      <c r="D467" s="8">
        <v>1.1399999999999999</v>
      </c>
      <c r="E467" s="4">
        <v>1</v>
      </c>
      <c r="F467" s="8">
        <v>1.69</v>
      </c>
      <c r="G467" s="4">
        <v>0</v>
      </c>
      <c r="H467" s="8">
        <v>0</v>
      </c>
      <c r="I467" s="4">
        <v>0</v>
      </c>
    </row>
    <row r="468" spans="1:9" x14ac:dyDescent="0.2">
      <c r="A468" s="2">
        <v>20</v>
      </c>
      <c r="B468" s="1" t="s">
        <v>171</v>
      </c>
      <c r="C468" s="4">
        <v>1</v>
      </c>
      <c r="D468" s="8">
        <v>1.1399999999999999</v>
      </c>
      <c r="E468" s="4">
        <v>0</v>
      </c>
      <c r="F468" s="8">
        <v>0</v>
      </c>
      <c r="G468" s="4">
        <v>1</v>
      </c>
      <c r="H468" s="8">
        <v>3.85</v>
      </c>
      <c r="I468" s="4">
        <v>0</v>
      </c>
    </row>
    <row r="469" spans="1:9" x14ac:dyDescent="0.2">
      <c r="A469" s="2">
        <v>20</v>
      </c>
      <c r="B469" s="1" t="s">
        <v>106</v>
      </c>
      <c r="C469" s="4">
        <v>1</v>
      </c>
      <c r="D469" s="8">
        <v>1.1399999999999999</v>
      </c>
      <c r="E469" s="4">
        <v>1</v>
      </c>
      <c r="F469" s="8">
        <v>1.69</v>
      </c>
      <c r="G469" s="4">
        <v>0</v>
      </c>
      <c r="H469" s="8">
        <v>0</v>
      </c>
      <c r="I469" s="4">
        <v>0</v>
      </c>
    </row>
    <row r="470" spans="1:9" x14ac:dyDescent="0.2">
      <c r="A470" s="2">
        <v>20</v>
      </c>
      <c r="B470" s="1" t="s">
        <v>107</v>
      </c>
      <c r="C470" s="4">
        <v>1</v>
      </c>
      <c r="D470" s="8">
        <v>1.1399999999999999</v>
      </c>
      <c r="E470" s="4">
        <v>1</v>
      </c>
      <c r="F470" s="8">
        <v>1.69</v>
      </c>
      <c r="G470" s="4">
        <v>0</v>
      </c>
      <c r="H470" s="8">
        <v>0</v>
      </c>
      <c r="I470" s="4">
        <v>0</v>
      </c>
    </row>
    <row r="471" spans="1:9" x14ac:dyDescent="0.2">
      <c r="A471" s="2">
        <v>20</v>
      </c>
      <c r="B471" s="1" t="s">
        <v>172</v>
      </c>
      <c r="C471" s="4">
        <v>1</v>
      </c>
      <c r="D471" s="8">
        <v>1.1399999999999999</v>
      </c>
      <c r="E471" s="4">
        <v>0</v>
      </c>
      <c r="F471" s="8">
        <v>0</v>
      </c>
      <c r="G471" s="4">
        <v>1</v>
      </c>
      <c r="H471" s="8">
        <v>3.85</v>
      </c>
      <c r="I471" s="4">
        <v>0</v>
      </c>
    </row>
    <row r="472" spans="1:9" x14ac:dyDescent="0.2">
      <c r="A472" s="2">
        <v>20</v>
      </c>
      <c r="B472" s="1" t="s">
        <v>108</v>
      </c>
      <c r="C472" s="4">
        <v>1</v>
      </c>
      <c r="D472" s="8">
        <v>1.1399999999999999</v>
      </c>
      <c r="E472" s="4">
        <v>1</v>
      </c>
      <c r="F472" s="8">
        <v>1.69</v>
      </c>
      <c r="G472" s="4">
        <v>0</v>
      </c>
      <c r="H472" s="8">
        <v>0</v>
      </c>
      <c r="I472" s="4">
        <v>0</v>
      </c>
    </row>
    <row r="473" spans="1:9" x14ac:dyDescent="0.2">
      <c r="A473" s="2">
        <v>20</v>
      </c>
      <c r="B473" s="1" t="s">
        <v>174</v>
      </c>
      <c r="C473" s="4">
        <v>1</v>
      </c>
      <c r="D473" s="8">
        <v>1.1399999999999999</v>
      </c>
      <c r="E473" s="4">
        <v>0</v>
      </c>
      <c r="F473" s="8">
        <v>0</v>
      </c>
      <c r="G473" s="4">
        <v>1</v>
      </c>
      <c r="H473" s="8">
        <v>3.85</v>
      </c>
      <c r="I473" s="4">
        <v>0</v>
      </c>
    </row>
    <row r="474" spans="1:9" x14ac:dyDescent="0.2">
      <c r="A474" s="2">
        <v>20</v>
      </c>
      <c r="B474" s="1" t="s">
        <v>176</v>
      </c>
      <c r="C474" s="4">
        <v>1</v>
      </c>
      <c r="D474" s="8">
        <v>1.1399999999999999</v>
      </c>
      <c r="E474" s="4">
        <v>0</v>
      </c>
      <c r="F474" s="8">
        <v>0</v>
      </c>
      <c r="G474" s="4">
        <v>1</v>
      </c>
      <c r="H474" s="8">
        <v>3.85</v>
      </c>
      <c r="I474" s="4">
        <v>0</v>
      </c>
    </row>
    <row r="475" spans="1:9" x14ac:dyDescent="0.2">
      <c r="A475" s="1"/>
      <c r="C475" s="4"/>
      <c r="D475" s="8"/>
      <c r="E475" s="4"/>
      <c r="F475" s="8"/>
      <c r="G475" s="4"/>
      <c r="H475" s="8"/>
      <c r="I475" s="4"/>
    </row>
    <row r="476" spans="1:9" x14ac:dyDescent="0.2">
      <c r="A476" s="1" t="s">
        <v>19</v>
      </c>
      <c r="C476" s="4"/>
      <c r="D476" s="8"/>
      <c r="E476" s="4"/>
      <c r="F476" s="8"/>
      <c r="G476" s="4"/>
      <c r="H476" s="8"/>
      <c r="I476" s="4"/>
    </row>
    <row r="477" spans="1:9" x14ac:dyDescent="0.2">
      <c r="A477" s="2">
        <v>1</v>
      </c>
      <c r="B477" s="1" t="s">
        <v>105</v>
      </c>
      <c r="C477" s="4">
        <v>27</v>
      </c>
      <c r="D477" s="8">
        <v>8.85</v>
      </c>
      <c r="E477" s="4">
        <v>26</v>
      </c>
      <c r="F477" s="8">
        <v>12.75</v>
      </c>
      <c r="G477" s="4">
        <v>1</v>
      </c>
      <c r="H477" s="8">
        <v>1.05</v>
      </c>
      <c r="I477" s="4">
        <v>0</v>
      </c>
    </row>
    <row r="478" spans="1:9" x14ac:dyDescent="0.2">
      <c r="A478" s="2">
        <v>2</v>
      </c>
      <c r="B478" s="1" t="s">
        <v>104</v>
      </c>
      <c r="C478" s="4">
        <v>14</v>
      </c>
      <c r="D478" s="8">
        <v>4.59</v>
      </c>
      <c r="E478" s="4">
        <v>14</v>
      </c>
      <c r="F478" s="8">
        <v>6.86</v>
      </c>
      <c r="G478" s="4">
        <v>0</v>
      </c>
      <c r="H478" s="8">
        <v>0</v>
      </c>
      <c r="I478" s="4">
        <v>0</v>
      </c>
    </row>
    <row r="479" spans="1:9" x14ac:dyDescent="0.2">
      <c r="A479" s="2">
        <v>3</v>
      </c>
      <c r="B479" s="1" t="s">
        <v>95</v>
      </c>
      <c r="C479" s="4">
        <v>12</v>
      </c>
      <c r="D479" s="8">
        <v>3.93</v>
      </c>
      <c r="E479" s="4">
        <v>9</v>
      </c>
      <c r="F479" s="8">
        <v>4.41</v>
      </c>
      <c r="G479" s="4">
        <v>3</v>
      </c>
      <c r="H479" s="8">
        <v>3.16</v>
      </c>
      <c r="I479" s="4">
        <v>0</v>
      </c>
    </row>
    <row r="480" spans="1:9" x14ac:dyDescent="0.2">
      <c r="A480" s="2">
        <v>4</v>
      </c>
      <c r="B480" s="1" t="s">
        <v>92</v>
      </c>
      <c r="C480" s="4">
        <v>10</v>
      </c>
      <c r="D480" s="8">
        <v>3.28</v>
      </c>
      <c r="E480" s="4">
        <v>6</v>
      </c>
      <c r="F480" s="8">
        <v>2.94</v>
      </c>
      <c r="G480" s="4">
        <v>4</v>
      </c>
      <c r="H480" s="8">
        <v>4.21</v>
      </c>
      <c r="I480" s="4">
        <v>0</v>
      </c>
    </row>
    <row r="481" spans="1:9" x14ac:dyDescent="0.2">
      <c r="A481" s="2">
        <v>4</v>
      </c>
      <c r="B481" s="1" t="s">
        <v>117</v>
      </c>
      <c r="C481" s="4">
        <v>10</v>
      </c>
      <c r="D481" s="8">
        <v>3.28</v>
      </c>
      <c r="E481" s="4">
        <v>6</v>
      </c>
      <c r="F481" s="8">
        <v>2.94</v>
      </c>
      <c r="G481" s="4">
        <v>4</v>
      </c>
      <c r="H481" s="8">
        <v>4.21</v>
      </c>
      <c r="I481" s="4">
        <v>0</v>
      </c>
    </row>
    <row r="482" spans="1:9" x14ac:dyDescent="0.2">
      <c r="A482" s="2">
        <v>4</v>
      </c>
      <c r="B482" s="1" t="s">
        <v>103</v>
      </c>
      <c r="C482" s="4">
        <v>10</v>
      </c>
      <c r="D482" s="8">
        <v>3.28</v>
      </c>
      <c r="E482" s="4">
        <v>10</v>
      </c>
      <c r="F482" s="8">
        <v>4.9000000000000004</v>
      </c>
      <c r="G482" s="4">
        <v>0</v>
      </c>
      <c r="H482" s="8">
        <v>0</v>
      </c>
      <c r="I482" s="4">
        <v>0</v>
      </c>
    </row>
    <row r="483" spans="1:9" x14ac:dyDescent="0.2">
      <c r="A483" s="2">
        <v>7</v>
      </c>
      <c r="B483" s="1" t="s">
        <v>90</v>
      </c>
      <c r="C483" s="4">
        <v>8</v>
      </c>
      <c r="D483" s="8">
        <v>2.62</v>
      </c>
      <c r="E483" s="4">
        <v>1</v>
      </c>
      <c r="F483" s="8">
        <v>0.49</v>
      </c>
      <c r="G483" s="4">
        <v>7</v>
      </c>
      <c r="H483" s="8">
        <v>7.37</v>
      </c>
      <c r="I483" s="4">
        <v>0</v>
      </c>
    </row>
    <row r="484" spans="1:9" x14ac:dyDescent="0.2">
      <c r="A484" s="2">
        <v>7</v>
      </c>
      <c r="B484" s="1" t="s">
        <v>108</v>
      </c>
      <c r="C484" s="4">
        <v>8</v>
      </c>
      <c r="D484" s="8">
        <v>2.62</v>
      </c>
      <c r="E484" s="4">
        <v>8</v>
      </c>
      <c r="F484" s="8">
        <v>3.92</v>
      </c>
      <c r="G484" s="4">
        <v>0</v>
      </c>
      <c r="H484" s="8">
        <v>0</v>
      </c>
      <c r="I484" s="4">
        <v>0</v>
      </c>
    </row>
    <row r="485" spans="1:9" x14ac:dyDescent="0.2">
      <c r="A485" s="2">
        <v>9</v>
      </c>
      <c r="B485" s="1" t="s">
        <v>93</v>
      </c>
      <c r="C485" s="4">
        <v>7</v>
      </c>
      <c r="D485" s="8">
        <v>2.2999999999999998</v>
      </c>
      <c r="E485" s="4">
        <v>3</v>
      </c>
      <c r="F485" s="8">
        <v>1.47</v>
      </c>
      <c r="G485" s="4">
        <v>4</v>
      </c>
      <c r="H485" s="8">
        <v>4.21</v>
      </c>
      <c r="I485" s="4">
        <v>0</v>
      </c>
    </row>
    <row r="486" spans="1:9" x14ac:dyDescent="0.2">
      <c r="A486" s="2">
        <v>9</v>
      </c>
      <c r="B486" s="1" t="s">
        <v>94</v>
      </c>
      <c r="C486" s="4">
        <v>7</v>
      </c>
      <c r="D486" s="8">
        <v>2.2999999999999998</v>
      </c>
      <c r="E486" s="4">
        <v>4</v>
      </c>
      <c r="F486" s="8">
        <v>1.96</v>
      </c>
      <c r="G486" s="4">
        <v>3</v>
      </c>
      <c r="H486" s="8">
        <v>3.16</v>
      </c>
      <c r="I486" s="4">
        <v>0</v>
      </c>
    </row>
    <row r="487" spans="1:9" x14ac:dyDescent="0.2">
      <c r="A487" s="2">
        <v>9</v>
      </c>
      <c r="B487" s="1" t="s">
        <v>109</v>
      </c>
      <c r="C487" s="4">
        <v>7</v>
      </c>
      <c r="D487" s="8">
        <v>2.2999999999999998</v>
      </c>
      <c r="E487" s="4">
        <v>6</v>
      </c>
      <c r="F487" s="8">
        <v>2.94</v>
      </c>
      <c r="G487" s="4">
        <v>1</v>
      </c>
      <c r="H487" s="8">
        <v>1.05</v>
      </c>
      <c r="I487" s="4">
        <v>0</v>
      </c>
    </row>
    <row r="488" spans="1:9" x14ac:dyDescent="0.2">
      <c r="A488" s="2">
        <v>12</v>
      </c>
      <c r="B488" s="1" t="s">
        <v>96</v>
      </c>
      <c r="C488" s="4">
        <v>6</v>
      </c>
      <c r="D488" s="8">
        <v>1.97</v>
      </c>
      <c r="E488" s="4">
        <v>4</v>
      </c>
      <c r="F488" s="8">
        <v>1.96</v>
      </c>
      <c r="G488" s="4">
        <v>2</v>
      </c>
      <c r="H488" s="8">
        <v>2.11</v>
      </c>
      <c r="I488" s="4">
        <v>0</v>
      </c>
    </row>
    <row r="489" spans="1:9" x14ac:dyDescent="0.2">
      <c r="A489" s="2">
        <v>12</v>
      </c>
      <c r="B489" s="1" t="s">
        <v>118</v>
      </c>
      <c r="C489" s="4">
        <v>6</v>
      </c>
      <c r="D489" s="8">
        <v>1.97</v>
      </c>
      <c r="E489" s="4">
        <v>3</v>
      </c>
      <c r="F489" s="8">
        <v>1.47</v>
      </c>
      <c r="G489" s="4">
        <v>3</v>
      </c>
      <c r="H489" s="8">
        <v>3.16</v>
      </c>
      <c r="I489" s="4">
        <v>0</v>
      </c>
    </row>
    <row r="490" spans="1:9" x14ac:dyDescent="0.2">
      <c r="A490" s="2">
        <v>14</v>
      </c>
      <c r="B490" s="1" t="s">
        <v>131</v>
      </c>
      <c r="C490" s="4">
        <v>5</v>
      </c>
      <c r="D490" s="8">
        <v>1.64</v>
      </c>
      <c r="E490" s="4">
        <v>3</v>
      </c>
      <c r="F490" s="8">
        <v>1.47</v>
      </c>
      <c r="G490" s="4">
        <v>2</v>
      </c>
      <c r="H490" s="8">
        <v>2.11</v>
      </c>
      <c r="I490" s="4">
        <v>0</v>
      </c>
    </row>
    <row r="491" spans="1:9" x14ac:dyDescent="0.2">
      <c r="A491" s="2">
        <v>14</v>
      </c>
      <c r="B491" s="1" t="s">
        <v>116</v>
      </c>
      <c r="C491" s="4">
        <v>5</v>
      </c>
      <c r="D491" s="8">
        <v>1.64</v>
      </c>
      <c r="E491" s="4">
        <v>4</v>
      </c>
      <c r="F491" s="8">
        <v>1.96</v>
      </c>
      <c r="G491" s="4">
        <v>1</v>
      </c>
      <c r="H491" s="8">
        <v>1.05</v>
      </c>
      <c r="I491" s="4">
        <v>0</v>
      </c>
    </row>
    <row r="492" spans="1:9" x14ac:dyDescent="0.2">
      <c r="A492" s="2">
        <v>14</v>
      </c>
      <c r="B492" s="1" t="s">
        <v>128</v>
      </c>
      <c r="C492" s="4">
        <v>5</v>
      </c>
      <c r="D492" s="8">
        <v>1.64</v>
      </c>
      <c r="E492" s="4">
        <v>5</v>
      </c>
      <c r="F492" s="8">
        <v>2.4500000000000002</v>
      </c>
      <c r="G492" s="4">
        <v>0</v>
      </c>
      <c r="H492" s="8">
        <v>0</v>
      </c>
      <c r="I492" s="4">
        <v>0</v>
      </c>
    </row>
    <row r="493" spans="1:9" x14ac:dyDescent="0.2">
      <c r="A493" s="2">
        <v>14</v>
      </c>
      <c r="B493" s="1" t="s">
        <v>123</v>
      </c>
      <c r="C493" s="4">
        <v>5</v>
      </c>
      <c r="D493" s="8">
        <v>1.64</v>
      </c>
      <c r="E493" s="4">
        <v>3</v>
      </c>
      <c r="F493" s="8">
        <v>1.47</v>
      </c>
      <c r="G493" s="4">
        <v>2</v>
      </c>
      <c r="H493" s="8">
        <v>2.11</v>
      </c>
      <c r="I493" s="4">
        <v>0</v>
      </c>
    </row>
    <row r="494" spans="1:9" x14ac:dyDescent="0.2">
      <c r="A494" s="2">
        <v>14</v>
      </c>
      <c r="B494" s="1" t="s">
        <v>120</v>
      </c>
      <c r="C494" s="4">
        <v>5</v>
      </c>
      <c r="D494" s="8">
        <v>1.64</v>
      </c>
      <c r="E494" s="4">
        <v>3</v>
      </c>
      <c r="F494" s="8">
        <v>1.47</v>
      </c>
      <c r="G494" s="4">
        <v>2</v>
      </c>
      <c r="H494" s="8">
        <v>2.11</v>
      </c>
      <c r="I494" s="4">
        <v>0</v>
      </c>
    </row>
    <row r="495" spans="1:9" x14ac:dyDescent="0.2">
      <c r="A495" s="2">
        <v>14</v>
      </c>
      <c r="B495" s="1" t="s">
        <v>168</v>
      </c>
      <c r="C495" s="4">
        <v>5</v>
      </c>
      <c r="D495" s="8">
        <v>1.64</v>
      </c>
      <c r="E495" s="4">
        <v>5</v>
      </c>
      <c r="F495" s="8">
        <v>2.4500000000000002</v>
      </c>
      <c r="G495" s="4">
        <v>0</v>
      </c>
      <c r="H495" s="8">
        <v>0</v>
      </c>
      <c r="I495" s="4">
        <v>0</v>
      </c>
    </row>
    <row r="496" spans="1:9" x14ac:dyDescent="0.2">
      <c r="A496" s="2">
        <v>14</v>
      </c>
      <c r="B496" s="1" t="s">
        <v>113</v>
      </c>
      <c r="C496" s="4">
        <v>5</v>
      </c>
      <c r="D496" s="8">
        <v>1.64</v>
      </c>
      <c r="E496" s="4">
        <v>2</v>
      </c>
      <c r="F496" s="8">
        <v>0.98</v>
      </c>
      <c r="G496" s="4">
        <v>3</v>
      </c>
      <c r="H496" s="8">
        <v>3.16</v>
      </c>
      <c r="I496" s="4">
        <v>0</v>
      </c>
    </row>
    <row r="497" spans="1:9" x14ac:dyDescent="0.2">
      <c r="A497" s="1"/>
      <c r="C497" s="4"/>
      <c r="D497" s="8"/>
      <c r="E497" s="4"/>
      <c r="F497" s="8"/>
      <c r="G497" s="4"/>
      <c r="H497" s="8"/>
      <c r="I497" s="4"/>
    </row>
    <row r="498" spans="1:9" x14ac:dyDescent="0.2">
      <c r="A498" s="1" t="s">
        <v>20</v>
      </c>
      <c r="C498" s="4"/>
      <c r="D498" s="8"/>
      <c r="E498" s="4"/>
      <c r="F498" s="8"/>
      <c r="G498" s="4"/>
      <c r="H498" s="8"/>
      <c r="I498" s="4"/>
    </row>
    <row r="499" spans="1:9" x14ac:dyDescent="0.2">
      <c r="A499" s="2">
        <v>1</v>
      </c>
      <c r="B499" s="1" t="s">
        <v>105</v>
      </c>
      <c r="C499" s="4">
        <v>53</v>
      </c>
      <c r="D499" s="8">
        <v>7.25</v>
      </c>
      <c r="E499" s="4">
        <v>53</v>
      </c>
      <c r="F499" s="8">
        <v>9.9600000000000009</v>
      </c>
      <c r="G499" s="4">
        <v>0</v>
      </c>
      <c r="H499" s="8">
        <v>0</v>
      </c>
      <c r="I499" s="4">
        <v>0</v>
      </c>
    </row>
    <row r="500" spans="1:9" x14ac:dyDescent="0.2">
      <c r="A500" s="2">
        <v>2</v>
      </c>
      <c r="B500" s="1" t="s">
        <v>99</v>
      </c>
      <c r="C500" s="4">
        <v>45</v>
      </c>
      <c r="D500" s="8">
        <v>6.16</v>
      </c>
      <c r="E500" s="4">
        <v>40</v>
      </c>
      <c r="F500" s="8">
        <v>7.52</v>
      </c>
      <c r="G500" s="4">
        <v>5</v>
      </c>
      <c r="H500" s="8">
        <v>3.03</v>
      </c>
      <c r="I500" s="4">
        <v>0</v>
      </c>
    </row>
    <row r="501" spans="1:9" x14ac:dyDescent="0.2">
      <c r="A501" s="2">
        <v>3</v>
      </c>
      <c r="B501" s="1" t="s">
        <v>103</v>
      </c>
      <c r="C501" s="4">
        <v>29</v>
      </c>
      <c r="D501" s="8">
        <v>3.97</v>
      </c>
      <c r="E501" s="4">
        <v>27</v>
      </c>
      <c r="F501" s="8">
        <v>5.08</v>
      </c>
      <c r="G501" s="4">
        <v>1</v>
      </c>
      <c r="H501" s="8">
        <v>0.61</v>
      </c>
      <c r="I501" s="4">
        <v>1</v>
      </c>
    </row>
    <row r="502" spans="1:9" x14ac:dyDescent="0.2">
      <c r="A502" s="2">
        <v>3</v>
      </c>
      <c r="B502" s="1" t="s">
        <v>104</v>
      </c>
      <c r="C502" s="4">
        <v>29</v>
      </c>
      <c r="D502" s="8">
        <v>3.97</v>
      </c>
      <c r="E502" s="4">
        <v>29</v>
      </c>
      <c r="F502" s="8">
        <v>5.45</v>
      </c>
      <c r="G502" s="4">
        <v>0</v>
      </c>
      <c r="H502" s="8">
        <v>0</v>
      </c>
      <c r="I502" s="4">
        <v>0</v>
      </c>
    </row>
    <row r="503" spans="1:9" x14ac:dyDescent="0.2">
      <c r="A503" s="2">
        <v>5</v>
      </c>
      <c r="B503" s="1" t="s">
        <v>102</v>
      </c>
      <c r="C503" s="4">
        <v>24</v>
      </c>
      <c r="D503" s="8">
        <v>3.28</v>
      </c>
      <c r="E503" s="4">
        <v>24</v>
      </c>
      <c r="F503" s="8">
        <v>4.51</v>
      </c>
      <c r="G503" s="4">
        <v>0</v>
      </c>
      <c r="H503" s="8">
        <v>0</v>
      </c>
      <c r="I503" s="4">
        <v>0</v>
      </c>
    </row>
    <row r="504" spans="1:9" x14ac:dyDescent="0.2">
      <c r="A504" s="2">
        <v>6</v>
      </c>
      <c r="B504" s="1" t="s">
        <v>101</v>
      </c>
      <c r="C504" s="4">
        <v>22</v>
      </c>
      <c r="D504" s="8">
        <v>3.01</v>
      </c>
      <c r="E504" s="4">
        <v>20</v>
      </c>
      <c r="F504" s="8">
        <v>3.76</v>
      </c>
      <c r="G504" s="4">
        <v>2</v>
      </c>
      <c r="H504" s="8">
        <v>1.21</v>
      </c>
      <c r="I504" s="4">
        <v>0</v>
      </c>
    </row>
    <row r="505" spans="1:9" x14ac:dyDescent="0.2">
      <c r="A505" s="2">
        <v>6</v>
      </c>
      <c r="B505" s="1" t="s">
        <v>140</v>
      </c>
      <c r="C505" s="4">
        <v>22</v>
      </c>
      <c r="D505" s="8">
        <v>3.01</v>
      </c>
      <c r="E505" s="4">
        <v>20</v>
      </c>
      <c r="F505" s="8">
        <v>3.76</v>
      </c>
      <c r="G505" s="4">
        <v>1</v>
      </c>
      <c r="H505" s="8">
        <v>0.61</v>
      </c>
      <c r="I505" s="4">
        <v>1</v>
      </c>
    </row>
    <row r="506" spans="1:9" x14ac:dyDescent="0.2">
      <c r="A506" s="2">
        <v>8</v>
      </c>
      <c r="B506" s="1" t="s">
        <v>121</v>
      </c>
      <c r="C506" s="4">
        <v>21</v>
      </c>
      <c r="D506" s="8">
        <v>2.87</v>
      </c>
      <c r="E506" s="4">
        <v>0</v>
      </c>
      <c r="F506" s="8">
        <v>0</v>
      </c>
      <c r="G506" s="4">
        <v>0</v>
      </c>
      <c r="H506" s="8">
        <v>0</v>
      </c>
      <c r="I506" s="4">
        <v>0</v>
      </c>
    </row>
    <row r="507" spans="1:9" x14ac:dyDescent="0.2">
      <c r="A507" s="2">
        <v>9</v>
      </c>
      <c r="B507" s="1" t="s">
        <v>95</v>
      </c>
      <c r="C507" s="4">
        <v>19</v>
      </c>
      <c r="D507" s="8">
        <v>2.6</v>
      </c>
      <c r="E507" s="4">
        <v>16</v>
      </c>
      <c r="F507" s="8">
        <v>3.01</v>
      </c>
      <c r="G507" s="4">
        <v>3</v>
      </c>
      <c r="H507" s="8">
        <v>1.82</v>
      </c>
      <c r="I507" s="4">
        <v>0</v>
      </c>
    </row>
    <row r="508" spans="1:9" x14ac:dyDescent="0.2">
      <c r="A508" s="2">
        <v>10</v>
      </c>
      <c r="B508" s="1" t="s">
        <v>118</v>
      </c>
      <c r="C508" s="4">
        <v>17</v>
      </c>
      <c r="D508" s="8">
        <v>2.33</v>
      </c>
      <c r="E508" s="4">
        <v>4</v>
      </c>
      <c r="F508" s="8">
        <v>0.75</v>
      </c>
      <c r="G508" s="4">
        <v>13</v>
      </c>
      <c r="H508" s="8">
        <v>7.88</v>
      </c>
      <c r="I508" s="4">
        <v>0</v>
      </c>
    </row>
    <row r="509" spans="1:9" x14ac:dyDescent="0.2">
      <c r="A509" s="2">
        <v>11</v>
      </c>
      <c r="B509" s="1" t="s">
        <v>107</v>
      </c>
      <c r="C509" s="4">
        <v>16</v>
      </c>
      <c r="D509" s="8">
        <v>2.19</v>
      </c>
      <c r="E509" s="4">
        <v>16</v>
      </c>
      <c r="F509" s="8">
        <v>3.01</v>
      </c>
      <c r="G509" s="4">
        <v>0</v>
      </c>
      <c r="H509" s="8">
        <v>0</v>
      </c>
      <c r="I509" s="4">
        <v>0</v>
      </c>
    </row>
    <row r="510" spans="1:9" x14ac:dyDescent="0.2">
      <c r="A510" s="2">
        <v>12</v>
      </c>
      <c r="B510" s="1" t="s">
        <v>96</v>
      </c>
      <c r="C510" s="4">
        <v>14</v>
      </c>
      <c r="D510" s="8">
        <v>1.92</v>
      </c>
      <c r="E510" s="4">
        <v>9</v>
      </c>
      <c r="F510" s="8">
        <v>1.69</v>
      </c>
      <c r="G510" s="4">
        <v>5</v>
      </c>
      <c r="H510" s="8">
        <v>3.03</v>
      </c>
      <c r="I510" s="4">
        <v>0</v>
      </c>
    </row>
    <row r="511" spans="1:9" x14ac:dyDescent="0.2">
      <c r="A511" s="2">
        <v>12</v>
      </c>
      <c r="B511" s="1" t="s">
        <v>108</v>
      </c>
      <c r="C511" s="4">
        <v>14</v>
      </c>
      <c r="D511" s="8">
        <v>1.92</v>
      </c>
      <c r="E511" s="4">
        <v>14</v>
      </c>
      <c r="F511" s="8">
        <v>2.63</v>
      </c>
      <c r="G511" s="4">
        <v>0</v>
      </c>
      <c r="H511" s="8">
        <v>0</v>
      </c>
      <c r="I511" s="4">
        <v>0</v>
      </c>
    </row>
    <row r="512" spans="1:9" x14ac:dyDescent="0.2">
      <c r="A512" s="2">
        <v>14</v>
      </c>
      <c r="B512" s="1" t="s">
        <v>90</v>
      </c>
      <c r="C512" s="4">
        <v>13</v>
      </c>
      <c r="D512" s="8">
        <v>1.78</v>
      </c>
      <c r="E512" s="4">
        <v>0</v>
      </c>
      <c r="F512" s="8">
        <v>0</v>
      </c>
      <c r="G512" s="4">
        <v>13</v>
      </c>
      <c r="H512" s="8">
        <v>7.88</v>
      </c>
      <c r="I512" s="4">
        <v>0</v>
      </c>
    </row>
    <row r="513" spans="1:9" x14ac:dyDescent="0.2">
      <c r="A513" s="2">
        <v>14</v>
      </c>
      <c r="B513" s="1" t="s">
        <v>119</v>
      </c>
      <c r="C513" s="4">
        <v>13</v>
      </c>
      <c r="D513" s="8">
        <v>1.78</v>
      </c>
      <c r="E513" s="4">
        <v>8</v>
      </c>
      <c r="F513" s="8">
        <v>1.5</v>
      </c>
      <c r="G513" s="4">
        <v>4</v>
      </c>
      <c r="H513" s="8">
        <v>2.42</v>
      </c>
      <c r="I513" s="4">
        <v>1</v>
      </c>
    </row>
    <row r="514" spans="1:9" x14ac:dyDescent="0.2">
      <c r="A514" s="2">
        <v>16</v>
      </c>
      <c r="B514" s="1" t="s">
        <v>92</v>
      </c>
      <c r="C514" s="4">
        <v>12</v>
      </c>
      <c r="D514" s="8">
        <v>1.64</v>
      </c>
      <c r="E514" s="4">
        <v>9</v>
      </c>
      <c r="F514" s="8">
        <v>1.69</v>
      </c>
      <c r="G514" s="4">
        <v>3</v>
      </c>
      <c r="H514" s="8">
        <v>1.82</v>
      </c>
      <c r="I514" s="4">
        <v>0</v>
      </c>
    </row>
    <row r="515" spans="1:9" x14ac:dyDescent="0.2">
      <c r="A515" s="2">
        <v>16</v>
      </c>
      <c r="B515" s="1" t="s">
        <v>117</v>
      </c>
      <c r="C515" s="4">
        <v>12</v>
      </c>
      <c r="D515" s="8">
        <v>1.64</v>
      </c>
      <c r="E515" s="4">
        <v>11</v>
      </c>
      <c r="F515" s="8">
        <v>2.0699999999999998</v>
      </c>
      <c r="G515" s="4">
        <v>1</v>
      </c>
      <c r="H515" s="8">
        <v>0.61</v>
      </c>
      <c r="I515" s="4">
        <v>0</v>
      </c>
    </row>
    <row r="516" spans="1:9" x14ac:dyDescent="0.2">
      <c r="A516" s="2">
        <v>18</v>
      </c>
      <c r="B516" s="1" t="s">
        <v>123</v>
      </c>
      <c r="C516" s="4">
        <v>11</v>
      </c>
      <c r="D516" s="8">
        <v>1.5</v>
      </c>
      <c r="E516" s="4">
        <v>9</v>
      </c>
      <c r="F516" s="8">
        <v>1.69</v>
      </c>
      <c r="G516" s="4">
        <v>2</v>
      </c>
      <c r="H516" s="8">
        <v>1.21</v>
      </c>
      <c r="I516" s="4">
        <v>0</v>
      </c>
    </row>
    <row r="517" spans="1:9" x14ac:dyDescent="0.2">
      <c r="A517" s="2">
        <v>18</v>
      </c>
      <c r="B517" s="1" t="s">
        <v>120</v>
      </c>
      <c r="C517" s="4">
        <v>11</v>
      </c>
      <c r="D517" s="8">
        <v>1.5</v>
      </c>
      <c r="E517" s="4">
        <v>7</v>
      </c>
      <c r="F517" s="8">
        <v>1.32</v>
      </c>
      <c r="G517" s="4">
        <v>4</v>
      </c>
      <c r="H517" s="8">
        <v>2.42</v>
      </c>
      <c r="I517" s="4">
        <v>0</v>
      </c>
    </row>
    <row r="518" spans="1:9" x14ac:dyDescent="0.2">
      <c r="A518" s="2">
        <v>18</v>
      </c>
      <c r="B518" s="1" t="s">
        <v>97</v>
      </c>
      <c r="C518" s="4">
        <v>11</v>
      </c>
      <c r="D518" s="8">
        <v>1.5</v>
      </c>
      <c r="E518" s="4">
        <v>6</v>
      </c>
      <c r="F518" s="8">
        <v>1.1299999999999999</v>
      </c>
      <c r="G518" s="4">
        <v>5</v>
      </c>
      <c r="H518" s="8">
        <v>3.03</v>
      </c>
      <c r="I518" s="4">
        <v>0</v>
      </c>
    </row>
    <row r="519" spans="1:9" x14ac:dyDescent="0.2">
      <c r="A519" s="2">
        <v>18</v>
      </c>
      <c r="B519" s="1" t="s">
        <v>109</v>
      </c>
      <c r="C519" s="4">
        <v>11</v>
      </c>
      <c r="D519" s="8">
        <v>1.5</v>
      </c>
      <c r="E519" s="4">
        <v>11</v>
      </c>
      <c r="F519" s="8">
        <v>2.0699999999999998</v>
      </c>
      <c r="G519" s="4">
        <v>0</v>
      </c>
      <c r="H519" s="8">
        <v>0</v>
      </c>
      <c r="I519" s="4">
        <v>0</v>
      </c>
    </row>
    <row r="520" spans="1:9" x14ac:dyDescent="0.2">
      <c r="A520" s="1"/>
      <c r="C520" s="4"/>
      <c r="D520" s="8"/>
      <c r="E520" s="4"/>
      <c r="F520" s="8"/>
      <c r="G520" s="4"/>
      <c r="H520" s="8"/>
      <c r="I520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0189-9A40-4661-A412-2D4F24DE0B0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178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14</v>
      </c>
      <c r="D5" s="8">
        <v>0.04</v>
      </c>
      <c r="E5" s="12">
        <v>1</v>
      </c>
      <c r="F5" s="8">
        <v>0.01</v>
      </c>
      <c r="G5" s="12">
        <v>13</v>
      </c>
      <c r="H5" s="8">
        <v>0.08</v>
      </c>
      <c r="I5" s="12">
        <v>0</v>
      </c>
    </row>
    <row r="6" spans="2:9" ht="15" customHeight="1" x14ac:dyDescent="0.2">
      <c r="B6" t="s">
        <v>22</v>
      </c>
      <c r="C6" s="12">
        <v>4737</v>
      </c>
      <c r="D6" s="8">
        <v>13.53</v>
      </c>
      <c r="E6" s="12">
        <v>1432</v>
      </c>
      <c r="F6" s="8">
        <v>7.71</v>
      </c>
      <c r="G6" s="12">
        <v>3305</v>
      </c>
      <c r="H6" s="8">
        <v>20.92</v>
      </c>
      <c r="I6" s="12">
        <v>0</v>
      </c>
    </row>
    <row r="7" spans="2:9" ht="15" customHeight="1" x14ac:dyDescent="0.2">
      <c r="B7" t="s">
        <v>23</v>
      </c>
      <c r="C7" s="12">
        <v>2769</v>
      </c>
      <c r="D7" s="8">
        <v>7.91</v>
      </c>
      <c r="E7" s="12">
        <v>1003</v>
      </c>
      <c r="F7" s="8">
        <v>5.4</v>
      </c>
      <c r="G7" s="12">
        <v>1764</v>
      </c>
      <c r="H7" s="8">
        <v>11.17</v>
      </c>
      <c r="I7" s="12">
        <v>2</v>
      </c>
    </row>
    <row r="8" spans="2:9" ht="15" customHeight="1" x14ac:dyDescent="0.2">
      <c r="B8" t="s">
        <v>24</v>
      </c>
      <c r="C8" s="12">
        <v>79</v>
      </c>
      <c r="D8" s="8">
        <v>0.23</v>
      </c>
      <c r="E8" s="12">
        <v>0</v>
      </c>
      <c r="F8" s="8">
        <v>0</v>
      </c>
      <c r="G8" s="12">
        <v>62</v>
      </c>
      <c r="H8" s="8">
        <v>0.39</v>
      </c>
      <c r="I8" s="12">
        <v>0</v>
      </c>
    </row>
    <row r="9" spans="2:9" ht="15" customHeight="1" x14ac:dyDescent="0.2">
      <c r="B9" t="s">
        <v>25</v>
      </c>
      <c r="C9" s="12">
        <v>246</v>
      </c>
      <c r="D9" s="8">
        <v>0.7</v>
      </c>
      <c r="E9" s="12">
        <v>19</v>
      </c>
      <c r="F9" s="8">
        <v>0.1</v>
      </c>
      <c r="G9" s="12">
        <v>226</v>
      </c>
      <c r="H9" s="8">
        <v>1.43</v>
      </c>
      <c r="I9" s="12">
        <v>1</v>
      </c>
    </row>
    <row r="10" spans="2:9" ht="15" customHeight="1" x14ac:dyDescent="0.2">
      <c r="B10" t="s">
        <v>26</v>
      </c>
      <c r="C10" s="12">
        <v>480</v>
      </c>
      <c r="D10" s="8">
        <v>1.37</v>
      </c>
      <c r="E10" s="12">
        <v>130</v>
      </c>
      <c r="F10" s="8">
        <v>0.7</v>
      </c>
      <c r="G10" s="12">
        <v>334</v>
      </c>
      <c r="H10" s="8">
        <v>2.11</v>
      </c>
      <c r="I10" s="12">
        <v>4</v>
      </c>
    </row>
    <row r="11" spans="2:9" ht="15" customHeight="1" x14ac:dyDescent="0.2">
      <c r="B11" t="s">
        <v>27</v>
      </c>
      <c r="C11" s="12">
        <v>8800</v>
      </c>
      <c r="D11" s="8">
        <v>25.13</v>
      </c>
      <c r="E11" s="12">
        <v>4272</v>
      </c>
      <c r="F11" s="8">
        <v>23.01</v>
      </c>
      <c r="G11" s="12">
        <v>4517</v>
      </c>
      <c r="H11" s="8">
        <v>28.59</v>
      </c>
      <c r="I11" s="12">
        <v>9</v>
      </c>
    </row>
    <row r="12" spans="2:9" ht="15" customHeight="1" x14ac:dyDescent="0.2">
      <c r="B12" t="s">
        <v>28</v>
      </c>
      <c r="C12" s="12">
        <v>313</v>
      </c>
      <c r="D12" s="8">
        <v>0.89</v>
      </c>
      <c r="E12" s="12">
        <v>54</v>
      </c>
      <c r="F12" s="8">
        <v>0.28999999999999998</v>
      </c>
      <c r="G12" s="12">
        <v>259</v>
      </c>
      <c r="H12" s="8">
        <v>1.64</v>
      </c>
      <c r="I12" s="12">
        <v>0</v>
      </c>
    </row>
    <row r="13" spans="2:9" ht="15" customHeight="1" x14ac:dyDescent="0.2">
      <c r="B13" t="s">
        <v>29</v>
      </c>
      <c r="C13" s="12">
        <v>2908</v>
      </c>
      <c r="D13" s="8">
        <v>8.3000000000000007</v>
      </c>
      <c r="E13" s="12">
        <v>1260</v>
      </c>
      <c r="F13" s="8">
        <v>6.79</v>
      </c>
      <c r="G13" s="12">
        <v>1638</v>
      </c>
      <c r="H13" s="8">
        <v>10.37</v>
      </c>
      <c r="I13" s="12">
        <v>2</v>
      </c>
    </row>
    <row r="14" spans="2:9" ht="15" customHeight="1" x14ac:dyDescent="0.2">
      <c r="B14" t="s">
        <v>30</v>
      </c>
      <c r="C14" s="12">
        <v>1720</v>
      </c>
      <c r="D14" s="8">
        <v>4.91</v>
      </c>
      <c r="E14" s="12">
        <v>908</v>
      </c>
      <c r="F14" s="8">
        <v>4.8899999999999997</v>
      </c>
      <c r="G14" s="12">
        <v>796</v>
      </c>
      <c r="H14" s="8">
        <v>5.04</v>
      </c>
      <c r="I14" s="12">
        <v>6</v>
      </c>
    </row>
    <row r="15" spans="2:9" ht="15" customHeight="1" x14ac:dyDescent="0.2">
      <c r="B15" t="s">
        <v>31</v>
      </c>
      <c r="C15" s="12">
        <v>4109</v>
      </c>
      <c r="D15" s="8">
        <v>11.73</v>
      </c>
      <c r="E15" s="12">
        <v>3478</v>
      </c>
      <c r="F15" s="8">
        <v>18.73</v>
      </c>
      <c r="G15" s="12">
        <v>617</v>
      </c>
      <c r="H15" s="8">
        <v>3.91</v>
      </c>
      <c r="I15" s="12">
        <v>4</v>
      </c>
    </row>
    <row r="16" spans="2:9" ht="15" customHeight="1" x14ac:dyDescent="0.2">
      <c r="B16" t="s">
        <v>32</v>
      </c>
      <c r="C16" s="12">
        <v>4544</v>
      </c>
      <c r="D16" s="8">
        <v>12.98</v>
      </c>
      <c r="E16" s="12">
        <v>3719</v>
      </c>
      <c r="F16" s="8">
        <v>20.03</v>
      </c>
      <c r="G16" s="12">
        <v>786</v>
      </c>
      <c r="H16" s="8">
        <v>4.9800000000000004</v>
      </c>
      <c r="I16" s="12">
        <v>12</v>
      </c>
    </row>
    <row r="17" spans="2:9" ht="15" customHeight="1" x14ac:dyDescent="0.2">
      <c r="B17" t="s">
        <v>33</v>
      </c>
      <c r="C17" s="12">
        <v>1400</v>
      </c>
      <c r="D17" s="8">
        <v>4</v>
      </c>
      <c r="E17" s="12">
        <v>808</v>
      </c>
      <c r="F17" s="8">
        <v>4.3499999999999996</v>
      </c>
      <c r="G17" s="12">
        <v>254</v>
      </c>
      <c r="H17" s="8">
        <v>1.61</v>
      </c>
      <c r="I17" s="12">
        <v>3</v>
      </c>
    </row>
    <row r="18" spans="2:9" ht="15" customHeight="1" x14ac:dyDescent="0.2">
      <c r="B18" t="s">
        <v>34</v>
      </c>
      <c r="C18" s="12">
        <v>1592</v>
      </c>
      <c r="D18" s="8">
        <v>4.55</v>
      </c>
      <c r="E18" s="12">
        <v>935</v>
      </c>
      <c r="F18" s="8">
        <v>5.04</v>
      </c>
      <c r="G18" s="12">
        <v>534</v>
      </c>
      <c r="H18" s="8">
        <v>3.38</v>
      </c>
      <c r="I18" s="12">
        <v>11</v>
      </c>
    </row>
    <row r="19" spans="2:9" ht="15" customHeight="1" x14ac:dyDescent="0.2">
      <c r="B19" t="s">
        <v>35</v>
      </c>
      <c r="C19" s="12">
        <v>1307</v>
      </c>
      <c r="D19" s="8">
        <v>3.73</v>
      </c>
      <c r="E19" s="12">
        <v>549</v>
      </c>
      <c r="F19" s="8">
        <v>2.96</v>
      </c>
      <c r="G19" s="12">
        <v>693</v>
      </c>
      <c r="H19" s="8">
        <v>4.3899999999999997</v>
      </c>
      <c r="I19" s="12">
        <v>12</v>
      </c>
    </row>
    <row r="20" spans="2:9" ht="15" customHeight="1" x14ac:dyDescent="0.2">
      <c r="B20" s="9" t="s">
        <v>180</v>
      </c>
      <c r="C20" s="12">
        <f>SUM(LTBL_38000[総数／事業所数])</f>
        <v>35018</v>
      </c>
      <c r="E20" s="12">
        <f>SUBTOTAL(109,LTBL_38000[個人／事業所数])</f>
        <v>18568</v>
      </c>
      <c r="G20" s="12">
        <f>SUBTOTAL(109,LTBL_38000[法人／事業所数])</f>
        <v>15798</v>
      </c>
      <c r="I20" s="12">
        <f>SUBTOTAL(109,LTBL_38000[法人以外の団体／事業所数])</f>
        <v>66</v>
      </c>
    </row>
    <row r="21" spans="2:9" ht="15" customHeight="1" x14ac:dyDescent="0.2">
      <c r="E21" s="11">
        <f>LTBL_38000[[#Totals],[個人／事業所数]]/LTBL_38000[[#Totals],[総数／事業所数]]</f>
        <v>0.53024159003940829</v>
      </c>
      <c r="G21" s="11">
        <f>LTBL_38000[[#Totals],[法人／事業所数]]/LTBL_38000[[#Totals],[総数／事業所数]]</f>
        <v>0.45113941401564911</v>
      </c>
      <c r="I21" s="11">
        <f>LTBL_38000[[#Totals],[法人以外の団体／事業所数]]/LTBL_38000[[#Totals],[総数／事業所数]]</f>
        <v>1.8847449882917356E-3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3939</v>
      </c>
      <c r="D24" s="8">
        <v>11.25</v>
      </c>
      <c r="E24" s="12">
        <v>3438</v>
      </c>
      <c r="F24" s="8">
        <v>18.52</v>
      </c>
      <c r="G24" s="12">
        <v>499</v>
      </c>
      <c r="H24" s="8">
        <v>3.16</v>
      </c>
      <c r="I24" s="12">
        <v>1</v>
      </c>
    </row>
    <row r="25" spans="2:9" ht="15" customHeight="1" x14ac:dyDescent="0.2">
      <c r="B25" t="s">
        <v>58</v>
      </c>
      <c r="C25" s="12">
        <v>3598</v>
      </c>
      <c r="D25" s="8">
        <v>10.27</v>
      </c>
      <c r="E25" s="12">
        <v>3205</v>
      </c>
      <c r="F25" s="8">
        <v>17.260000000000002</v>
      </c>
      <c r="G25" s="12">
        <v>389</v>
      </c>
      <c r="H25" s="8">
        <v>2.46</v>
      </c>
      <c r="I25" s="12">
        <v>4</v>
      </c>
    </row>
    <row r="26" spans="2:9" ht="15" customHeight="1" x14ac:dyDescent="0.2">
      <c r="B26" t="s">
        <v>54</v>
      </c>
      <c r="C26" s="12">
        <v>2557</v>
      </c>
      <c r="D26" s="8">
        <v>7.3</v>
      </c>
      <c r="E26" s="12">
        <v>1298</v>
      </c>
      <c r="F26" s="8">
        <v>6.99</v>
      </c>
      <c r="G26" s="12">
        <v>1255</v>
      </c>
      <c r="H26" s="8">
        <v>7.94</v>
      </c>
      <c r="I26" s="12">
        <v>2</v>
      </c>
    </row>
    <row r="27" spans="2:9" ht="15" customHeight="1" x14ac:dyDescent="0.2">
      <c r="B27" t="s">
        <v>55</v>
      </c>
      <c r="C27" s="12">
        <v>2322</v>
      </c>
      <c r="D27" s="8">
        <v>6.63</v>
      </c>
      <c r="E27" s="12">
        <v>1146</v>
      </c>
      <c r="F27" s="8">
        <v>6.17</v>
      </c>
      <c r="G27" s="12">
        <v>1166</v>
      </c>
      <c r="H27" s="8">
        <v>7.38</v>
      </c>
      <c r="I27" s="12">
        <v>2</v>
      </c>
    </row>
    <row r="28" spans="2:9" ht="15" customHeight="1" x14ac:dyDescent="0.2">
      <c r="B28" t="s">
        <v>44</v>
      </c>
      <c r="C28" s="12">
        <v>2054</v>
      </c>
      <c r="D28" s="8">
        <v>5.87</v>
      </c>
      <c r="E28" s="12">
        <v>517</v>
      </c>
      <c r="F28" s="8">
        <v>2.78</v>
      </c>
      <c r="G28" s="12">
        <v>1537</v>
      </c>
      <c r="H28" s="8">
        <v>9.73</v>
      </c>
      <c r="I28" s="12">
        <v>0</v>
      </c>
    </row>
    <row r="29" spans="2:9" ht="15" customHeight="1" x14ac:dyDescent="0.2">
      <c r="B29" t="s">
        <v>52</v>
      </c>
      <c r="C29" s="12">
        <v>1895</v>
      </c>
      <c r="D29" s="8">
        <v>5.41</v>
      </c>
      <c r="E29" s="12">
        <v>1375</v>
      </c>
      <c r="F29" s="8">
        <v>7.41</v>
      </c>
      <c r="G29" s="12">
        <v>514</v>
      </c>
      <c r="H29" s="8">
        <v>3.25</v>
      </c>
      <c r="I29" s="12">
        <v>6</v>
      </c>
    </row>
    <row r="30" spans="2:9" ht="15" customHeight="1" x14ac:dyDescent="0.2">
      <c r="B30" t="s">
        <v>60</v>
      </c>
      <c r="C30" s="12">
        <v>1400</v>
      </c>
      <c r="D30" s="8">
        <v>4</v>
      </c>
      <c r="E30" s="12">
        <v>808</v>
      </c>
      <c r="F30" s="8">
        <v>4.3499999999999996</v>
      </c>
      <c r="G30" s="12">
        <v>254</v>
      </c>
      <c r="H30" s="8">
        <v>1.61</v>
      </c>
      <c r="I30" s="12">
        <v>3</v>
      </c>
    </row>
    <row r="31" spans="2:9" ht="15" customHeight="1" x14ac:dyDescent="0.2">
      <c r="B31" t="s">
        <v>45</v>
      </c>
      <c r="C31" s="12">
        <v>1367</v>
      </c>
      <c r="D31" s="8">
        <v>3.9</v>
      </c>
      <c r="E31" s="12">
        <v>580</v>
      </c>
      <c r="F31" s="8">
        <v>3.12</v>
      </c>
      <c r="G31" s="12">
        <v>787</v>
      </c>
      <c r="H31" s="8">
        <v>4.9800000000000004</v>
      </c>
      <c r="I31" s="12">
        <v>0</v>
      </c>
    </row>
    <row r="32" spans="2:9" ht="15" customHeight="1" x14ac:dyDescent="0.2">
      <c r="B32" t="s">
        <v>46</v>
      </c>
      <c r="C32" s="12">
        <v>1316</v>
      </c>
      <c r="D32" s="8">
        <v>3.76</v>
      </c>
      <c r="E32" s="12">
        <v>335</v>
      </c>
      <c r="F32" s="8">
        <v>1.8</v>
      </c>
      <c r="G32" s="12">
        <v>981</v>
      </c>
      <c r="H32" s="8">
        <v>6.21</v>
      </c>
      <c r="I32" s="12">
        <v>0</v>
      </c>
    </row>
    <row r="33" spans="2:9" ht="15" customHeight="1" x14ac:dyDescent="0.2">
      <c r="B33" t="s">
        <v>53</v>
      </c>
      <c r="C33" s="12">
        <v>1169</v>
      </c>
      <c r="D33" s="8">
        <v>3.34</v>
      </c>
      <c r="E33" s="12">
        <v>719</v>
      </c>
      <c r="F33" s="8">
        <v>3.87</v>
      </c>
      <c r="G33" s="12">
        <v>450</v>
      </c>
      <c r="H33" s="8">
        <v>2.85</v>
      </c>
      <c r="I33" s="12">
        <v>0</v>
      </c>
    </row>
    <row r="34" spans="2:9" ht="15" customHeight="1" x14ac:dyDescent="0.2">
      <c r="B34" t="s">
        <v>61</v>
      </c>
      <c r="C34" s="12">
        <v>1065</v>
      </c>
      <c r="D34" s="8">
        <v>3.04</v>
      </c>
      <c r="E34" s="12">
        <v>926</v>
      </c>
      <c r="F34" s="8">
        <v>4.99</v>
      </c>
      <c r="G34" s="12">
        <v>139</v>
      </c>
      <c r="H34" s="8">
        <v>0.88</v>
      </c>
      <c r="I34" s="12">
        <v>0</v>
      </c>
    </row>
    <row r="35" spans="2:9" ht="15" customHeight="1" x14ac:dyDescent="0.2">
      <c r="B35" t="s">
        <v>56</v>
      </c>
      <c r="C35" s="12">
        <v>913</v>
      </c>
      <c r="D35" s="8">
        <v>2.61</v>
      </c>
      <c r="E35" s="12">
        <v>603</v>
      </c>
      <c r="F35" s="8">
        <v>3.25</v>
      </c>
      <c r="G35" s="12">
        <v>308</v>
      </c>
      <c r="H35" s="8">
        <v>1.95</v>
      </c>
      <c r="I35" s="12">
        <v>2</v>
      </c>
    </row>
    <row r="36" spans="2:9" ht="15" customHeight="1" x14ac:dyDescent="0.2">
      <c r="B36" t="s">
        <v>51</v>
      </c>
      <c r="C36" s="12">
        <v>846</v>
      </c>
      <c r="D36" s="8">
        <v>2.42</v>
      </c>
      <c r="E36" s="12">
        <v>410</v>
      </c>
      <c r="F36" s="8">
        <v>2.21</v>
      </c>
      <c r="G36" s="12">
        <v>436</v>
      </c>
      <c r="H36" s="8">
        <v>2.76</v>
      </c>
      <c r="I36" s="12">
        <v>0</v>
      </c>
    </row>
    <row r="37" spans="2:9" ht="15" customHeight="1" x14ac:dyDescent="0.2">
      <c r="B37" t="s">
        <v>57</v>
      </c>
      <c r="C37" s="12">
        <v>736</v>
      </c>
      <c r="D37" s="8">
        <v>2.1</v>
      </c>
      <c r="E37" s="12">
        <v>297</v>
      </c>
      <c r="F37" s="8">
        <v>1.6</v>
      </c>
      <c r="G37" s="12">
        <v>426</v>
      </c>
      <c r="H37" s="8">
        <v>2.7</v>
      </c>
      <c r="I37" s="12">
        <v>4</v>
      </c>
    </row>
    <row r="38" spans="2:9" ht="15" customHeight="1" x14ac:dyDescent="0.2">
      <c r="B38" t="s">
        <v>62</v>
      </c>
      <c r="C38" s="12">
        <v>527</v>
      </c>
      <c r="D38" s="8">
        <v>1.5</v>
      </c>
      <c r="E38" s="12">
        <v>9</v>
      </c>
      <c r="F38" s="8">
        <v>0.05</v>
      </c>
      <c r="G38" s="12">
        <v>395</v>
      </c>
      <c r="H38" s="8">
        <v>2.5</v>
      </c>
      <c r="I38" s="12">
        <v>11</v>
      </c>
    </row>
    <row r="39" spans="2:9" ht="15" customHeight="1" x14ac:dyDescent="0.2">
      <c r="B39" t="s">
        <v>63</v>
      </c>
      <c r="C39" s="12">
        <v>504</v>
      </c>
      <c r="D39" s="8">
        <v>1.44</v>
      </c>
      <c r="E39" s="12">
        <v>377</v>
      </c>
      <c r="F39" s="8">
        <v>2.0299999999999998</v>
      </c>
      <c r="G39" s="12">
        <v>127</v>
      </c>
      <c r="H39" s="8">
        <v>0.8</v>
      </c>
      <c r="I39" s="12">
        <v>0</v>
      </c>
    </row>
    <row r="40" spans="2:9" ht="15" customHeight="1" x14ac:dyDescent="0.2">
      <c r="B40" t="s">
        <v>50</v>
      </c>
      <c r="C40" s="12">
        <v>500</v>
      </c>
      <c r="D40" s="8">
        <v>1.43</v>
      </c>
      <c r="E40" s="12">
        <v>100</v>
      </c>
      <c r="F40" s="8">
        <v>0.54</v>
      </c>
      <c r="G40" s="12">
        <v>400</v>
      </c>
      <c r="H40" s="8">
        <v>2.5299999999999998</v>
      </c>
      <c r="I40" s="12">
        <v>0</v>
      </c>
    </row>
    <row r="41" spans="2:9" ht="15" customHeight="1" x14ac:dyDescent="0.2">
      <c r="B41" t="s">
        <v>49</v>
      </c>
      <c r="C41" s="12">
        <v>491</v>
      </c>
      <c r="D41" s="8">
        <v>1.4</v>
      </c>
      <c r="E41" s="12">
        <v>53</v>
      </c>
      <c r="F41" s="8">
        <v>0.28999999999999998</v>
      </c>
      <c r="G41" s="12">
        <v>438</v>
      </c>
      <c r="H41" s="8">
        <v>2.77</v>
      </c>
      <c r="I41" s="12">
        <v>0</v>
      </c>
    </row>
    <row r="42" spans="2:9" ht="15" customHeight="1" x14ac:dyDescent="0.2">
      <c r="B42" t="s">
        <v>48</v>
      </c>
      <c r="C42" s="12">
        <v>483</v>
      </c>
      <c r="D42" s="8">
        <v>1.38</v>
      </c>
      <c r="E42" s="12">
        <v>70</v>
      </c>
      <c r="F42" s="8">
        <v>0.38</v>
      </c>
      <c r="G42" s="12">
        <v>413</v>
      </c>
      <c r="H42" s="8">
        <v>2.61</v>
      </c>
      <c r="I42" s="12">
        <v>0</v>
      </c>
    </row>
    <row r="43" spans="2:9" ht="15" customHeight="1" x14ac:dyDescent="0.2">
      <c r="B43" t="s">
        <v>47</v>
      </c>
      <c r="C43" s="12">
        <v>479</v>
      </c>
      <c r="D43" s="8">
        <v>1.37</v>
      </c>
      <c r="E43" s="12">
        <v>168</v>
      </c>
      <c r="F43" s="8">
        <v>0.9</v>
      </c>
      <c r="G43" s="12">
        <v>310</v>
      </c>
      <c r="H43" s="8">
        <v>1.96</v>
      </c>
      <c r="I43" s="12">
        <v>1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105</v>
      </c>
      <c r="C47" s="12">
        <v>2048</v>
      </c>
      <c r="D47" s="8">
        <v>5.85</v>
      </c>
      <c r="E47" s="12">
        <v>1885</v>
      </c>
      <c r="F47" s="8">
        <v>10.15</v>
      </c>
      <c r="G47" s="12">
        <v>163</v>
      </c>
      <c r="H47" s="8">
        <v>1.03</v>
      </c>
      <c r="I47" s="12">
        <v>0</v>
      </c>
    </row>
    <row r="48" spans="2:9" ht="15" customHeight="1" x14ac:dyDescent="0.2">
      <c r="B48" t="s">
        <v>99</v>
      </c>
      <c r="C48" s="12">
        <v>1443</v>
      </c>
      <c r="D48" s="8">
        <v>4.12</v>
      </c>
      <c r="E48" s="12">
        <v>835</v>
      </c>
      <c r="F48" s="8">
        <v>4.5</v>
      </c>
      <c r="G48" s="12">
        <v>604</v>
      </c>
      <c r="H48" s="8">
        <v>3.82</v>
      </c>
      <c r="I48" s="12">
        <v>0</v>
      </c>
    </row>
    <row r="49" spans="2:9" ht="15" customHeight="1" x14ac:dyDescent="0.2">
      <c r="B49" t="s">
        <v>104</v>
      </c>
      <c r="C49" s="12">
        <v>1227</v>
      </c>
      <c r="D49" s="8">
        <v>3.5</v>
      </c>
      <c r="E49" s="12">
        <v>1191</v>
      </c>
      <c r="F49" s="8">
        <v>6.41</v>
      </c>
      <c r="G49" s="12">
        <v>36</v>
      </c>
      <c r="H49" s="8">
        <v>0.23</v>
      </c>
      <c r="I49" s="12">
        <v>0</v>
      </c>
    </row>
    <row r="50" spans="2:9" ht="15" customHeight="1" x14ac:dyDescent="0.2">
      <c r="B50" t="s">
        <v>108</v>
      </c>
      <c r="C50" s="12">
        <v>774</v>
      </c>
      <c r="D50" s="8">
        <v>2.21</v>
      </c>
      <c r="E50" s="12">
        <v>696</v>
      </c>
      <c r="F50" s="8">
        <v>3.75</v>
      </c>
      <c r="G50" s="12">
        <v>78</v>
      </c>
      <c r="H50" s="8">
        <v>0.49</v>
      </c>
      <c r="I50" s="12">
        <v>0</v>
      </c>
    </row>
    <row r="51" spans="2:9" ht="15" customHeight="1" x14ac:dyDescent="0.2">
      <c r="B51" t="s">
        <v>101</v>
      </c>
      <c r="C51" s="12">
        <v>765</v>
      </c>
      <c r="D51" s="8">
        <v>2.1800000000000002</v>
      </c>
      <c r="E51" s="12">
        <v>696</v>
      </c>
      <c r="F51" s="8">
        <v>3.75</v>
      </c>
      <c r="G51" s="12">
        <v>69</v>
      </c>
      <c r="H51" s="8">
        <v>0.44</v>
      </c>
      <c r="I51" s="12">
        <v>0</v>
      </c>
    </row>
    <row r="52" spans="2:9" ht="15" customHeight="1" x14ac:dyDescent="0.2">
      <c r="B52" t="s">
        <v>102</v>
      </c>
      <c r="C52" s="12">
        <v>731</v>
      </c>
      <c r="D52" s="8">
        <v>2.09</v>
      </c>
      <c r="E52" s="12">
        <v>689</v>
      </c>
      <c r="F52" s="8">
        <v>3.71</v>
      </c>
      <c r="G52" s="12">
        <v>41</v>
      </c>
      <c r="H52" s="8">
        <v>0.26</v>
      </c>
      <c r="I52" s="12">
        <v>1</v>
      </c>
    </row>
    <row r="53" spans="2:9" ht="15" customHeight="1" x14ac:dyDescent="0.2">
      <c r="B53" t="s">
        <v>103</v>
      </c>
      <c r="C53" s="12">
        <v>717</v>
      </c>
      <c r="D53" s="8">
        <v>2.0499999999999998</v>
      </c>
      <c r="E53" s="12">
        <v>670</v>
      </c>
      <c r="F53" s="8">
        <v>3.61</v>
      </c>
      <c r="G53" s="12">
        <v>46</v>
      </c>
      <c r="H53" s="8">
        <v>0.28999999999999998</v>
      </c>
      <c r="I53" s="12">
        <v>1</v>
      </c>
    </row>
    <row r="54" spans="2:9" ht="15" customHeight="1" x14ac:dyDescent="0.2">
      <c r="B54" t="s">
        <v>98</v>
      </c>
      <c r="C54" s="12">
        <v>714</v>
      </c>
      <c r="D54" s="8">
        <v>2.04</v>
      </c>
      <c r="E54" s="12">
        <v>462</v>
      </c>
      <c r="F54" s="8">
        <v>2.4900000000000002</v>
      </c>
      <c r="G54" s="12">
        <v>249</v>
      </c>
      <c r="H54" s="8">
        <v>1.58</v>
      </c>
      <c r="I54" s="12">
        <v>1</v>
      </c>
    </row>
    <row r="55" spans="2:9" ht="15" customHeight="1" x14ac:dyDescent="0.2">
      <c r="B55" t="s">
        <v>90</v>
      </c>
      <c r="C55" s="12">
        <v>698</v>
      </c>
      <c r="D55" s="8">
        <v>1.99</v>
      </c>
      <c r="E55" s="12">
        <v>86</v>
      </c>
      <c r="F55" s="8">
        <v>0.46</v>
      </c>
      <c r="G55" s="12">
        <v>612</v>
      </c>
      <c r="H55" s="8">
        <v>3.87</v>
      </c>
      <c r="I55" s="12">
        <v>0</v>
      </c>
    </row>
    <row r="56" spans="2:9" ht="15" customHeight="1" x14ac:dyDescent="0.2">
      <c r="B56" t="s">
        <v>100</v>
      </c>
      <c r="C56" s="12">
        <v>680</v>
      </c>
      <c r="D56" s="8">
        <v>1.94</v>
      </c>
      <c r="E56" s="12">
        <v>565</v>
      </c>
      <c r="F56" s="8">
        <v>3.04</v>
      </c>
      <c r="G56" s="12">
        <v>114</v>
      </c>
      <c r="H56" s="8">
        <v>0.72</v>
      </c>
      <c r="I56" s="12">
        <v>1</v>
      </c>
    </row>
    <row r="57" spans="2:9" ht="15" customHeight="1" x14ac:dyDescent="0.2">
      <c r="B57" t="s">
        <v>96</v>
      </c>
      <c r="C57" s="12">
        <v>652</v>
      </c>
      <c r="D57" s="8">
        <v>1.86</v>
      </c>
      <c r="E57" s="12">
        <v>377</v>
      </c>
      <c r="F57" s="8">
        <v>2.0299999999999998</v>
      </c>
      <c r="G57" s="12">
        <v>275</v>
      </c>
      <c r="H57" s="8">
        <v>1.74</v>
      </c>
      <c r="I57" s="12">
        <v>0</v>
      </c>
    </row>
    <row r="58" spans="2:9" ht="15" customHeight="1" x14ac:dyDescent="0.2">
      <c r="B58" t="s">
        <v>95</v>
      </c>
      <c r="C58" s="12">
        <v>645</v>
      </c>
      <c r="D58" s="8">
        <v>1.84</v>
      </c>
      <c r="E58" s="12">
        <v>458</v>
      </c>
      <c r="F58" s="8">
        <v>2.4700000000000002</v>
      </c>
      <c r="G58" s="12">
        <v>182</v>
      </c>
      <c r="H58" s="8">
        <v>1.1499999999999999</v>
      </c>
      <c r="I58" s="12">
        <v>5</v>
      </c>
    </row>
    <row r="59" spans="2:9" ht="15" customHeight="1" x14ac:dyDescent="0.2">
      <c r="B59" t="s">
        <v>93</v>
      </c>
      <c r="C59" s="12">
        <v>562</v>
      </c>
      <c r="D59" s="8">
        <v>1.6</v>
      </c>
      <c r="E59" s="12">
        <v>190</v>
      </c>
      <c r="F59" s="8">
        <v>1.02</v>
      </c>
      <c r="G59" s="12">
        <v>372</v>
      </c>
      <c r="H59" s="8">
        <v>2.35</v>
      </c>
      <c r="I59" s="12">
        <v>0</v>
      </c>
    </row>
    <row r="60" spans="2:9" ht="15" customHeight="1" x14ac:dyDescent="0.2">
      <c r="B60" t="s">
        <v>107</v>
      </c>
      <c r="C60" s="12">
        <v>556</v>
      </c>
      <c r="D60" s="8">
        <v>1.59</v>
      </c>
      <c r="E60" s="12">
        <v>445</v>
      </c>
      <c r="F60" s="8">
        <v>2.4</v>
      </c>
      <c r="G60" s="12">
        <v>110</v>
      </c>
      <c r="H60" s="8">
        <v>0.7</v>
      </c>
      <c r="I60" s="12">
        <v>1</v>
      </c>
    </row>
    <row r="61" spans="2:9" ht="15" customHeight="1" x14ac:dyDescent="0.2">
      <c r="B61" t="s">
        <v>92</v>
      </c>
      <c r="C61" s="12">
        <v>532</v>
      </c>
      <c r="D61" s="8">
        <v>1.52</v>
      </c>
      <c r="E61" s="12">
        <v>266</v>
      </c>
      <c r="F61" s="8">
        <v>1.43</v>
      </c>
      <c r="G61" s="12">
        <v>266</v>
      </c>
      <c r="H61" s="8">
        <v>1.68</v>
      </c>
      <c r="I61" s="12">
        <v>0</v>
      </c>
    </row>
    <row r="62" spans="2:9" ht="15" customHeight="1" x14ac:dyDescent="0.2">
      <c r="B62" t="s">
        <v>109</v>
      </c>
      <c r="C62" s="12">
        <v>504</v>
      </c>
      <c r="D62" s="8">
        <v>1.44</v>
      </c>
      <c r="E62" s="12">
        <v>377</v>
      </c>
      <c r="F62" s="8">
        <v>2.0299999999999998</v>
      </c>
      <c r="G62" s="12">
        <v>127</v>
      </c>
      <c r="H62" s="8">
        <v>0.8</v>
      </c>
      <c r="I62" s="12">
        <v>0</v>
      </c>
    </row>
    <row r="63" spans="2:9" ht="15" customHeight="1" x14ac:dyDescent="0.2">
      <c r="B63" t="s">
        <v>91</v>
      </c>
      <c r="C63" s="12">
        <v>495</v>
      </c>
      <c r="D63" s="8">
        <v>1.41</v>
      </c>
      <c r="E63" s="12">
        <v>71</v>
      </c>
      <c r="F63" s="8">
        <v>0.38</v>
      </c>
      <c r="G63" s="12">
        <v>424</v>
      </c>
      <c r="H63" s="8">
        <v>2.68</v>
      </c>
      <c r="I63" s="12">
        <v>0</v>
      </c>
    </row>
    <row r="64" spans="2:9" ht="15" customHeight="1" x14ac:dyDescent="0.2">
      <c r="B64" t="s">
        <v>94</v>
      </c>
      <c r="C64" s="12">
        <v>470</v>
      </c>
      <c r="D64" s="8">
        <v>1.34</v>
      </c>
      <c r="E64" s="12">
        <v>129</v>
      </c>
      <c r="F64" s="8">
        <v>0.69</v>
      </c>
      <c r="G64" s="12">
        <v>341</v>
      </c>
      <c r="H64" s="8">
        <v>2.16</v>
      </c>
      <c r="I64" s="12">
        <v>0</v>
      </c>
    </row>
    <row r="65" spans="2:9" ht="15" customHeight="1" x14ac:dyDescent="0.2">
      <c r="B65" t="s">
        <v>97</v>
      </c>
      <c r="C65" s="12">
        <v>454</v>
      </c>
      <c r="D65" s="8">
        <v>1.3</v>
      </c>
      <c r="E65" s="12">
        <v>200</v>
      </c>
      <c r="F65" s="8">
        <v>1.08</v>
      </c>
      <c r="G65" s="12">
        <v>254</v>
      </c>
      <c r="H65" s="8">
        <v>1.61</v>
      </c>
      <c r="I65" s="12">
        <v>0</v>
      </c>
    </row>
    <row r="66" spans="2:9" ht="15" customHeight="1" x14ac:dyDescent="0.2">
      <c r="B66" t="s">
        <v>106</v>
      </c>
      <c r="C66" s="12">
        <v>448</v>
      </c>
      <c r="D66" s="8">
        <v>1.28</v>
      </c>
      <c r="E66" s="12">
        <v>357</v>
      </c>
      <c r="F66" s="8">
        <v>1.92</v>
      </c>
      <c r="G66" s="12">
        <v>91</v>
      </c>
      <c r="H66" s="8">
        <v>0.57999999999999996</v>
      </c>
      <c r="I66" s="12">
        <v>0</v>
      </c>
    </row>
    <row r="68" spans="2:9" ht="15" customHeight="1" x14ac:dyDescent="0.2">
      <c r="B68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1121D-6A06-4ACE-A0E2-051B1DD4F6E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184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1536</v>
      </c>
      <c r="D6" s="8">
        <v>13.52</v>
      </c>
      <c r="E6" s="12">
        <v>254</v>
      </c>
      <c r="F6" s="8">
        <v>4.8899999999999997</v>
      </c>
      <c r="G6" s="12">
        <v>1282</v>
      </c>
      <c r="H6" s="8">
        <v>21.12</v>
      </c>
      <c r="I6" s="12">
        <v>0</v>
      </c>
    </row>
    <row r="7" spans="2:9" ht="15" customHeight="1" x14ac:dyDescent="0.2">
      <c r="B7" t="s">
        <v>23</v>
      </c>
      <c r="C7" s="12">
        <v>576</v>
      </c>
      <c r="D7" s="8">
        <v>5.07</v>
      </c>
      <c r="E7" s="12">
        <v>180</v>
      </c>
      <c r="F7" s="8">
        <v>3.47</v>
      </c>
      <c r="G7" s="12">
        <v>396</v>
      </c>
      <c r="H7" s="8">
        <v>6.52</v>
      </c>
      <c r="I7" s="12">
        <v>0</v>
      </c>
    </row>
    <row r="8" spans="2:9" ht="15" customHeight="1" x14ac:dyDescent="0.2">
      <c r="B8" t="s">
        <v>24</v>
      </c>
      <c r="C8" s="12">
        <v>14</v>
      </c>
      <c r="D8" s="8">
        <v>0.12</v>
      </c>
      <c r="E8" s="12">
        <v>0</v>
      </c>
      <c r="F8" s="8">
        <v>0</v>
      </c>
      <c r="G8" s="12">
        <v>14</v>
      </c>
      <c r="H8" s="8">
        <v>0.23</v>
      </c>
      <c r="I8" s="12">
        <v>0</v>
      </c>
    </row>
    <row r="9" spans="2:9" ht="15" customHeight="1" x14ac:dyDescent="0.2">
      <c r="B9" t="s">
        <v>25</v>
      </c>
      <c r="C9" s="12">
        <v>145</v>
      </c>
      <c r="D9" s="8">
        <v>1.28</v>
      </c>
      <c r="E9" s="12">
        <v>8</v>
      </c>
      <c r="F9" s="8">
        <v>0.15</v>
      </c>
      <c r="G9" s="12">
        <v>136</v>
      </c>
      <c r="H9" s="8">
        <v>2.2400000000000002</v>
      </c>
      <c r="I9" s="12">
        <v>1</v>
      </c>
    </row>
    <row r="10" spans="2:9" ht="15" customHeight="1" x14ac:dyDescent="0.2">
      <c r="B10" t="s">
        <v>26</v>
      </c>
      <c r="C10" s="12">
        <v>149</v>
      </c>
      <c r="D10" s="8">
        <v>1.31</v>
      </c>
      <c r="E10" s="12">
        <v>72</v>
      </c>
      <c r="F10" s="8">
        <v>1.39</v>
      </c>
      <c r="G10" s="12">
        <v>76</v>
      </c>
      <c r="H10" s="8">
        <v>1.25</v>
      </c>
      <c r="I10" s="12">
        <v>0</v>
      </c>
    </row>
    <row r="11" spans="2:9" ht="15" customHeight="1" x14ac:dyDescent="0.2">
      <c r="B11" t="s">
        <v>27</v>
      </c>
      <c r="C11" s="12">
        <v>2531</v>
      </c>
      <c r="D11" s="8">
        <v>22.28</v>
      </c>
      <c r="E11" s="12">
        <v>936</v>
      </c>
      <c r="F11" s="8">
        <v>18.02</v>
      </c>
      <c r="G11" s="12">
        <v>1595</v>
      </c>
      <c r="H11" s="8">
        <v>26.28</v>
      </c>
      <c r="I11" s="12">
        <v>0</v>
      </c>
    </row>
    <row r="12" spans="2:9" ht="15" customHeight="1" x14ac:dyDescent="0.2">
      <c r="B12" t="s">
        <v>28</v>
      </c>
      <c r="C12" s="12">
        <v>149</v>
      </c>
      <c r="D12" s="8">
        <v>1.31</v>
      </c>
      <c r="E12" s="12">
        <v>13</v>
      </c>
      <c r="F12" s="8">
        <v>0.25</v>
      </c>
      <c r="G12" s="12">
        <v>136</v>
      </c>
      <c r="H12" s="8">
        <v>2.2400000000000002</v>
      </c>
      <c r="I12" s="12">
        <v>0</v>
      </c>
    </row>
    <row r="13" spans="2:9" ht="15" customHeight="1" x14ac:dyDescent="0.2">
      <c r="B13" t="s">
        <v>29</v>
      </c>
      <c r="C13" s="12">
        <v>1308</v>
      </c>
      <c r="D13" s="8">
        <v>11.52</v>
      </c>
      <c r="E13" s="12">
        <v>450</v>
      </c>
      <c r="F13" s="8">
        <v>8.67</v>
      </c>
      <c r="G13" s="12">
        <v>858</v>
      </c>
      <c r="H13" s="8">
        <v>14.14</v>
      </c>
      <c r="I13" s="12">
        <v>0</v>
      </c>
    </row>
    <row r="14" spans="2:9" ht="15" customHeight="1" x14ac:dyDescent="0.2">
      <c r="B14" t="s">
        <v>30</v>
      </c>
      <c r="C14" s="12">
        <v>762</v>
      </c>
      <c r="D14" s="8">
        <v>6.71</v>
      </c>
      <c r="E14" s="12">
        <v>343</v>
      </c>
      <c r="F14" s="8">
        <v>6.61</v>
      </c>
      <c r="G14" s="12">
        <v>411</v>
      </c>
      <c r="H14" s="8">
        <v>6.77</v>
      </c>
      <c r="I14" s="12">
        <v>6</v>
      </c>
    </row>
    <row r="15" spans="2:9" ht="15" customHeight="1" x14ac:dyDescent="0.2">
      <c r="B15" t="s">
        <v>31</v>
      </c>
      <c r="C15" s="12">
        <v>1305</v>
      </c>
      <c r="D15" s="8">
        <v>11.49</v>
      </c>
      <c r="E15" s="12">
        <v>1055</v>
      </c>
      <c r="F15" s="8">
        <v>20.32</v>
      </c>
      <c r="G15" s="12">
        <v>246</v>
      </c>
      <c r="H15" s="8">
        <v>4.05</v>
      </c>
      <c r="I15" s="12">
        <v>2</v>
      </c>
    </row>
    <row r="16" spans="2:9" ht="15" customHeight="1" x14ac:dyDescent="0.2">
      <c r="B16" t="s">
        <v>32</v>
      </c>
      <c r="C16" s="12">
        <v>1515</v>
      </c>
      <c r="D16" s="8">
        <v>13.34</v>
      </c>
      <c r="E16" s="12">
        <v>1180</v>
      </c>
      <c r="F16" s="8">
        <v>22.72</v>
      </c>
      <c r="G16" s="12">
        <v>330</v>
      </c>
      <c r="H16" s="8">
        <v>5.44</v>
      </c>
      <c r="I16" s="12">
        <v>1</v>
      </c>
    </row>
    <row r="17" spans="2:9" ht="15" customHeight="1" x14ac:dyDescent="0.2">
      <c r="B17" t="s">
        <v>33</v>
      </c>
      <c r="C17" s="12">
        <v>412</v>
      </c>
      <c r="D17" s="8">
        <v>3.63</v>
      </c>
      <c r="E17" s="12">
        <v>242</v>
      </c>
      <c r="F17" s="8">
        <v>4.66</v>
      </c>
      <c r="G17" s="12">
        <v>126</v>
      </c>
      <c r="H17" s="8">
        <v>2.08</v>
      </c>
      <c r="I17" s="12">
        <v>2</v>
      </c>
    </row>
    <row r="18" spans="2:9" ht="15" customHeight="1" x14ac:dyDescent="0.2">
      <c r="B18" t="s">
        <v>34</v>
      </c>
      <c r="C18" s="12">
        <v>518</v>
      </c>
      <c r="D18" s="8">
        <v>4.5599999999999996</v>
      </c>
      <c r="E18" s="12">
        <v>322</v>
      </c>
      <c r="F18" s="8">
        <v>6.2</v>
      </c>
      <c r="G18" s="12">
        <v>178</v>
      </c>
      <c r="H18" s="8">
        <v>2.93</v>
      </c>
      <c r="I18" s="12">
        <v>4</v>
      </c>
    </row>
    <row r="19" spans="2:9" ht="15" customHeight="1" x14ac:dyDescent="0.2">
      <c r="B19" t="s">
        <v>35</v>
      </c>
      <c r="C19" s="12">
        <v>439</v>
      </c>
      <c r="D19" s="8">
        <v>3.86</v>
      </c>
      <c r="E19" s="12">
        <v>138</v>
      </c>
      <c r="F19" s="8">
        <v>2.66</v>
      </c>
      <c r="G19" s="12">
        <v>286</v>
      </c>
      <c r="H19" s="8">
        <v>4.71</v>
      </c>
      <c r="I19" s="12">
        <v>7</v>
      </c>
    </row>
    <row r="20" spans="2:9" ht="15" customHeight="1" x14ac:dyDescent="0.2">
      <c r="B20" s="9" t="s">
        <v>180</v>
      </c>
      <c r="C20" s="12">
        <f>SUM(LTBL_38201[総数／事業所数])</f>
        <v>11359</v>
      </c>
      <c r="E20" s="12">
        <f>SUBTOTAL(109,LTBL_38201[個人／事業所数])</f>
        <v>5193</v>
      </c>
      <c r="G20" s="12">
        <f>SUBTOTAL(109,LTBL_38201[法人／事業所数])</f>
        <v>6070</v>
      </c>
      <c r="I20" s="12">
        <f>SUBTOTAL(109,LTBL_38201[法人以外の団体／事業所数])</f>
        <v>23</v>
      </c>
    </row>
    <row r="21" spans="2:9" ht="15" customHeight="1" x14ac:dyDescent="0.2">
      <c r="E21" s="11">
        <f>LTBL_38201[[#Totals],[個人／事業所数]]/LTBL_38201[[#Totals],[総数／事業所数]]</f>
        <v>0.45717052557443438</v>
      </c>
      <c r="G21" s="11">
        <f>LTBL_38201[[#Totals],[法人／事業所数]]/LTBL_38201[[#Totals],[総数／事業所数]]</f>
        <v>0.53437802623470376</v>
      </c>
      <c r="I21" s="11">
        <f>LTBL_38201[[#Totals],[法人以外の団体／事業所数]]/LTBL_38201[[#Totals],[総数／事業所数]]</f>
        <v>2.0248261290606567E-3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1328</v>
      </c>
      <c r="D24" s="8">
        <v>11.69</v>
      </c>
      <c r="E24" s="12">
        <v>1107</v>
      </c>
      <c r="F24" s="8">
        <v>21.32</v>
      </c>
      <c r="G24" s="12">
        <v>221</v>
      </c>
      <c r="H24" s="8">
        <v>3.64</v>
      </c>
      <c r="I24" s="12">
        <v>0</v>
      </c>
    </row>
    <row r="25" spans="2:9" ht="15" customHeight="1" x14ac:dyDescent="0.2">
      <c r="B25" t="s">
        <v>58</v>
      </c>
      <c r="C25" s="12">
        <v>1186</v>
      </c>
      <c r="D25" s="8">
        <v>10.44</v>
      </c>
      <c r="E25" s="12">
        <v>1014</v>
      </c>
      <c r="F25" s="8">
        <v>19.53</v>
      </c>
      <c r="G25" s="12">
        <v>170</v>
      </c>
      <c r="H25" s="8">
        <v>2.8</v>
      </c>
      <c r="I25" s="12">
        <v>2</v>
      </c>
    </row>
    <row r="26" spans="2:9" ht="15" customHeight="1" x14ac:dyDescent="0.2">
      <c r="B26" t="s">
        <v>55</v>
      </c>
      <c r="C26" s="12">
        <v>1026</v>
      </c>
      <c r="D26" s="8">
        <v>9.0299999999999994</v>
      </c>
      <c r="E26" s="12">
        <v>412</v>
      </c>
      <c r="F26" s="8">
        <v>7.93</v>
      </c>
      <c r="G26" s="12">
        <v>614</v>
      </c>
      <c r="H26" s="8">
        <v>10.119999999999999</v>
      </c>
      <c r="I26" s="12">
        <v>0</v>
      </c>
    </row>
    <row r="27" spans="2:9" ht="15" customHeight="1" x14ac:dyDescent="0.2">
      <c r="B27" t="s">
        <v>54</v>
      </c>
      <c r="C27" s="12">
        <v>724</v>
      </c>
      <c r="D27" s="8">
        <v>6.37</v>
      </c>
      <c r="E27" s="12">
        <v>315</v>
      </c>
      <c r="F27" s="8">
        <v>6.07</v>
      </c>
      <c r="G27" s="12">
        <v>409</v>
      </c>
      <c r="H27" s="8">
        <v>6.74</v>
      </c>
      <c r="I27" s="12">
        <v>0</v>
      </c>
    </row>
    <row r="28" spans="2:9" ht="15" customHeight="1" x14ac:dyDescent="0.2">
      <c r="B28" t="s">
        <v>44</v>
      </c>
      <c r="C28" s="12">
        <v>605</v>
      </c>
      <c r="D28" s="8">
        <v>5.33</v>
      </c>
      <c r="E28" s="12">
        <v>76</v>
      </c>
      <c r="F28" s="8">
        <v>1.46</v>
      </c>
      <c r="G28" s="12">
        <v>529</v>
      </c>
      <c r="H28" s="8">
        <v>8.7100000000000009</v>
      </c>
      <c r="I28" s="12">
        <v>0</v>
      </c>
    </row>
    <row r="29" spans="2:9" ht="15" customHeight="1" x14ac:dyDescent="0.2">
      <c r="B29" t="s">
        <v>46</v>
      </c>
      <c r="C29" s="12">
        <v>471</v>
      </c>
      <c r="D29" s="8">
        <v>4.1500000000000004</v>
      </c>
      <c r="E29" s="12">
        <v>67</v>
      </c>
      <c r="F29" s="8">
        <v>1.29</v>
      </c>
      <c r="G29" s="12">
        <v>404</v>
      </c>
      <c r="H29" s="8">
        <v>6.66</v>
      </c>
      <c r="I29" s="12">
        <v>0</v>
      </c>
    </row>
    <row r="30" spans="2:9" ht="15" customHeight="1" x14ac:dyDescent="0.2">
      <c r="B30" t="s">
        <v>45</v>
      </c>
      <c r="C30" s="12">
        <v>460</v>
      </c>
      <c r="D30" s="8">
        <v>4.05</v>
      </c>
      <c r="E30" s="12">
        <v>111</v>
      </c>
      <c r="F30" s="8">
        <v>2.14</v>
      </c>
      <c r="G30" s="12">
        <v>349</v>
      </c>
      <c r="H30" s="8">
        <v>5.75</v>
      </c>
      <c r="I30" s="12">
        <v>0</v>
      </c>
    </row>
    <row r="31" spans="2:9" ht="15" customHeight="1" x14ac:dyDescent="0.2">
      <c r="B31" t="s">
        <v>56</v>
      </c>
      <c r="C31" s="12">
        <v>443</v>
      </c>
      <c r="D31" s="8">
        <v>3.9</v>
      </c>
      <c r="E31" s="12">
        <v>254</v>
      </c>
      <c r="F31" s="8">
        <v>4.8899999999999997</v>
      </c>
      <c r="G31" s="12">
        <v>187</v>
      </c>
      <c r="H31" s="8">
        <v>3.08</v>
      </c>
      <c r="I31" s="12">
        <v>2</v>
      </c>
    </row>
    <row r="32" spans="2:9" ht="15" customHeight="1" x14ac:dyDescent="0.2">
      <c r="B32" t="s">
        <v>60</v>
      </c>
      <c r="C32" s="12">
        <v>412</v>
      </c>
      <c r="D32" s="8">
        <v>3.63</v>
      </c>
      <c r="E32" s="12">
        <v>242</v>
      </c>
      <c r="F32" s="8">
        <v>4.66</v>
      </c>
      <c r="G32" s="12">
        <v>126</v>
      </c>
      <c r="H32" s="8">
        <v>2.08</v>
      </c>
      <c r="I32" s="12">
        <v>2</v>
      </c>
    </row>
    <row r="33" spans="2:9" ht="15" customHeight="1" x14ac:dyDescent="0.2">
      <c r="B33" t="s">
        <v>52</v>
      </c>
      <c r="C33" s="12">
        <v>401</v>
      </c>
      <c r="D33" s="8">
        <v>3.53</v>
      </c>
      <c r="E33" s="12">
        <v>251</v>
      </c>
      <c r="F33" s="8">
        <v>4.83</v>
      </c>
      <c r="G33" s="12">
        <v>150</v>
      </c>
      <c r="H33" s="8">
        <v>2.4700000000000002</v>
      </c>
      <c r="I33" s="12">
        <v>0</v>
      </c>
    </row>
    <row r="34" spans="2:9" ht="15" customHeight="1" x14ac:dyDescent="0.2">
      <c r="B34" t="s">
        <v>61</v>
      </c>
      <c r="C34" s="12">
        <v>370</v>
      </c>
      <c r="D34" s="8">
        <v>3.26</v>
      </c>
      <c r="E34" s="12">
        <v>317</v>
      </c>
      <c r="F34" s="8">
        <v>6.1</v>
      </c>
      <c r="G34" s="12">
        <v>53</v>
      </c>
      <c r="H34" s="8">
        <v>0.87</v>
      </c>
      <c r="I34" s="12">
        <v>0</v>
      </c>
    </row>
    <row r="35" spans="2:9" ht="15" customHeight="1" x14ac:dyDescent="0.2">
      <c r="B35" t="s">
        <v>53</v>
      </c>
      <c r="C35" s="12">
        <v>319</v>
      </c>
      <c r="D35" s="8">
        <v>2.81</v>
      </c>
      <c r="E35" s="12">
        <v>182</v>
      </c>
      <c r="F35" s="8">
        <v>3.5</v>
      </c>
      <c r="G35" s="12">
        <v>137</v>
      </c>
      <c r="H35" s="8">
        <v>2.2599999999999998</v>
      </c>
      <c r="I35" s="12">
        <v>0</v>
      </c>
    </row>
    <row r="36" spans="2:9" ht="15" customHeight="1" x14ac:dyDescent="0.2">
      <c r="B36" t="s">
        <v>57</v>
      </c>
      <c r="C36" s="12">
        <v>275</v>
      </c>
      <c r="D36" s="8">
        <v>2.42</v>
      </c>
      <c r="E36" s="12">
        <v>86</v>
      </c>
      <c r="F36" s="8">
        <v>1.66</v>
      </c>
      <c r="G36" s="12">
        <v>183</v>
      </c>
      <c r="H36" s="8">
        <v>3.01</v>
      </c>
      <c r="I36" s="12">
        <v>4</v>
      </c>
    </row>
    <row r="37" spans="2:9" ht="15" customHeight="1" x14ac:dyDescent="0.2">
      <c r="B37" t="s">
        <v>51</v>
      </c>
      <c r="C37" s="12">
        <v>253</v>
      </c>
      <c r="D37" s="8">
        <v>2.23</v>
      </c>
      <c r="E37" s="12">
        <v>97</v>
      </c>
      <c r="F37" s="8">
        <v>1.87</v>
      </c>
      <c r="G37" s="12">
        <v>156</v>
      </c>
      <c r="H37" s="8">
        <v>2.57</v>
      </c>
      <c r="I37" s="12">
        <v>0</v>
      </c>
    </row>
    <row r="38" spans="2:9" ht="15" customHeight="1" x14ac:dyDescent="0.2">
      <c r="B38" t="s">
        <v>65</v>
      </c>
      <c r="C38" s="12">
        <v>221</v>
      </c>
      <c r="D38" s="8">
        <v>1.95</v>
      </c>
      <c r="E38" s="12">
        <v>35</v>
      </c>
      <c r="F38" s="8">
        <v>0.67</v>
      </c>
      <c r="G38" s="12">
        <v>186</v>
      </c>
      <c r="H38" s="8">
        <v>3.06</v>
      </c>
      <c r="I38" s="12">
        <v>0</v>
      </c>
    </row>
    <row r="39" spans="2:9" ht="15" customHeight="1" x14ac:dyDescent="0.2">
      <c r="B39" t="s">
        <v>49</v>
      </c>
      <c r="C39" s="12">
        <v>220</v>
      </c>
      <c r="D39" s="8">
        <v>1.94</v>
      </c>
      <c r="E39" s="12">
        <v>10</v>
      </c>
      <c r="F39" s="8">
        <v>0.19</v>
      </c>
      <c r="G39" s="12">
        <v>210</v>
      </c>
      <c r="H39" s="8">
        <v>3.46</v>
      </c>
      <c r="I39" s="12">
        <v>0</v>
      </c>
    </row>
    <row r="40" spans="2:9" ht="15" customHeight="1" x14ac:dyDescent="0.2">
      <c r="B40" t="s">
        <v>50</v>
      </c>
      <c r="C40" s="12">
        <v>188</v>
      </c>
      <c r="D40" s="8">
        <v>1.66</v>
      </c>
      <c r="E40" s="12">
        <v>22</v>
      </c>
      <c r="F40" s="8">
        <v>0.42</v>
      </c>
      <c r="G40" s="12">
        <v>166</v>
      </c>
      <c r="H40" s="8">
        <v>2.73</v>
      </c>
      <c r="I40" s="12">
        <v>0</v>
      </c>
    </row>
    <row r="41" spans="2:9" ht="15" customHeight="1" x14ac:dyDescent="0.2">
      <c r="B41" t="s">
        <v>64</v>
      </c>
      <c r="C41" s="12">
        <v>149</v>
      </c>
      <c r="D41" s="8">
        <v>1.31</v>
      </c>
      <c r="E41" s="12">
        <v>13</v>
      </c>
      <c r="F41" s="8">
        <v>0.25</v>
      </c>
      <c r="G41" s="12">
        <v>136</v>
      </c>
      <c r="H41" s="8">
        <v>2.2400000000000002</v>
      </c>
      <c r="I41" s="12">
        <v>0</v>
      </c>
    </row>
    <row r="42" spans="2:9" ht="15" customHeight="1" x14ac:dyDescent="0.2">
      <c r="B42" t="s">
        <v>62</v>
      </c>
      <c r="C42" s="12">
        <v>148</v>
      </c>
      <c r="D42" s="8">
        <v>1.3</v>
      </c>
      <c r="E42" s="12">
        <v>5</v>
      </c>
      <c r="F42" s="8">
        <v>0.1</v>
      </c>
      <c r="G42" s="12">
        <v>125</v>
      </c>
      <c r="H42" s="8">
        <v>2.06</v>
      </c>
      <c r="I42" s="12">
        <v>4</v>
      </c>
    </row>
    <row r="43" spans="2:9" ht="15" customHeight="1" x14ac:dyDescent="0.2">
      <c r="B43" t="s">
        <v>48</v>
      </c>
      <c r="C43" s="12">
        <v>147</v>
      </c>
      <c r="D43" s="8">
        <v>1.29</v>
      </c>
      <c r="E43" s="12">
        <v>12</v>
      </c>
      <c r="F43" s="8">
        <v>0.23</v>
      </c>
      <c r="G43" s="12">
        <v>135</v>
      </c>
      <c r="H43" s="8">
        <v>2.2200000000000002</v>
      </c>
      <c r="I43" s="12">
        <v>0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105</v>
      </c>
      <c r="C47" s="12">
        <v>676</v>
      </c>
      <c r="D47" s="8">
        <v>5.95</v>
      </c>
      <c r="E47" s="12">
        <v>595</v>
      </c>
      <c r="F47" s="8">
        <v>11.46</v>
      </c>
      <c r="G47" s="12">
        <v>81</v>
      </c>
      <c r="H47" s="8">
        <v>1.33</v>
      </c>
      <c r="I47" s="12">
        <v>0</v>
      </c>
    </row>
    <row r="48" spans="2:9" ht="15" customHeight="1" x14ac:dyDescent="0.2">
      <c r="B48" t="s">
        <v>99</v>
      </c>
      <c r="C48" s="12">
        <v>629</v>
      </c>
      <c r="D48" s="8">
        <v>5.54</v>
      </c>
      <c r="E48" s="12">
        <v>332</v>
      </c>
      <c r="F48" s="8">
        <v>6.39</v>
      </c>
      <c r="G48" s="12">
        <v>297</v>
      </c>
      <c r="H48" s="8">
        <v>4.8899999999999997</v>
      </c>
      <c r="I48" s="12">
        <v>0</v>
      </c>
    </row>
    <row r="49" spans="2:9" ht="15" customHeight="1" x14ac:dyDescent="0.2">
      <c r="B49" t="s">
        <v>104</v>
      </c>
      <c r="C49" s="12">
        <v>389</v>
      </c>
      <c r="D49" s="8">
        <v>3.42</v>
      </c>
      <c r="E49" s="12">
        <v>372</v>
      </c>
      <c r="F49" s="8">
        <v>7.16</v>
      </c>
      <c r="G49" s="12">
        <v>17</v>
      </c>
      <c r="H49" s="8">
        <v>0.28000000000000003</v>
      </c>
      <c r="I49" s="12">
        <v>0</v>
      </c>
    </row>
    <row r="50" spans="2:9" ht="15" customHeight="1" x14ac:dyDescent="0.2">
      <c r="B50" t="s">
        <v>108</v>
      </c>
      <c r="C50" s="12">
        <v>272</v>
      </c>
      <c r="D50" s="8">
        <v>2.39</v>
      </c>
      <c r="E50" s="12">
        <v>240</v>
      </c>
      <c r="F50" s="8">
        <v>4.62</v>
      </c>
      <c r="G50" s="12">
        <v>32</v>
      </c>
      <c r="H50" s="8">
        <v>0.53</v>
      </c>
      <c r="I50" s="12">
        <v>0</v>
      </c>
    </row>
    <row r="51" spans="2:9" ht="15" customHeight="1" x14ac:dyDescent="0.2">
      <c r="B51" t="s">
        <v>102</v>
      </c>
      <c r="C51" s="12">
        <v>266</v>
      </c>
      <c r="D51" s="8">
        <v>2.34</v>
      </c>
      <c r="E51" s="12">
        <v>238</v>
      </c>
      <c r="F51" s="8">
        <v>4.58</v>
      </c>
      <c r="G51" s="12">
        <v>27</v>
      </c>
      <c r="H51" s="8">
        <v>0.44</v>
      </c>
      <c r="I51" s="12">
        <v>1</v>
      </c>
    </row>
    <row r="52" spans="2:9" ht="15" customHeight="1" x14ac:dyDescent="0.2">
      <c r="B52" t="s">
        <v>101</v>
      </c>
      <c r="C52" s="12">
        <v>257</v>
      </c>
      <c r="D52" s="8">
        <v>2.2599999999999998</v>
      </c>
      <c r="E52" s="12">
        <v>225</v>
      </c>
      <c r="F52" s="8">
        <v>4.33</v>
      </c>
      <c r="G52" s="12">
        <v>32</v>
      </c>
      <c r="H52" s="8">
        <v>0.53</v>
      </c>
      <c r="I52" s="12">
        <v>0</v>
      </c>
    </row>
    <row r="53" spans="2:9" ht="15" customHeight="1" x14ac:dyDescent="0.2">
      <c r="B53" t="s">
        <v>98</v>
      </c>
      <c r="C53" s="12">
        <v>239</v>
      </c>
      <c r="D53" s="8">
        <v>2.1</v>
      </c>
      <c r="E53" s="12">
        <v>140</v>
      </c>
      <c r="F53" s="8">
        <v>2.7</v>
      </c>
      <c r="G53" s="12">
        <v>99</v>
      </c>
      <c r="H53" s="8">
        <v>1.63</v>
      </c>
      <c r="I53" s="12">
        <v>0</v>
      </c>
    </row>
    <row r="54" spans="2:9" ht="15" customHeight="1" x14ac:dyDescent="0.2">
      <c r="B54" t="s">
        <v>100</v>
      </c>
      <c r="C54" s="12">
        <v>227</v>
      </c>
      <c r="D54" s="8">
        <v>2</v>
      </c>
      <c r="E54" s="12">
        <v>179</v>
      </c>
      <c r="F54" s="8">
        <v>3.45</v>
      </c>
      <c r="G54" s="12">
        <v>47</v>
      </c>
      <c r="H54" s="8">
        <v>0.77</v>
      </c>
      <c r="I54" s="12">
        <v>1</v>
      </c>
    </row>
    <row r="55" spans="2:9" ht="15" customHeight="1" x14ac:dyDescent="0.2">
      <c r="B55" t="s">
        <v>111</v>
      </c>
      <c r="C55" s="12">
        <v>207</v>
      </c>
      <c r="D55" s="8">
        <v>1.82</v>
      </c>
      <c r="E55" s="12">
        <v>26</v>
      </c>
      <c r="F55" s="8">
        <v>0.5</v>
      </c>
      <c r="G55" s="12">
        <v>181</v>
      </c>
      <c r="H55" s="8">
        <v>2.98</v>
      </c>
      <c r="I55" s="12">
        <v>0</v>
      </c>
    </row>
    <row r="56" spans="2:9" ht="15" customHeight="1" x14ac:dyDescent="0.2">
      <c r="B56" t="s">
        <v>103</v>
      </c>
      <c r="C56" s="12">
        <v>200</v>
      </c>
      <c r="D56" s="8">
        <v>1.76</v>
      </c>
      <c r="E56" s="12">
        <v>187</v>
      </c>
      <c r="F56" s="8">
        <v>3.6</v>
      </c>
      <c r="G56" s="12">
        <v>13</v>
      </c>
      <c r="H56" s="8">
        <v>0.21</v>
      </c>
      <c r="I56" s="12">
        <v>0</v>
      </c>
    </row>
    <row r="57" spans="2:9" ht="15" customHeight="1" x14ac:dyDescent="0.2">
      <c r="B57" t="s">
        <v>91</v>
      </c>
      <c r="C57" s="12">
        <v>193</v>
      </c>
      <c r="D57" s="8">
        <v>1.7</v>
      </c>
      <c r="E57" s="12">
        <v>9</v>
      </c>
      <c r="F57" s="8">
        <v>0.17</v>
      </c>
      <c r="G57" s="12">
        <v>184</v>
      </c>
      <c r="H57" s="8">
        <v>3.03</v>
      </c>
      <c r="I57" s="12">
        <v>0</v>
      </c>
    </row>
    <row r="58" spans="2:9" ht="15" customHeight="1" x14ac:dyDescent="0.2">
      <c r="B58" t="s">
        <v>107</v>
      </c>
      <c r="C58" s="12">
        <v>192</v>
      </c>
      <c r="D58" s="8">
        <v>1.69</v>
      </c>
      <c r="E58" s="12">
        <v>141</v>
      </c>
      <c r="F58" s="8">
        <v>2.72</v>
      </c>
      <c r="G58" s="12">
        <v>51</v>
      </c>
      <c r="H58" s="8">
        <v>0.84</v>
      </c>
      <c r="I58" s="12">
        <v>0</v>
      </c>
    </row>
    <row r="59" spans="2:9" ht="15" customHeight="1" x14ac:dyDescent="0.2">
      <c r="B59" t="s">
        <v>93</v>
      </c>
      <c r="C59" s="12">
        <v>184</v>
      </c>
      <c r="D59" s="8">
        <v>1.62</v>
      </c>
      <c r="E59" s="12">
        <v>39</v>
      </c>
      <c r="F59" s="8">
        <v>0.75</v>
      </c>
      <c r="G59" s="12">
        <v>145</v>
      </c>
      <c r="H59" s="8">
        <v>2.39</v>
      </c>
      <c r="I59" s="12">
        <v>0</v>
      </c>
    </row>
    <row r="60" spans="2:9" ht="15" customHeight="1" x14ac:dyDescent="0.2">
      <c r="B60" t="s">
        <v>112</v>
      </c>
      <c r="C60" s="12">
        <v>182</v>
      </c>
      <c r="D60" s="8">
        <v>1.6</v>
      </c>
      <c r="E60" s="12">
        <v>56</v>
      </c>
      <c r="F60" s="8">
        <v>1.08</v>
      </c>
      <c r="G60" s="12">
        <v>123</v>
      </c>
      <c r="H60" s="8">
        <v>2.0299999999999998</v>
      </c>
      <c r="I60" s="12">
        <v>1</v>
      </c>
    </row>
    <row r="61" spans="2:9" ht="15" customHeight="1" x14ac:dyDescent="0.2">
      <c r="B61" t="s">
        <v>96</v>
      </c>
      <c r="C61" s="12">
        <v>176</v>
      </c>
      <c r="D61" s="8">
        <v>1.55</v>
      </c>
      <c r="E61" s="12">
        <v>93</v>
      </c>
      <c r="F61" s="8">
        <v>1.79</v>
      </c>
      <c r="G61" s="12">
        <v>83</v>
      </c>
      <c r="H61" s="8">
        <v>1.37</v>
      </c>
      <c r="I61" s="12">
        <v>0</v>
      </c>
    </row>
    <row r="62" spans="2:9" ht="15" customHeight="1" x14ac:dyDescent="0.2">
      <c r="B62" t="s">
        <v>90</v>
      </c>
      <c r="C62" s="12">
        <v>169</v>
      </c>
      <c r="D62" s="8">
        <v>1.49</v>
      </c>
      <c r="E62" s="12">
        <v>19</v>
      </c>
      <c r="F62" s="8">
        <v>0.37</v>
      </c>
      <c r="G62" s="12">
        <v>150</v>
      </c>
      <c r="H62" s="8">
        <v>2.4700000000000002</v>
      </c>
      <c r="I62" s="12">
        <v>0</v>
      </c>
    </row>
    <row r="63" spans="2:9" ht="15" customHeight="1" x14ac:dyDescent="0.2">
      <c r="B63" t="s">
        <v>94</v>
      </c>
      <c r="C63" s="12">
        <v>156</v>
      </c>
      <c r="D63" s="8">
        <v>1.37</v>
      </c>
      <c r="E63" s="12">
        <v>26</v>
      </c>
      <c r="F63" s="8">
        <v>0.5</v>
      </c>
      <c r="G63" s="12">
        <v>130</v>
      </c>
      <c r="H63" s="8">
        <v>2.14</v>
      </c>
      <c r="I63" s="12">
        <v>0</v>
      </c>
    </row>
    <row r="64" spans="2:9" ht="15" customHeight="1" x14ac:dyDescent="0.2">
      <c r="B64" t="s">
        <v>110</v>
      </c>
      <c r="C64" s="12">
        <v>156</v>
      </c>
      <c r="D64" s="8">
        <v>1.37</v>
      </c>
      <c r="E64" s="12">
        <v>28</v>
      </c>
      <c r="F64" s="8">
        <v>0.54</v>
      </c>
      <c r="G64" s="12">
        <v>128</v>
      </c>
      <c r="H64" s="8">
        <v>2.11</v>
      </c>
      <c r="I64" s="12">
        <v>0</v>
      </c>
    </row>
    <row r="65" spans="2:9" ht="15" customHeight="1" x14ac:dyDescent="0.2">
      <c r="B65" t="s">
        <v>113</v>
      </c>
      <c r="C65" s="12">
        <v>151</v>
      </c>
      <c r="D65" s="8">
        <v>1.33</v>
      </c>
      <c r="E65" s="12">
        <v>70</v>
      </c>
      <c r="F65" s="8">
        <v>1.35</v>
      </c>
      <c r="G65" s="12">
        <v>81</v>
      </c>
      <c r="H65" s="8">
        <v>1.33</v>
      </c>
      <c r="I65" s="12">
        <v>0</v>
      </c>
    </row>
    <row r="66" spans="2:9" ht="15" customHeight="1" x14ac:dyDescent="0.2">
      <c r="B66" t="s">
        <v>106</v>
      </c>
      <c r="C66" s="12">
        <v>144</v>
      </c>
      <c r="D66" s="8">
        <v>1.27</v>
      </c>
      <c r="E66" s="12">
        <v>97</v>
      </c>
      <c r="F66" s="8">
        <v>1.87</v>
      </c>
      <c r="G66" s="12">
        <v>47</v>
      </c>
      <c r="H66" s="8">
        <v>0.77</v>
      </c>
      <c r="I66" s="12">
        <v>0</v>
      </c>
    </row>
    <row r="68" spans="2:9" ht="15" customHeight="1" x14ac:dyDescent="0.2">
      <c r="B68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64B94-E9AF-407A-951F-A52F02EAEDF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185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12</v>
      </c>
      <c r="D5" s="8">
        <v>0.27</v>
      </c>
      <c r="E5" s="12">
        <v>1</v>
      </c>
      <c r="F5" s="8">
        <v>0.04</v>
      </c>
      <c r="G5" s="12">
        <v>11</v>
      </c>
      <c r="H5" s="8">
        <v>0.55000000000000004</v>
      </c>
      <c r="I5" s="12">
        <v>0</v>
      </c>
    </row>
    <row r="6" spans="2:9" ht="15" customHeight="1" x14ac:dyDescent="0.2">
      <c r="B6" t="s">
        <v>22</v>
      </c>
      <c r="C6" s="12">
        <v>541</v>
      </c>
      <c r="D6" s="8">
        <v>12.02</v>
      </c>
      <c r="E6" s="12">
        <v>207</v>
      </c>
      <c r="F6" s="8">
        <v>8.56</v>
      </c>
      <c r="G6" s="12">
        <v>334</v>
      </c>
      <c r="H6" s="8">
        <v>16.600000000000001</v>
      </c>
      <c r="I6" s="12">
        <v>0</v>
      </c>
    </row>
    <row r="7" spans="2:9" ht="15" customHeight="1" x14ac:dyDescent="0.2">
      <c r="B7" t="s">
        <v>23</v>
      </c>
      <c r="C7" s="12">
        <v>523</v>
      </c>
      <c r="D7" s="8">
        <v>11.62</v>
      </c>
      <c r="E7" s="12">
        <v>203</v>
      </c>
      <c r="F7" s="8">
        <v>8.39</v>
      </c>
      <c r="G7" s="12">
        <v>320</v>
      </c>
      <c r="H7" s="8">
        <v>15.9</v>
      </c>
      <c r="I7" s="12">
        <v>0</v>
      </c>
    </row>
    <row r="8" spans="2:9" ht="15" customHeight="1" x14ac:dyDescent="0.2">
      <c r="B8" t="s">
        <v>24</v>
      </c>
      <c r="C8" s="12">
        <v>12</v>
      </c>
      <c r="D8" s="8">
        <v>0.27</v>
      </c>
      <c r="E8" s="12">
        <v>0</v>
      </c>
      <c r="F8" s="8">
        <v>0</v>
      </c>
      <c r="G8" s="12">
        <v>11</v>
      </c>
      <c r="H8" s="8">
        <v>0.55000000000000004</v>
      </c>
      <c r="I8" s="12">
        <v>0</v>
      </c>
    </row>
    <row r="9" spans="2:9" ht="15" customHeight="1" x14ac:dyDescent="0.2">
      <c r="B9" t="s">
        <v>25</v>
      </c>
      <c r="C9" s="12">
        <v>13</v>
      </c>
      <c r="D9" s="8">
        <v>0.28999999999999998</v>
      </c>
      <c r="E9" s="12">
        <v>0</v>
      </c>
      <c r="F9" s="8">
        <v>0</v>
      </c>
      <c r="G9" s="12">
        <v>13</v>
      </c>
      <c r="H9" s="8">
        <v>0.65</v>
      </c>
      <c r="I9" s="12">
        <v>0</v>
      </c>
    </row>
    <row r="10" spans="2:9" ht="15" customHeight="1" x14ac:dyDescent="0.2">
      <c r="B10" t="s">
        <v>26</v>
      </c>
      <c r="C10" s="12">
        <v>118</v>
      </c>
      <c r="D10" s="8">
        <v>2.62</v>
      </c>
      <c r="E10" s="12">
        <v>7</v>
      </c>
      <c r="F10" s="8">
        <v>0.28999999999999998</v>
      </c>
      <c r="G10" s="12">
        <v>108</v>
      </c>
      <c r="H10" s="8">
        <v>5.37</v>
      </c>
      <c r="I10" s="12">
        <v>0</v>
      </c>
    </row>
    <row r="11" spans="2:9" ht="15" customHeight="1" x14ac:dyDescent="0.2">
      <c r="B11" t="s">
        <v>27</v>
      </c>
      <c r="C11" s="12">
        <v>1179</v>
      </c>
      <c r="D11" s="8">
        <v>26.19</v>
      </c>
      <c r="E11" s="12">
        <v>607</v>
      </c>
      <c r="F11" s="8">
        <v>25.09</v>
      </c>
      <c r="G11" s="12">
        <v>571</v>
      </c>
      <c r="H11" s="8">
        <v>28.38</v>
      </c>
      <c r="I11" s="12">
        <v>1</v>
      </c>
    </row>
    <row r="12" spans="2:9" ht="15" customHeight="1" x14ac:dyDescent="0.2">
      <c r="B12" t="s">
        <v>28</v>
      </c>
      <c r="C12" s="12">
        <v>32</v>
      </c>
      <c r="D12" s="8">
        <v>0.71</v>
      </c>
      <c r="E12" s="12">
        <v>7</v>
      </c>
      <c r="F12" s="8">
        <v>0.28999999999999998</v>
      </c>
      <c r="G12" s="12">
        <v>25</v>
      </c>
      <c r="H12" s="8">
        <v>1.24</v>
      </c>
      <c r="I12" s="12">
        <v>0</v>
      </c>
    </row>
    <row r="13" spans="2:9" ht="15" customHeight="1" x14ac:dyDescent="0.2">
      <c r="B13" t="s">
        <v>29</v>
      </c>
      <c r="C13" s="12">
        <v>223</v>
      </c>
      <c r="D13" s="8">
        <v>4.95</v>
      </c>
      <c r="E13" s="12">
        <v>47</v>
      </c>
      <c r="F13" s="8">
        <v>1.94</v>
      </c>
      <c r="G13" s="12">
        <v>176</v>
      </c>
      <c r="H13" s="8">
        <v>8.75</v>
      </c>
      <c r="I13" s="12">
        <v>0</v>
      </c>
    </row>
    <row r="14" spans="2:9" ht="15" customHeight="1" x14ac:dyDescent="0.2">
      <c r="B14" t="s">
        <v>30</v>
      </c>
      <c r="C14" s="12">
        <v>190</v>
      </c>
      <c r="D14" s="8">
        <v>4.22</v>
      </c>
      <c r="E14" s="12">
        <v>111</v>
      </c>
      <c r="F14" s="8">
        <v>4.59</v>
      </c>
      <c r="G14" s="12">
        <v>79</v>
      </c>
      <c r="H14" s="8">
        <v>3.93</v>
      </c>
      <c r="I14" s="12">
        <v>0</v>
      </c>
    </row>
    <row r="15" spans="2:9" ht="15" customHeight="1" x14ac:dyDescent="0.2">
      <c r="B15" t="s">
        <v>31</v>
      </c>
      <c r="C15" s="12">
        <v>613</v>
      </c>
      <c r="D15" s="8">
        <v>13.62</v>
      </c>
      <c r="E15" s="12">
        <v>529</v>
      </c>
      <c r="F15" s="8">
        <v>21.87</v>
      </c>
      <c r="G15" s="12">
        <v>81</v>
      </c>
      <c r="H15" s="8">
        <v>4.03</v>
      </c>
      <c r="I15" s="12">
        <v>0</v>
      </c>
    </row>
    <row r="16" spans="2:9" ht="15" customHeight="1" x14ac:dyDescent="0.2">
      <c r="B16" t="s">
        <v>32</v>
      </c>
      <c r="C16" s="12">
        <v>509</v>
      </c>
      <c r="D16" s="8">
        <v>11.31</v>
      </c>
      <c r="E16" s="12">
        <v>418</v>
      </c>
      <c r="F16" s="8">
        <v>17.28</v>
      </c>
      <c r="G16" s="12">
        <v>87</v>
      </c>
      <c r="H16" s="8">
        <v>4.32</v>
      </c>
      <c r="I16" s="12">
        <v>0</v>
      </c>
    </row>
    <row r="17" spans="2:9" ht="15" customHeight="1" x14ac:dyDescent="0.2">
      <c r="B17" t="s">
        <v>33</v>
      </c>
      <c r="C17" s="12">
        <v>155</v>
      </c>
      <c r="D17" s="8">
        <v>3.44</v>
      </c>
      <c r="E17" s="12">
        <v>91</v>
      </c>
      <c r="F17" s="8">
        <v>3.76</v>
      </c>
      <c r="G17" s="12">
        <v>29</v>
      </c>
      <c r="H17" s="8">
        <v>1.44</v>
      </c>
      <c r="I17" s="12">
        <v>0</v>
      </c>
    </row>
    <row r="18" spans="2:9" ht="15" customHeight="1" x14ac:dyDescent="0.2">
      <c r="B18" t="s">
        <v>34</v>
      </c>
      <c r="C18" s="12">
        <v>206</v>
      </c>
      <c r="D18" s="8">
        <v>4.58</v>
      </c>
      <c r="E18" s="12">
        <v>109</v>
      </c>
      <c r="F18" s="8">
        <v>4.51</v>
      </c>
      <c r="G18" s="12">
        <v>82</v>
      </c>
      <c r="H18" s="8">
        <v>4.08</v>
      </c>
      <c r="I18" s="12">
        <v>5</v>
      </c>
    </row>
    <row r="19" spans="2:9" ht="15" customHeight="1" x14ac:dyDescent="0.2">
      <c r="B19" t="s">
        <v>35</v>
      </c>
      <c r="C19" s="12">
        <v>176</v>
      </c>
      <c r="D19" s="8">
        <v>3.91</v>
      </c>
      <c r="E19" s="12">
        <v>82</v>
      </c>
      <c r="F19" s="8">
        <v>3.39</v>
      </c>
      <c r="G19" s="12">
        <v>85</v>
      </c>
      <c r="H19" s="8">
        <v>4.22</v>
      </c>
      <c r="I19" s="12">
        <v>1</v>
      </c>
    </row>
    <row r="20" spans="2:9" ht="15" customHeight="1" x14ac:dyDescent="0.2">
      <c r="B20" s="9" t="s">
        <v>180</v>
      </c>
      <c r="C20" s="12">
        <f>SUM(LTBL_38202[総数／事業所数])</f>
        <v>4502</v>
      </c>
      <c r="E20" s="12">
        <f>SUBTOTAL(109,LTBL_38202[個人／事業所数])</f>
        <v>2419</v>
      </c>
      <c r="G20" s="12">
        <f>SUBTOTAL(109,LTBL_38202[法人／事業所数])</f>
        <v>2012</v>
      </c>
      <c r="I20" s="12">
        <f>SUBTOTAL(109,LTBL_38202[法人以外の団体／事業所数])</f>
        <v>7</v>
      </c>
    </row>
    <row r="21" spans="2:9" ht="15" customHeight="1" x14ac:dyDescent="0.2">
      <c r="E21" s="11">
        <f>LTBL_38202[[#Totals],[個人／事業所数]]/LTBL_38202[[#Totals],[総数／事業所数]]</f>
        <v>0.53731674811195029</v>
      </c>
      <c r="G21" s="11">
        <f>LTBL_38202[[#Totals],[法人／事業所数]]/LTBL_38202[[#Totals],[総数／事業所数]]</f>
        <v>0.44691248334073747</v>
      </c>
      <c r="I21" s="11">
        <f>LTBL_38202[[#Totals],[法人以外の団体／事業所数]]/LTBL_38202[[#Totals],[総数／事業所数]]</f>
        <v>1.5548645046645935E-3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58</v>
      </c>
      <c r="C24" s="12">
        <v>541</v>
      </c>
      <c r="D24" s="8">
        <v>12.02</v>
      </c>
      <c r="E24" s="12">
        <v>484</v>
      </c>
      <c r="F24" s="8">
        <v>20.010000000000002</v>
      </c>
      <c r="G24" s="12">
        <v>57</v>
      </c>
      <c r="H24" s="8">
        <v>2.83</v>
      </c>
      <c r="I24" s="12">
        <v>0</v>
      </c>
    </row>
    <row r="25" spans="2:9" ht="15" customHeight="1" x14ac:dyDescent="0.2">
      <c r="B25" t="s">
        <v>59</v>
      </c>
      <c r="C25" s="12">
        <v>448</v>
      </c>
      <c r="D25" s="8">
        <v>9.9499999999999993</v>
      </c>
      <c r="E25" s="12">
        <v>396</v>
      </c>
      <c r="F25" s="8">
        <v>16.37</v>
      </c>
      <c r="G25" s="12">
        <v>52</v>
      </c>
      <c r="H25" s="8">
        <v>2.58</v>
      </c>
      <c r="I25" s="12">
        <v>0</v>
      </c>
    </row>
    <row r="26" spans="2:9" ht="15" customHeight="1" x14ac:dyDescent="0.2">
      <c r="B26" t="s">
        <v>54</v>
      </c>
      <c r="C26" s="12">
        <v>347</v>
      </c>
      <c r="D26" s="8">
        <v>7.71</v>
      </c>
      <c r="E26" s="12">
        <v>206</v>
      </c>
      <c r="F26" s="8">
        <v>8.52</v>
      </c>
      <c r="G26" s="12">
        <v>140</v>
      </c>
      <c r="H26" s="8">
        <v>6.96</v>
      </c>
      <c r="I26" s="12">
        <v>1</v>
      </c>
    </row>
    <row r="27" spans="2:9" ht="15" customHeight="1" x14ac:dyDescent="0.2">
      <c r="B27" t="s">
        <v>44</v>
      </c>
      <c r="C27" s="12">
        <v>251</v>
      </c>
      <c r="D27" s="8">
        <v>5.58</v>
      </c>
      <c r="E27" s="12">
        <v>74</v>
      </c>
      <c r="F27" s="8">
        <v>3.06</v>
      </c>
      <c r="G27" s="12">
        <v>177</v>
      </c>
      <c r="H27" s="8">
        <v>8.8000000000000007</v>
      </c>
      <c r="I27" s="12">
        <v>0</v>
      </c>
    </row>
    <row r="28" spans="2:9" ht="15" customHeight="1" x14ac:dyDescent="0.2">
      <c r="B28" t="s">
        <v>52</v>
      </c>
      <c r="C28" s="12">
        <v>226</v>
      </c>
      <c r="D28" s="8">
        <v>5.0199999999999996</v>
      </c>
      <c r="E28" s="12">
        <v>172</v>
      </c>
      <c r="F28" s="8">
        <v>7.11</v>
      </c>
      <c r="G28" s="12">
        <v>54</v>
      </c>
      <c r="H28" s="8">
        <v>2.68</v>
      </c>
      <c r="I28" s="12">
        <v>0</v>
      </c>
    </row>
    <row r="29" spans="2:9" ht="15" customHeight="1" x14ac:dyDescent="0.2">
      <c r="B29" t="s">
        <v>66</v>
      </c>
      <c r="C29" s="12">
        <v>186</v>
      </c>
      <c r="D29" s="8">
        <v>4.13</v>
      </c>
      <c r="E29" s="12">
        <v>76</v>
      </c>
      <c r="F29" s="8">
        <v>3.14</v>
      </c>
      <c r="G29" s="12">
        <v>110</v>
      </c>
      <c r="H29" s="8">
        <v>5.47</v>
      </c>
      <c r="I29" s="12">
        <v>0</v>
      </c>
    </row>
    <row r="30" spans="2:9" ht="15" customHeight="1" x14ac:dyDescent="0.2">
      <c r="B30" t="s">
        <v>45</v>
      </c>
      <c r="C30" s="12">
        <v>160</v>
      </c>
      <c r="D30" s="8">
        <v>3.55</v>
      </c>
      <c r="E30" s="12">
        <v>87</v>
      </c>
      <c r="F30" s="8">
        <v>3.6</v>
      </c>
      <c r="G30" s="12">
        <v>73</v>
      </c>
      <c r="H30" s="8">
        <v>3.63</v>
      </c>
      <c r="I30" s="12">
        <v>0</v>
      </c>
    </row>
    <row r="31" spans="2:9" ht="15" customHeight="1" x14ac:dyDescent="0.2">
      <c r="B31" t="s">
        <v>55</v>
      </c>
      <c r="C31" s="12">
        <v>160</v>
      </c>
      <c r="D31" s="8">
        <v>3.55</v>
      </c>
      <c r="E31" s="12">
        <v>34</v>
      </c>
      <c r="F31" s="8">
        <v>1.41</v>
      </c>
      <c r="G31" s="12">
        <v>126</v>
      </c>
      <c r="H31" s="8">
        <v>6.26</v>
      </c>
      <c r="I31" s="12">
        <v>0</v>
      </c>
    </row>
    <row r="32" spans="2:9" ht="15" customHeight="1" x14ac:dyDescent="0.2">
      <c r="B32" t="s">
        <v>60</v>
      </c>
      <c r="C32" s="12">
        <v>155</v>
      </c>
      <c r="D32" s="8">
        <v>3.44</v>
      </c>
      <c r="E32" s="12">
        <v>91</v>
      </c>
      <c r="F32" s="8">
        <v>3.76</v>
      </c>
      <c r="G32" s="12">
        <v>29</v>
      </c>
      <c r="H32" s="8">
        <v>1.44</v>
      </c>
      <c r="I32" s="12">
        <v>0</v>
      </c>
    </row>
    <row r="33" spans="2:9" ht="15" customHeight="1" x14ac:dyDescent="0.2">
      <c r="B33" t="s">
        <v>53</v>
      </c>
      <c r="C33" s="12">
        <v>148</v>
      </c>
      <c r="D33" s="8">
        <v>3.29</v>
      </c>
      <c r="E33" s="12">
        <v>98</v>
      </c>
      <c r="F33" s="8">
        <v>4.05</v>
      </c>
      <c r="G33" s="12">
        <v>50</v>
      </c>
      <c r="H33" s="8">
        <v>2.4900000000000002</v>
      </c>
      <c r="I33" s="12">
        <v>0</v>
      </c>
    </row>
    <row r="34" spans="2:9" ht="15" customHeight="1" x14ac:dyDescent="0.2">
      <c r="B34" t="s">
        <v>51</v>
      </c>
      <c r="C34" s="12">
        <v>132</v>
      </c>
      <c r="D34" s="8">
        <v>2.93</v>
      </c>
      <c r="E34" s="12">
        <v>62</v>
      </c>
      <c r="F34" s="8">
        <v>2.56</v>
      </c>
      <c r="G34" s="12">
        <v>70</v>
      </c>
      <c r="H34" s="8">
        <v>3.48</v>
      </c>
      <c r="I34" s="12">
        <v>0</v>
      </c>
    </row>
    <row r="35" spans="2:9" ht="15" customHeight="1" x14ac:dyDescent="0.2">
      <c r="B35" t="s">
        <v>61</v>
      </c>
      <c r="C35" s="12">
        <v>132</v>
      </c>
      <c r="D35" s="8">
        <v>2.93</v>
      </c>
      <c r="E35" s="12">
        <v>109</v>
      </c>
      <c r="F35" s="8">
        <v>4.51</v>
      </c>
      <c r="G35" s="12">
        <v>23</v>
      </c>
      <c r="H35" s="8">
        <v>1.1399999999999999</v>
      </c>
      <c r="I35" s="12">
        <v>0</v>
      </c>
    </row>
    <row r="36" spans="2:9" ht="15" customHeight="1" x14ac:dyDescent="0.2">
      <c r="B36" t="s">
        <v>46</v>
      </c>
      <c r="C36" s="12">
        <v>130</v>
      </c>
      <c r="D36" s="8">
        <v>2.89</v>
      </c>
      <c r="E36" s="12">
        <v>46</v>
      </c>
      <c r="F36" s="8">
        <v>1.9</v>
      </c>
      <c r="G36" s="12">
        <v>84</v>
      </c>
      <c r="H36" s="8">
        <v>4.17</v>
      </c>
      <c r="I36" s="12">
        <v>0</v>
      </c>
    </row>
    <row r="37" spans="2:9" ht="15" customHeight="1" x14ac:dyDescent="0.2">
      <c r="B37" t="s">
        <v>56</v>
      </c>
      <c r="C37" s="12">
        <v>110</v>
      </c>
      <c r="D37" s="8">
        <v>2.44</v>
      </c>
      <c r="E37" s="12">
        <v>81</v>
      </c>
      <c r="F37" s="8">
        <v>3.35</v>
      </c>
      <c r="G37" s="12">
        <v>29</v>
      </c>
      <c r="H37" s="8">
        <v>1.44</v>
      </c>
      <c r="I37" s="12">
        <v>0</v>
      </c>
    </row>
    <row r="38" spans="2:9" ht="15" customHeight="1" x14ac:dyDescent="0.2">
      <c r="B38" t="s">
        <v>67</v>
      </c>
      <c r="C38" s="12">
        <v>104</v>
      </c>
      <c r="D38" s="8">
        <v>2.31</v>
      </c>
      <c r="E38" s="12">
        <v>26</v>
      </c>
      <c r="F38" s="8">
        <v>1.07</v>
      </c>
      <c r="G38" s="12">
        <v>78</v>
      </c>
      <c r="H38" s="8">
        <v>3.88</v>
      </c>
      <c r="I38" s="12">
        <v>0</v>
      </c>
    </row>
    <row r="39" spans="2:9" ht="15" customHeight="1" x14ac:dyDescent="0.2">
      <c r="B39" t="s">
        <v>63</v>
      </c>
      <c r="C39" s="12">
        <v>75</v>
      </c>
      <c r="D39" s="8">
        <v>1.67</v>
      </c>
      <c r="E39" s="12">
        <v>59</v>
      </c>
      <c r="F39" s="8">
        <v>2.44</v>
      </c>
      <c r="G39" s="12">
        <v>16</v>
      </c>
      <c r="H39" s="8">
        <v>0.8</v>
      </c>
      <c r="I39" s="12">
        <v>0</v>
      </c>
    </row>
    <row r="40" spans="2:9" ht="15" customHeight="1" x14ac:dyDescent="0.2">
      <c r="B40" t="s">
        <v>62</v>
      </c>
      <c r="C40" s="12">
        <v>74</v>
      </c>
      <c r="D40" s="8">
        <v>1.64</v>
      </c>
      <c r="E40" s="12">
        <v>0</v>
      </c>
      <c r="F40" s="8">
        <v>0</v>
      </c>
      <c r="G40" s="12">
        <v>59</v>
      </c>
      <c r="H40" s="8">
        <v>2.93</v>
      </c>
      <c r="I40" s="12">
        <v>5</v>
      </c>
    </row>
    <row r="41" spans="2:9" ht="15" customHeight="1" x14ac:dyDescent="0.2">
      <c r="B41" t="s">
        <v>48</v>
      </c>
      <c r="C41" s="12">
        <v>72</v>
      </c>
      <c r="D41" s="8">
        <v>1.6</v>
      </c>
      <c r="E41" s="12">
        <v>12</v>
      </c>
      <c r="F41" s="8">
        <v>0.5</v>
      </c>
      <c r="G41" s="12">
        <v>60</v>
      </c>
      <c r="H41" s="8">
        <v>2.98</v>
      </c>
      <c r="I41" s="12">
        <v>0</v>
      </c>
    </row>
    <row r="42" spans="2:9" ht="15" customHeight="1" x14ac:dyDescent="0.2">
      <c r="B42" t="s">
        <v>57</v>
      </c>
      <c r="C42" s="12">
        <v>72</v>
      </c>
      <c r="D42" s="8">
        <v>1.6</v>
      </c>
      <c r="E42" s="12">
        <v>29</v>
      </c>
      <c r="F42" s="8">
        <v>1.2</v>
      </c>
      <c r="G42" s="12">
        <v>43</v>
      </c>
      <c r="H42" s="8">
        <v>2.14</v>
      </c>
      <c r="I42" s="12">
        <v>0</v>
      </c>
    </row>
    <row r="43" spans="2:9" ht="15" customHeight="1" x14ac:dyDescent="0.2">
      <c r="B43" t="s">
        <v>50</v>
      </c>
      <c r="C43" s="12">
        <v>69</v>
      </c>
      <c r="D43" s="8">
        <v>1.53</v>
      </c>
      <c r="E43" s="12">
        <v>13</v>
      </c>
      <c r="F43" s="8">
        <v>0.54</v>
      </c>
      <c r="G43" s="12">
        <v>56</v>
      </c>
      <c r="H43" s="8">
        <v>2.78</v>
      </c>
      <c r="I43" s="12">
        <v>0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105</v>
      </c>
      <c r="C47" s="12">
        <v>230</v>
      </c>
      <c r="D47" s="8">
        <v>5.1100000000000003</v>
      </c>
      <c r="E47" s="12">
        <v>212</v>
      </c>
      <c r="F47" s="8">
        <v>8.76</v>
      </c>
      <c r="G47" s="12">
        <v>18</v>
      </c>
      <c r="H47" s="8">
        <v>0.89</v>
      </c>
      <c r="I47" s="12">
        <v>0</v>
      </c>
    </row>
    <row r="48" spans="2:9" ht="15" customHeight="1" x14ac:dyDescent="0.2">
      <c r="B48" t="s">
        <v>104</v>
      </c>
      <c r="C48" s="12">
        <v>152</v>
      </c>
      <c r="D48" s="8">
        <v>3.38</v>
      </c>
      <c r="E48" s="12">
        <v>150</v>
      </c>
      <c r="F48" s="8">
        <v>6.2</v>
      </c>
      <c r="G48" s="12">
        <v>2</v>
      </c>
      <c r="H48" s="8">
        <v>0.1</v>
      </c>
      <c r="I48" s="12">
        <v>0</v>
      </c>
    </row>
    <row r="49" spans="2:9" ht="15" customHeight="1" x14ac:dyDescent="0.2">
      <c r="B49" t="s">
        <v>103</v>
      </c>
      <c r="C49" s="12">
        <v>129</v>
      </c>
      <c r="D49" s="8">
        <v>2.87</v>
      </c>
      <c r="E49" s="12">
        <v>120</v>
      </c>
      <c r="F49" s="8">
        <v>4.96</v>
      </c>
      <c r="G49" s="12">
        <v>9</v>
      </c>
      <c r="H49" s="8">
        <v>0.45</v>
      </c>
      <c r="I49" s="12">
        <v>0</v>
      </c>
    </row>
    <row r="50" spans="2:9" ht="15" customHeight="1" x14ac:dyDescent="0.2">
      <c r="B50" t="s">
        <v>90</v>
      </c>
      <c r="C50" s="12">
        <v>112</v>
      </c>
      <c r="D50" s="8">
        <v>2.4900000000000002</v>
      </c>
      <c r="E50" s="12">
        <v>18</v>
      </c>
      <c r="F50" s="8">
        <v>0.74</v>
      </c>
      <c r="G50" s="12">
        <v>94</v>
      </c>
      <c r="H50" s="8">
        <v>4.67</v>
      </c>
      <c r="I50" s="12">
        <v>0</v>
      </c>
    </row>
    <row r="51" spans="2:9" ht="15" customHeight="1" x14ac:dyDescent="0.2">
      <c r="B51" t="s">
        <v>102</v>
      </c>
      <c r="C51" s="12">
        <v>112</v>
      </c>
      <c r="D51" s="8">
        <v>2.4900000000000002</v>
      </c>
      <c r="E51" s="12">
        <v>107</v>
      </c>
      <c r="F51" s="8">
        <v>4.42</v>
      </c>
      <c r="G51" s="12">
        <v>5</v>
      </c>
      <c r="H51" s="8">
        <v>0.25</v>
      </c>
      <c r="I51" s="12">
        <v>0</v>
      </c>
    </row>
    <row r="52" spans="2:9" ht="15" customHeight="1" x14ac:dyDescent="0.2">
      <c r="B52" t="s">
        <v>114</v>
      </c>
      <c r="C52" s="12">
        <v>110</v>
      </c>
      <c r="D52" s="8">
        <v>2.44</v>
      </c>
      <c r="E52" s="12">
        <v>42</v>
      </c>
      <c r="F52" s="8">
        <v>1.74</v>
      </c>
      <c r="G52" s="12">
        <v>68</v>
      </c>
      <c r="H52" s="8">
        <v>3.38</v>
      </c>
      <c r="I52" s="12">
        <v>0</v>
      </c>
    </row>
    <row r="53" spans="2:9" ht="15" customHeight="1" x14ac:dyDescent="0.2">
      <c r="B53" t="s">
        <v>101</v>
      </c>
      <c r="C53" s="12">
        <v>107</v>
      </c>
      <c r="D53" s="8">
        <v>2.38</v>
      </c>
      <c r="E53" s="12">
        <v>94</v>
      </c>
      <c r="F53" s="8">
        <v>3.89</v>
      </c>
      <c r="G53" s="12">
        <v>13</v>
      </c>
      <c r="H53" s="8">
        <v>0.65</v>
      </c>
      <c r="I53" s="12">
        <v>0</v>
      </c>
    </row>
    <row r="54" spans="2:9" ht="15" customHeight="1" x14ac:dyDescent="0.2">
      <c r="B54" t="s">
        <v>100</v>
      </c>
      <c r="C54" s="12">
        <v>101</v>
      </c>
      <c r="D54" s="8">
        <v>2.2400000000000002</v>
      </c>
      <c r="E54" s="12">
        <v>88</v>
      </c>
      <c r="F54" s="8">
        <v>3.64</v>
      </c>
      <c r="G54" s="12">
        <v>13</v>
      </c>
      <c r="H54" s="8">
        <v>0.65</v>
      </c>
      <c r="I54" s="12">
        <v>0</v>
      </c>
    </row>
    <row r="55" spans="2:9" ht="15" customHeight="1" x14ac:dyDescent="0.2">
      <c r="B55" t="s">
        <v>98</v>
      </c>
      <c r="C55" s="12">
        <v>100</v>
      </c>
      <c r="D55" s="8">
        <v>2.2200000000000002</v>
      </c>
      <c r="E55" s="12">
        <v>70</v>
      </c>
      <c r="F55" s="8">
        <v>2.89</v>
      </c>
      <c r="G55" s="12">
        <v>29</v>
      </c>
      <c r="H55" s="8">
        <v>1.44</v>
      </c>
      <c r="I55" s="12">
        <v>1</v>
      </c>
    </row>
    <row r="56" spans="2:9" ht="15" customHeight="1" x14ac:dyDescent="0.2">
      <c r="B56" t="s">
        <v>115</v>
      </c>
      <c r="C56" s="12">
        <v>97</v>
      </c>
      <c r="D56" s="8">
        <v>2.15</v>
      </c>
      <c r="E56" s="12">
        <v>26</v>
      </c>
      <c r="F56" s="8">
        <v>1.07</v>
      </c>
      <c r="G56" s="12">
        <v>71</v>
      </c>
      <c r="H56" s="8">
        <v>3.53</v>
      </c>
      <c r="I56" s="12">
        <v>0</v>
      </c>
    </row>
    <row r="57" spans="2:9" ht="15" customHeight="1" x14ac:dyDescent="0.2">
      <c r="B57" t="s">
        <v>108</v>
      </c>
      <c r="C57" s="12">
        <v>96</v>
      </c>
      <c r="D57" s="8">
        <v>2.13</v>
      </c>
      <c r="E57" s="12">
        <v>79</v>
      </c>
      <c r="F57" s="8">
        <v>3.27</v>
      </c>
      <c r="G57" s="12">
        <v>17</v>
      </c>
      <c r="H57" s="8">
        <v>0.84</v>
      </c>
      <c r="I57" s="12">
        <v>0</v>
      </c>
    </row>
    <row r="58" spans="2:9" ht="15" customHeight="1" x14ac:dyDescent="0.2">
      <c r="B58" t="s">
        <v>99</v>
      </c>
      <c r="C58" s="12">
        <v>85</v>
      </c>
      <c r="D58" s="8">
        <v>1.89</v>
      </c>
      <c r="E58" s="12">
        <v>24</v>
      </c>
      <c r="F58" s="8">
        <v>0.99</v>
      </c>
      <c r="G58" s="12">
        <v>61</v>
      </c>
      <c r="H58" s="8">
        <v>3.03</v>
      </c>
      <c r="I58" s="12">
        <v>0</v>
      </c>
    </row>
    <row r="59" spans="2:9" ht="15" customHeight="1" x14ac:dyDescent="0.2">
      <c r="B59" t="s">
        <v>96</v>
      </c>
      <c r="C59" s="12">
        <v>75</v>
      </c>
      <c r="D59" s="8">
        <v>1.67</v>
      </c>
      <c r="E59" s="12">
        <v>47</v>
      </c>
      <c r="F59" s="8">
        <v>1.94</v>
      </c>
      <c r="G59" s="12">
        <v>28</v>
      </c>
      <c r="H59" s="8">
        <v>1.39</v>
      </c>
      <c r="I59" s="12">
        <v>0</v>
      </c>
    </row>
    <row r="60" spans="2:9" ht="15" customHeight="1" x14ac:dyDescent="0.2">
      <c r="B60" t="s">
        <v>109</v>
      </c>
      <c r="C60" s="12">
        <v>75</v>
      </c>
      <c r="D60" s="8">
        <v>1.67</v>
      </c>
      <c r="E60" s="12">
        <v>59</v>
      </c>
      <c r="F60" s="8">
        <v>2.44</v>
      </c>
      <c r="G60" s="12">
        <v>16</v>
      </c>
      <c r="H60" s="8">
        <v>0.8</v>
      </c>
      <c r="I60" s="12">
        <v>0</v>
      </c>
    </row>
    <row r="61" spans="2:9" ht="15" customHeight="1" x14ac:dyDescent="0.2">
      <c r="B61" t="s">
        <v>118</v>
      </c>
      <c r="C61" s="12">
        <v>69</v>
      </c>
      <c r="D61" s="8">
        <v>1.53</v>
      </c>
      <c r="E61" s="12">
        <v>26</v>
      </c>
      <c r="F61" s="8">
        <v>1.07</v>
      </c>
      <c r="G61" s="12">
        <v>43</v>
      </c>
      <c r="H61" s="8">
        <v>2.14</v>
      </c>
      <c r="I61" s="12">
        <v>0</v>
      </c>
    </row>
    <row r="62" spans="2:9" ht="15" customHeight="1" x14ac:dyDescent="0.2">
      <c r="B62" t="s">
        <v>116</v>
      </c>
      <c r="C62" s="12">
        <v>66</v>
      </c>
      <c r="D62" s="8">
        <v>1.47</v>
      </c>
      <c r="E62" s="12">
        <v>33</v>
      </c>
      <c r="F62" s="8">
        <v>1.36</v>
      </c>
      <c r="G62" s="12">
        <v>33</v>
      </c>
      <c r="H62" s="8">
        <v>1.64</v>
      </c>
      <c r="I62" s="12">
        <v>0</v>
      </c>
    </row>
    <row r="63" spans="2:9" ht="15" customHeight="1" x14ac:dyDescent="0.2">
      <c r="B63" t="s">
        <v>95</v>
      </c>
      <c r="C63" s="12">
        <v>65</v>
      </c>
      <c r="D63" s="8">
        <v>1.44</v>
      </c>
      <c r="E63" s="12">
        <v>52</v>
      </c>
      <c r="F63" s="8">
        <v>2.15</v>
      </c>
      <c r="G63" s="12">
        <v>13</v>
      </c>
      <c r="H63" s="8">
        <v>0.65</v>
      </c>
      <c r="I63" s="12">
        <v>0</v>
      </c>
    </row>
    <row r="64" spans="2:9" ht="15" customHeight="1" x14ac:dyDescent="0.2">
      <c r="B64" t="s">
        <v>93</v>
      </c>
      <c r="C64" s="12">
        <v>64</v>
      </c>
      <c r="D64" s="8">
        <v>1.42</v>
      </c>
      <c r="E64" s="12">
        <v>28</v>
      </c>
      <c r="F64" s="8">
        <v>1.1599999999999999</v>
      </c>
      <c r="G64" s="12">
        <v>36</v>
      </c>
      <c r="H64" s="8">
        <v>1.79</v>
      </c>
      <c r="I64" s="12">
        <v>0</v>
      </c>
    </row>
    <row r="65" spans="2:9" ht="15" customHeight="1" x14ac:dyDescent="0.2">
      <c r="B65" t="s">
        <v>107</v>
      </c>
      <c r="C65" s="12">
        <v>61</v>
      </c>
      <c r="D65" s="8">
        <v>1.35</v>
      </c>
      <c r="E65" s="12">
        <v>50</v>
      </c>
      <c r="F65" s="8">
        <v>2.0699999999999998</v>
      </c>
      <c r="G65" s="12">
        <v>11</v>
      </c>
      <c r="H65" s="8">
        <v>0.55000000000000004</v>
      </c>
      <c r="I65" s="12">
        <v>0</v>
      </c>
    </row>
    <row r="66" spans="2:9" ht="15" customHeight="1" x14ac:dyDescent="0.2">
      <c r="B66" t="s">
        <v>117</v>
      </c>
      <c r="C66" s="12">
        <v>60</v>
      </c>
      <c r="D66" s="8">
        <v>1.33</v>
      </c>
      <c r="E66" s="12">
        <v>43</v>
      </c>
      <c r="F66" s="8">
        <v>1.78</v>
      </c>
      <c r="G66" s="12">
        <v>17</v>
      </c>
      <c r="H66" s="8">
        <v>0.84</v>
      </c>
      <c r="I66" s="12">
        <v>0</v>
      </c>
    </row>
    <row r="68" spans="2:9" ht="15" customHeight="1" x14ac:dyDescent="0.2">
      <c r="B68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733C-067F-4DA2-946E-52D33318335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186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280</v>
      </c>
      <c r="D6" s="8">
        <v>10.62</v>
      </c>
      <c r="E6" s="12">
        <v>150</v>
      </c>
      <c r="F6" s="8">
        <v>8.59</v>
      </c>
      <c r="G6" s="12">
        <v>130</v>
      </c>
      <c r="H6" s="8">
        <v>15.51</v>
      </c>
      <c r="I6" s="12">
        <v>0</v>
      </c>
    </row>
    <row r="7" spans="2:9" ht="15" customHeight="1" x14ac:dyDescent="0.2">
      <c r="B7" t="s">
        <v>23</v>
      </c>
      <c r="C7" s="12">
        <v>170</v>
      </c>
      <c r="D7" s="8">
        <v>6.45</v>
      </c>
      <c r="E7" s="12">
        <v>89</v>
      </c>
      <c r="F7" s="8">
        <v>5.09</v>
      </c>
      <c r="G7" s="12">
        <v>81</v>
      </c>
      <c r="H7" s="8">
        <v>9.67</v>
      </c>
      <c r="I7" s="12">
        <v>0</v>
      </c>
    </row>
    <row r="8" spans="2:9" ht="15" customHeight="1" x14ac:dyDescent="0.2">
      <c r="B8" t="s">
        <v>24</v>
      </c>
      <c r="C8" s="12">
        <v>6</v>
      </c>
      <c r="D8" s="8">
        <v>0.23</v>
      </c>
      <c r="E8" s="12">
        <v>0</v>
      </c>
      <c r="F8" s="8">
        <v>0</v>
      </c>
      <c r="G8" s="12">
        <v>5</v>
      </c>
      <c r="H8" s="8">
        <v>0.6</v>
      </c>
      <c r="I8" s="12">
        <v>0</v>
      </c>
    </row>
    <row r="9" spans="2:9" ht="15" customHeight="1" x14ac:dyDescent="0.2">
      <c r="B9" t="s">
        <v>25</v>
      </c>
      <c r="C9" s="12">
        <v>9</v>
      </c>
      <c r="D9" s="8">
        <v>0.34</v>
      </c>
      <c r="E9" s="12">
        <v>1</v>
      </c>
      <c r="F9" s="8">
        <v>0.06</v>
      </c>
      <c r="G9" s="12">
        <v>8</v>
      </c>
      <c r="H9" s="8">
        <v>0.95</v>
      </c>
      <c r="I9" s="12">
        <v>0</v>
      </c>
    </row>
    <row r="10" spans="2:9" ht="15" customHeight="1" x14ac:dyDescent="0.2">
      <c r="B10" t="s">
        <v>26</v>
      </c>
      <c r="C10" s="12">
        <v>29</v>
      </c>
      <c r="D10" s="8">
        <v>1.1000000000000001</v>
      </c>
      <c r="E10" s="12">
        <v>11</v>
      </c>
      <c r="F10" s="8">
        <v>0.63</v>
      </c>
      <c r="G10" s="12">
        <v>18</v>
      </c>
      <c r="H10" s="8">
        <v>2.15</v>
      </c>
      <c r="I10" s="12">
        <v>0</v>
      </c>
    </row>
    <row r="11" spans="2:9" ht="15" customHeight="1" x14ac:dyDescent="0.2">
      <c r="B11" t="s">
        <v>27</v>
      </c>
      <c r="C11" s="12">
        <v>725</v>
      </c>
      <c r="D11" s="8">
        <v>27.49</v>
      </c>
      <c r="E11" s="12">
        <v>419</v>
      </c>
      <c r="F11" s="8">
        <v>23.98</v>
      </c>
      <c r="G11" s="12">
        <v>304</v>
      </c>
      <c r="H11" s="8">
        <v>36.28</v>
      </c>
      <c r="I11" s="12">
        <v>2</v>
      </c>
    </row>
    <row r="12" spans="2:9" ht="15" customHeight="1" x14ac:dyDescent="0.2">
      <c r="B12" t="s">
        <v>28</v>
      </c>
      <c r="C12" s="12">
        <v>18</v>
      </c>
      <c r="D12" s="8">
        <v>0.68</v>
      </c>
      <c r="E12" s="12">
        <v>3</v>
      </c>
      <c r="F12" s="8">
        <v>0.17</v>
      </c>
      <c r="G12" s="12">
        <v>15</v>
      </c>
      <c r="H12" s="8">
        <v>1.79</v>
      </c>
      <c r="I12" s="12">
        <v>0</v>
      </c>
    </row>
    <row r="13" spans="2:9" ht="15" customHeight="1" x14ac:dyDescent="0.2">
      <c r="B13" t="s">
        <v>29</v>
      </c>
      <c r="C13" s="12">
        <v>230</v>
      </c>
      <c r="D13" s="8">
        <v>8.7200000000000006</v>
      </c>
      <c r="E13" s="12">
        <v>148</v>
      </c>
      <c r="F13" s="8">
        <v>8.4700000000000006</v>
      </c>
      <c r="G13" s="12">
        <v>82</v>
      </c>
      <c r="H13" s="8">
        <v>9.7899999999999991</v>
      </c>
      <c r="I13" s="12">
        <v>0</v>
      </c>
    </row>
    <row r="14" spans="2:9" ht="15" customHeight="1" x14ac:dyDescent="0.2">
      <c r="B14" t="s">
        <v>30</v>
      </c>
      <c r="C14" s="12">
        <v>102</v>
      </c>
      <c r="D14" s="8">
        <v>3.87</v>
      </c>
      <c r="E14" s="12">
        <v>66</v>
      </c>
      <c r="F14" s="8">
        <v>3.78</v>
      </c>
      <c r="G14" s="12">
        <v>35</v>
      </c>
      <c r="H14" s="8">
        <v>4.18</v>
      </c>
      <c r="I14" s="12">
        <v>0</v>
      </c>
    </row>
    <row r="15" spans="2:9" ht="15" customHeight="1" x14ac:dyDescent="0.2">
      <c r="B15" t="s">
        <v>31</v>
      </c>
      <c r="C15" s="12">
        <v>346</v>
      </c>
      <c r="D15" s="8">
        <v>13.12</v>
      </c>
      <c r="E15" s="12">
        <v>320</v>
      </c>
      <c r="F15" s="8">
        <v>18.32</v>
      </c>
      <c r="G15" s="12">
        <v>26</v>
      </c>
      <c r="H15" s="8">
        <v>3.1</v>
      </c>
      <c r="I15" s="12">
        <v>0</v>
      </c>
    </row>
    <row r="16" spans="2:9" ht="15" customHeight="1" x14ac:dyDescent="0.2">
      <c r="B16" t="s">
        <v>32</v>
      </c>
      <c r="C16" s="12">
        <v>357</v>
      </c>
      <c r="D16" s="8">
        <v>13.54</v>
      </c>
      <c r="E16" s="12">
        <v>315</v>
      </c>
      <c r="F16" s="8">
        <v>18.03</v>
      </c>
      <c r="G16" s="12">
        <v>39</v>
      </c>
      <c r="H16" s="8">
        <v>4.6500000000000004</v>
      </c>
      <c r="I16" s="12">
        <v>0</v>
      </c>
    </row>
    <row r="17" spans="2:9" ht="15" customHeight="1" x14ac:dyDescent="0.2">
      <c r="B17" t="s">
        <v>33</v>
      </c>
      <c r="C17" s="12">
        <v>120</v>
      </c>
      <c r="D17" s="8">
        <v>4.55</v>
      </c>
      <c r="E17" s="12">
        <v>79</v>
      </c>
      <c r="F17" s="8">
        <v>4.5199999999999996</v>
      </c>
      <c r="G17" s="12">
        <v>5</v>
      </c>
      <c r="H17" s="8">
        <v>0.6</v>
      </c>
      <c r="I17" s="12">
        <v>0</v>
      </c>
    </row>
    <row r="18" spans="2:9" ht="15" customHeight="1" x14ac:dyDescent="0.2">
      <c r="B18" t="s">
        <v>34</v>
      </c>
      <c r="C18" s="12">
        <v>144</v>
      </c>
      <c r="D18" s="8">
        <v>5.46</v>
      </c>
      <c r="E18" s="12">
        <v>93</v>
      </c>
      <c r="F18" s="8">
        <v>5.32</v>
      </c>
      <c r="G18" s="12">
        <v>43</v>
      </c>
      <c r="H18" s="8">
        <v>5.13</v>
      </c>
      <c r="I18" s="12">
        <v>0</v>
      </c>
    </row>
    <row r="19" spans="2:9" ht="15" customHeight="1" x14ac:dyDescent="0.2">
      <c r="B19" t="s">
        <v>35</v>
      </c>
      <c r="C19" s="12">
        <v>101</v>
      </c>
      <c r="D19" s="8">
        <v>3.83</v>
      </c>
      <c r="E19" s="12">
        <v>53</v>
      </c>
      <c r="F19" s="8">
        <v>3.03</v>
      </c>
      <c r="G19" s="12">
        <v>47</v>
      </c>
      <c r="H19" s="8">
        <v>5.61</v>
      </c>
      <c r="I19" s="12">
        <v>0</v>
      </c>
    </row>
    <row r="20" spans="2:9" ht="15" customHeight="1" x14ac:dyDescent="0.2">
      <c r="B20" s="9" t="s">
        <v>180</v>
      </c>
      <c r="C20" s="12">
        <f>SUM(LTBL_38203[総数／事業所数])</f>
        <v>2637</v>
      </c>
      <c r="E20" s="12">
        <f>SUBTOTAL(109,LTBL_38203[個人／事業所数])</f>
        <v>1747</v>
      </c>
      <c r="G20" s="12">
        <f>SUBTOTAL(109,LTBL_38203[法人／事業所数])</f>
        <v>838</v>
      </c>
      <c r="I20" s="12">
        <f>SUBTOTAL(109,LTBL_38203[法人以外の団体／事業所数])</f>
        <v>2</v>
      </c>
    </row>
    <row r="21" spans="2:9" ht="15" customHeight="1" x14ac:dyDescent="0.2">
      <c r="E21" s="11">
        <f>LTBL_38203[[#Totals],[個人／事業所数]]/LTBL_38203[[#Totals],[総数／事業所数]]</f>
        <v>0.66249525976488433</v>
      </c>
      <c r="G21" s="11">
        <f>LTBL_38203[[#Totals],[法人／事業所数]]/LTBL_38203[[#Totals],[総数／事業所数]]</f>
        <v>0.31778536215396286</v>
      </c>
      <c r="I21" s="11">
        <f>LTBL_38203[[#Totals],[法人以外の団体／事業所数]]/LTBL_38203[[#Totals],[総数／事業所数]]</f>
        <v>7.5843761850587785E-4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58</v>
      </c>
      <c r="C24" s="12">
        <v>301</v>
      </c>
      <c r="D24" s="8">
        <v>11.41</v>
      </c>
      <c r="E24" s="12">
        <v>283</v>
      </c>
      <c r="F24" s="8">
        <v>16.2</v>
      </c>
      <c r="G24" s="12">
        <v>18</v>
      </c>
      <c r="H24" s="8">
        <v>2.15</v>
      </c>
      <c r="I24" s="12">
        <v>0</v>
      </c>
    </row>
    <row r="25" spans="2:9" ht="15" customHeight="1" x14ac:dyDescent="0.2">
      <c r="B25" t="s">
        <v>59</v>
      </c>
      <c r="C25" s="12">
        <v>298</v>
      </c>
      <c r="D25" s="8">
        <v>11.3</v>
      </c>
      <c r="E25" s="12">
        <v>280</v>
      </c>
      <c r="F25" s="8">
        <v>16.03</v>
      </c>
      <c r="G25" s="12">
        <v>18</v>
      </c>
      <c r="H25" s="8">
        <v>2.15</v>
      </c>
      <c r="I25" s="12">
        <v>0</v>
      </c>
    </row>
    <row r="26" spans="2:9" ht="15" customHeight="1" x14ac:dyDescent="0.2">
      <c r="B26" t="s">
        <v>52</v>
      </c>
      <c r="C26" s="12">
        <v>220</v>
      </c>
      <c r="D26" s="8">
        <v>8.34</v>
      </c>
      <c r="E26" s="12">
        <v>166</v>
      </c>
      <c r="F26" s="8">
        <v>9.5</v>
      </c>
      <c r="G26" s="12">
        <v>52</v>
      </c>
      <c r="H26" s="8">
        <v>6.21</v>
      </c>
      <c r="I26" s="12">
        <v>2</v>
      </c>
    </row>
    <row r="27" spans="2:9" ht="15" customHeight="1" x14ac:dyDescent="0.2">
      <c r="B27" t="s">
        <v>54</v>
      </c>
      <c r="C27" s="12">
        <v>191</v>
      </c>
      <c r="D27" s="8">
        <v>7.24</v>
      </c>
      <c r="E27" s="12">
        <v>113</v>
      </c>
      <c r="F27" s="8">
        <v>6.47</v>
      </c>
      <c r="G27" s="12">
        <v>78</v>
      </c>
      <c r="H27" s="8">
        <v>9.31</v>
      </c>
      <c r="I27" s="12">
        <v>0</v>
      </c>
    </row>
    <row r="28" spans="2:9" ht="15" customHeight="1" x14ac:dyDescent="0.2">
      <c r="B28" t="s">
        <v>55</v>
      </c>
      <c r="C28" s="12">
        <v>191</v>
      </c>
      <c r="D28" s="8">
        <v>7.24</v>
      </c>
      <c r="E28" s="12">
        <v>135</v>
      </c>
      <c r="F28" s="8">
        <v>7.73</v>
      </c>
      <c r="G28" s="12">
        <v>56</v>
      </c>
      <c r="H28" s="8">
        <v>6.68</v>
      </c>
      <c r="I28" s="12">
        <v>0</v>
      </c>
    </row>
    <row r="29" spans="2:9" ht="15" customHeight="1" x14ac:dyDescent="0.2">
      <c r="B29" t="s">
        <v>44</v>
      </c>
      <c r="C29" s="12">
        <v>136</v>
      </c>
      <c r="D29" s="8">
        <v>5.16</v>
      </c>
      <c r="E29" s="12">
        <v>65</v>
      </c>
      <c r="F29" s="8">
        <v>3.72</v>
      </c>
      <c r="G29" s="12">
        <v>71</v>
      </c>
      <c r="H29" s="8">
        <v>8.4700000000000006</v>
      </c>
      <c r="I29" s="12">
        <v>0</v>
      </c>
    </row>
    <row r="30" spans="2:9" ht="15" customHeight="1" x14ac:dyDescent="0.2">
      <c r="B30" t="s">
        <v>60</v>
      </c>
      <c r="C30" s="12">
        <v>120</v>
      </c>
      <c r="D30" s="8">
        <v>4.55</v>
      </c>
      <c r="E30" s="12">
        <v>79</v>
      </c>
      <c r="F30" s="8">
        <v>4.5199999999999996</v>
      </c>
      <c r="G30" s="12">
        <v>5</v>
      </c>
      <c r="H30" s="8">
        <v>0.6</v>
      </c>
      <c r="I30" s="12">
        <v>0</v>
      </c>
    </row>
    <row r="31" spans="2:9" ht="15" customHeight="1" x14ac:dyDescent="0.2">
      <c r="B31" t="s">
        <v>61</v>
      </c>
      <c r="C31" s="12">
        <v>100</v>
      </c>
      <c r="D31" s="8">
        <v>3.79</v>
      </c>
      <c r="E31" s="12">
        <v>91</v>
      </c>
      <c r="F31" s="8">
        <v>5.21</v>
      </c>
      <c r="G31" s="12">
        <v>9</v>
      </c>
      <c r="H31" s="8">
        <v>1.07</v>
      </c>
      <c r="I31" s="12">
        <v>0</v>
      </c>
    </row>
    <row r="32" spans="2:9" ht="15" customHeight="1" x14ac:dyDescent="0.2">
      <c r="B32" t="s">
        <v>53</v>
      </c>
      <c r="C32" s="12">
        <v>83</v>
      </c>
      <c r="D32" s="8">
        <v>3.15</v>
      </c>
      <c r="E32" s="12">
        <v>57</v>
      </c>
      <c r="F32" s="8">
        <v>3.26</v>
      </c>
      <c r="G32" s="12">
        <v>26</v>
      </c>
      <c r="H32" s="8">
        <v>3.1</v>
      </c>
      <c r="I32" s="12">
        <v>0</v>
      </c>
    </row>
    <row r="33" spans="2:9" ht="15" customHeight="1" x14ac:dyDescent="0.2">
      <c r="B33" t="s">
        <v>45</v>
      </c>
      <c r="C33" s="12">
        <v>76</v>
      </c>
      <c r="D33" s="8">
        <v>2.88</v>
      </c>
      <c r="E33" s="12">
        <v>50</v>
      </c>
      <c r="F33" s="8">
        <v>2.86</v>
      </c>
      <c r="G33" s="12">
        <v>26</v>
      </c>
      <c r="H33" s="8">
        <v>3.1</v>
      </c>
      <c r="I33" s="12">
        <v>0</v>
      </c>
    </row>
    <row r="34" spans="2:9" ht="15" customHeight="1" x14ac:dyDescent="0.2">
      <c r="B34" t="s">
        <v>46</v>
      </c>
      <c r="C34" s="12">
        <v>68</v>
      </c>
      <c r="D34" s="8">
        <v>2.58</v>
      </c>
      <c r="E34" s="12">
        <v>35</v>
      </c>
      <c r="F34" s="8">
        <v>2</v>
      </c>
      <c r="G34" s="12">
        <v>33</v>
      </c>
      <c r="H34" s="8">
        <v>3.94</v>
      </c>
      <c r="I34" s="12">
        <v>0</v>
      </c>
    </row>
    <row r="35" spans="2:9" ht="15" customHeight="1" x14ac:dyDescent="0.2">
      <c r="B35" t="s">
        <v>47</v>
      </c>
      <c r="C35" s="12">
        <v>59</v>
      </c>
      <c r="D35" s="8">
        <v>2.2400000000000002</v>
      </c>
      <c r="E35" s="12">
        <v>25</v>
      </c>
      <c r="F35" s="8">
        <v>1.43</v>
      </c>
      <c r="G35" s="12">
        <v>34</v>
      </c>
      <c r="H35" s="8">
        <v>4.0599999999999996</v>
      </c>
      <c r="I35" s="12">
        <v>0</v>
      </c>
    </row>
    <row r="36" spans="2:9" ht="15" customHeight="1" x14ac:dyDescent="0.2">
      <c r="B36" t="s">
        <v>68</v>
      </c>
      <c r="C36" s="12">
        <v>58</v>
      </c>
      <c r="D36" s="8">
        <v>2.2000000000000002</v>
      </c>
      <c r="E36" s="12">
        <v>32</v>
      </c>
      <c r="F36" s="8">
        <v>1.83</v>
      </c>
      <c r="G36" s="12">
        <v>26</v>
      </c>
      <c r="H36" s="8">
        <v>3.1</v>
      </c>
      <c r="I36" s="12">
        <v>0</v>
      </c>
    </row>
    <row r="37" spans="2:9" ht="15" customHeight="1" x14ac:dyDescent="0.2">
      <c r="B37" t="s">
        <v>51</v>
      </c>
      <c r="C37" s="12">
        <v>56</v>
      </c>
      <c r="D37" s="8">
        <v>2.12</v>
      </c>
      <c r="E37" s="12">
        <v>30</v>
      </c>
      <c r="F37" s="8">
        <v>1.72</v>
      </c>
      <c r="G37" s="12">
        <v>26</v>
      </c>
      <c r="H37" s="8">
        <v>3.1</v>
      </c>
      <c r="I37" s="12">
        <v>0</v>
      </c>
    </row>
    <row r="38" spans="2:9" ht="15" customHeight="1" x14ac:dyDescent="0.2">
      <c r="B38" t="s">
        <v>56</v>
      </c>
      <c r="C38" s="12">
        <v>50</v>
      </c>
      <c r="D38" s="8">
        <v>1.9</v>
      </c>
      <c r="E38" s="12">
        <v>41</v>
      </c>
      <c r="F38" s="8">
        <v>2.35</v>
      </c>
      <c r="G38" s="12">
        <v>9</v>
      </c>
      <c r="H38" s="8">
        <v>1.07</v>
      </c>
      <c r="I38" s="12">
        <v>0</v>
      </c>
    </row>
    <row r="39" spans="2:9" ht="15" customHeight="1" x14ac:dyDescent="0.2">
      <c r="B39" t="s">
        <v>57</v>
      </c>
      <c r="C39" s="12">
        <v>49</v>
      </c>
      <c r="D39" s="8">
        <v>1.86</v>
      </c>
      <c r="E39" s="12">
        <v>25</v>
      </c>
      <c r="F39" s="8">
        <v>1.43</v>
      </c>
      <c r="G39" s="12">
        <v>23</v>
      </c>
      <c r="H39" s="8">
        <v>2.74</v>
      </c>
      <c r="I39" s="12">
        <v>0</v>
      </c>
    </row>
    <row r="40" spans="2:9" ht="15" customHeight="1" x14ac:dyDescent="0.2">
      <c r="B40" t="s">
        <v>62</v>
      </c>
      <c r="C40" s="12">
        <v>44</v>
      </c>
      <c r="D40" s="8">
        <v>1.67</v>
      </c>
      <c r="E40" s="12">
        <v>2</v>
      </c>
      <c r="F40" s="8">
        <v>0.11</v>
      </c>
      <c r="G40" s="12">
        <v>34</v>
      </c>
      <c r="H40" s="8">
        <v>4.0599999999999996</v>
      </c>
      <c r="I40" s="12">
        <v>0</v>
      </c>
    </row>
    <row r="41" spans="2:9" ht="15" customHeight="1" x14ac:dyDescent="0.2">
      <c r="B41" t="s">
        <v>50</v>
      </c>
      <c r="C41" s="12">
        <v>43</v>
      </c>
      <c r="D41" s="8">
        <v>1.63</v>
      </c>
      <c r="E41" s="12">
        <v>9</v>
      </c>
      <c r="F41" s="8">
        <v>0.52</v>
      </c>
      <c r="G41" s="12">
        <v>34</v>
      </c>
      <c r="H41" s="8">
        <v>4.0599999999999996</v>
      </c>
      <c r="I41" s="12">
        <v>0</v>
      </c>
    </row>
    <row r="42" spans="2:9" ht="15" customHeight="1" x14ac:dyDescent="0.2">
      <c r="B42" t="s">
        <v>63</v>
      </c>
      <c r="C42" s="12">
        <v>39</v>
      </c>
      <c r="D42" s="8">
        <v>1.48</v>
      </c>
      <c r="E42" s="12">
        <v>33</v>
      </c>
      <c r="F42" s="8">
        <v>1.89</v>
      </c>
      <c r="G42" s="12">
        <v>6</v>
      </c>
      <c r="H42" s="8">
        <v>0.72</v>
      </c>
      <c r="I42" s="12">
        <v>0</v>
      </c>
    </row>
    <row r="43" spans="2:9" ht="15" customHeight="1" x14ac:dyDescent="0.2">
      <c r="B43" t="s">
        <v>69</v>
      </c>
      <c r="C43" s="12">
        <v>31</v>
      </c>
      <c r="D43" s="8">
        <v>1.18</v>
      </c>
      <c r="E43" s="12">
        <v>16</v>
      </c>
      <c r="F43" s="8">
        <v>0.92</v>
      </c>
      <c r="G43" s="12">
        <v>12</v>
      </c>
      <c r="H43" s="8">
        <v>1.43</v>
      </c>
      <c r="I43" s="12">
        <v>0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105</v>
      </c>
      <c r="C47" s="12">
        <v>168</v>
      </c>
      <c r="D47" s="8">
        <v>6.37</v>
      </c>
      <c r="E47" s="12">
        <v>165</v>
      </c>
      <c r="F47" s="8">
        <v>9.44</v>
      </c>
      <c r="G47" s="12">
        <v>3</v>
      </c>
      <c r="H47" s="8">
        <v>0.36</v>
      </c>
      <c r="I47" s="12">
        <v>0</v>
      </c>
    </row>
    <row r="48" spans="2:9" ht="15" customHeight="1" x14ac:dyDescent="0.2">
      <c r="B48" t="s">
        <v>99</v>
      </c>
      <c r="C48" s="12">
        <v>130</v>
      </c>
      <c r="D48" s="8">
        <v>4.93</v>
      </c>
      <c r="E48" s="12">
        <v>97</v>
      </c>
      <c r="F48" s="8">
        <v>5.55</v>
      </c>
      <c r="G48" s="12">
        <v>33</v>
      </c>
      <c r="H48" s="8">
        <v>3.94</v>
      </c>
      <c r="I48" s="12">
        <v>0</v>
      </c>
    </row>
    <row r="49" spans="2:9" ht="15" customHeight="1" x14ac:dyDescent="0.2">
      <c r="B49" t="s">
        <v>95</v>
      </c>
      <c r="C49" s="12">
        <v>105</v>
      </c>
      <c r="D49" s="8">
        <v>3.98</v>
      </c>
      <c r="E49" s="12">
        <v>73</v>
      </c>
      <c r="F49" s="8">
        <v>4.18</v>
      </c>
      <c r="G49" s="12">
        <v>30</v>
      </c>
      <c r="H49" s="8">
        <v>3.58</v>
      </c>
      <c r="I49" s="12">
        <v>2</v>
      </c>
    </row>
    <row r="50" spans="2:9" ht="15" customHeight="1" x14ac:dyDescent="0.2">
      <c r="B50" t="s">
        <v>104</v>
      </c>
      <c r="C50" s="12">
        <v>81</v>
      </c>
      <c r="D50" s="8">
        <v>3.07</v>
      </c>
      <c r="E50" s="12">
        <v>81</v>
      </c>
      <c r="F50" s="8">
        <v>4.6399999999999997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108</v>
      </c>
      <c r="C51" s="12">
        <v>79</v>
      </c>
      <c r="D51" s="8">
        <v>3</v>
      </c>
      <c r="E51" s="12">
        <v>75</v>
      </c>
      <c r="F51" s="8">
        <v>4.29</v>
      </c>
      <c r="G51" s="12">
        <v>4</v>
      </c>
      <c r="H51" s="8">
        <v>0.48</v>
      </c>
      <c r="I51" s="12">
        <v>0</v>
      </c>
    </row>
    <row r="52" spans="2:9" ht="15" customHeight="1" x14ac:dyDescent="0.2">
      <c r="B52" t="s">
        <v>102</v>
      </c>
      <c r="C52" s="12">
        <v>75</v>
      </c>
      <c r="D52" s="8">
        <v>2.84</v>
      </c>
      <c r="E52" s="12">
        <v>74</v>
      </c>
      <c r="F52" s="8">
        <v>4.24</v>
      </c>
      <c r="G52" s="12">
        <v>1</v>
      </c>
      <c r="H52" s="8">
        <v>0.12</v>
      </c>
      <c r="I52" s="12">
        <v>0</v>
      </c>
    </row>
    <row r="53" spans="2:9" ht="15" customHeight="1" x14ac:dyDescent="0.2">
      <c r="B53" t="s">
        <v>101</v>
      </c>
      <c r="C53" s="12">
        <v>70</v>
      </c>
      <c r="D53" s="8">
        <v>2.65</v>
      </c>
      <c r="E53" s="12">
        <v>66</v>
      </c>
      <c r="F53" s="8">
        <v>3.78</v>
      </c>
      <c r="G53" s="12">
        <v>4</v>
      </c>
      <c r="H53" s="8">
        <v>0.48</v>
      </c>
      <c r="I53" s="12">
        <v>0</v>
      </c>
    </row>
    <row r="54" spans="2:9" ht="15" customHeight="1" x14ac:dyDescent="0.2">
      <c r="B54" t="s">
        <v>98</v>
      </c>
      <c r="C54" s="12">
        <v>67</v>
      </c>
      <c r="D54" s="8">
        <v>2.54</v>
      </c>
      <c r="E54" s="12">
        <v>51</v>
      </c>
      <c r="F54" s="8">
        <v>2.92</v>
      </c>
      <c r="G54" s="12">
        <v>16</v>
      </c>
      <c r="H54" s="8">
        <v>1.91</v>
      </c>
      <c r="I54" s="12">
        <v>0</v>
      </c>
    </row>
    <row r="55" spans="2:9" ht="15" customHeight="1" x14ac:dyDescent="0.2">
      <c r="B55" t="s">
        <v>92</v>
      </c>
      <c r="C55" s="12">
        <v>54</v>
      </c>
      <c r="D55" s="8">
        <v>2.0499999999999998</v>
      </c>
      <c r="E55" s="12">
        <v>39</v>
      </c>
      <c r="F55" s="8">
        <v>2.23</v>
      </c>
      <c r="G55" s="12">
        <v>15</v>
      </c>
      <c r="H55" s="8">
        <v>1.79</v>
      </c>
      <c r="I55" s="12">
        <v>0</v>
      </c>
    </row>
    <row r="56" spans="2:9" ht="15" customHeight="1" x14ac:dyDescent="0.2">
      <c r="B56" t="s">
        <v>100</v>
      </c>
      <c r="C56" s="12">
        <v>50</v>
      </c>
      <c r="D56" s="8">
        <v>1.9</v>
      </c>
      <c r="E56" s="12">
        <v>43</v>
      </c>
      <c r="F56" s="8">
        <v>2.46</v>
      </c>
      <c r="G56" s="12">
        <v>7</v>
      </c>
      <c r="H56" s="8">
        <v>0.84</v>
      </c>
      <c r="I56" s="12">
        <v>0</v>
      </c>
    </row>
    <row r="57" spans="2:9" ht="15" customHeight="1" x14ac:dyDescent="0.2">
      <c r="B57" t="s">
        <v>103</v>
      </c>
      <c r="C57" s="12">
        <v>49</v>
      </c>
      <c r="D57" s="8">
        <v>1.86</v>
      </c>
      <c r="E57" s="12">
        <v>47</v>
      </c>
      <c r="F57" s="8">
        <v>2.69</v>
      </c>
      <c r="G57" s="12">
        <v>2</v>
      </c>
      <c r="H57" s="8">
        <v>0.24</v>
      </c>
      <c r="I57" s="12">
        <v>0</v>
      </c>
    </row>
    <row r="58" spans="2:9" ht="15" customHeight="1" x14ac:dyDescent="0.2">
      <c r="B58" t="s">
        <v>107</v>
      </c>
      <c r="C58" s="12">
        <v>48</v>
      </c>
      <c r="D58" s="8">
        <v>1.82</v>
      </c>
      <c r="E58" s="12">
        <v>46</v>
      </c>
      <c r="F58" s="8">
        <v>2.63</v>
      </c>
      <c r="G58" s="12">
        <v>2</v>
      </c>
      <c r="H58" s="8">
        <v>0.24</v>
      </c>
      <c r="I58" s="12">
        <v>0</v>
      </c>
    </row>
    <row r="59" spans="2:9" ht="15" customHeight="1" x14ac:dyDescent="0.2">
      <c r="B59" t="s">
        <v>120</v>
      </c>
      <c r="C59" s="12">
        <v>40</v>
      </c>
      <c r="D59" s="8">
        <v>1.52</v>
      </c>
      <c r="E59" s="12">
        <v>27</v>
      </c>
      <c r="F59" s="8">
        <v>1.55</v>
      </c>
      <c r="G59" s="12">
        <v>13</v>
      </c>
      <c r="H59" s="8">
        <v>1.55</v>
      </c>
      <c r="I59" s="12">
        <v>0</v>
      </c>
    </row>
    <row r="60" spans="2:9" ht="15" customHeight="1" x14ac:dyDescent="0.2">
      <c r="B60" t="s">
        <v>109</v>
      </c>
      <c r="C60" s="12">
        <v>39</v>
      </c>
      <c r="D60" s="8">
        <v>1.48</v>
      </c>
      <c r="E60" s="12">
        <v>33</v>
      </c>
      <c r="F60" s="8">
        <v>1.89</v>
      </c>
      <c r="G60" s="12">
        <v>6</v>
      </c>
      <c r="H60" s="8">
        <v>0.72</v>
      </c>
      <c r="I60" s="12">
        <v>0</v>
      </c>
    </row>
    <row r="61" spans="2:9" ht="15" customHeight="1" x14ac:dyDescent="0.2">
      <c r="B61" t="s">
        <v>119</v>
      </c>
      <c r="C61" s="12">
        <v>36</v>
      </c>
      <c r="D61" s="8">
        <v>1.37</v>
      </c>
      <c r="E61" s="12">
        <v>17</v>
      </c>
      <c r="F61" s="8">
        <v>0.97</v>
      </c>
      <c r="G61" s="12">
        <v>19</v>
      </c>
      <c r="H61" s="8">
        <v>2.27</v>
      </c>
      <c r="I61" s="12">
        <v>0</v>
      </c>
    </row>
    <row r="62" spans="2:9" ht="15" customHeight="1" x14ac:dyDescent="0.2">
      <c r="B62" t="s">
        <v>112</v>
      </c>
      <c r="C62" s="12">
        <v>36</v>
      </c>
      <c r="D62" s="8">
        <v>1.37</v>
      </c>
      <c r="E62" s="12">
        <v>13</v>
      </c>
      <c r="F62" s="8">
        <v>0.74</v>
      </c>
      <c r="G62" s="12">
        <v>22</v>
      </c>
      <c r="H62" s="8">
        <v>2.63</v>
      </c>
      <c r="I62" s="12">
        <v>0</v>
      </c>
    </row>
    <row r="63" spans="2:9" ht="15" customHeight="1" x14ac:dyDescent="0.2">
      <c r="B63" t="s">
        <v>113</v>
      </c>
      <c r="C63" s="12">
        <v>36</v>
      </c>
      <c r="D63" s="8">
        <v>1.37</v>
      </c>
      <c r="E63" s="12">
        <v>25</v>
      </c>
      <c r="F63" s="8">
        <v>1.43</v>
      </c>
      <c r="G63" s="12">
        <v>11</v>
      </c>
      <c r="H63" s="8">
        <v>1.31</v>
      </c>
      <c r="I63" s="12">
        <v>0</v>
      </c>
    </row>
    <row r="64" spans="2:9" ht="15" customHeight="1" x14ac:dyDescent="0.2">
      <c r="B64" t="s">
        <v>121</v>
      </c>
      <c r="C64" s="12">
        <v>36</v>
      </c>
      <c r="D64" s="8">
        <v>1.37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93</v>
      </c>
      <c r="C65" s="12">
        <v>34</v>
      </c>
      <c r="D65" s="8">
        <v>1.29</v>
      </c>
      <c r="E65" s="12">
        <v>16</v>
      </c>
      <c r="F65" s="8">
        <v>0.92</v>
      </c>
      <c r="G65" s="12">
        <v>18</v>
      </c>
      <c r="H65" s="8">
        <v>2.15</v>
      </c>
      <c r="I65" s="12">
        <v>0</v>
      </c>
    </row>
    <row r="66" spans="2:9" ht="15" customHeight="1" x14ac:dyDescent="0.2">
      <c r="B66" t="s">
        <v>117</v>
      </c>
      <c r="C66" s="12">
        <v>34</v>
      </c>
      <c r="D66" s="8">
        <v>1.29</v>
      </c>
      <c r="E66" s="12">
        <v>30</v>
      </c>
      <c r="F66" s="8">
        <v>1.72</v>
      </c>
      <c r="G66" s="12">
        <v>4</v>
      </c>
      <c r="H66" s="8">
        <v>0.48</v>
      </c>
      <c r="I66" s="12">
        <v>0</v>
      </c>
    </row>
    <row r="67" spans="2:9" ht="15" customHeight="1" x14ac:dyDescent="0.2">
      <c r="B67" t="s">
        <v>106</v>
      </c>
      <c r="C67" s="12">
        <v>34</v>
      </c>
      <c r="D67" s="8">
        <v>1.29</v>
      </c>
      <c r="E67" s="12">
        <v>33</v>
      </c>
      <c r="F67" s="8">
        <v>1.89</v>
      </c>
      <c r="G67" s="12">
        <v>1</v>
      </c>
      <c r="H67" s="8">
        <v>0.12</v>
      </c>
      <c r="I67" s="12">
        <v>0</v>
      </c>
    </row>
    <row r="69" spans="2:9" ht="15" customHeight="1" x14ac:dyDescent="0.2">
      <c r="B69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33563-B497-43E5-A59D-2CCCC7B0040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187</v>
      </c>
    </row>
    <row r="4" spans="2:9" ht="33" customHeight="1" x14ac:dyDescent="0.2">
      <c r="B4" t="s">
        <v>179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118</v>
      </c>
      <c r="D6" s="8">
        <v>9.6199999999999992</v>
      </c>
      <c r="E6" s="12">
        <v>56</v>
      </c>
      <c r="F6" s="8">
        <v>7.36</v>
      </c>
      <c r="G6" s="12">
        <v>62</v>
      </c>
      <c r="H6" s="8">
        <v>14.49</v>
      </c>
      <c r="I6" s="12">
        <v>0</v>
      </c>
    </row>
    <row r="7" spans="2:9" ht="15" customHeight="1" x14ac:dyDescent="0.2">
      <c r="B7" t="s">
        <v>23</v>
      </c>
      <c r="C7" s="12">
        <v>66</v>
      </c>
      <c r="D7" s="8">
        <v>5.38</v>
      </c>
      <c r="E7" s="12">
        <v>23</v>
      </c>
      <c r="F7" s="8">
        <v>3.02</v>
      </c>
      <c r="G7" s="12">
        <v>43</v>
      </c>
      <c r="H7" s="8">
        <v>10.050000000000001</v>
      </c>
      <c r="I7" s="12">
        <v>0</v>
      </c>
    </row>
    <row r="8" spans="2:9" ht="15" customHeight="1" x14ac:dyDescent="0.2">
      <c r="B8" t="s">
        <v>24</v>
      </c>
      <c r="C8" s="12">
        <v>1</v>
      </c>
      <c r="D8" s="8">
        <v>0.08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5</v>
      </c>
      <c r="D9" s="8">
        <v>0.41</v>
      </c>
      <c r="E9" s="12">
        <v>0</v>
      </c>
      <c r="F9" s="8">
        <v>0</v>
      </c>
      <c r="G9" s="12">
        <v>5</v>
      </c>
      <c r="H9" s="8">
        <v>1.17</v>
      </c>
      <c r="I9" s="12">
        <v>0</v>
      </c>
    </row>
    <row r="10" spans="2:9" ht="15" customHeight="1" x14ac:dyDescent="0.2">
      <c r="B10" t="s">
        <v>26</v>
      </c>
      <c r="C10" s="12">
        <v>9</v>
      </c>
      <c r="D10" s="8">
        <v>0.73</v>
      </c>
      <c r="E10" s="12">
        <v>1</v>
      </c>
      <c r="F10" s="8">
        <v>0.13</v>
      </c>
      <c r="G10" s="12">
        <v>8</v>
      </c>
      <c r="H10" s="8">
        <v>1.87</v>
      </c>
      <c r="I10" s="12">
        <v>0</v>
      </c>
    </row>
    <row r="11" spans="2:9" ht="15" customHeight="1" x14ac:dyDescent="0.2">
      <c r="B11" t="s">
        <v>27</v>
      </c>
      <c r="C11" s="12">
        <v>361</v>
      </c>
      <c r="D11" s="8">
        <v>29.45</v>
      </c>
      <c r="E11" s="12">
        <v>186</v>
      </c>
      <c r="F11" s="8">
        <v>24.44</v>
      </c>
      <c r="G11" s="12">
        <v>174</v>
      </c>
      <c r="H11" s="8">
        <v>40.65</v>
      </c>
      <c r="I11" s="12">
        <v>1</v>
      </c>
    </row>
    <row r="12" spans="2:9" ht="15" customHeight="1" x14ac:dyDescent="0.2">
      <c r="B12" t="s">
        <v>28</v>
      </c>
      <c r="C12" s="12">
        <v>8</v>
      </c>
      <c r="D12" s="8">
        <v>0.65</v>
      </c>
      <c r="E12" s="12">
        <v>2</v>
      </c>
      <c r="F12" s="8">
        <v>0.26</v>
      </c>
      <c r="G12" s="12">
        <v>6</v>
      </c>
      <c r="H12" s="8">
        <v>1.4</v>
      </c>
      <c r="I12" s="12">
        <v>0</v>
      </c>
    </row>
    <row r="13" spans="2:9" ht="15" customHeight="1" x14ac:dyDescent="0.2">
      <c r="B13" t="s">
        <v>29</v>
      </c>
      <c r="C13" s="12">
        <v>214</v>
      </c>
      <c r="D13" s="8">
        <v>17.46</v>
      </c>
      <c r="E13" s="12">
        <v>162</v>
      </c>
      <c r="F13" s="8">
        <v>21.29</v>
      </c>
      <c r="G13" s="12">
        <v>50</v>
      </c>
      <c r="H13" s="8">
        <v>11.68</v>
      </c>
      <c r="I13" s="12">
        <v>0</v>
      </c>
    </row>
    <row r="14" spans="2:9" ht="15" customHeight="1" x14ac:dyDescent="0.2">
      <c r="B14" t="s">
        <v>30</v>
      </c>
      <c r="C14" s="12">
        <v>29</v>
      </c>
      <c r="D14" s="8">
        <v>2.37</v>
      </c>
      <c r="E14" s="12">
        <v>22</v>
      </c>
      <c r="F14" s="8">
        <v>2.89</v>
      </c>
      <c r="G14" s="12">
        <v>7</v>
      </c>
      <c r="H14" s="8">
        <v>1.64</v>
      </c>
      <c r="I14" s="12">
        <v>0</v>
      </c>
    </row>
    <row r="15" spans="2:9" ht="15" customHeight="1" x14ac:dyDescent="0.2">
      <c r="B15" t="s">
        <v>31</v>
      </c>
      <c r="C15" s="12">
        <v>134</v>
      </c>
      <c r="D15" s="8">
        <v>10.93</v>
      </c>
      <c r="E15" s="12">
        <v>110</v>
      </c>
      <c r="F15" s="8">
        <v>14.45</v>
      </c>
      <c r="G15" s="12">
        <v>24</v>
      </c>
      <c r="H15" s="8">
        <v>5.61</v>
      </c>
      <c r="I15" s="12">
        <v>0</v>
      </c>
    </row>
    <row r="16" spans="2:9" ht="15" customHeight="1" x14ac:dyDescent="0.2">
      <c r="B16" t="s">
        <v>32</v>
      </c>
      <c r="C16" s="12">
        <v>138</v>
      </c>
      <c r="D16" s="8">
        <v>11.26</v>
      </c>
      <c r="E16" s="12">
        <v>122</v>
      </c>
      <c r="F16" s="8">
        <v>16.03</v>
      </c>
      <c r="G16" s="12">
        <v>16</v>
      </c>
      <c r="H16" s="8">
        <v>3.74</v>
      </c>
      <c r="I16" s="12">
        <v>0</v>
      </c>
    </row>
    <row r="17" spans="2:9" ht="15" customHeight="1" x14ac:dyDescent="0.2">
      <c r="B17" t="s">
        <v>33</v>
      </c>
      <c r="C17" s="12">
        <v>54</v>
      </c>
      <c r="D17" s="8">
        <v>4.4000000000000004</v>
      </c>
      <c r="E17" s="12">
        <v>28</v>
      </c>
      <c r="F17" s="8">
        <v>3.68</v>
      </c>
      <c r="G17" s="12">
        <v>5</v>
      </c>
      <c r="H17" s="8">
        <v>1.17</v>
      </c>
      <c r="I17" s="12">
        <v>0</v>
      </c>
    </row>
    <row r="18" spans="2:9" ht="15" customHeight="1" x14ac:dyDescent="0.2">
      <c r="B18" t="s">
        <v>34</v>
      </c>
      <c r="C18" s="12">
        <v>58</v>
      </c>
      <c r="D18" s="8">
        <v>4.7300000000000004</v>
      </c>
      <c r="E18" s="12">
        <v>37</v>
      </c>
      <c r="F18" s="8">
        <v>4.8600000000000003</v>
      </c>
      <c r="G18" s="12">
        <v>11</v>
      </c>
      <c r="H18" s="8">
        <v>2.57</v>
      </c>
      <c r="I18" s="12">
        <v>1</v>
      </c>
    </row>
    <row r="19" spans="2:9" ht="15" customHeight="1" x14ac:dyDescent="0.2">
      <c r="B19" t="s">
        <v>35</v>
      </c>
      <c r="C19" s="12">
        <v>31</v>
      </c>
      <c r="D19" s="8">
        <v>2.5299999999999998</v>
      </c>
      <c r="E19" s="12">
        <v>12</v>
      </c>
      <c r="F19" s="8">
        <v>1.58</v>
      </c>
      <c r="G19" s="12">
        <v>17</v>
      </c>
      <c r="H19" s="8">
        <v>3.97</v>
      </c>
      <c r="I19" s="12">
        <v>0</v>
      </c>
    </row>
    <row r="20" spans="2:9" ht="15" customHeight="1" x14ac:dyDescent="0.2">
      <c r="B20" s="9" t="s">
        <v>180</v>
      </c>
      <c r="C20" s="12">
        <f>SUM(LTBL_38204[総数／事業所数])</f>
        <v>1226</v>
      </c>
      <c r="E20" s="12">
        <f>SUBTOTAL(109,LTBL_38204[個人／事業所数])</f>
        <v>761</v>
      </c>
      <c r="G20" s="12">
        <f>SUBTOTAL(109,LTBL_38204[法人／事業所数])</f>
        <v>428</v>
      </c>
      <c r="I20" s="12">
        <f>SUBTOTAL(109,LTBL_38204[法人以外の団体／事業所数])</f>
        <v>2</v>
      </c>
    </row>
    <row r="21" spans="2:9" ht="15" customHeight="1" x14ac:dyDescent="0.2">
      <c r="E21" s="11">
        <f>LTBL_38204[[#Totals],[個人／事業所数]]/LTBL_38204[[#Totals],[総数／事業所数]]</f>
        <v>0.62071778140293643</v>
      </c>
      <c r="G21" s="11">
        <f>LTBL_38204[[#Totals],[法人／事業所数]]/LTBL_38204[[#Totals],[総数／事業所数]]</f>
        <v>0.34910277324632955</v>
      </c>
      <c r="I21" s="11">
        <f>LTBL_38204[[#Totals],[法人以外の団体／事業所数]]/LTBL_38204[[#Totals],[総数／事業所数]]</f>
        <v>1.6313213703099511E-3</v>
      </c>
    </row>
    <row r="23" spans="2:9" ht="33" customHeight="1" x14ac:dyDescent="0.2">
      <c r="B23" t="s">
        <v>181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55</v>
      </c>
      <c r="C24" s="12">
        <v>204</v>
      </c>
      <c r="D24" s="8">
        <v>16.64</v>
      </c>
      <c r="E24" s="12">
        <v>158</v>
      </c>
      <c r="F24" s="8">
        <v>20.76</v>
      </c>
      <c r="G24" s="12">
        <v>44</v>
      </c>
      <c r="H24" s="8">
        <v>10.28</v>
      </c>
      <c r="I24" s="12">
        <v>0</v>
      </c>
    </row>
    <row r="25" spans="2:9" ht="15" customHeight="1" x14ac:dyDescent="0.2">
      <c r="B25" t="s">
        <v>59</v>
      </c>
      <c r="C25" s="12">
        <v>124</v>
      </c>
      <c r="D25" s="8">
        <v>10.11</v>
      </c>
      <c r="E25" s="12">
        <v>117</v>
      </c>
      <c r="F25" s="8">
        <v>15.37</v>
      </c>
      <c r="G25" s="12">
        <v>7</v>
      </c>
      <c r="H25" s="8">
        <v>1.64</v>
      </c>
      <c r="I25" s="12">
        <v>0</v>
      </c>
    </row>
    <row r="26" spans="2:9" ht="15" customHeight="1" x14ac:dyDescent="0.2">
      <c r="B26" t="s">
        <v>58</v>
      </c>
      <c r="C26" s="12">
        <v>113</v>
      </c>
      <c r="D26" s="8">
        <v>9.2200000000000006</v>
      </c>
      <c r="E26" s="12">
        <v>102</v>
      </c>
      <c r="F26" s="8">
        <v>13.4</v>
      </c>
      <c r="G26" s="12">
        <v>11</v>
      </c>
      <c r="H26" s="8">
        <v>2.57</v>
      </c>
      <c r="I26" s="12">
        <v>0</v>
      </c>
    </row>
    <row r="27" spans="2:9" ht="15" customHeight="1" x14ac:dyDescent="0.2">
      <c r="B27" t="s">
        <v>54</v>
      </c>
      <c r="C27" s="12">
        <v>102</v>
      </c>
      <c r="D27" s="8">
        <v>8.32</v>
      </c>
      <c r="E27" s="12">
        <v>54</v>
      </c>
      <c r="F27" s="8">
        <v>7.1</v>
      </c>
      <c r="G27" s="12">
        <v>48</v>
      </c>
      <c r="H27" s="8">
        <v>11.21</v>
      </c>
      <c r="I27" s="12">
        <v>0</v>
      </c>
    </row>
    <row r="28" spans="2:9" ht="15" customHeight="1" x14ac:dyDescent="0.2">
      <c r="B28" t="s">
        <v>52</v>
      </c>
      <c r="C28" s="12">
        <v>93</v>
      </c>
      <c r="D28" s="8">
        <v>7.59</v>
      </c>
      <c r="E28" s="12">
        <v>57</v>
      </c>
      <c r="F28" s="8">
        <v>7.49</v>
      </c>
      <c r="G28" s="12">
        <v>35</v>
      </c>
      <c r="H28" s="8">
        <v>8.18</v>
      </c>
      <c r="I28" s="12">
        <v>1</v>
      </c>
    </row>
    <row r="29" spans="2:9" ht="15" customHeight="1" x14ac:dyDescent="0.2">
      <c r="B29" t="s">
        <v>60</v>
      </c>
      <c r="C29" s="12">
        <v>54</v>
      </c>
      <c r="D29" s="8">
        <v>4.4000000000000004</v>
      </c>
      <c r="E29" s="12">
        <v>28</v>
      </c>
      <c r="F29" s="8">
        <v>3.68</v>
      </c>
      <c r="G29" s="12">
        <v>5</v>
      </c>
      <c r="H29" s="8">
        <v>1.17</v>
      </c>
      <c r="I29" s="12">
        <v>0</v>
      </c>
    </row>
    <row r="30" spans="2:9" ht="15" customHeight="1" x14ac:dyDescent="0.2">
      <c r="B30" t="s">
        <v>44</v>
      </c>
      <c r="C30" s="12">
        <v>46</v>
      </c>
      <c r="D30" s="8">
        <v>3.75</v>
      </c>
      <c r="E30" s="12">
        <v>16</v>
      </c>
      <c r="F30" s="8">
        <v>2.1</v>
      </c>
      <c r="G30" s="12">
        <v>30</v>
      </c>
      <c r="H30" s="8">
        <v>7.01</v>
      </c>
      <c r="I30" s="12">
        <v>0</v>
      </c>
    </row>
    <row r="31" spans="2:9" ht="15" customHeight="1" x14ac:dyDescent="0.2">
      <c r="B31" t="s">
        <v>47</v>
      </c>
      <c r="C31" s="12">
        <v>41</v>
      </c>
      <c r="D31" s="8">
        <v>3.34</v>
      </c>
      <c r="E31" s="12">
        <v>20</v>
      </c>
      <c r="F31" s="8">
        <v>2.63</v>
      </c>
      <c r="G31" s="12">
        <v>21</v>
      </c>
      <c r="H31" s="8">
        <v>4.91</v>
      </c>
      <c r="I31" s="12">
        <v>0</v>
      </c>
    </row>
    <row r="32" spans="2:9" ht="15" customHeight="1" x14ac:dyDescent="0.2">
      <c r="B32" t="s">
        <v>51</v>
      </c>
      <c r="C32" s="12">
        <v>40</v>
      </c>
      <c r="D32" s="8">
        <v>3.26</v>
      </c>
      <c r="E32" s="12">
        <v>20</v>
      </c>
      <c r="F32" s="8">
        <v>2.63</v>
      </c>
      <c r="G32" s="12">
        <v>20</v>
      </c>
      <c r="H32" s="8">
        <v>4.67</v>
      </c>
      <c r="I32" s="12">
        <v>0</v>
      </c>
    </row>
    <row r="33" spans="2:9" ht="15" customHeight="1" x14ac:dyDescent="0.2">
      <c r="B33" t="s">
        <v>61</v>
      </c>
      <c r="C33" s="12">
        <v>40</v>
      </c>
      <c r="D33" s="8">
        <v>3.26</v>
      </c>
      <c r="E33" s="12">
        <v>37</v>
      </c>
      <c r="F33" s="8">
        <v>4.8600000000000003</v>
      </c>
      <c r="G33" s="12">
        <v>3</v>
      </c>
      <c r="H33" s="8">
        <v>0.7</v>
      </c>
      <c r="I33" s="12">
        <v>0</v>
      </c>
    </row>
    <row r="34" spans="2:9" ht="15" customHeight="1" x14ac:dyDescent="0.2">
      <c r="B34" t="s">
        <v>45</v>
      </c>
      <c r="C34" s="12">
        <v>37</v>
      </c>
      <c r="D34" s="8">
        <v>3.02</v>
      </c>
      <c r="E34" s="12">
        <v>26</v>
      </c>
      <c r="F34" s="8">
        <v>3.42</v>
      </c>
      <c r="G34" s="12">
        <v>11</v>
      </c>
      <c r="H34" s="8">
        <v>2.57</v>
      </c>
      <c r="I34" s="12">
        <v>0</v>
      </c>
    </row>
    <row r="35" spans="2:9" ht="15" customHeight="1" x14ac:dyDescent="0.2">
      <c r="B35" t="s">
        <v>46</v>
      </c>
      <c r="C35" s="12">
        <v>35</v>
      </c>
      <c r="D35" s="8">
        <v>2.85</v>
      </c>
      <c r="E35" s="12">
        <v>14</v>
      </c>
      <c r="F35" s="8">
        <v>1.84</v>
      </c>
      <c r="G35" s="12">
        <v>21</v>
      </c>
      <c r="H35" s="8">
        <v>4.91</v>
      </c>
      <c r="I35" s="12">
        <v>0</v>
      </c>
    </row>
    <row r="36" spans="2:9" ht="15" customHeight="1" x14ac:dyDescent="0.2">
      <c r="B36" t="s">
        <v>53</v>
      </c>
      <c r="C36" s="12">
        <v>34</v>
      </c>
      <c r="D36" s="8">
        <v>2.77</v>
      </c>
      <c r="E36" s="12">
        <v>21</v>
      </c>
      <c r="F36" s="8">
        <v>2.76</v>
      </c>
      <c r="G36" s="12">
        <v>13</v>
      </c>
      <c r="H36" s="8">
        <v>3.04</v>
      </c>
      <c r="I36" s="12">
        <v>0</v>
      </c>
    </row>
    <row r="37" spans="2:9" ht="15" customHeight="1" x14ac:dyDescent="0.2">
      <c r="B37" t="s">
        <v>68</v>
      </c>
      <c r="C37" s="12">
        <v>24</v>
      </c>
      <c r="D37" s="8">
        <v>1.96</v>
      </c>
      <c r="E37" s="12">
        <v>12</v>
      </c>
      <c r="F37" s="8">
        <v>1.58</v>
      </c>
      <c r="G37" s="12">
        <v>12</v>
      </c>
      <c r="H37" s="8">
        <v>2.8</v>
      </c>
      <c r="I37" s="12">
        <v>0</v>
      </c>
    </row>
    <row r="38" spans="2:9" ht="15" customHeight="1" x14ac:dyDescent="0.2">
      <c r="B38" t="s">
        <v>62</v>
      </c>
      <c r="C38" s="12">
        <v>18</v>
      </c>
      <c r="D38" s="8">
        <v>1.47</v>
      </c>
      <c r="E38" s="12">
        <v>0</v>
      </c>
      <c r="F38" s="8">
        <v>0</v>
      </c>
      <c r="G38" s="12">
        <v>8</v>
      </c>
      <c r="H38" s="8">
        <v>1.87</v>
      </c>
      <c r="I38" s="12">
        <v>1</v>
      </c>
    </row>
    <row r="39" spans="2:9" ht="15" customHeight="1" x14ac:dyDescent="0.2">
      <c r="B39" t="s">
        <v>49</v>
      </c>
      <c r="C39" s="12">
        <v>16</v>
      </c>
      <c r="D39" s="8">
        <v>1.31</v>
      </c>
      <c r="E39" s="12">
        <v>5</v>
      </c>
      <c r="F39" s="8">
        <v>0.66</v>
      </c>
      <c r="G39" s="12">
        <v>11</v>
      </c>
      <c r="H39" s="8">
        <v>2.57</v>
      </c>
      <c r="I39" s="12">
        <v>0</v>
      </c>
    </row>
    <row r="40" spans="2:9" ht="15" customHeight="1" x14ac:dyDescent="0.2">
      <c r="B40" t="s">
        <v>57</v>
      </c>
      <c r="C40" s="12">
        <v>15</v>
      </c>
      <c r="D40" s="8">
        <v>1.22</v>
      </c>
      <c r="E40" s="12">
        <v>10</v>
      </c>
      <c r="F40" s="8">
        <v>1.31</v>
      </c>
      <c r="G40" s="12">
        <v>5</v>
      </c>
      <c r="H40" s="8">
        <v>1.17</v>
      </c>
      <c r="I40" s="12">
        <v>0</v>
      </c>
    </row>
    <row r="41" spans="2:9" ht="15" customHeight="1" x14ac:dyDescent="0.2">
      <c r="B41" t="s">
        <v>48</v>
      </c>
      <c r="C41" s="12">
        <v>14</v>
      </c>
      <c r="D41" s="8">
        <v>1.1399999999999999</v>
      </c>
      <c r="E41" s="12">
        <v>1</v>
      </c>
      <c r="F41" s="8">
        <v>0.13</v>
      </c>
      <c r="G41" s="12">
        <v>13</v>
      </c>
      <c r="H41" s="8">
        <v>3.04</v>
      </c>
      <c r="I41" s="12">
        <v>0</v>
      </c>
    </row>
    <row r="42" spans="2:9" ht="15" customHeight="1" x14ac:dyDescent="0.2">
      <c r="B42" t="s">
        <v>56</v>
      </c>
      <c r="C42" s="12">
        <v>12</v>
      </c>
      <c r="D42" s="8">
        <v>0.98</v>
      </c>
      <c r="E42" s="12">
        <v>10</v>
      </c>
      <c r="F42" s="8">
        <v>1.31</v>
      </c>
      <c r="G42" s="12">
        <v>2</v>
      </c>
      <c r="H42" s="8">
        <v>0.47</v>
      </c>
      <c r="I42" s="12">
        <v>0</v>
      </c>
    </row>
    <row r="43" spans="2:9" ht="15" customHeight="1" x14ac:dyDescent="0.2">
      <c r="B43" t="s">
        <v>70</v>
      </c>
      <c r="C43" s="12">
        <v>11</v>
      </c>
      <c r="D43" s="8">
        <v>0.9</v>
      </c>
      <c r="E43" s="12">
        <v>7</v>
      </c>
      <c r="F43" s="8">
        <v>0.92</v>
      </c>
      <c r="G43" s="12">
        <v>4</v>
      </c>
      <c r="H43" s="8">
        <v>0.93</v>
      </c>
      <c r="I43" s="12">
        <v>0</v>
      </c>
    </row>
    <row r="46" spans="2:9" ht="33" customHeight="1" x14ac:dyDescent="0.2">
      <c r="B46" t="s">
        <v>182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99</v>
      </c>
      <c r="C47" s="12">
        <v>103</v>
      </c>
      <c r="D47" s="8">
        <v>8.4</v>
      </c>
      <c r="E47" s="12">
        <v>78</v>
      </c>
      <c r="F47" s="8">
        <v>10.25</v>
      </c>
      <c r="G47" s="12">
        <v>25</v>
      </c>
      <c r="H47" s="8">
        <v>5.84</v>
      </c>
      <c r="I47" s="12">
        <v>0</v>
      </c>
    </row>
    <row r="48" spans="2:9" ht="15" customHeight="1" x14ac:dyDescent="0.2">
      <c r="B48" t="s">
        <v>122</v>
      </c>
      <c r="C48" s="12">
        <v>75</v>
      </c>
      <c r="D48" s="8">
        <v>6.12</v>
      </c>
      <c r="E48" s="12">
        <v>71</v>
      </c>
      <c r="F48" s="8">
        <v>9.33</v>
      </c>
      <c r="G48" s="12">
        <v>4</v>
      </c>
      <c r="H48" s="8">
        <v>0.93</v>
      </c>
      <c r="I48" s="12">
        <v>0</v>
      </c>
    </row>
    <row r="49" spans="2:9" ht="15" customHeight="1" x14ac:dyDescent="0.2">
      <c r="B49" t="s">
        <v>105</v>
      </c>
      <c r="C49" s="12">
        <v>72</v>
      </c>
      <c r="D49" s="8">
        <v>5.87</v>
      </c>
      <c r="E49" s="12">
        <v>71</v>
      </c>
      <c r="F49" s="8">
        <v>9.33</v>
      </c>
      <c r="G49" s="12">
        <v>1</v>
      </c>
      <c r="H49" s="8">
        <v>0.23</v>
      </c>
      <c r="I49" s="12">
        <v>0</v>
      </c>
    </row>
    <row r="50" spans="2:9" ht="15" customHeight="1" x14ac:dyDescent="0.2">
      <c r="B50" t="s">
        <v>104</v>
      </c>
      <c r="C50" s="12">
        <v>40</v>
      </c>
      <c r="D50" s="8">
        <v>3.26</v>
      </c>
      <c r="E50" s="12">
        <v>40</v>
      </c>
      <c r="F50" s="8">
        <v>5.26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95</v>
      </c>
      <c r="C51" s="12">
        <v>37</v>
      </c>
      <c r="D51" s="8">
        <v>3.02</v>
      </c>
      <c r="E51" s="12">
        <v>16</v>
      </c>
      <c r="F51" s="8">
        <v>2.1</v>
      </c>
      <c r="G51" s="12">
        <v>20</v>
      </c>
      <c r="H51" s="8">
        <v>4.67</v>
      </c>
      <c r="I51" s="12">
        <v>1</v>
      </c>
    </row>
    <row r="52" spans="2:9" ht="15" customHeight="1" x14ac:dyDescent="0.2">
      <c r="B52" t="s">
        <v>101</v>
      </c>
      <c r="C52" s="12">
        <v>30</v>
      </c>
      <c r="D52" s="8">
        <v>2.4500000000000002</v>
      </c>
      <c r="E52" s="12">
        <v>29</v>
      </c>
      <c r="F52" s="8">
        <v>3.81</v>
      </c>
      <c r="G52" s="12">
        <v>1</v>
      </c>
      <c r="H52" s="8">
        <v>0.23</v>
      </c>
      <c r="I52" s="12">
        <v>0</v>
      </c>
    </row>
    <row r="53" spans="2:9" ht="15" customHeight="1" x14ac:dyDescent="0.2">
      <c r="B53" t="s">
        <v>108</v>
      </c>
      <c r="C53" s="12">
        <v>30</v>
      </c>
      <c r="D53" s="8">
        <v>2.4500000000000002</v>
      </c>
      <c r="E53" s="12">
        <v>29</v>
      </c>
      <c r="F53" s="8">
        <v>3.81</v>
      </c>
      <c r="G53" s="12">
        <v>1</v>
      </c>
      <c r="H53" s="8">
        <v>0.23</v>
      </c>
      <c r="I53" s="12">
        <v>0</v>
      </c>
    </row>
    <row r="54" spans="2:9" ht="15" customHeight="1" x14ac:dyDescent="0.2">
      <c r="B54" t="s">
        <v>119</v>
      </c>
      <c r="C54" s="12">
        <v>27</v>
      </c>
      <c r="D54" s="8">
        <v>2.2000000000000002</v>
      </c>
      <c r="E54" s="12">
        <v>16</v>
      </c>
      <c r="F54" s="8">
        <v>2.1</v>
      </c>
      <c r="G54" s="12">
        <v>11</v>
      </c>
      <c r="H54" s="8">
        <v>2.57</v>
      </c>
      <c r="I54" s="12">
        <v>0</v>
      </c>
    </row>
    <row r="55" spans="2:9" ht="15" customHeight="1" x14ac:dyDescent="0.2">
      <c r="B55" t="s">
        <v>102</v>
      </c>
      <c r="C55" s="12">
        <v>24</v>
      </c>
      <c r="D55" s="8">
        <v>1.96</v>
      </c>
      <c r="E55" s="12">
        <v>23</v>
      </c>
      <c r="F55" s="8">
        <v>3.02</v>
      </c>
      <c r="G55" s="12">
        <v>1</v>
      </c>
      <c r="H55" s="8">
        <v>0.23</v>
      </c>
      <c r="I55" s="12">
        <v>0</v>
      </c>
    </row>
    <row r="56" spans="2:9" ht="15" customHeight="1" x14ac:dyDescent="0.2">
      <c r="B56" t="s">
        <v>98</v>
      </c>
      <c r="C56" s="12">
        <v>23</v>
      </c>
      <c r="D56" s="8">
        <v>1.88</v>
      </c>
      <c r="E56" s="12">
        <v>16</v>
      </c>
      <c r="F56" s="8">
        <v>2.1</v>
      </c>
      <c r="G56" s="12">
        <v>7</v>
      </c>
      <c r="H56" s="8">
        <v>1.64</v>
      </c>
      <c r="I56" s="12">
        <v>0</v>
      </c>
    </row>
    <row r="57" spans="2:9" ht="15" customHeight="1" x14ac:dyDescent="0.2">
      <c r="B57" t="s">
        <v>111</v>
      </c>
      <c r="C57" s="12">
        <v>23</v>
      </c>
      <c r="D57" s="8">
        <v>1.88</v>
      </c>
      <c r="E57" s="12">
        <v>8</v>
      </c>
      <c r="F57" s="8">
        <v>1.05</v>
      </c>
      <c r="G57" s="12">
        <v>13</v>
      </c>
      <c r="H57" s="8">
        <v>3.04</v>
      </c>
      <c r="I57" s="12">
        <v>0</v>
      </c>
    </row>
    <row r="58" spans="2:9" ht="15" customHeight="1" x14ac:dyDescent="0.2">
      <c r="B58" t="s">
        <v>100</v>
      </c>
      <c r="C58" s="12">
        <v>22</v>
      </c>
      <c r="D58" s="8">
        <v>1.79</v>
      </c>
      <c r="E58" s="12">
        <v>18</v>
      </c>
      <c r="F58" s="8">
        <v>2.37</v>
      </c>
      <c r="G58" s="12">
        <v>4</v>
      </c>
      <c r="H58" s="8">
        <v>0.93</v>
      </c>
      <c r="I58" s="12">
        <v>0</v>
      </c>
    </row>
    <row r="59" spans="2:9" ht="15" customHeight="1" x14ac:dyDescent="0.2">
      <c r="B59" t="s">
        <v>121</v>
      </c>
      <c r="C59" s="12">
        <v>21</v>
      </c>
      <c r="D59" s="8">
        <v>1.71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116</v>
      </c>
      <c r="C60" s="12">
        <v>20</v>
      </c>
      <c r="D60" s="8">
        <v>1.63</v>
      </c>
      <c r="E60" s="12">
        <v>11</v>
      </c>
      <c r="F60" s="8">
        <v>1.45</v>
      </c>
      <c r="G60" s="12">
        <v>9</v>
      </c>
      <c r="H60" s="8">
        <v>2.1</v>
      </c>
      <c r="I60" s="12">
        <v>0</v>
      </c>
    </row>
    <row r="61" spans="2:9" ht="15" customHeight="1" x14ac:dyDescent="0.2">
      <c r="B61" t="s">
        <v>97</v>
      </c>
      <c r="C61" s="12">
        <v>20</v>
      </c>
      <c r="D61" s="8">
        <v>1.63</v>
      </c>
      <c r="E61" s="12">
        <v>8</v>
      </c>
      <c r="F61" s="8">
        <v>1.05</v>
      </c>
      <c r="G61" s="12">
        <v>12</v>
      </c>
      <c r="H61" s="8">
        <v>2.8</v>
      </c>
      <c r="I61" s="12">
        <v>0</v>
      </c>
    </row>
    <row r="62" spans="2:9" ht="15" customHeight="1" x14ac:dyDescent="0.2">
      <c r="B62" t="s">
        <v>93</v>
      </c>
      <c r="C62" s="12">
        <v>19</v>
      </c>
      <c r="D62" s="8">
        <v>1.55</v>
      </c>
      <c r="E62" s="12">
        <v>11</v>
      </c>
      <c r="F62" s="8">
        <v>1.45</v>
      </c>
      <c r="G62" s="12">
        <v>8</v>
      </c>
      <c r="H62" s="8">
        <v>1.87</v>
      </c>
      <c r="I62" s="12">
        <v>0</v>
      </c>
    </row>
    <row r="63" spans="2:9" ht="15" customHeight="1" x14ac:dyDescent="0.2">
      <c r="B63" t="s">
        <v>107</v>
      </c>
      <c r="C63" s="12">
        <v>19</v>
      </c>
      <c r="D63" s="8">
        <v>1.55</v>
      </c>
      <c r="E63" s="12">
        <v>17</v>
      </c>
      <c r="F63" s="8">
        <v>2.23</v>
      </c>
      <c r="G63" s="12">
        <v>2</v>
      </c>
      <c r="H63" s="8">
        <v>0.47</v>
      </c>
      <c r="I63" s="12">
        <v>0</v>
      </c>
    </row>
    <row r="64" spans="2:9" ht="15" customHeight="1" x14ac:dyDescent="0.2">
      <c r="B64" t="s">
        <v>90</v>
      </c>
      <c r="C64" s="12">
        <v>17</v>
      </c>
      <c r="D64" s="8">
        <v>1.39</v>
      </c>
      <c r="E64" s="12">
        <v>3</v>
      </c>
      <c r="F64" s="8">
        <v>0.39</v>
      </c>
      <c r="G64" s="12">
        <v>14</v>
      </c>
      <c r="H64" s="8">
        <v>3.27</v>
      </c>
      <c r="I64" s="12">
        <v>0</v>
      </c>
    </row>
    <row r="65" spans="2:9" ht="15" customHeight="1" x14ac:dyDescent="0.2">
      <c r="B65" t="s">
        <v>120</v>
      </c>
      <c r="C65" s="12">
        <v>16</v>
      </c>
      <c r="D65" s="8">
        <v>1.31</v>
      </c>
      <c r="E65" s="12">
        <v>10</v>
      </c>
      <c r="F65" s="8">
        <v>1.31</v>
      </c>
      <c r="G65" s="12">
        <v>6</v>
      </c>
      <c r="H65" s="8">
        <v>1.4</v>
      </c>
      <c r="I65" s="12">
        <v>0</v>
      </c>
    </row>
    <row r="66" spans="2:9" ht="15" customHeight="1" x14ac:dyDescent="0.2">
      <c r="B66" t="s">
        <v>118</v>
      </c>
      <c r="C66" s="12">
        <v>16</v>
      </c>
      <c r="D66" s="8">
        <v>1.31</v>
      </c>
      <c r="E66" s="12">
        <v>5</v>
      </c>
      <c r="F66" s="8">
        <v>0.66</v>
      </c>
      <c r="G66" s="12">
        <v>11</v>
      </c>
      <c r="H66" s="8">
        <v>2.57</v>
      </c>
      <c r="I66" s="12">
        <v>0</v>
      </c>
    </row>
    <row r="68" spans="2:9" ht="15" customHeight="1" x14ac:dyDescent="0.2">
      <c r="B68" t="s">
        <v>183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3</vt:i4>
      </vt:variant>
    </vt:vector>
  </HeadingPairs>
  <TitlesOfParts>
    <vt:vector size="28" baseType="lpstr">
      <vt:lpstr>目次</vt:lpstr>
      <vt:lpstr>産業大分類</vt:lpstr>
      <vt:lpstr>産業中分類</vt:lpstr>
      <vt:lpstr>産業小分類</vt:lpstr>
      <vt:lpstr>愛媛県</vt:lpstr>
      <vt:lpstr>松山市</vt:lpstr>
      <vt:lpstr>今治市</vt:lpstr>
      <vt:lpstr>宇和島市</vt:lpstr>
      <vt:lpstr>八幡浜市</vt:lpstr>
      <vt:lpstr>新居浜市</vt:lpstr>
      <vt:lpstr>西条市</vt:lpstr>
      <vt:lpstr>大洲市</vt:lpstr>
      <vt:lpstr>伊予市</vt:lpstr>
      <vt:lpstr>四国中央市</vt:lpstr>
      <vt:lpstr>西予市</vt:lpstr>
      <vt:lpstr>東温市</vt:lpstr>
      <vt:lpstr>越智郡上島町</vt:lpstr>
      <vt:lpstr>上浮穴郡久万高原町</vt:lpstr>
      <vt:lpstr>伊予郡松前町</vt:lpstr>
      <vt:lpstr>伊予郡砥部町</vt:lpstr>
      <vt:lpstr>喜多郡内子町</vt:lpstr>
      <vt:lpstr>西宇和郡伊方町</vt:lpstr>
      <vt:lpstr>北宇和郡松野町</vt:lpstr>
      <vt:lpstr>北宇和郡鬼北町</vt:lpstr>
      <vt:lpstr>南宇和郡愛南町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2023-08-17T02:22:53Z</dcterms:created>
  <dcterms:modified xsi:type="dcterms:W3CDTF">2023-08-17T02:22:53Z</dcterms:modified>
</cp:coreProperties>
</file>