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ThisWorkbook" hidePivotFieldList="1"/>
  <xr:revisionPtr revIDLastSave="0" documentId="13_ncr:1_{CE78F936-4BDC-4D4B-83FB-63A93061E233}" xr6:coauthVersionLast="47" xr6:coauthVersionMax="47" xr10:uidLastSave="{00000000-0000-0000-0000-000000000000}"/>
  <bookViews>
    <workbookView xWindow="792" yWindow="1284" windowWidth="17124" windowHeight="10680" xr2:uid="{00000000-000D-0000-FFFF-FFFF00000000}"/>
  </bookViews>
  <sheets>
    <sheet name="目次" sheetId="26" r:id="rId1"/>
    <sheet name="産業大分類" sheetId="5" r:id="rId2"/>
    <sheet name="産業中分類" sheetId="6" r:id="rId3"/>
    <sheet name="産業小分類" sheetId="7" r:id="rId4"/>
    <sheet name="香川県" sheetId="8" r:id="rId5"/>
    <sheet name="高松市" sheetId="9" r:id="rId6"/>
    <sheet name="丸亀市" sheetId="10" r:id="rId7"/>
    <sheet name="坂出市" sheetId="11" r:id="rId8"/>
    <sheet name="善通寺市" sheetId="12" r:id="rId9"/>
    <sheet name="観音寺市" sheetId="13" r:id="rId10"/>
    <sheet name="さぬき市" sheetId="14" r:id="rId11"/>
    <sheet name="東かがわ市" sheetId="15" r:id="rId12"/>
    <sheet name="三豊市" sheetId="16" r:id="rId13"/>
    <sheet name="小豆郡土庄町" sheetId="17" r:id="rId14"/>
    <sheet name="小豆郡小豆島町" sheetId="18" r:id="rId15"/>
    <sheet name="木田郡三木町" sheetId="19" r:id="rId16"/>
    <sheet name="香川郡直島町" sheetId="20" r:id="rId17"/>
    <sheet name="綾歌郡宇多津町" sheetId="21" r:id="rId18"/>
    <sheet name="綾歌郡綾川町" sheetId="22" r:id="rId19"/>
    <sheet name="仲多度郡琴平町" sheetId="23" r:id="rId20"/>
    <sheet name="仲多度郡多度津町" sheetId="24" r:id="rId21"/>
    <sheet name="仲多度郡まんのう町" sheetId="25" r:id="rId22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91029"/>
  <pivotCaches>
    <pivotCache cacheId="2236" r:id="rId23"/>
    <pivotCache cacheId="2237" r:id="rId24"/>
    <pivotCache cacheId="2238" r:id="rId2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25" l="1"/>
  <c r="G21" i="25"/>
  <c r="E21" i="25"/>
  <c r="I20" i="25"/>
  <c r="G20" i="25"/>
  <c r="E20" i="25"/>
  <c r="C20" i="25"/>
  <c r="I21" i="24"/>
  <c r="G21" i="24"/>
  <c r="E21" i="24"/>
  <c r="I20" i="24"/>
  <c r="G20" i="24"/>
  <c r="E20" i="24"/>
  <c r="C20" i="24"/>
  <c r="I21" i="23"/>
  <c r="G21" i="23"/>
  <c r="E21" i="23"/>
  <c r="I20" i="23"/>
  <c r="G20" i="23"/>
  <c r="E20" i="23"/>
  <c r="C20" i="23"/>
  <c r="I21" i="22"/>
  <c r="G21" i="22"/>
  <c r="E21" i="22"/>
  <c r="I20" i="22"/>
  <c r="G20" i="22"/>
  <c r="E20" i="22"/>
  <c r="C20" i="22"/>
  <c r="I21" i="21"/>
  <c r="G21" i="21"/>
  <c r="E21" i="21"/>
  <c r="I20" i="21"/>
  <c r="G20" i="21"/>
  <c r="E20" i="21"/>
  <c r="C20" i="21"/>
  <c r="I21" i="20"/>
  <c r="G21" i="20"/>
  <c r="E21" i="20"/>
  <c r="I20" i="20"/>
  <c r="G20" i="20"/>
  <c r="E20" i="20"/>
  <c r="C20" i="20"/>
  <c r="I21" i="19"/>
  <c r="G21" i="19"/>
  <c r="E21" i="19"/>
  <c r="I20" i="19"/>
  <c r="G20" i="19"/>
  <c r="E20" i="19"/>
  <c r="C20" i="19"/>
  <c r="I21" i="18"/>
  <c r="G21" i="18"/>
  <c r="E21" i="18"/>
  <c r="I20" i="18"/>
  <c r="G20" i="18"/>
  <c r="E20" i="18"/>
  <c r="C20" i="18"/>
  <c r="I21" i="17"/>
  <c r="G21" i="17"/>
  <c r="E21" i="17"/>
  <c r="I20" i="17"/>
  <c r="G20" i="17"/>
  <c r="E20" i="17"/>
  <c r="C20" i="17"/>
  <c r="I21" i="16"/>
  <c r="G21" i="16"/>
  <c r="E21" i="16"/>
  <c r="I20" i="16"/>
  <c r="G20" i="16"/>
  <c r="E20" i="16"/>
  <c r="C20" i="16"/>
  <c r="I21" i="15"/>
  <c r="G21" i="15"/>
  <c r="E21" i="15"/>
  <c r="I20" i="15"/>
  <c r="G20" i="15"/>
  <c r="E20" i="15"/>
  <c r="C20" i="15"/>
  <c r="I21" i="14"/>
  <c r="G21" i="14"/>
  <c r="E21" i="14"/>
  <c r="I20" i="14"/>
  <c r="G20" i="14"/>
  <c r="E20" i="14"/>
  <c r="C20" i="14"/>
  <c r="I21" i="13"/>
  <c r="G21" i="13"/>
  <c r="E21" i="13"/>
  <c r="I20" i="13"/>
  <c r="G20" i="13"/>
  <c r="E20" i="13"/>
  <c r="C20" i="13"/>
  <c r="I21" i="12"/>
  <c r="G21" i="12"/>
  <c r="E21" i="12"/>
  <c r="I20" i="12"/>
  <c r="G20" i="12"/>
  <c r="E20" i="12"/>
  <c r="C20" i="12"/>
  <c r="I21" i="11"/>
  <c r="G21" i="11"/>
  <c r="E21" i="11"/>
  <c r="I20" i="11"/>
  <c r="G20" i="11"/>
  <c r="E20" i="11"/>
  <c r="C20" i="11"/>
  <c r="I21" i="10"/>
  <c r="G21" i="10"/>
  <c r="E21" i="10"/>
  <c r="I20" i="10"/>
  <c r="G20" i="10"/>
  <c r="E20" i="10"/>
  <c r="C20" i="10"/>
  <c r="I21" i="9"/>
  <c r="G21" i="9"/>
  <c r="E21" i="9"/>
  <c r="I20" i="9"/>
  <c r="G20" i="9"/>
  <c r="E20" i="9"/>
  <c r="C20" i="9"/>
  <c r="I21" i="8"/>
  <c r="G21" i="8"/>
  <c r="E21" i="8"/>
  <c r="I20" i="8"/>
  <c r="G20" i="8"/>
  <c r="E20" i="8"/>
  <c r="C20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3000000}" name="ec2021 L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xr16:uid="{00000000-0015-0000-FFFF-FFFF06000000}" name="ec2021 M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xr16:uid="{00000000-0015-0000-FFFF-FFFF08000000}" name="ec2021 S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<sst xmlns="http://schemas.openxmlformats.org/spreadsheetml/2006/main" count="2662" uniqueCount="198">
  <si>
    <t>37000 香川県</t>
  </si>
  <si>
    <t>37201 高松市</t>
  </si>
  <si>
    <t>37202 丸亀市</t>
  </si>
  <si>
    <t>37203 坂出市</t>
  </si>
  <si>
    <t>37204 善通寺市</t>
  </si>
  <si>
    <t>37205 観音寺市</t>
  </si>
  <si>
    <t>37206 さぬき市</t>
  </si>
  <si>
    <t>37207 東かがわ市</t>
  </si>
  <si>
    <t>37208 三豊市</t>
  </si>
  <si>
    <t>37322 小豆郡土庄町</t>
  </si>
  <si>
    <t>37324 小豆郡小豆島町</t>
  </si>
  <si>
    <t>37341 木田郡三木町</t>
  </si>
  <si>
    <t>37364 香川郡直島町</t>
  </si>
  <si>
    <t>37386 綾歌郡宇多津町</t>
  </si>
  <si>
    <t>37387 綾歌郡綾川町</t>
  </si>
  <si>
    <t>37403 仲多度郡琴平町</t>
  </si>
  <si>
    <t>37404 仲多度郡多度津町</t>
  </si>
  <si>
    <t>37406 仲多度郡まんのう町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</si>
  <si>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</si>
  <si>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</si>
  <si>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</si>
  <si>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</si>
  <si>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</si>
  <si>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</si>
  <si>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</si>
  <si>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</si>
  <si>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</si>
  <si>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</si>
  <si>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</si>
  <si>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</si>
  <si>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</si>
  <si>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</si>
  <si>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</si>
  <si>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</si>
  <si>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</si>
  <si>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</si>
  <si>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</si>
  <si>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</si>
  <si>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</si>
  <si>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</si>
  <si>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</si>
  <si>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</si>
  <si>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</si>
  <si>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</si>
  <si>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09 食料品製造業</t>
  </si>
  <si>
    <t>53 建築材料，鉱物・金属材料等卸売業</t>
  </si>
  <si>
    <t>54 機械器具卸売業</t>
  </si>
  <si>
    <t>55 その他の卸売業</t>
  </si>
  <si>
    <t>57 織物・衣服・身の回り品小売業</t>
  </si>
  <si>
    <t>58 飲食料品小売業</t>
  </si>
  <si>
    <t>59 機械器具小売業</t>
  </si>
  <si>
    <t>60 その他の小売業</t>
  </si>
  <si>
    <t>68 不動産取引業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</si>
  <si>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</si>
  <si>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</si>
  <si>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</si>
  <si>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</si>
  <si>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78 洗濯・理容・美容・浴場業</t>
  </si>
  <si>
    <t>82 その他の教育，学習支援業</t>
  </si>
  <si>
    <t>83 医療業</t>
  </si>
  <si>
    <t>89 自動車整備業</t>
  </si>
  <si>
    <t>21 窯業・土石製品製造業</t>
  </si>
  <si>
    <t>92 その他の事業サービス業</t>
  </si>
  <si>
    <t>67 保険業（保険媒介代理業，保険サービス業を含む）</t>
  </si>
  <si>
    <t>79 その他の生活関連サービス業</t>
  </si>
  <si>
    <t>85 社会保険・社会福祉・介護事業</t>
  </si>
  <si>
    <t>24 金属製品製造業</t>
  </si>
  <si>
    <t>52 飲食料品卸売業</t>
  </si>
  <si>
    <t>77 持ち帰り・配達飲食サービス業</t>
  </si>
  <si>
    <t>90 機械等修理業（別掲を除く）</t>
  </si>
  <si>
    <t>11 繊維工業</t>
  </si>
  <si>
    <t>13 家具・装備品製造業</t>
  </si>
  <si>
    <t>20 なめし革・同製品・毛皮製造業</t>
  </si>
  <si>
    <t>51 繊維・衣服等卸売業</t>
  </si>
  <si>
    <t>61 無店舗小売業</t>
  </si>
  <si>
    <t>75 宿泊業</t>
  </si>
  <si>
    <t>45 水運業</t>
  </si>
  <si>
    <t>88 廃棄物処理業</t>
  </si>
  <si>
    <t>80 娯楽業</t>
  </si>
  <si>
    <t>36 水道業</t>
  </si>
  <si>
    <t>43 道路旅客運送業</t>
  </si>
  <si>
    <t>44 道路貨物運送業</t>
  </si>
  <si>
    <t>70 物品賃貸業</t>
  </si>
  <si>
    <t>32 その他の製造業</t>
  </si>
  <si>
    <t>31 輸送用機械器具製造業</t>
  </si>
  <si>
    <t>自治体</t>
  </si>
  <si>
    <t>産業中分類</t>
  </si>
  <si>
    <t>062 土木工事業（舗装工事業を除く）</t>
  </si>
  <si>
    <t>064 建築工事業（木造建築工事業を除く）</t>
  </si>
  <si>
    <t>081 電気工事業</t>
  </si>
  <si>
    <t>573 婦人・子供服小売業</t>
  </si>
  <si>
    <t>589 その他の飲食料品小売業</t>
  </si>
  <si>
    <t>591 自動車小売業</t>
  </si>
  <si>
    <t>603 医薬品・化粧品小売業</t>
  </si>
  <si>
    <t>609 他に分類されない小売業</t>
  </si>
  <si>
    <t>691 不動産賃貸業（貸家業，貸間業を除く）</t>
  </si>
  <si>
    <t>692 貸家業，貸間業</t>
  </si>
  <si>
    <t>742 土木建築サービス業</t>
  </si>
  <si>
    <t>762 専門料理店</t>
  </si>
  <si>
    <t>765 酒場，ビヤホール</t>
  </si>
  <si>
    <t>767 喫茶店</t>
  </si>
  <si>
    <t>782 理容業</t>
  </si>
  <si>
    <t>783 美容業</t>
  </si>
  <si>
    <t>823 学習塾</t>
  </si>
  <si>
    <t>824 教養・技能教授業</t>
  </si>
  <si>
    <t>835 療術業</t>
  </si>
  <si>
    <t>891 自動車整備業</t>
  </si>
  <si>
    <t>083 管工事業（さく井工事業を除く）</t>
  </si>
  <si>
    <t>682 不動産代理業・仲介業</t>
  </si>
  <si>
    <t>766 バー，キャバレー，ナイトクラブ</t>
  </si>
  <si>
    <t>559 他に分類されない卸売業</t>
  </si>
  <si>
    <t>593 機械器具小売業（自動車，自転車を除く）</t>
  </si>
  <si>
    <t>605 燃料小売業</t>
  </si>
  <si>
    <t>693 駐車場業</t>
  </si>
  <si>
    <t>072 とび・土工・コンクリート工事業</t>
  </si>
  <si>
    <t>586 菓子・パン小売業</t>
  </si>
  <si>
    <t>092 水産食料品製造業</t>
  </si>
  <si>
    <t>099 その他の食料品製造業</t>
  </si>
  <si>
    <t>781 洗濯業</t>
  </si>
  <si>
    <t>065 木造建築工事業</t>
  </si>
  <si>
    <t>077 塗装工事業</t>
  </si>
  <si>
    <t>244 建設用・建築用金属製品製造業（製缶板金業を含む）</t>
  </si>
  <si>
    <t>118 和装製品・その他の衣服・繊維製身の回り品製造業</t>
  </si>
  <si>
    <t>119 その他の繊維製品製造業</t>
  </si>
  <si>
    <t>205 革製手袋製造業</t>
  </si>
  <si>
    <t>513 身の回り品卸売業</t>
  </si>
  <si>
    <t>722 公証人役場，司法書士事務所，土地家屋調査士事務所</t>
  </si>
  <si>
    <t>581 各種食料品小売業</t>
  </si>
  <si>
    <t>751 旅館，ホテル</t>
  </si>
  <si>
    <t>821 社会教育</t>
  </si>
  <si>
    <t>066 建築リフォーム工事業</t>
  </si>
  <si>
    <t>094 調味料製造業</t>
  </si>
  <si>
    <t>607 スポーツ用品・がん具・娯楽用品・楽器小売業</t>
  </si>
  <si>
    <t>761 食堂，レストラン（専門料理店を除く）</t>
  </si>
  <si>
    <t>079 その他の職別工事業</t>
  </si>
  <si>
    <t>131 家具製造業</t>
  </si>
  <si>
    <t>804 スポーツ施設提供業</t>
  </si>
  <si>
    <t>853 児童福祉事業</t>
  </si>
  <si>
    <t>951 集会場</t>
  </si>
  <si>
    <t>089 その他の設備工事業</t>
  </si>
  <si>
    <t>361 上水道業</t>
  </si>
  <si>
    <t>705 スポーツ・娯楽用品賃貸業</t>
  </si>
  <si>
    <t>752 簡易宿所</t>
  </si>
  <si>
    <t>772 配達飲食サービス業</t>
  </si>
  <si>
    <t>541 産業機械器具卸売業</t>
  </si>
  <si>
    <t>763 そば・うどん店</t>
  </si>
  <si>
    <t>579 その他の織物・衣服・身の回り品小売業</t>
  </si>
  <si>
    <t>602 じゅう器小売業</t>
  </si>
  <si>
    <t>769 その他の飲食店</t>
  </si>
  <si>
    <t>313 船舶製造・修理業，舶用機関製造業</t>
  </si>
  <si>
    <t>799 他に分類されない生活関連サービス業</t>
  </si>
  <si>
    <t>071 大工工事業</t>
  </si>
  <si>
    <t>073 鉄骨・鉄筋工事業</t>
  </si>
  <si>
    <t>075 左官工事業</t>
  </si>
  <si>
    <t>585 酒小売業</t>
  </si>
  <si>
    <t>産業小分類</t>
  </si>
  <si>
    <t>37000　香川県</t>
  </si>
  <si>
    <t>産業大分類</t>
  </si>
  <si>
    <t>合計</t>
  </si>
  <si>
    <t>産業中分類上位２０</t>
    <phoneticPr fontId="1"/>
  </si>
  <si>
    <t>産業小分類上位２０</t>
    <phoneticPr fontId="1"/>
  </si>
  <si>
    <t>※当資料は『令和３年経済センサス-活動調査』の調査結果データより作成したものです。</t>
  </si>
  <si>
    <t>37201　高松市</t>
  </si>
  <si>
    <t>37202　丸亀市</t>
  </si>
  <si>
    <t>37203　坂出市</t>
  </si>
  <si>
    <t>37204　善通寺市</t>
  </si>
  <si>
    <t>37205　観音寺市</t>
  </si>
  <si>
    <t>37206　さぬき市</t>
  </si>
  <si>
    <t>37207　東かがわ市</t>
  </si>
  <si>
    <t>37208　三豊市</t>
  </si>
  <si>
    <t>37322　小豆郡土庄町</t>
  </si>
  <si>
    <t>37324　小豆郡小豆島町</t>
  </si>
  <si>
    <t>37341　木田郡三木町</t>
  </si>
  <si>
    <t>37364　香川郡直島町</t>
  </si>
  <si>
    <t>37386　綾歌郡宇多津町</t>
  </si>
  <si>
    <t>37387　綾歌郡綾川町</t>
  </si>
  <si>
    <t>37403　仲多度郡琴平町</t>
  </si>
  <si>
    <t>37404　仲多度郡多度津町</t>
  </si>
  <si>
    <t>37406　仲多度郡まんのう町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</si>
  <si>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</si>
  <si>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</si>
  <si>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</si>
  <si>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</si>
  <si>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</si>
  <si>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</si>
  <si>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</si>
  <si>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</si>
  <si>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</si>
  <si>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小豆郡土庄町</t>
  </si>
  <si>
    <t>小豆郡小豆島町</t>
  </si>
  <si>
    <t>木田郡三木町</t>
  </si>
  <si>
    <t>香川郡直島町</t>
  </si>
  <si>
    <t>綾歌郡宇多津町</t>
  </si>
  <si>
    <t>綾歌郡綾川町</t>
  </si>
  <si>
    <t>仲多度郡琴平町</t>
  </si>
  <si>
    <t>仲多度郡多度津町</t>
  </si>
  <si>
    <t>仲多度郡まんのう町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</si>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</sst>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302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1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onnections" Target="connections.xml"/><Relationship Id="rId30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64873726851" createdVersion="5" refreshedVersion="8" minRefreshableVersion="3" recordCount="270" xr:uid="{4E714082-FFF5-4286-B542-E9A6A0773076}">
  <cacheSource type="external" connectionId="1"/>
  <cacheFields count="11">
    <cacheField name="都道府県" numFmtId="0" sqlType="-9">
      <sharedItems count="1">
        <s v="37 香川県"/>
      </sharedItems>
    </cacheField>
    <cacheField name="自治体名" numFmtId="0" sqlType="-9">
      <sharedItems count="18">
        <s v="香川県"/>
        <s v="高松市"/>
        <s v="丸亀市"/>
        <s v="坂出市"/>
        <s v="善通寺市"/>
        <s v="観音寺市"/>
        <s v="さぬき市"/>
        <s v="東かがわ市"/>
        <s v="三豊市"/>
        <s v="小豆郡土庄町"/>
        <s v="小豆郡小豆島町"/>
        <s v="木田郡三木町"/>
        <s v="香川郡直島町"/>
        <s v="綾歌郡宇多津町"/>
        <s v="綾歌郡綾川町"/>
        <s v="仲多度郡琴平町"/>
        <s v="仲多度郡多度津町"/>
        <s v="仲多度郡まんのう町"/>
      </sharedItems>
    </cacheField>
    <cacheField name="自治体" numFmtId="0" sqlType="-9">
      <sharedItems count="18">
        <s v="37000 香川県"/>
        <s v="37201 高松市"/>
        <s v="37202 丸亀市"/>
        <s v="37203 坂出市"/>
        <s v="37204 善通寺市"/>
        <s v="37205 観音寺市"/>
        <s v="37206 さぬき市"/>
        <s v="37207 東かがわ市"/>
        <s v="37208 三豊市"/>
        <s v="37322 小豆郡土庄町"/>
        <s v="37324 小豆郡小豆島町"/>
        <s v="37341 木田郡三木町"/>
        <s v="37364 香川郡直島町"/>
        <s v="37386 綾歌郡宇多津町"/>
        <s v="37387 綾歌郡綾川町"/>
        <s v="37403 仲多度郡琴平町"/>
        <s v="37404 仲多度郡多度津町"/>
        <s v="37406 仲多度郡まんのう町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4">
      <sharedItems containsSemiMixedTypes="0" containsString="0" containsNumber="1" containsInteger="1" minValue="0" maxValue="6426"/>
    </cacheField>
    <cacheField name="構成比" numFmtId="0" sqlType="3">
      <sharedItems containsSemiMixedTypes="0" containsString="0" containsNumber="1" minValue="0" maxValue="47.58"/>
    </cacheField>
    <cacheField name="総数（個人）" numFmtId="0" sqlType="4">
      <sharedItems containsSemiMixedTypes="0" containsString="0" containsNumber="1" containsInteger="1" minValue="0" maxValue="2511"/>
    </cacheField>
    <cacheField name="構成比（個人）" numFmtId="0" sqlType="3">
      <sharedItems containsSemiMixedTypes="0" containsString="0" containsNumber="1" minValue="0" maxValue="60.53"/>
    </cacheField>
    <cacheField name="総数（法人）" numFmtId="0" sqlType="4">
      <sharedItems containsSemiMixedTypes="0" containsString="0" containsNumber="1" containsInteger="1" minValue="0" maxValue="3911"/>
    </cacheField>
    <cacheField name="構成比（法人）" numFmtId="0" sqlType="3">
      <sharedItems containsSemiMixedTypes="0" containsString="0" containsNumber="1" minValue="0" maxValue="50"/>
    </cacheField>
    <cacheField name="総数（法人以外の団体）" numFmtId="0" sqlType="4">
      <sharedItems containsSemiMixedTypes="0" containsString="0" containsNumber="1" containsInteger="1" minValue="0" maxValue="20" count="7">
        <n v="0"/>
        <n v="1"/>
        <n v="3"/>
        <n v="4"/>
        <n v="2"/>
        <n v="20"/>
        <n v="1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64994212962" createdVersion="5" refreshedVersion="8" minRefreshableVersion="3" recordCount="372" xr:uid="{964F740C-D668-4646-B5BB-B685972CF4E4}">
  <cacheSource type="external" connectionId="2"/>
  <cacheFields count="14">
    <cacheField name="都道府県" numFmtId="0" sqlType="-9">
      <sharedItems count="1">
        <s v="37 香川県"/>
      </sharedItems>
    </cacheField>
    <cacheField name="自治体名" numFmtId="0" sqlType="-9">
      <sharedItems count="18">
        <s v="香川県"/>
        <s v="高松市"/>
        <s v="丸亀市"/>
        <s v="坂出市"/>
        <s v="善通寺市"/>
        <s v="観音寺市"/>
        <s v="さぬき市"/>
        <s v="東かがわ市"/>
        <s v="三豊市"/>
        <s v="小豆郡土庄町"/>
        <s v="小豆郡小豆島町"/>
        <s v="木田郡三木町"/>
        <s v="香川郡直島町"/>
        <s v="綾歌郡宇多津町"/>
        <s v="綾歌郡綾川町"/>
        <s v="仲多度郡琴平町"/>
        <s v="仲多度郡多度津町"/>
        <s v="仲多度郡まんのう町"/>
      </sharedItems>
    </cacheField>
    <cacheField name="自治体" numFmtId="0" sqlType="-9">
      <sharedItems count="18">
        <s v="37000 香川県"/>
        <s v="37201 高松市"/>
        <s v="37202 丸亀市"/>
        <s v="37203 坂出市"/>
        <s v="37204 善通寺市"/>
        <s v="37205 観音寺市"/>
        <s v="37206 さぬき市"/>
        <s v="37207 東かがわ市"/>
        <s v="37208 三豊市"/>
        <s v="37322 小豆郡土庄町"/>
        <s v="37324 小豆郡小豆島町"/>
        <s v="37341 木田郡三木町"/>
        <s v="37364 香川郡直島町"/>
        <s v="37386 綾歌郡宇多津町"/>
        <s v="37387 綾歌郡綾川町"/>
        <s v="37403 仲多度郡琴平町"/>
        <s v="37404 仲多度郡多度津町"/>
        <s v="37406 仲多度郡まんのう町"/>
      </sharedItems>
    </cacheField>
    <cacheField name="産業分類コード" numFmtId="0" sqlType="-8">
      <sharedItems count="44">
        <s v="76"/>
        <s v="78"/>
        <s v="69"/>
        <s v="60"/>
        <s v="06"/>
        <s v="58"/>
        <s v="82"/>
        <s v="07"/>
        <s v="08"/>
        <s v="83"/>
        <s v="59"/>
        <s v="72"/>
        <s v="57"/>
        <s v="74"/>
        <s v="54"/>
        <s v="55"/>
        <s v="09"/>
        <s v="53"/>
        <s v="68"/>
        <s v="89"/>
        <s v="92"/>
        <s v="21"/>
        <s v="79"/>
        <s v="85"/>
        <s v="67"/>
        <s v="52"/>
        <s v="24"/>
        <s v="77"/>
        <s v="90"/>
        <s v="11"/>
        <s v="20"/>
        <s v="51"/>
        <s v="13"/>
        <s v="61"/>
        <s v="75"/>
        <s v="88"/>
        <s v="45"/>
        <s v="80"/>
        <s v="36"/>
        <s v="70"/>
        <s v="43"/>
        <s v="44"/>
        <s v="32"/>
        <s v="31"/>
      </sharedItems>
    </cacheField>
    <cacheField name="産業分類" numFmtId="0" sqlType="-9">
      <sharedItems count="44">
        <s v="飲食店"/>
        <s v="洗濯・理容・美容・浴場業"/>
        <s v="不動産賃貸業・管理業"/>
        <s v="その他の小売業"/>
        <s v="総合工事業"/>
        <s v="飲食料品小売業"/>
        <s v="その他の教育，学習支援業"/>
        <s v="職別工事業（設備工事業を除く）"/>
        <s v="設備工事業"/>
        <s v="医療業"/>
        <s v="機械器具小売業"/>
        <s v="専門サービス業（他に分類されないもの）"/>
        <s v="織物・衣服・身の回り品小売業"/>
        <s v="技術サービス業（他に分類されないもの）"/>
        <s v="機械器具卸売業"/>
        <s v="その他の卸売業"/>
        <s v="食料品製造業"/>
        <s v="建築材料，鉱物・金属材料等卸売業"/>
        <s v="不動産取引業"/>
        <s v="自動車整備業"/>
        <s v="その他の事業サービス業"/>
        <s v="窯業・土石製品製造業"/>
        <s v="その他の生活関連サービス業"/>
        <s v="社会保険・社会福祉・介護事業"/>
        <s v="保険業（保険媒介代理業，保険サービス業を含む）"/>
        <s v="飲食料品卸売業"/>
        <s v="金属製品製造業"/>
        <s v="持ち帰り・配達飲食サービス業"/>
        <s v="機械等修理業（別掲を除く）"/>
        <s v="繊維工業"/>
        <s v="なめし革・同製品・毛皮製造業"/>
        <s v="繊維・衣服等卸売業"/>
        <s v="家具・装備品製造業"/>
        <s v="無店舗小売業"/>
        <s v="宿泊業"/>
        <s v="廃棄物処理業"/>
        <s v="水運業"/>
        <s v="娯楽業"/>
        <s v="水道業"/>
        <s v="物品賃貸業"/>
        <s v="道路旅客運送業"/>
        <s v="道路貨物運送業"/>
        <s v="その他の製造業"/>
        <s v="輸送用機械器具製造業"/>
      </sharedItems>
    </cacheField>
    <cacheField name="産業中分類" numFmtId="0" sqlType="-9">
      <sharedItems count="44">
        <s v="76 飲食店"/>
        <s v="78 洗濯・理容・美容・浴場業"/>
        <s v="69 不動産賃貸業・管理業"/>
        <s v="60 その他の小売業"/>
        <s v="06 総合工事業"/>
        <s v="58 飲食料品小売業"/>
        <s v="82 その他の教育，学習支援業"/>
        <s v="07 職別工事業（設備工事業を除く）"/>
        <s v="08 設備工事業"/>
        <s v="83 医療業"/>
        <s v="59 機械器具小売業"/>
        <s v="72 専門サービス業（他に分類されないもの）"/>
        <s v="57 織物・衣服・身の回り品小売業"/>
        <s v="74 技術サービス業（他に分類されないもの）"/>
        <s v="54 機械器具卸売業"/>
        <s v="55 その他の卸売業"/>
        <s v="09 食料品製造業"/>
        <s v="53 建築材料，鉱物・金属材料等卸売業"/>
        <s v="68 不動産取引業"/>
        <s v="89 自動車整備業"/>
        <s v="92 その他の事業サービス業"/>
        <s v="21 窯業・土石製品製造業"/>
        <s v="79 その他の生活関連サービス業"/>
        <s v="85 社会保険・社会福祉・介護事業"/>
        <s v="67 保険業（保険媒介代理業，保険サービス業を含む）"/>
        <s v="52 飲食料品卸売業"/>
        <s v="24 金属製品製造業"/>
        <s v="77 持ち帰り・配達飲食サービス業"/>
        <s v="90 機械等修理業（別掲を除く）"/>
        <s v="11 繊維工業"/>
        <s v="20 なめし革・同製品・毛皮製造業"/>
        <s v="51 繊維・衣服等卸売業"/>
        <s v="13 家具・装備品製造業"/>
        <s v="61 無店舗小売業"/>
        <s v="75 宿泊業"/>
        <s v="88 廃棄物処理業"/>
        <s v="45 水運業"/>
        <s v="80 娯楽業"/>
        <s v="36 水道業"/>
        <s v="70 物品賃貸業"/>
        <s v="43 道路旅客運送業"/>
        <s v="44 道路貨物運送業"/>
        <s v="32 その他の製造業"/>
        <s v="31 輸送用機械器具製造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1" maxValue="2579" count="135">
        <n v="2579"/>
        <n v="2534"/>
        <n v="1995"/>
        <n v="1888"/>
        <n v="1502"/>
        <n v="1082"/>
        <n v="1030"/>
        <n v="969"/>
        <n v="928"/>
        <n v="841"/>
        <n v="798"/>
        <n v="774"/>
        <n v="734"/>
        <n v="522"/>
        <n v="472"/>
        <n v="435"/>
        <n v="432"/>
        <n v="404"/>
        <n v="401"/>
        <n v="331"/>
        <n v="1232"/>
        <n v="1223"/>
        <n v="1069"/>
        <n v="727"/>
        <n v="591"/>
        <n v="476"/>
        <n v="459"/>
        <n v="389"/>
        <n v="381"/>
        <n v="360"/>
        <n v="338"/>
        <n v="321"/>
        <n v="301"/>
        <n v="269"/>
        <n v="264"/>
        <n v="239"/>
        <n v="229"/>
        <n v="158"/>
        <n v="155"/>
        <n v="288"/>
        <n v="261"/>
        <n v="178"/>
        <n v="129"/>
        <n v="127"/>
        <n v="95"/>
        <n v="90"/>
        <n v="89"/>
        <n v="88"/>
        <n v="82"/>
        <n v="81"/>
        <n v="80"/>
        <n v="65"/>
        <n v="49"/>
        <n v="43"/>
        <n v="37"/>
        <n v="36"/>
        <n v="29"/>
        <n v="157"/>
        <n v="113"/>
        <n v="111"/>
        <n v="66"/>
        <n v="60"/>
        <n v="57"/>
        <n v="53"/>
        <n v="50"/>
        <n v="42"/>
        <n v="39"/>
        <n v="35"/>
        <n v="26"/>
        <n v="25"/>
        <n v="23"/>
        <n v="21"/>
        <n v="19"/>
        <n v="109"/>
        <n v="94"/>
        <n v="77"/>
        <n v="46"/>
        <n v="41"/>
        <n v="30"/>
        <n v="27"/>
        <n v="24"/>
        <n v="22"/>
        <n v="20"/>
        <n v="17"/>
        <n v="15"/>
        <n v="12"/>
        <n v="10"/>
        <n v="9"/>
        <n v="194"/>
        <n v="132"/>
        <n v="100"/>
        <n v="72"/>
        <n v="69"/>
        <n v="64"/>
        <n v="45"/>
        <n v="34"/>
        <n v="28"/>
        <n v="118"/>
        <n v="87"/>
        <n v="79"/>
        <n v="67"/>
        <n v="61"/>
        <n v="51"/>
        <n v="48"/>
        <n v="33"/>
        <n v="16"/>
        <n v="14"/>
        <n v="92"/>
        <n v="38"/>
        <n v="18"/>
        <n v="13"/>
        <n v="177"/>
        <n v="135"/>
        <n v="133"/>
        <n v="86"/>
        <n v="62"/>
        <n v="59"/>
        <n v="70"/>
        <n v="52"/>
        <n v="11"/>
        <n v="8"/>
        <n v="7"/>
        <n v="6"/>
        <n v="54"/>
        <n v="44"/>
        <n v="40"/>
        <n v="31"/>
        <n v="4"/>
        <n v="3"/>
        <n v="2"/>
        <n v="1"/>
        <n v="5"/>
        <n v="32"/>
        <n v="76"/>
        <n v="55"/>
      </sharedItems>
    </cacheField>
    <cacheField name="構成比" numFmtId="0" sqlType="3">
      <sharedItems containsSemiMixedTypes="0" containsString="0" containsNumber="1" minValue="0.81" maxValue="25" count="235">
        <n v="9.89"/>
        <n v="9.7200000000000006"/>
        <n v="7.65"/>
        <n v="7.24"/>
        <n v="5.76"/>
        <n v="4.1500000000000004"/>
        <n v="3.95"/>
        <n v="3.72"/>
        <n v="3.56"/>
        <n v="3.23"/>
        <n v="3.06"/>
        <n v="2.97"/>
        <n v="2.82"/>
        <n v="2"/>
        <n v="1.81"/>
        <n v="1.67"/>
        <n v="1.66"/>
        <n v="1.55"/>
        <n v="1.54"/>
        <n v="1.27"/>
        <n v="10.28"/>
        <n v="10.199999999999999"/>
        <n v="8.92"/>
        <n v="6.06"/>
        <n v="4.93"/>
        <n v="3.97"/>
        <n v="3.83"/>
        <n v="3.24"/>
        <n v="3.18"/>
        <n v="3"/>
        <n v="2.68"/>
        <n v="2.5099999999999998"/>
        <n v="2.2400000000000002"/>
        <n v="2.2000000000000002"/>
        <n v="1.99"/>
        <n v="1.91"/>
        <n v="1.32"/>
        <n v="1.29"/>
        <n v="12.38"/>
        <n v="11.22"/>
        <n v="5.54"/>
        <n v="5.46"/>
        <n v="4.08"/>
        <n v="3.87"/>
        <n v="3.82"/>
        <n v="3.78"/>
        <n v="3.52"/>
        <n v="3.48"/>
        <n v="3.44"/>
        <n v="2.79"/>
        <n v="2.11"/>
        <n v="1.85"/>
        <n v="1.59"/>
        <n v="1.25"/>
        <n v="10.47"/>
        <n v="8.61"/>
        <n v="7.54"/>
        <n v="7.4"/>
        <n v="5.94"/>
        <n v="4.4000000000000004"/>
        <n v="4"/>
        <n v="3.8"/>
        <n v="3.54"/>
        <n v="3.34"/>
        <n v="2.8"/>
        <n v="2.6"/>
        <n v="2.33"/>
        <n v="1.73"/>
        <n v="1.53"/>
        <n v="1.4"/>
        <n v="13.04"/>
        <n v="11.24"/>
        <n v="9.2100000000000009"/>
        <n v="7.89"/>
        <n v="5.5"/>
        <n v="5.0199999999999996"/>
        <n v="4.9000000000000004"/>
        <n v="3.59"/>
        <n v="3.11"/>
        <n v="2.87"/>
        <n v="2.63"/>
        <n v="2.39"/>
        <n v="2.0299999999999998"/>
        <n v="1.79"/>
        <n v="1.44"/>
        <n v="1.2"/>
        <n v="1.08"/>
        <n v="11.55"/>
        <n v="9.4"/>
        <n v="7.86"/>
        <n v="5.95"/>
        <n v="5.3"/>
        <n v="4.88"/>
        <n v="4.29"/>
        <n v="4.1100000000000003"/>
        <n v="3.81"/>
        <n v="2.92"/>
        <n v="2.74"/>
        <n v="2.56"/>
        <n v="2.02"/>
        <n v="1.61"/>
        <n v="1.43"/>
        <n v="1.37"/>
        <n v="10.57"/>
        <n v="8.9600000000000009"/>
        <n v="7.8"/>
        <n v="7.08"/>
        <n v="6"/>
        <n v="5.47"/>
        <n v="4.57"/>
        <n v="4.3"/>
        <n v="3.49"/>
        <n v="3.05"/>
        <n v="2.96"/>
        <n v="1.88"/>
        <n v="1.7"/>
        <n v="11.54"/>
        <n v="9.66"/>
        <n v="8.0299999999999994"/>
        <n v="6.4"/>
        <n v="4.7699999999999996"/>
        <n v="4.2699999999999996"/>
        <n v="3.64"/>
        <n v="3.51"/>
        <n v="2.2599999999999998"/>
        <n v="2.13"/>
        <n v="1.63"/>
        <n v="1.51"/>
        <n v="1.1299999999999999"/>
        <n v="10.67"/>
        <n v="8.14"/>
        <n v="8.02"/>
        <n v="7.96"/>
        <n v="6.03"/>
        <n v="5.18"/>
        <n v="4.34"/>
        <n v="3.74"/>
        <n v="3.07"/>
        <n v="1.75"/>
        <n v="1.57"/>
        <n v="1.39"/>
        <n v="1.33"/>
        <n v="1.21"/>
        <n v="1.1499999999999999"/>
        <n v="12.35"/>
        <n v="11.46"/>
        <n v="9.35"/>
        <n v="9.17"/>
        <n v="7.58"/>
        <n v="3.88"/>
        <n v="3.53"/>
        <n v="2.65"/>
        <n v="1.94"/>
        <n v="1.76"/>
        <n v="1.41"/>
        <n v="1.23"/>
        <n v="15.06"/>
        <n v="7.53"/>
        <n v="7.36"/>
        <n v="6.71"/>
        <n v="5.56"/>
        <n v="4.91"/>
        <n v="3.93"/>
        <n v="2.95"/>
        <n v="2.78"/>
        <n v="2.62"/>
        <n v="2.29"/>
        <n v="0.98"/>
        <n v="8.84"/>
        <n v="7.2"/>
        <n v="6.55"/>
        <n v="5.4"/>
        <n v="4.75"/>
        <n v="4.09"/>
        <n v="3.76"/>
        <n v="3.27"/>
        <n v="1.8"/>
        <n v="1.64"/>
        <n v="1.47"/>
        <n v="25"/>
        <n v="17.739999999999998"/>
        <n v="7.26"/>
        <n v="6.45"/>
        <n v="4.84"/>
        <n v="2.42"/>
        <n v="0.81"/>
        <n v="12.37"/>
        <n v="11.36"/>
        <n v="7.83"/>
        <n v="5.81"/>
        <n v="4.55"/>
        <n v="3.03"/>
        <n v="2.27"/>
        <n v="1.77"/>
        <n v="1.52"/>
        <n v="1.26"/>
        <n v="12.1"/>
        <n v="9.68"/>
        <n v="7.46"/>
        <n v="6.65"/>
        <n v="4.6399999999999997"/>
        <n v="4.03"/>
        <n v="17.55"/>
        <n v="10.62"/>
        <n v="10.39"/>
        <n v="9.6999999999999993"/>
        <n v="9.24"/>
        <n v="3.46"/>
        <n v="2.54"/>
        <n v="2.08"/>
        <n v="1.62"/>
        <n v="0.92"/>
        <n v="11.53"/>
        <n v="11.32"/>
        <n v="7.34"/>
        <n v="5.24"/>
        <n v="5.03"/>
        <n v="4.6100000000000003"/>
        <n v="3.77"/>
        <n v="3.35"/>
        <n v="3.14"/>
        <n v="2.73"/>
        <n v="2.1"/>
        <n v="1.89"/>
        <n v="1.68"/>
        <n v="11.87"/>
        <n v="8.35"/>
        <n v="7.91"/>
        <n v="7.47"/>
        <n v="5.71"/>
        <n v="5.49"/>
        <n v="4.18"/>
        <n v="3.3"/>
        <n v="3.08"/>
        <n v="1.1000000000000001"/>
      </sharedItems>
    </cacheField>
    <cacheField name="総数（個人）" numFmtId="0" sqlType="4">
      <sharedItems containsSemiMixedTypes="0" containsString="0" containsNumber="1" containsInteger="1" minValue="0" maxValue="2125" count="105">
        <n v="2125"/>
        <n v="2106"/>
        <n v="812"/>
        <n v="870"/>
        <n v="263"/>
        <n v="669"/>
        <n v="638"/>
        <n v="338"/>
        <n v="228"/>
        <n v="738"/>
        <n v="407"/>
        <n v="546"/>
        <n v="305"/>
        <n v="203"/>
        <n v="46"/>
        <n v="83"/>
        <n v="159"/>
        <n v="38"/>
        <n v="110"/>
        <n v="223"/>
        <n v="986"/>
        <n v="399"/>
        <n v="830"/>
        <n v="307"/>
        <n v="56"/>
        <n v="73"/>
        <n v="315"/>
        <n v="282"/>
        <n v="327"/>
        <n v="78"/>
        <n v="182"/>
        <n v="20"/>
        <n v="99"/>
        <n v="133"/>
        <n v="91"/>
        <n v="32"/>
        <n v="55"/>
        <n v="7"/>
        <n v="12"/>
        <n v="62"/>
        <n v="242"/>
        <n v="215"/>
        <n v="74"/>
        <n v="14"/>
        <n v="51"/>
        <n v="82"/>
        <n v="61"/>
        <n v="17"/>
        <n v="22"/>
        <n v="44"/>
        <n v="28"/>
        <n v="50"/>
        <n v="18"/>
        <n v="10"/>
        <n v="4"/>
        <n v="0"/>
        <n v="95"/>
        <n v="104"/>
        <n v="101"/>
        <n v="52"/>
        <n v="16"/>
        <n v="41"/>
        <n v="39"/>
        <n v="23"/>
        <n v="24"/>
        <n v="27"/>
        <n v="8"/>
        <n v="6"/>
        <n v="1"/>
        <n v="3"/>
        <n v="5"/>
        <n v="87"/>
        <n v="85"/>
        <n v="64"/>
        <n v="36"/>
        <n v="29"/>
        <n v="9"/>
        <n v="19"/>
        <n v="13"/>
        <n v="172"/>
        <n v="70"/>
        <n v="58"/>
        <n v="40"/>
        <n v="21"/>
        <n v="107"/>
        <n v="43"/>
        <n v="26"/>
        <n v="11"/>
        <n v="30"/>
        <n v="15"/>
        <n v="2"/>
        <n v="76"/>
        <n v="35"/>
        <n v="31"/>
        <n v="163"/>
        <n v="77"/>
        <n v="117"/>
        <n v="84"/>
        <n v="54"/>
        <n v="45"/>
        <n v="53"/>
        <n v="48"/>
        <n v="34"/>
        <n v="33"/>
        <n v="37"/>
      </sharedItems>
    </cacheField>
    <cacheField name="構成比（個人）" numFmtId="0" sqlType="3">
      <sharedItems containsSemiMixedTypes="0" containsString="0" containsNumber="1" minValue="0" maxValue="36.840000000000003" count="244">
        <n v="17.510000000000002"/>
        <n v="17.350000000000001"/>
        <n v="6.69"/>
        <n v="7.17"/>
        <n v="2.17"/>
        <n v="5.51"/>
        <n v="5.26"/>
        <n v="2.78"/>
        <n v="1.88"/>
        <n v="6.08"/>
        <n v="3.35"/>
        <n v="4.5"/>
        <n v="2.5099999999999998"/>
        <n v="1.67"/>
        <n v="0.38"/>
        <n v="0.68"/>
        <n v="1.31"/>
        <n v="0.31"/>
        <n v="0.91"/>
        <n v="1.84"/>
        <n v="20.52"/>
        <n v="8.3000000000000007"/>
        <n v="17.27"/>
        <n v="6.39"/>
        <n v="1.17"/>
        <n v="1.52"/>
        <n v="6.56"/>
        <n v="5.87"/>
        <n v="6.81"/>
        <n v="1.62"/>
        <n v="3.79"/>
        <n v="0.42"/>
        <n v="2.06"/>
        <n v="2.77"/>
        <n v="1.89"/>
        <n v="0.67"/>
        <n v="1.1399999999999999"/>
        <n v="0.15"/>
        <n v="0.25"/>
        <n v="1.29"/>
        <n v="22.45"/>
        <n v="19.940000000000001"/>
        <n v="6.86"/>
        <n v="1.3"/>
        <n v="3.53"/>
        <n v="4.7300000000000004"/>
        <n v="7.61"/>
        <n v="5.66"/>
        <n v="1.58"/>
        <n v="2.04"/>
        <n v="4.08"/>
        <n v="2.6"/>
        <n v="4.6399999999999997"/>
        <n v="1.1100000000000001"/>
        <n v="0.93"/>
        <n v="0.37"/>
        <n v="0"/>
        <n v="14.05"/>
        <n v="15.38"/>
        <n v="14.94"/>
        <n v="7.69"/>
        <n v="2.37"/>
        <n v="6.07"/>
        <n v="2.0699999999999998"/>
        <n v="5.77"/>
        <n v="3.4"/>
        <n v="3.55"/>
        <n v="3.99"/>
        <n v="1.18"/>
        <n v="0.89"/>
        <n v="0.59"/>
        <n v="0.44"/>
        <n v="0.74"/>
        <n v="17.79"/>
        <n v="17.38"/>
        <n v="13.09"/>
        <n v="7.36"/>
        <n v="1.43"/>
        <n v="5.93"/>
        <n v="3.89"/>
        <n v="4.7"/>
        <n v="1.64"/>
        <n v="2.66"/>
        <n v="0.61"/>
        <n v="1.02"/>
        <n v="1.23"/>
        <n v="0.2"/>
        <n v="19.18"/>
        <n v="7.8"/>
        <n v="12.26"/>
        <n v="3.23"/>
        <n v="6.47"/>
        <n v="5.57"/>
        <n v="4.46"/>
        <n v="2.34"/>
        <n v="2.56"/>
        <n v="3.12"/>
        <n v="2.4500000000000002"/>
        <n v="4.57"/>
        <n v="2.23"/>
        <n v="1.34"/>
        <n v="0.78"/>
        <n v="0.56000000000000005"/>
        <n v="18.07"/>
        <n v="14.36"/>
        <n v="6.93"/>
        <n v="3.21"/>
        <n v="6.42"/>
        <n v="7.26"/>
        <n v="4.05"/>
        <n v="4.3899999999999997"/>
        <n v="1.86"/>
        <n v="5.07"/>
        <n v="2.5299999999999998"/>
        <n v="3.38"/>
        <n v="2.0299999999999998"/>
        <n v="1.35"/>
        <n v="0.34"/>
        <n v="17.149999999999999"/>
        <n v="15.7"/>
        <n v="6.2"/>
        <n v="7.23"/>
        <n v="3.72"/>
        <n v="5.58"/>
        <n v="6.4"/>
        <n v="4.34"/>
        <n v="2.89"/>
        <n v="1.03"/>
        <n v="0.62"/>
        <n v="1.24"/>
        <n v="0.21"/>
        <n v="1.65"/>
        <n v="0.41"/>
        <n v="1.45"/>
        <n v="16.93"/>
        <n v="8"/>
        <n v="3.63"/>
        <n v="12.15"/>
        <n v="8.7200000000000006"/>
        <n v="5.61"/>
        <n v="4.67"/>
        <n v="4.47"/>
        <n v="5.5"/>
        <n v="1.97"/>
        <n v="2.91"/>
        <n v="1.04"/>
        <n v="2.39"/>
        <n v="2.1800000000000002"/>
        <n v="0.52"/>
        <n v="0.83"/>
        <n v="18.47"/>
        <n v="12.42"/>
        <n v="14.65"/>
        <n v="7.64"/>
        <n v="8.6"/>
        <n v="3.18"/>
        <n v="2.87"/>
        <n v="3.5"/>
        <n v="1.27"/>
        <n v="3.82"/>
        <n v="2.5499999999999998"/>
        <n v="0.96"/>
        <n v="0.32"/>
        <n v="1.59"/>
        <n v="13.41"/>
        <n v="16.77"/>
        <n v="12.2"/>
        <n v="4.2699999999999996"/>
        <n v="7.32"/>
        <n v="6.71"/>
        <n v="5.49"/>
        <n v="3.66"/>
        <n v="2.13"/>
        <n v="0.3"/>
        <n v="15.74"/>
        <n v="11.15"/>
        <n v="12.46"/>
        <n v="2.95"/>
        <n v="6.23"/>
        <n v="3.61"/>
        <n v="7.21"/>
        <n v="2.62"/>
        <n v="4.59"/>
        <n v="3.28"/>
        <n v="0.33"/>
        <n v="2.2999999999999998"/>
        <n v="0.66"/>
        <n v="36.840000000000003"/>
        <n v="21.05"/>
        <n v="9.2100000000000009"/>
        <n v="2.63"/>
        <n v="6.58"/>
        <n v="3.95"/>
        <n v="1.32"/>
        <n v="22.36"/>
        <n v="18.63"/>
        <n v="6.83"/>
        <n v="10.56"/>
        <n v="3.73"/>
        <n v="7.45"/>
        <n v="3.11"/>
        <n v="2.48"/>
        <n v="24.88"/>
        <n v="8.2899999999999991"/>
        <n v="4.6100000000000003"/>
        <n v="12.44"/>
        <n v="0.92"/>
        <n v="3.69"/>
        <n v="2.76"/>
        <n v="5.53"/>
        <n v="0.46"/>
        <n v="16.29"/>
        <n v="8.33"/>
        <n v="14.77"/>
        <n v="12.5"/>
        <n v="14.02"/>
        <n v="3.03"/>
        <n v="4.17"/>
        <n v="3.41"/>
        <n v="4.92"/>
        <n v="2.27"/>
        <n v="0.76"/>
        <n v="2.65"/>
        <n v="20.260000000000002"/>
        <n v="7.93"/>
        <n v="8.3699999999999992"/>
        <n v="2.2000000000000002"/>
        <n v="5.29"/>
        <n v="0.88"/>
        <n v="7.05"/>
        <n v="1.76"/>
        <n v="5.34"/>
        <n v="12.21"/>
        <n v="13.36"/>
        <n v="8.7799999999999994"/>
        <n v="11.83"/>
        <n v="4.2"/>
        <n v="7.25"/>
        <n v="5.73"/>
        <n v="3.05"/>
        <n v="2.29"/>
        <n v="1.53"/>
        <n v="1.91"/>
        <n v="1.1499999999999999"/>
      </sharedItems>
    </cacheField>
    <cacheField name="総数（法人）" numFmtId="0" sqlType="4">
      <sharedItems containsSemiMixedTypes="0" containsString="0" containsNumber="1" containsInteger="1" minValue="0" maxValue="1239" count="94">
        <n v="451"/>
        <n v="428"/>
        <n v="1177"/>
        <n v="1016"/>
        <n v="1239"/>
        <n v="411"/>
        <n v="279"/>
        <n v="631"/>
        <n v="699"/>
        <n v="102"/>
        <n v="391"/>
        <n v="228"/>
        <n v="429"/>
        <n v="313"/>
        <n v="426"/>
        <n v="352"/>
        <n v="272"/>
        <n v="366"/>
        <n v="291"/>
        <n v="108"/>
        <n v="245"/>
        <n v="822"/>
        <n v="239"/>
        <n v="419"/>
        <n v="535"/>
        <n v="402"/>
        <n v="161"/>
        <n v="166"/>
        <n v="61"/>
        <n v="303"/>
        <n v="178"/>
        <n v="318"/>
        <n v="222"/>
        <n v="168"/>
        <n v="174"/>
        <n v="232"/>
        <n v="184"/>
        <n v="142"/>
        <n v="93"/>
        <n v="46"/>
        <n v="104"/>
        <n v="115"/>
        <n v="89"/>
        <n v="44"/>
        <n v="8"/>
        <n v="27"/>
        <n v="71"/>
        <n v="60"/>
        <n v="37"/>
        <n v="52"/>
        <n v="15"/>
        <n v="30"/>
        <n v="31"/>
        <n v="32"/>
        <n v="21"/>
        <n v="26"/>
        <n v="25"/>
        <n v="62"/>
        <n v="12"/>
        <n v="58"/>
        <n v="73"/>
        <n v="40"/>
        <n v="3"/>
        <n v="17"/>
        <n v="19"/>
        <n v="22"/>
        <n v="16"/>
        <n v="13"/>
        <n v="9"/>
        <n v="39"/>
        <n v="4"/>
        <n v="11"/>
        <n v="7"/>
        <n v="14"/>
        <n v="5"/>
        <n v="88"/>
        <n v="48"/>
        <n v="41"/>
        <n v="24"/>
        <n v="20"/>
        <n v="2"/>
        <n v="29"/>
        <n v="18"/>
        <n v="10"/>
        <n v="28"/>
        <n v="1"/>
        <n v="34"/>
        <n v="33"/>
        <n v="6"/>
        <n v="0"/>
        <n v="98"/>
        <n v="23"/>
        <n v="47"/>
        <n v="35"/>
      </sharedItems>
    </cacheField>
    <cacheField name="構成比（法人）" numFmtId="0" sqlType="3">
      <sharedItems containsSemiMixedTypes="0" containsString="0" containsNumber="1" minValue="0" maxValue="21.86" count="217">
        <n v="3.32"/>
        <n v="3.15"/>
        <n v="8.66"/>
        <n v="7.48"/>
        <n v="9.1199999999999992"/>
        <n v="3.02"/>
        <n v="2.0499999999999998"/>
        <n v="4.6399999999999997"/>
        <n v="5.14"/>
        <n v="0.75"/>
        <n v="2.88"/>
        <n v="1.68"/>
        <n v="3.16"/>
        <n v="2.2999999999999998"/>
        <n v="3.14"/>
        <n v="2.59"/>
        <n v="2"/>
        <n v="2.69"/>
        <n v="2.14"/>
        <n v="0.79"/>
        <n v="3.43"/>
        <n v="11.52"/>
        <n v="3.35"/>
        <n v="5.87"/>
        <n v="7.5"/>
        <n v="5.64"/>
        <n v="2.2599999999999998"/>
        <n v="2.33"/>
        <n v="0.86"/>
        <n v="4.25"/>
        <n v="2.5"/>
        <n v="4.46"/>
        <n v="3.11"/>
        <n v="2.36"/>
        <n v="2.44"/>
        <n v="3.25"/>
        <n v="2.58"/>
        <n v="1.99"/>
        <n v="1.3"/>
        <n v="3.79"/>
        <n v="8.57"/>
        <n v="9.4700000000000006"/>
        <n v="7.33"/>
        <n v="3.62"/>
        <n v="0.66"/>
        <n v="2.2200000000000002"/>
        <n v="5.85"/>
        <n v="4.9400000000000004"/>
        <n v="3.05"/>
        <n v="4.28"/>
        <n v="1.24"/>
        <n v="2.4700000000000002"/>
        <n v="2.5499999999999998"/>
        <n v="2.64"/>
        <n v="1.73"/>
        <n v="2.06"/>
        <n v="7.85"/>
        <n v="1.52"/>
        <n v="7.34"/>
        <n v="9.24"/>
        <n v="5.82"/>
        <n v="5.0599999999999996"/>
        <n v="1.01"/>
        <n v="3.42"/>
        <n v="0.38"/>
        <n v="1.9"/>
        <n v="2.15"/>
        <n v="2.41"/>
        <n v="2.78"/>
        <n v="2.0299999999999998"/>
        <n v="1.65"/>
        <n v="6.63"/>
        <n v="2.71"/>
        <n v="3.61"/>
        <n v="9.0399999999999991"/>
        <n v="11.75"/>
        <n v="1.2"/>
        <n v="9.64"/>
        <n v="3.31"/>
        <n v="2.11"/>
        <n v="4.22"/>
        <n v="3.92"/>
        <n v="1.51"/>
        <n v="2.92"/>
        <n v="11.67"/>
        <n v="2.79"/>
        <n v="9.42"/>
        <n v="3.98"/>
        <n v="4.24"/>
        <n v="6.37"/>
        <n v="5.44"/>
        <n v="3.18"/>
        <n v="0.53"/>
        <n v="2.65"/>
        <n v="1.19"/>
        <n v="1.86"/>
        <n v="2.12"/>
        <n v="0.27"/>
        <n v="2.25"/>
        <n v="2.21"/>
        <n v="3.01"/>
        <n v="12.05"/>
        <n v="5.42"/>
        <n v="2.0099999999999998"/>
        <n v="5.62"/>
        <n v="0.8"/>
        <n v="1.61"/>
        <n v="3.82"/>
        <n v="2.61"/>
        <n v="1.41"/>
        <n v="1.81"/>
        <n v="0.4"/>
        <n v="2.96"/>
        <n v="0.33"/>
        <n v="11.18"/>
        <n v="8.5500000000000007"/>
        <n v="10.86"/>
        <n v="0.99"/>
        <n v="2.63"/>
        <n v="3.29"/>
        <n v="3.95"/>
        <n v="1.97"/>
        <n v="0"/>
        <n v="1.32"/>
        <n v="2.1"/>
        <n v="8.6999999999999993"/>
        <n v="14.69"/>
        <n v="2.4"/>
        <n v="4.8"/>
        <n v="4.05"/>
        <n v="0.9"/>
        <n v="2.7"/>
        <n v="3.45"/>
        <n v="1.8"/>
        <n v="1.95"/>
        <n v="1.35"/>
        <n v="5.1100000000000003"/>
        <n v="11.06"/>
        <n v="2.98"/>
        <n v="11.91"/>
        <n v="6.81"/>
        <n v="11.49"/>
        <n v="2.13"/>
        <n v="3.83"/>
        <n v="5.53"/>
        <n v="1.28"/>
        <n v="0.85"/>
        <n v="18.649999999999999"/>
        <n v="3.57"/>
        <n v="2.38"/>
        <n v="12.3"/>
        <n v="6.75"/>
        <n v="4.76"/>
        <n v="4.37"/>
        <n v="3.97"/>
        <n v="3.17"/>
        <n v="1.98"/>
        <n v="1.59"/>
        <n v="2.17"/>
        <n v="5.07"/>
        <n v="2.54"/>
        <n v="12.68"/>
        <n v="7.61"/>
        <n v="7.97"/>
        <n v="1.0900000000000001"/>
        <n v="5.43"/>
        <n v="2.9"/>
        <n v="1.45"/>
        <n v="3.26"/>
        <n v="15"/>
        <n v="5"/>
        <n v="10"/>
        <n v="5.6"/>
        <n v="6.47"/>
        <n v="8.6199999999999992"/>
        <n v="6.03"/>
        <n v="4.3099999999999996"/>
        <n v="5.17"/>
        <n v="0.43"/>
        <n v="3.88"/>
        <n v="2.16"/>
        <n v="1.29"/>
        <n v="2.2400000000000002"/>
        <n v="11.19"/>
        <n v="10.07"/>
        <n v="5.97"/>
        <n v="1.87"/>
        <n v="2.99"/>
        <n v="0.37"/>
        <n v="1.49"/>
        <n v="20.37"/>
        <n v="14.81"/>
        <n v="3.7"/>
        <n v="5.56"/>
        <n v="1.85"/>
        <n v="6.17"/>
        <n v="3.09"/>
        <n v="4.32"/>
        <n v="0.62"/>
        <n v="1.23"/>
        <n v="3.23"/>
        <n v="6.85"/>
        <n v="8.8699999999999992"/>
        <n v="2.02"/>
        <n v="8.4700000000000006"/>
        <n v="3.63"/>
        <n v="2.42"/>
        <n v="6.05"/>
        <n v="1.21"/>
        <n v="4.4400000000000004"/>
        <n v="21.86"/>
        <n v="7.1"/>
        <n v="1.64"/>
        <n v="8.1999999999999993"/>
        <n v="3.28"/>
        <n v="2.73"/>
        <n v="0.55000000000000004"/>
      </sharedItems>
    </cacheField>
    <cacheField name="総数（法人以外の団体）" numFmtId="0" sqlType="4">
      <sharedItems containsSemiMixedTypes="0" containsString="0" containsNumber="1" containsInteger="1" minValue="0" maxValue="4" count="5">
        <n v="3"/>
        <n v="0"/>
        <n v="1"/>
        <n v="2"/>
        <n v="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651212963" createdVersion="5" refreshedVersion="8" minRefreshableVersion="3" recordCount="395" xr:uid="{FE6778F9-8114-4942-814E-4DE644E44354}">
  <cacheSource type="external" connectionId="3"/>
  <cacheFields count="14">
    <cacheField name="都道府県" numFmtId="0" sqlType="-9">
      <sharedItems count="1">
        <s v="37 香川県"/>
      </sharedItems>
    </cacheField>
    <cacheField name="自治体名" numFmtId="0" sqlType="-9">
      <sharedItems count="18">
        <s v="香川県"/>
        <s v="高松市"/>
        <s v="丸亀市"/>
        <s v="坂出市"/>
        <s v="善通寺市"/>
        <s v="観音寺市"/>
        <s v="さぬき市"/>
        <s v="東かがわ市"/>
        <s v="三豊市"/>
        <s v="小豆郡土庄町"/>
        <s v="小豆郡小豆島町"/>
        <s v="木田郡三木町"/>
        <s v="香川郡直島町"/>
        <s v="綾歌郡宇多津町"/>
        <s v="綾歌郡綾川町"/>
        <s v="仲多度郡琴平町"/>
        <s v="仲多度郡多度津町"/>
        <s v="仲多度郡まんのう町"/>
      </sharedItems>
    </cacheField>
    <cacheField name="自治体" numFmtId="0" sqlType="-9">
      <sharedItems count="18">
        <s v="37000 香川県"/>
        <s v="37201 高松市"/>
        <s v="37202 丸亀市"/>
        <s v="37203 坂出市"/>
        <s v="37204 善通寺市"/>
        <s v="37205 観音寺市"/>
        <s v="37206 さぬき市"/>
        <s v="37207 東かがわ市"/>
        <s v="37208 三豊市"/>
        <s v="37322 小豆郡土庄町"/>
        <s v="37324 小豆郡小豆島町"/>
        <s v="37341 木田郡三木町"/>
        <s v="37364 香川郡直島町"/>
        <s v="37386 綾歌郡宇多津町"/>
        <s v="37387 綾歌郡綾川町"/>
        <s v="37403 仲多度郡琴平町"/>
        <s v="37404 仲多度郡多度津町"/>
        <s v="37406 仲多度郡まんのう町"/>
      </sharedItems>
    </cacheField>
    <cacheField name="産業分類コード" numFmtId="0" sqlType="-8">
      <sharedItems count="68">
        <s v="783"/>
        <s v="692"/>
        <s v="782"/>
        <s v="835"/>
        <s v="767"/>
        <s v="609"/>
        <s v="762"/>
        <s v="062"/>
        <s v="691"/>
        <s v="824"/>
        <s v="591"/>
        <s v="765"/>
        <s v="603"/>
        <s v="081"/>
        <s v="589"/>
        <s v="823"/>
        <s v="064"/>
        <s v="573"/>
        <s v="891"/>
        <s v="742"/>
        <s v="682"/>
        <s v="766"/>
        <s v="083"/>
        <s v="559"/>
        <s v="605"/>
        <s v="593"/>
        <s v="693"/>
        <s v="586"/>
        <s v="072"/>
        <s v="092"/>
        <s v="099"/>
        <s v="781"/>
        <s v="065"/>
        <s v="077"/>
        <s v="244"/>
        <s v="118"/>
        <s v="119"/>
        <s v="205"/>
        <s v="513"/>
        <s v="722"/>
        <s v="751"/>
        <s v="821"/>
        <s v="581"/>
        <s v="761"/>
        <s v="066"/>
        <s v="094"/>
        <s v="607"/>
        <s v="853"/>
        <s v="804"/>
        <s v="079"/>
        <s v="131"/>
        <s v="951"/>
        <s v="752"/>
        <s v="772"/>
        <s v="089"/>
        <s v="361"/>
        <s v="705"/>
        <s v="541"/>
        <s v="763"/>
        <s v="579"/>
        <s v="602"/>
        <s v="769"/>
        <s v="313"/>
        <s v="799"/>
        <s v="071"/>
        <s v="585"/>
        <s v="073"/>
        <s v="075"/>
      </sharedItems>
    </cacheField>
    <cacheField name="産業分類" numFmtId="0" sqlType="-9">
      <sharedItems count="68">
        <s v="美容業"/>
        <s v="貸家業，貸間業"/>
        <s v="理容業"/>
        <s v="療術業"/>
        <s v="喫茶店"/>
        <s v="他に分類されない小売業"/>
        <s v="専門料理店"/>
        <s v="土木工事業（舗装工事業を除く）"/>
        <s v="不動産賃貸業（貸家業，貸間業を除く）"/>
        <s v="教養・技能教授業"/>
        <s v="自動車小売業"/>
        <s v="酒場，ビヤホール"/>
        <s v="医薬品・化粧品小売業"/>
        <s v="電気工事業"/>
        <s v="その他の飲食料品小売業"/>
        <s v="学習塾"/>
        <s v="建築工事業（木造建築工事業を除く）"/>
        <s v="婦人・子供服小売業"/>
        <s v="自動車整備業"/>
        <s v="土木建築サービス業"/>
        <s v="不動産代理業・仲介業"/>
        <s v="バー，キャバレー，ナイトクラブ"/>
        <s v="管工事業（さく井工事業を除く）"/>
        <s v="他に分類されない卸売業"/>
        <s v="燃料小売業"/>
        <s v="機械器具小売業（自動車，自転車を除く）"/>
        <s v="駐車場業"/>
        <s v="菓子・パン小売業"/>
        <s v="とび・土工・コンクリート工事業"/>
        <s v="水産食料品製造業"/>
        <s v="その他の食料品製造業"/>
        <s v="洗濯業"/>
        <s v="木造建築工事業"/>
        <s v="塗装工事業"/>
        <s v="建設用・建築用金属製品製造業（製缶板金業を含む）"/>
        <s v="和装製品・その他の衣服・繊維製身の回り品製造業"/>
        <s v="その他の繊維製品製造業"/>
        <s v="革製手袋製造業"/>
        <s v="身の回り品卸売業"/>
        <s v="公証人役場，司法書士事務所，土地家屋調査士事務所"/>
        <s v="旅館，ホテル"/>
        <s v="社会教育"/>
        <s v="各種食料品小売業"/>
        <s v="食堂，レストラン（専門料理店を除く）"/>
        <s v="建築リフォーム工事業"/>
        <s v="調味料製造業"/>
        <s v="スポーツ用品・がん具・娯楽用品・楽器小売業"/>
        <s v="児童福祉事業"/>
        <s v="スポーツ施設提供業"/>
        <s v="その他の職別工事業"/>
        <s v="家具製造業"/>
        <s v="集会場"/>
        <s v="簡易宿所"/>
        <s v="配達飲食サービス業"/>
        <s v="その他の設備工事業"/>
        <s v="上水道業"/>
        <s v="スポーツ・娯楽用品賃貸業"/>
        <s v="産業機械器具卸売業"/>
        <s v="そば・うどん店"/>
        <s v="その他の織物・衣服・身の回り品小売業"/>
        <s v="じゅう器小売業"/>
        <s v="その他の飲食店"/>
        <s v="船舶製造・修理業，舶用機関製造業"/>
        <s v="他に分類されない生活関連サービス業"/>
        <s v="大工工事業"/>
        <s v="酒小売業"/>
        <s v="鉄骨・鉄筋工事業"/>
        <s v="左官工事業"/>
      </sharedItems>
    </cacheField>
    <cacheField name="産業小分類" numFmtId="0" sqlType="-9">
      <sharedItems count="68">
        <s v="783 美容業"/>
        <s v="692 貸家業，貸間業"/>
        <s v="782 理容業"/>
        <s v="835 療術業"/>
        <s v="767 喫茶店"/>
        <s v="609 他に分類されない小売業"/>
        <s v="762 専門料理店"/>
        <s v="062 土木工事業（舗装工事業を除く）"/>
        <s v="691 不動産賃貸業（貸家業，貸間業を除く）"/>
        <s v="824 教養・技能教授業"/>
        <s v="591 自動車小売業"/>
        <s v="765 酒場，ビヤホール"/>
        <s v="603 医薬品・化粧品小売業"/>
        <s v="081 電気工事業"/>
        <s v="589 その他の飲食料品小売業"/>
        <s v="823 学習塾"/>
        <s v="064 建築工事業（木造建築工事業を除く）"/>
        <s v="573 婦人・子供服小売業"/>
        <s v="891 自動車整備業"/>
        <s v="742 土木建築サービス業"/>
        <s v="682 不動産代理業・仲介業"/>
        <s v="766 バー，キャバレー，ナイトクラブ"/>
        <s v="083 管工事業（さく井工事業を除く）"/>
        <s v="559 他に分類されない卸売業"/>
        <s v="605 燃料小売業"/>
        <s v="593 機械器具小売業（自動車，自転車を除く）"/>
        <s v="693 駐車場業"/>
        <s v="586 菓子・パン小売業"/>
        <s v="072 とび・土工・コンクリート工事業"/>
        <s v="092 水産食料品製造業"/>
        <s v="099 その他の食料品製造業"/>
        <s v="781 洗濯業"/>
        <s v="065 木造建築工事業"/>
        <s v="077 塗装工事業"/>
        <s v="244 建設用・建築用金属製品製造業（製缶板金業を含む）"/>
        <s v="118 和装製品・その他の衣服・繊維製身の回り品製造業"/>
        <s v="119 その他の繊維製品製造業"/>
        <s v="205 革製手袋製造業"/>
        <s v="513 身の回り品卸売業"/>
        <s v="722 公証人役場，司法書士事務所，土地家屋調査士事務所"/>
        <s v="751 旅館，ホテル"/>
        <s v="821 社会教育"/>
        <s v="581 各種食料品小売業"/>
        <s v="761 食堂，レストラン（専門料理店を除く）"/>
        <s v="066 建築リフォーム工事業"/>
        <s v="094 調味料製造業"/>
        <s v="607 スポーツ用品・がん具・娯楽用品・楽器小売業"/>
        <s v="853 児童福祉事業"/>
        <s v="804 スポーツ施設提供業"/>
        <s v="079 その他の職別工事業"/>
        <s v="131 家具製造業"/>
        <s v="951 集会場"/>
        <s v="752 簡易宿所"/>
        <s v="772 配達飲食サービス業"/>
        <s v="089 その他の設備工事業"/>
        <s v="361 上水道業"/>
        <s v="705 スポーツ・娯楽用品賃貸業"/>
        <s v="541 産業機械器具卸売業"/>
        <s v="763 そば・うどん店"/>
        <s v="579 その他の織物・衣服・身の回り品小売業"/>
        <s v="602 じゅう器小売業"/>
        <s v="769 その他の飲食店"/>
        <s v="313 船舶製造・修理業，舶用機関製造業"/>
        <s v="799 他に分類されない生活関連サービス業"/>
        <s v="071 大工工事業"/>
        <s v="585 酒小売業"/>
        <s v="073 鉄骨・鉄筋工事業"/>
        <s v="075 左官工事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2" maxValue="1348" count="99">
        <n v="1348"/>
        <n v="1137"/>
        <n v="707"/>
        <n v="663"/>
        <n v="648"/>
        <n v="590"/>
        <n v="555"/>
        <n v="542"/>
        <n v="497"/>
        <n v="488"/>
        <n v="455"/>
        <n v="443"/>
        <n v="424"/>
        <n v="404"/>
        <n v="382"/>
        <n v="377"/>
        <n v="366"/>
        <n v="362"/>
        <n v="329"/>
        <n v="320"/>
        <n v="638"/>
        <n v="569"/>
        <n v="353"/>
        <n v="300"/>
        <n v="299"/>
        <n v="277"/>
        <n v="261"/>
        <n v="259"/>
        <n v="249"/>
        <n v="213"/>
        <n v="186"/>
        <n v="174"/>
        <n v="172"/>
        <n v="171"/>
        <n v="167"/>
        <n v="163"/>
        <n v="157"/>
        <n v="145"/>
        <n v="74"/>
        <n v="71"/>
        <n v="66"/>
        <n v="61"/>
        <n v="58"/>
        <n v="57"/>
        <n v="51"/>
        <n v="50"/>
        <n v="49"/>
        <n v="46"/>
        <n v="45"/>
        <n v="43"/>
        <n v="38"/>
        <n v="37"/>
        <n v="35"/>
        <n v="32"/>
        <n v="29"/>
        <n v="28"/>
        <n v="108"/>
        <n v="69"/>
        <n v="39"/>
        <n v="36"/>
        <n v="34"/>
        <n v="33"/>
        <n v="27"/>
        <n v="26"/>
        <n v="25"/>
        <n v="21"/>
        <n v="20"/>
        <n v="19"/>
        <n v="18"/>
        <n v="17"/>
        <n v="23"/>
        <n v="22"/>
        <n v="15"/>
        <n v="13"/>
        <n v="12"/>
        <n v="11"/>
        <n v="112"/>
        <n v="48"/>
        <n v="41"/>
        <n v="24"/>
        <n v="63"/>
        <n v="14"/>
        <n v="44"/>
        <n v="31"/>
        <n v="16"/>
        <n v="10"/>
        <n v="9"/>
        <n v="100"/>
        <n v="54"/>
        <n v="40"/>
        <n v="30"/>
        <n v="56"/>
        <n v="8"/>
        <n v="7"/>
        <n v="6"/>
        <n v="5"/>
        <n v="4"/>
        <n v="3"/>
        <n v="2"/>
      </sharedItems>
    </cacheField>
    <cacheField name="構成比" numFmtId="0" sqlType="3">
      <sharedItems containsSemiMixedTypes="0" containsString="0" containsNumber="1" minValue="1.1299999999999999" maxValue="20.97" count="165">
        <n v="5.17"/>
        <n v="4.3600000000000003"/>
        <n v="2.71"/>
        <n v="2.54"/>
        <n v="2.4900000000000002"/>
        <n v="2.2599999999999998"/>
        <n v="2.13"/>
        <n v="2.08"/>
        <n v="1.91"/>
        <n v="1.87"/>
        <n v="1.75"/>
        <n v="1.7"/>
        <n v="1.63"/>
        <n v="1.55"/>
        <n v="1.47"/>
        <n v="1.45"/>
        <n v="1.4"/>
        <n v="1.39"/>
        <n v="1.26"/>
        <n v="1.23"/>
        <n v="5.32"/>
        <n v="4.75"/>
        <n v="2.94"/>
        <n v="2.5"/>
        <n v="2.31"/>
        <n v="2.1800000000000002"/>
        <n v="2.16"/>
        <n v="1.78"/>
        <n v="1.43"/>
        <n v="1.36"/>
        <n v="1.31"/>
        <n v="6.23"/>
        <n v="3.18"/>
        <n v="3.05"/>
        <n v="2.84"/>
        <n v="2.62"/>
        <n v="2.4500000000000002"/>
        <n v="2.19"/>
        <n v="2.15"/>
        <n v="2.11"/>
        <n v="1.98"/>
        <n v="1.93"/>
        <n v="1.85"/>
        <n v="1.59"/>
        <n v="1.5"/>
        <n v="1.38"/>
        <n v="1.25"/>
        <n v="1.2"/>
        <n v="7.2"/>
        <n v="4.5999999999999996"/>
        <n v="2.6"/>
        <n v="2.4700000000000002"/>
        <n v="2.4"/>
        <n v="2.27"/>
        <n v="2.2000000000000002"/>
        <n v="1.8"/>
        <n v="1.73"/>
        <n v="1.67"/>
        <n v="1.33"/>
        <n v="1.27"/>
        <n v="1.1299999999999999"/>
        <n v="5.86"/>
        <n v="4.3099999999999996"/>
        <n v="3.83"/>
        <n v="2.75"/>
        <n v="2.63"/>
        <n v="2.5099999999999998"/>
        <n v="2.39"/>
        <n v="2.0299999999999998"/>
        <n v="1.79"/>
        <n v="1.56"/>
        <n v="1.44"/>
        <n v="1.32"/>
        <n v="6.67"/>
        <n v="2.86"/>
        <n v="2.74"/>
        <n v="2.44"/>
        <n v="2.02"/>
        <n v="1.96"/>
        <n v="1.61"/>
        <n v="1.49"/>
        <n v="1.37"/>
        <n v="5.65"/>
        <n v="3.49"/>
        <n v="2.96"/>
        <n v="2.87"/>
        <n v="2.33"/>
        <n v="2.2400000000000002"/>
        <n v="2.06"/>
        <n v="1.97"/>
        <n v="1.88"/>
        <n v="1.52"/>
        <n v="1.34"/>
        <n v="5.52"/>
        <n v="4.0199999999999996"/>
        <n v="3.89"/>
        <n v="3.26"/>
        <n v="2.38"/>
        <n v="2.0099999999999998"/>
        <n v="1.76"/>
        <n v="1.51"/>
        <n v="6.03"/>
        <n v="3.68"/>
        <n v="3.25"/>
        <n v="3.07"/>
        <n v="2.95"/>
        <n v="2.41"/>
        <n v="2.23"/>
        <n v="1.81"/>
        <n v="1.57"/>
        <n v="9.8800000000000008"/>
        <n v="3.88"/>
        <n v="3.7"/>
        <n v="3.53"/>
        <n v="3.35"/>
        <n v="3"/>
        <n v="2.65"/>
        <n v="2.29"/>
        <n v="2.12"/>
        <n v="1.94"/>
        <n v="1.41"/>
        <n v="9.98"/>
        <n v="3.93"/>
        <n v="3.27"/>
        <n v="3.11"/>
        <n v="1.64"/>
        <n v="5.89"/>
        <n v="5.07"/>
        <n v="1.1499999999999999"/>
        <n v="20.97"/>
        <n v="4.84"/>
        <n v="4.03"/>
        <n v="3.23"/>
        <n v="2.42"/>
        <n v="8.33"/>
        <n v="6.06"/>
        <n v="4.04"/>
        <n v="3.28"/>
        <n v="2.78"/>
        <n v="2.5299999999999998"/>
        <n v="1.77"/>
        <n v="6.05"/>
        <n v="3.63"/>
        <n v="3.43"/>
        <n v="2.2200000000000002"/>
        <n v="7.62"/>
        <n v="7.39"/>
        <n v="4.62"/>
        <n v="4.3899999999999997"/>
        <n v="2.77"/>
        <n v="1.62"/>
        <n v="5.03"/>
        <n v="4.4000000000000004"/>
        <n v="4.1900000000000004"/>
        <n v="3.14"/>
        <n v="2.52"/>
        <n v="2.1"/>
        <n v="1.89"/>
        <n v="1.68"/>
        <n v="7.25"/>
        <n v="3.74"/>
        <n v="3.3"/>
        <n v="3.08"/>
        <n v="2.64"/>
        <n v="1.54"/>
      </sharedItems>
    </cacheField>
    <cacheField name="総数（個人）" numFmtId="0" sqlType="4">
      <sharedItems containsSemiMixedTypes="0" containsString="0" containsNumber="1" containsInteger="1" minValue="0" maxValue="1208" count="87">
        <n v="1208"/>
        <n v="598"/>
        <n v="666"/>
        <n v="597"/>
        <n v="576"/>
        <n v="384"/>
        <n v="429"/>
        <n v="64"/>
        <n v="66"/>
        <n v="360"/>
        <n v="233"/>
        <n v="385"/>
        <n v="156"/>
        <n v="134"/>
        <n v="218"/>
        <n v="274"/>
        <n v="50"/>
        <n v="223"/>
        <n v="114"/>
        <n v="487"/>
        <n v="49"/>
        <n v="259"/>
        <n v="235"/>
        <n v="238"/>
        <n v="237"/>
        <n v="153"/>
        <n v="171"/>
        <n v="178"/>
        <n v="41"/>
        <n v="54"/>
        <n v="110"/>
        <n v="152"/>
        <n v="14"/>
        <n v="12"/>
        <n v="25"/>
        <n v="73"/>
        <n v="56"/>
        <n v="127"/>
        <n v="71"/>
        <n v="31"/>
        <n v="67"/>
        <n v="61"/>
        <n v="21"/>
        <n v="42"/>
        <n v="37"/>
        <n v="32"/>
        <n v="24"/>
        <n v="5"/>
        <n v="2"/>
        <n v="10"/>
        <n v="23"/>
        <n v="8"/>
        <n v="81"/>
        <n v="62"/>
        <n v="35"/>
        <n v="19"/>
        <n v="13"/>
        <n v="1"/>
        <n v="9"/>
        <n v="7"/>
        <n v="0"/>
        <n v="15"/>
        <n v="46"/>
        <n v="20"/>
        <n v="17"/>
        <n v="3"/>
        <n v="18"/>
        <n v="11"/>
        <n v="4"/>
        <n v="105"/>
        <n v="29"/>
        <n v="44"/>
        <n v="34"/>
        <n v="26"/>
        <n v="27"/>
        <n v="22"/>
        <n v="38"/>
        <n v="16"/>
        <n v="6"/>
        <n v="43"/>
        <n v="97"/>
        <n v="52"/>
        <n v="47"/>
        <n v="36"/>
        <n v="39"/>
        <n v="30"/>
        <n v="28"/>
      </sharedItems>
    </cacheField>
    <cacheField name="構成比（個人）" numFmtId="0" sqlType="3">
      <sharedItems containsSemiMixedTypes="0" containsString="0" containsNumber="1" minValue="0" maxValue="30.26" count="215">
        <n v="9.9499999999999993"/>
        <n v="4.93"/>
        <n v="5.49"/>
        <n v="4.92"/>
        <n v="4.75"/>
        <n v="3.16"/>
        <n v="3.53"/>
        <n v="0.53"/>
        <n v="0.54"/>
        <n v="2.97"/>
        <n v="1.92"/>
        <n v="3.17"/>
        <n v="1.29"/>
        <n v="1.1000000000000001"/>
        <n v="1.8"/>
        <n v="2.2599999999999998"/>
        <n v="0.41"/>
        <n v="1.84"/>
        <n v="0.94"/>
        <n v="5.7"/>
        <n v="10.14"/>
        <n v="1.02"/>
        <n v="5.39"/>
        <n v="4.8899999999999997"/>
        <n v="4.95"/>
        <n v="3.18"/>
        <n v="3.56"/>
        <n v="3.7"/>
        <n v="0.85"/>
        <n v="1.04"/>
        <n v="1.1200000000000001"/>
        <n v="2.29"/>
        <n v="0.28999999999999998"/>
        <n v="0.25"/>
        <n v="0.52"/>
        <n v="1.52"/>
        <n v="1.17"/>
        <n v="11.78"/>
        <n v="6.59"/>
        <n v="2.88"/>
        <n v="6.22"/>
        <n v="5.66"/>
        <n v="5.01"/>
        <n v="1.95"/>
        <n v="3.9"/>
        <n v="4.55"/>
        <n v="3.43"/>
        <n v="2.23"/>
        <n v="1.1100000000000001"/>
        <n v="0.46"/>
        <n v="0.19"/>
        <n v="0.93"/>
        <n v="2.13"/>
        <n v="1.3"/>
        <n v="0.74"/>
        <n v="11.98"/>
        <n v="9.17"/>
        <n v="5.18"/>
        <n v="0.3"/>
        <n v="4.59"/>
        <n v="2.81"/>
        <n v="0.15"/>
        <n v="1.33"/>
        <n v="3.4"/>
        <n v="1.78"/>
        <n v="2.0699999999999998"/>
        <n v="0"/>
        <n v="2.2200000000000002"/>
        <n v="1.18"/>
        <n v="1.48"/>
        <n v="8.3800000000000008"/>
        <n v="9.41"/>
        <n v="7.16"/>
        <n v="6.34"/>
        <n v="4.09"/>
        <n v="3.48"/>
        <n v="0.61"/>
        <n v="2.86"/>
        <n v="3.68"/>
        <n v="2.66"/>
        <n v="1.43"/>
        <n v="2.25"/>
        <n v="2.04"/>
        <n v="0.82"/>
        <n v="11.71"/>
        <n v="3.23"/>
        <n v="4.91"/>
        <n v="2.68"/>
        <n v="1.34"/>
        <n v="1.67"/>
        <n v="3.79"/>
        <n v="2.9"/>
        <n v="3.01"/>
        <n v="2.56"/>
        <n v="1.9"/>
        <n v="2.79"/>
        <n v="0.45"/>
        <n v="2.4500000000000002"/>
        <n v="0.33"/>
        <n v="1.45"/>
        <n v="10.3"/>
        <n v="6.42"/>
        <n v="2.0299999999999998"/>
        <n v="0.68"/>
        <n v="1.35"/>
        <n v="4.22"/>
        <n v="3.21"/>
        <n v="3.72"/>
        <n v="2.7"/>
        <n v="3.38"/>
        <n v="2.5299999999999998"/>
        <n v="0.34"/>
        <n v="1.69"/>
        <n v="1.01"/>
        <n v="1.86"/>
        <n v="8.8800000000000008"/>
        <n v="6.4"/>
        <n v="2.89"/>
        <n v="4.96"/>
        <n v="3.31"/>
        <n v="2.27"/>
        <n v="0.21"/>
        <n v="1.24"/>
        <n v="0.83"/>
        <n v="1.03"/>
        <n v="10.07"/>
        <n v="1.25"/>
        <n v="5.4"/>
        <n v="4.88"/>
        <n v="3.74"/>
        <n v="3.95"/>
        <n v="3.32"/>
        <n v="2.8"/>
        <n v="2.1800000000000002"/>
        <n v="1.77"/>
        <n v="1.56"/>
        <n v="2.39"/>
        <n v="1.97"/>
        <n v="0.62"/>
        <n v="12.1"/>
        <n v="6.37"/>
        <n v="5.73"/>
        <n v="6.05"/>
        <n v="0.64"/>
        <n v="4.78"/>
        <n v="2.5499999999999998"/>
        <n v="0.96"/>
        <n v="3.5"/>
        <n v="2.87"/>
        <n v="1.27"/>
        <n v="11.89"/>
        <n v="7.01"/>
        <n v="3.96"/>
        <n v="2.74"/>
        <n v="4.2699999999999996"/>
        <n v="2.44"/>
        <n v="3.05"/>
        <n v="0.91"/>
        <n v="3.35"/>
        <n v="1.83"/>
        <n v="1.22"/>
        <n v="9.84"/>
        <n v="9.51"/>
        <n v="5.25"/>
        <n v="4.26"/>
        <n v="3.93"/>
        <n v="1.64"/>
        <n v="1.31"/>
        <n v="2.2999999999999998"/>
        <n v="2.95"/>
        <n v="0.98"/>
        <n v="0.66"/>
        <n v="30.26"/>
        <n v="5.26"/>
        <n v="6.58"/>
        <n v="2.63"/>
        <n v="1.32"/>
        <n v="17.39"/>
        <n v="11.8"/>
        <n v="4.3499999999999996"/>
        <n v="4.97"/>
        <n v="8.07"/>
        <n v="3.11"/>
        <n v="12.9"/>
        <n v="7.83"/>
        <n v="1.38"/>
        <n v="2.76"/>
        <n v="4.1500000000000004"/>
        <n v="3.69"/>
        <n v="11.36"/>
        <n v="9.09"/>
        <n v="3.41"/>
        <n v="3.03"/>
        <n v="6.44"/>
        <n v="2.65"/>
        <n v="0.76"/>
        <n v="1.89"/>
        <n v="9.69"/>
        <n v="0.44"/>
        <n v="8.81"/>
        <n v="7.05"/>
        <n v="6.61"/>
        <n v="0.88"/>
        <n v="3.52"/>
        <n v="3.08"/>
        <n v="2.64"/>
        <n v="1.76"/>
        <n v="7.63"/>
        <n v="4.2"/>
        <n v="1.91"/>
        <n v="5.34"/>
        <n v="4.58"/>
        <n v="3.44"/>
        <n v="1.53"/>
        <n v="2.67"/>
      </sharedItems>
    </cacheField>
    <cacheField name="総数（法人）" numFmtId="0" sqlType="4">
      <sharedItems containsSemiMixedTypes="0" containsString="0" containsNumber="1" containsInteger="1" minValue="0" maxValue="536" count="71">
        <n v="140"/>
        <n v="536"/>
        <n v="41"/>
        <n v="65"/>
        <n v="72"/>
        <n v="205"/>
        <n v="126"/>
        <n v="478"/>
        <n v="431"/>
        <n v="128"/>
        <n v="222"/>
        <n v="58"/>
        <n v="268"/>
        <n v="269"/>
        <n v="164"/>
        <n v="103"/>
        <n v="316"/>
        <n v="206"/>
        <n v="106"/>
        <n v="200"/>
        <n v="364"/>
        <n v="82"/>
        <n v="304"/>
        <n v="40"/>
        <n v="64"/>
        <n v="39"/>
        <n v="24"/>
        <n v="78"/>
        <n v="35"/>
        <n v="144"/>
        <n v="136"/>
        <n v="116"/>
        <n v="62"/>
        <n v="19"/>
        <n v="153"/>
        <n v="155"/>
        <n v="142"/>
        <n v="90"/>
        <n v="101"/>
        <n v="18"/>
        <n v="3"/>
        <n v="4"/>
        <n v="5"/>
        <n v="7"/>
        <n v="37"/>
        <n v="15"/>
        <n v="2"/>
        <n v="13"/>
        <n v="17"/>
        <n v="22"/>
        <n v="33"/>
        <n v="38"/>
        <n v="36"/>
        <n v="27"/>
        <n v="12"/>
        <n v="21"/>
        <n v="26"/>
        <n v="1"/>
        <n v="14"/>
        <n v="25"/>
        <n v="16"/>
        <n v="8"/>
        <n v="6"/>
        <n v="9"/>
        <n v="0"/>
        <n v="31"/>
        <n v="10"/>
        <n v="20"/>
        <n v="11"/>
        <n v="28"/>
        <n v="49"/>
      </sharedItems>
    </cacheField>
    <cacheField name="構成比（法人）" numFmtId="0" sqlType="3">
      <sharedItems containsSemiMixedTypes="0" containsString="0" containsNumber="1" minValue="0" maxValue="16.940000000000001" count="170">
        <n v="1.03"/>
        <n v="3.94"/>
        <n v="0.3"/>
        <n v="0.48"/>
        <n v="0.53"/>
        <n v="1.51"/>
        <n v="0.93"/>
        <n v="3.52"/>
        <n v="3.17"/>
        <n v="0.94"/>
        <n v="1.63"/>
        <n v="0.43"/>
        <n v="1.97"/>
        <n v="1.98"/>
        <n v="1.21"/>
        <n v="0.76"/>
        <n v="2.33"/>
        <n v="1.52"/>
        <n v="0.78"/>
        <n v="1.47"/>
        <n v="5.0999999999999996"/>
        <n v="1.1499999999999999"/>
        <n v="4.26"/>
        <n v="0.56000000000000005"/>
        <n v="0.9"/>
        <n v="0.55000000000000004"/>
        <n v="0.34"/>
        <n v="1.49"/>
        <n v="1.0900000000000001"/>
        <n v="0.49"/>
        <n v="2.02"/>
        <n v="1.91"/>
        <n v="0.87"/>
        <n v="0.27"/>
        <n v="2.14"/>
        <n v="2.17"/>
        <n v="1.99"/>
        <n v="1.26"/>
        <n v="1.42"/>
        <n v="1.48"/>
        <n v="0.25"/>
        <n v="3.29"/>
        <n v="0.33"/>
        <n v="0.41"/>
        <n v="0.57999999999999996"/>
        <n v="3.05"/>
        <n v="1.24"/>
        <n v="0.16"/>
        <n v="1.07"/>
        <n v="1.4"/>
        <n v="1.81"/>
        <n v="2.72"/>
        <n v="3.13"/>
        <n v="2.97"/>
        <n v="2.2200000000000002"/>
        <n v="0.99"/>
        <n v="1.73"/>
        <n v="3.42"/>
        <n v="0.89"/>
        <n v="0.51"/>
        <n v="4.43"/>
        <n v="0.13"/>
        <n v="0.38"/>
        <n v="1.65"/>
        <n v="1.77"/>
        <n v="3.16"/>
        <n v="2.0299999999999998"/>
        <n v="1.01"/>
        <n v="2.41"/>
        <n v="1.1399999999999999"/>
        <n v="5.42"/>
        <n v="0.6"/>
        <n v="1.2"/>
        <n v="0"/>
        <n v="2.71"/>
        <n v="2.11"/>
        <n v="2.52"/>
        <n v="4.1100000000000003"/>
        <n v="1.86"/>
        <n v="3.45"/>
        <n v="2.92"/>
        <n v="0.4"/>
        <n v="1.06"/>
        <n v="0.8"/>
        <n v="0.66"/>
        <n v="1.33"/>
        <n v="2.79"/>
        <n v="2.65"/>
        <n v="1.46"/>
        <n v="1.19"/>
        <n v="0.2"/>
        <n v="4.22"/>
        <n v="5.62"/>
        <n v="4.0199999999999996"/>
        <n v="1.41"/>
        <n v="1"/>
        <n v="3.41"/>
        <n v="1.61"/>
        <n v="2.21"/>
        <n v="5.59"/>
        <n v="1.64"/>
        <n v="2.63"/>
        <n v="4.93"/>
        <n v="4.28"/>
        <n v="1.32"/>
        <n v="3.62"/>
        <n v="0.45"/>
        <n v="7.35"/>
        <n v="1.95"/>
        <n v="0.75"/>
        <n v="1.5"/>
        <n v="2.1"/>
        <n v="2.25"/>
        <n v="2.85"/>
        <n v="3.15"/>
        <n v="7.66"/>
        <n v="0.85"/>
        <n v="1.28"/>
        <n v="7.23"/>
        <n v="2.98"/>
        <n v="1.7"/>
        <n v="2.13"/>
        <n v="3.83"/>
        <n v="2.5499999999999998"/>
        <n v="8.73"/>
        <n v="5.95"/>
        <n v="0.79"/>
        <n v="3.57"/>
        <n v="2.38"/>
        <n v="2.78"/>
        <n v="1.59"/>
        <n v="0.72"/>
        <n v="6.16"/>
        <n v="2.54"/>
        <n v="1.45"/>
        <n v="0.36"/>
        <n v="7.5"/>
        <n v="5"/>
        <n v="2.5"/>
        <n v="2.16"/>
        <n v="3.88"/>
        <n v="1.72"/>
        <n v="3.02"/>
        <n v="2.59"/>
        <n v="0.37"/>
        <n v="5.97"/>
        <n v="4.0999999999999996"/>
        <n v="2.99"/>
        <n v="2.2400000000000002"/>
        <n v="1.87"/>
        <n v="2.61"/>
        <n v="1.1200000000000001"/>
        <n v="1.85"/>
        <n v="4.9400000000000004"/>
        <n v="6.79"/>
        <n v="1.23"/>
        <n v="0.62"/>
        <n v="2.4700000000000002"/>
        <n v="0.81"/>
        <n v="8.06"/>
        <n v="4.03"/>
        <n v="3.63"/>
        <n v="2.82"/>
        <n v="3.23"/>
        <n v="2.42"/>
        <n v="16.940000000000001"/>
        <n v="3.28"/>
        <n v="5.46"/>
        <n v="2.73"/>
        <n v="2.19"/>
      </sharedItems>
    </cacheField>
    <cacheField name="総数（法人以外の団体）" numFmtId="0" sqlType="4">
      <sharedItems containsSemiMixedTypes="0" containsString="0" containsNumber="1" containsInteger="1" minValue="0" maxValue="1" count="2">
        <n v="0"/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0">
  <r>
    <x v="0"/>
    <x v="0"/>
    <x v="0"/>
    <x v="0"/>
    <n v="22"/>
    <n v="0.08"/>
    <n v="6"/>
    <n v="0.05"/>
    <n v="16"/>
    <n v="0.12"/>
    <x v="0"/>
  </r>
  <r>
    <x v="0"/>
    <x v="0"/>
    <x v="0"/>
    <x v="1"/>
    <n v="3399"/>
    <n v="13.04"/>
    <n v="829"/>
    <n v="6.83"/>
    <n v="2569"/>
    <n v="18.91"/>
    <x v="1"/>
  </r>
  <r>
    <x v="0"/>
    <x v="0"/>
    <x v="0"/>
    <x v="2"/>
    <n v="2391"/>
    <n v="9.17"/>
    <n v="762"/>
    <n v="6.28"/>
    <n v="1628"/>
    <n v="11.98"/>
    <x v="1"/>
  </r>
  <r>
    <x v="0"/>
    <x v="0"/>
    <x v="0"/>
    <x v="3"/>
    <n v="104"/>
    <n v="0.4"/>
    <n v="0"/>
    <n v="0"/>
    <n v="96"/>
    <n v="0.71"/>
    <x v="0"/>
  </r>
  <r>
    <x v="0"/>
    <x v="0"/>
    <x v="0"/>
    <x v="4"/>
    <n v="210"/>
    <n v="0.81"/>
    <n v="7"/>
    <n v="0.06"/>
    <n v="201"/>
    <n v="1.48"/>
    <x v="1"/>
  </r>
  <r>
    <x v="0"/>
    <x v="0"/>
    <x v="0"/>
    <x v="5"/>
    <n v="289"/>
    <n v="1.1100000000000001"/>
    <n v="47"/>
    <n v="0.39"/>
    <n v="232"/>
    <n v="1.71"/>
    <x v="2"/>
  </r>
  <r>
    <x v="0"/>
    <x v="0"/>
    <x v="0"/>
    <x v="6"/>
    <n v="6426"/>
    <n v="24.65"/>
    <n v="2511"/>
    <n v="20.69"/>
    <n v="3911"/>
    <n v="28.78"/>
    <x v="3"/>
  </r>
  <r>
    <x v="0"/>
    <x v="0"/>
    <x v="0"/>
    <x v="7"/>
    <n v="203"/>
    <n v="0.78"/>
    <n v="36"/>
    <n v="0.3"/>
    <n v="167"/>
    <n v="1.23"/>
    <x v="0"/>
  </r>
  <r>
    <x v="0"/>
    <x v="0"/>
    <x v="0"/>
    <x v="8"/>
    <n v="2533"/>
    <n v="9.7200000000000006"/>
    <n v="934"/>
    <n v="7.69"/>
    <n v="1593"/>
    <n v="11.72"/>
    <x v="1"/>
  </r>
  <r>
    <x v="0"/>
    <x v="0"/>
    <x v="0"/>
    <x v="9"/>
    <n v="1354"/>
    <n v="5.19"/>
    <n v="752"/>
    <n v="6.2"/>
    <n v="591"/>
    <n v="4.3499999999999996"/>
    <x v="4"/>
  </r>
  <r>
    <x v="0"/>
    <x v="0"/>
    <x v="0"/>
    <x v="10"/>
    <n v="2957"/>
    <n v="11.34"/>
    <n v="2290"/>
    <n v="18.87"/>
    <n v="649"/>
    <n v="4.78"/>
    <x v="2"/>
  </r>
  <r>
    <x v="0"/>
    <x v="0"/>
    <x v="0"/>
    <x v="11"/>
    <n v="2999"/>
    <n v="11.5"/>
    <n v="2268"/>
    <n v="18.690000000000001"/>
    <n v="698"/>
    <n v="5.14"/>
    <x v="4"/>
  </r>
  <r>
    <x v="0"/>
    <x v="0"/>
    <x v="0"/>
    <x v="12"/>
    <n v="1030"/>
    <n v="3.95"/>
    <n v="638"/>
    <n v="5.26"/>
    <n v="279"/>
    <n v="2.0499999999999998"/>
    <x v="2"/>
  </r>
  <r>
    <x v="0"/>
    <x v="0"/>
    <x v="0"/>
    <x v="13"/>
    <n v="1170"/>
    <n v="4.49"/>
    <n v="740"/>
    <n v="6.1"/>
    <n v="350"/>
    <n v="2.58"/>
    <x v="3"/>
  </r>
  <r>
    <x v="0"/>
    <x v="0"/>
    <x v="0"/>
    <x v="14"/>
    <n v="986"/>
    <n v="3.78"/>
    <n v="318"/>
    <n v="2.62"/>
    <n v="608"/>
    <n v="4.47"/>
    <x v="5"/>
  </r>
  <r>
    <x v="0"/>
    <x v="1"/>
    <x v="1"/>
    <x v="0"/>
    <n v="12"/>
    <n v="0.1"/>
    <n v="4"/>
    <n v="0.08"/>
    <n v="8"/>
    <n v="0.11"/>
    <x v="0"/>
  </r>
  <r>
    <x v="0"/>
    <x v="1"/>
    <x v="1"/>
    <x v="1"/>
    <n v="1448"/>
    <n v="12.08"/>
    <n v="207"/>
    <n v="4.3099999999999996"/>
    <n v="1240"/>
    <n v="17.38"/>
    <x v="1"/>
  </r>
  <r>
    <x v="0"/>
    <x v="1"/>
    <x v="1"/>
    <x v="2"/>
    <n v="846"/>
    <n v="7.06"/>
    <n v="207"/>
    <n v="4.3099999999999996"/>
    <n v="639"/>
    <n v="8.9600000000000009"/>
    <x v="0"/>
  </r>
  <r>
    <x v="0"/>
    <x v="1"/>
    <x v="1"/>
    <x v="3"/>
    <n v="41"/>
    <n v="0.34"/>
    <n v="0"/>
    <n v="0"/>
    <n v="40"/>
    <n v="0.56000000000000005"/>
    <x v="0"/>
  </r>
  <r>
    <x v="0"/>
    <x v="1"/>
    <x v="1"/>
    <x v="4"/>
    <n v="138"/>
    <n v="1.1499999999999999"/>
    <n v="0"/>
    <n v="0"/>
    <n v="137"/>
    <n v="1.92"/>
    <x v="1"/>
  </r>
  <r>
    <x v="0"/>
    <x v="1"/>
    <x v="1"/>
    <x v="5"/>
    <n v="122"/>
    <n v="1.02"/>
    <n v="27"/>
    <n v="0.56000000000000005"/>
    <n v="95"/>
    <n v="1.33"/>
    <x v="0"/>
  </r>
  <r>
    <x v="0"/>
    <x v="1"/>
    <x v="1"/>
    <x v="6"/>
    <n v="2839"/>
    <n v="23.68"/>
    <n v="812"/>
    <n v="16.899999999999999"/>
    <n v="2026"/>
    <n v="28.4"/>
    <x v="1"/>
  </r>
  <r>
    <x v="0"/>
    <x v="1"/>
    <x v="1"/>
    <x v="7"/>
    <n v="106"/>
    <n v="0.88"/>
    <n v="13"/>
    <n v="0.27"/>
    <n v="93"/>
    <n v="1.3"/>
    <x v="0"/>
  </r>
  <r>
    <x v="0"/>
    <x v="1"/>
    <x v="1"/>
    <x v="8"/>
    <n v="1552"/>
    <n v="12.95"/>
    <n v="459"/>
    <n v="9.5500000000000007"/>
    <n v="1091"/>
    <n v="15.3"/>
    <x v="1"/>
  </r>
  <r>
    <x v="0"/>
    <x v="1"/>
    <x v="1"/>
    <x v="9"/>
    <n v="785"/>
    <n v="6.55"/>
    <n v="407"/>
    <n v="8.4700000000000006"/>
    <n v="372"/>
    <n v="5.22"/>
    <x v="4"/>
  </r>
  <r>
    <x v="0"/>
    <x v="1"/>
    <x v="1"/>
    <x v="10"/>
    <n v="1372"/>
    <n v="11.44"/>
    <n v="1021"/>
    <n v="21.25"/>
    <n v="348"/>
    <n v="4.88"/>
    <x v="1"/>
  </r>
  <r>
    <x v="0"/>
    <x v="1"/>
    <x v="1"/>
    <x v="11"/>
    <n v="1281"/>
    <n v="10.68"/>
    <n v="909"/>
    <n v="18.920000000000002"/>
    <n v="369"/>
    <n v="5.17"/>
    <x v="0"/>
  </r>
  <r>
    <x v="0"/>
    <x v="1"/>
    <x v="1"/>
    <x v="12"/>
    <n v="459"/>
    <n v="3.83"/>
    <n v="282"/>
    <n v="5.87"/>
    <n v="166"/>
    <n v="2.33"/>
    <x v="4"/>
  </r>
  <r>
    <x v="0"/>
    <x v="1"/>
    <x v="1"/>
    <x v="13"/>
    <n v="516"/>
    <n v="4.3"/>
    <n v="328"/>
    <n v="6.83"/>
    <n v="175"/>
    <n v="2.4500000000000002"/>
    <x v="1"/>
  </r>
  <r>
    <x v="0"/>
    <x v="1"/>
    <x v="1"/>
    <x v="14"/>
    <n v="472"/>
    <n v="3.94"/>
    <n v="129"/>
    <n v="2.68"/>
    <n v="334"/>
    <n v="4.68"/>
    <x v="3"/>
  </r>
  <r>
    <x v="0"/>
    <x v="2"/>
    <x v="2"/>
    <x v="0"/>
    <n v="8"/>
    <n v="0.34"/>
    <n v="2"/>
    <n v="0.19"/>
    <n v="6"/>
    <n v="0.49"/>
    <x v="0"/>
  </r>
  <r>
    <x v="0"/>
    <x v="2"/>
    <x v="2"/>
    <x v="1"/>
    <n v="299"/>
    <n v="12.85"/>
    <n v="53"/>
    <n v="4.92"/>
    <n v="246"/>
    <n v="20.260000000000002"/>
    <x v="0"/>
  </r>
  <r>
    <x v="0"/>
    <x v="2"/>
    <x v="2"/>
    <x v="2"/>
    <n v="144"/>
    <n v="6.19"/>
    <n v="28"/>
    <n v="2.6"/>
    <n v="116"/>
    <n v="9.56"/>
    <x v="0"/>
  </r>
  <r>
    <x v="0"/>
    <x v="2"/>
    <x v="2"/>
    <x v="3"/>
    <n v="9"/>
    <n v="0.39"/>
    <n v="0"/>
    <n v="0"/>
    <n v="9"/>
    <n v="0.74"/>
    <x v="0"/>
  </r>
  <r>
    <x v="0"/>
    <x v="2"/>
    <x v="2"/>
    <x v="4"/>
    <n v="14"/>
    <n v="0.6"/>
    <n v="3"/>
    <n v="0.28000000000000003"/>
    <n v="11"/>
    <n v="0.91"/>
    <x v="0"/>
  </r>
  <r>
    <x v="0"/>
    <x v="2"/>
    <x v="2"/>
    <x v="5"/>
    <n v="20"/>
    <n v="0.86"/>
    <n v="2"/>
    <n v="0.19"/>
    <n v="17"/>
    <n v="1.4"/>
    <x v="0"/>
  </r>
  <r>
    <x v="0"/>
    <x v="2"/>
    <x v="2"/>
    <x v="6"/>
    <n v="584"/>
    <n v="25.1"/>
    <n v="220"/>
    <n v="20.41"/>
    <n v="364"/>
    <n v="29.98"/>
    <x v="0"/>
  </r>
  <r>
    <x v="0"/>
    <x v="2"/>
    <x v="2"/>
    <x v="7"/>
    <n v="29"/>
    <n v="1.25"/>
    <n v="4"/>
    <n v="0.37"/>
    <n v="25"/>
    <n v="2.06"/>
    <x v="0"/>
  </r>
  <r>
    <x v="0"/>
    <x v="2"/>
    <x v="2"/>
    <x v="8"/>
    <n v="171"/>
    <n v="7.35"/>
    <n v="49"/>
    <n v="4.55"/>
    <n v="122"/>
    <n v="10.050000000000001"/>
    <x v="0"/>
  </r>
  <r>
    <x v="0"/>
    <x v="2"/>
    <x v="2"/>
    <x v="9"/>
    <n v="119"/>
    <n v="5.1100000000000003"/>
    <n v="68"/>
    <n v="6.31"/>
    <n v="49"/>
    <n v="4.04"/>
    <x v="0"/>
  </r>
  <r>
    <x v="0"/>
    <x v="2"/>
    <x v="2"/>
    <x v="10"/>
    <n v="310"/>
    <n v="13.32"/>
    <n v="250"/>
    <n v="23.19"/>
    <n v="58"/>
    <n v="4.78"/>
    <x v="0"/>
  </r>
  <r>
    <x v="0"/>
    <x v="2"/>
    <x v="2"/>
    <x v="11"/>
    <n v="309"/>
    <n v="13.28"/>
    <n v="231"/>
    <n v="21.43"/>
    <n v="74"/>
    <n v="6.1"/>
    <x v="1"/>
  </r>
  <r>
    <x v="0"/>
    <x v="2"/>
    <x v="2"/>
    <x v="12"/>
    <n v="89"/>
    <n v="3.82"/>
    <n v="61"/>
    <n v="5.66"/>
    <n v="27"/>
    <n v="2.2200000000000002"/>
    <x v="0"/>
  </r>
  <r>
    <x v="0"/>
    <x v="2"/>
    <x v="2"/>
    <x v="13"/>
    <n v="126"/>
    <n v="5.41"/>
    <n v="82"/>
    <n v="7.61"/>
    <n v="34"/>
    <n v="2.8"/>
    <x v="4"/>
  </r>
  <r>
    <x v="0"/>
    <x v="2"/>
    <x v="2"/>
    <x v="14"/>
    <n v="96"/>
    <n v="4.13"/>
    <n v="25"/>
    <n v="2.3199999999999998"/>
    <n v="56"/>
    <n v="4.6100000000000003"/>
    <x v="6"/>
  </r>
  <r>
    <x v="0"/>
    <x v="3"/>
    <x v="3"/>
    <x v="0"/>
    <n v="1"/>
    <n v="7.0000000000000007E-2"/>
    <n v="0"/>
    <n v="0"/>
    <n v="1"/>
    <n v="0.13"/>
    <x v="0"/>
  </r>
  <r>
    <x v="0"/>
    <x v="3"/>
    <x v="3"/>
    <x v="1"/>
    <n v="206"/>
    <n v="13.74"/>
    <n v="47"/>
    <n v="6.95"/>
    <n v="159"/>
    <n v="20.13"/>
    <x v="0"/>
  </r>
  <r>
    <x v="0"/>
    <x v="3"/>
    <x v="3"/>
    <x v="2"/>
    <n v="145"/>
    <n v="9.67"/>
    <n v="24"/>
    <n v="3.55"/>
    <n v="121"/>
    <n v="15.32"/>
    <x v="0"/>
  </r>
  <r>
    <x v="0"/>
    <x v="3"/>
    <x v="3"/>
    <x v="3"/>
    <n v="4"/>
    <n v="0.27"/>
    <n v="0"/>
    <n v="0"/>
    <n v="2"/>
    <n v="0.25"/>
    <x v="0"/>
  </r>
  <r>
    <x v="0"/>
    <x v="3"/>
    <x v="3"/>
    <x v="4"/>
    <n v="7"/>
    <n v="0.47"/>
    <n v="0"/>
    <n v="0"/>
    <n v="7"/>
    <n v="0.89"/>
    <x v="0"/>
  </r>
  <r>
    <x v="0"/>
    <x v="3"/>
    <x v="3"/>
    <x v="5"/>
    <n v="42"/>
    <n v="2.8"/>
    <n v="4"/>
    <n v="0.59"/>
    <n v="35"/>
    <n v="4.43"/>
    <x v="4"/>
  </r>
  <r>
    <x v="0"/>
    <x v="3"/>
    <x v="3"/>
    <x v="6"/>
    <n v="359"/>
    <n v="23.95"/>
    <n v="146"/>
    <n v="21.6"/>
    <n v="212"/>
    <n v="26.84"/>
    <x v="1"/>
  </r>
  <r>
    <x v="0"/>
    <x v="3"/>
    <x v="3"/>
    <x v="7"/>
    <n v="6"/>
    <n v="0.4"/>
    <n v="1"/>
    <n v="0.15"/>
    <n v="5"/>
    <n v="0.63"/>
    <x v="0"/>
  </r>
  <r>
    <x v="0"/>
    <x v="3"/>
    <x v="3"/>
    <x v="8"/>
    <n v="191"/>
    <n v="12.74"/>
    <n v="102"/>
    <n v="15.09"/>
    <n v="89"/>
    <n v="11.27"/>
    <x v="0"/>
  </r>
  <r>
    <x v="0"/>
    <x v="3"/>
    <x v="3"/>
    <x v="9"/>
    <n v="61"/>
    <n v="4.07"/>
    <n v="35"/>
    <n v="5.18"/>
    <n v="25"/>
    <n v="3.16"/>
    <x v="0"/>
  </r>
  <r>
    <x v="0"/>
    <x v="3"/>
    <x v="3"/>
    <x v="10"/>
    <n v="141"/>
    <n v="9.41"/>
    <n v="115"/>
    <n v="17.010000000000002"/>
    <n v="25"/>
    <n v="3.16"/>
    <x v="0"/>
  </r>
  <r>
    <x v="0"/>
    <x v="3"/>
    <x v="3"/>
    <x v="11"/>
    <n v="164"/>
    <n v="10.94"/>
    <n v="111"/>
    <n v="16.420000000000002"/>
    <n v="47"/>
    <n v="5.95"/>
    <x v="0"/>
  </r>
  <r>
    <x v="0"/>
    <x v="3"/>
    <x v="3"/>
    <x v="12"/>
    <n v="53"/>
    <n v="3.54"/>
    <n v="39"/>
    <n v="5.77"/>
    <n v="8"/>
    <n v="1.01"/>
    <x v="0"/>
  </r>
  <r>
    <x v="0"/>
    <x v="3"/>
    <x v="3"/>
    <x v="13"/>
    <n v="63"/>
    <n v="4.2"/>
    <n v="39"/>
    <n v="5.77"/>
    <n v="20"/>
    <n v="2.5299999999999998"/>
    <x v="0"/>
  </r>
  <r>
    <x v="0"/>
    <x v="3"/>
    <x v="3"/>
    <x v="14"/>
    <n v="56"/>
    <n v="3.74"/>
    <n v="13"/>
    <n v="1.92"/>
    <n v="34"/>
    <n v="4.3"/>
    <x v="1"/>
  </r>
  <r>
    <x v="0"/>
    <x v="4"/>
    <x v="4"/>
    <x v="0"/>
    <n v="0"/>
    <n v="0"/>
    <n v="0"/>
    <n v="0"/>
    <n v="0"/>
    <n v="0"/>
    <x v="0"/>
  </r>
  <r>
    <x v="0"/>
    <x v="4"/>
    <x v="4"/>
    <x v="1"/>
    <n v="109"/>
    <n v="13.04"/>
    <n v="24"/>
    <n v="4.91"/>
    <n v="85"/>
    <n v="25.6"/>
    <x v="0"/>
  </r>
  <r>
    <x v="0"/>
    <x v="4"/>
    <x v="4"/>
    <x v="2"/>
    <n v="53"/>
    <n v="6.34"/>
    <n v="19"/>
    <n v="3.89"/>
    <n v="34"/>
    <n v="10.24"/>
    <x v="0"/>
  </r>
  <r>
    <x v="0"/>
    <x v="4"/>
    <x v="4"/>
    <x v="3"/>
    <n v="1"/>
    <n v="0.12"/>
    <n v="0"/>
    <n v="0"/>
    <n v="1"/>
    <n v="0.3"/>
    <x v="0"/>
  </r>
  <r>
    <x v="0"/>
    <x v="4"/>
    <x v="4"/>
    <x v="4"/>
    <n v="1"/>
    <n v="0.12"/>
    <n v="1"/>
    <n v="0.2"/>
    <n v="0"/>
    <n v="0"/>
    <x v="0"/>
  </r>
  <r>
    <x v="0"/>
    <x v="4"/>
    <x v="4"/>
    <x v="5"/>
    <n v="6"/>
    <n v="0.72"/>
    <n v="1"/>
    <n v="0.2"/>
    <n v="4"/>
    <n v="1.2"/>
    <x v="0"/>
  </r>
  <r>
    <x v="0"/>
    <x v="4"/>
    <x v="4"/>
    <x v="6"/>
    <n v="181"/>
    <n v="21.65"/>
    <n v="92"/>
    <n v="18.809999999999999"/>
    <n v="89"/>
    <n v="26.81"/>
    <x v="0"/>
  </r>
  <r>
    <x v="0"/>
    <x v="4"/>
    <x v="4"/>
    <x v="7"/>
    <n v="4"/>
    <n v="0.48"/>
    <n v="2"/>
    <n v="0.41"/>
    <n v="2"/>
    <n v="0.6"/>
    <x v="0"/>
  </r>
  <r>
    <x v="0"/>
    <x v="4"/>
    <x v="4"/>
    <x v="8"/>
    <n v="90"/>
    <n v="10.77"/>
    <n v="70"/>
    <n v="14.31"/>
    <n v="19"/>
    <n v="5.72"/>
    <x v="0"/>
  </r>
  <r>
    <x v="0"/>
    <x v="4"/>
    <x v="4"/>
    <x v="9"/>
    <n v="48"/>
    <n v="5.74"/>
    <n v="32"/>
    <n v="6.54"/>
    <n v="16"/>
    <n v="4.82"/>
    <x v="0"/>
  </r>
  <r>
    <x v="0"/>
    <x v="4"/>
    <x v="4"/>
    <x v="10"/>
    <n v="115"/>
    <n v="13.76"/>
    <n v="89"/>
    <n v="18.2"/>
    <n v="25"/>
    <n v="7.53"/>
    <x v="0"/>
  </r>
  <r>
    <x v="0"/>
    <x v="4"/>
    <x v="4"/>
    <x v="11"/>
    <n v="105"/>
    <n v="12.56"/>
    <n v="87"/>
    <n v="17.79"/>
    <n v="18"/>
    <n v="5.42"/>
    <x v="0"/>
  </r>
  <r>
    <x v="0"/>
    <x v="4"/>
    <x v="4"/>
    <x v="12"/>
    <n v="42"/>
    <n v="5.0199999999999996"/>
    <n v="29"/>
    <n v="5.93"/>
    <n v="4"/>
    <n v="1.2"/>
    <x v="0"/>
  </r>
  <r>
    <x v="0"/>
    <x v="4"/>
    <x v="4"/>
    <x v="13"/>
    <n v="41"/>
    <n v="4.9000000000000004"/>
    <n v="19"/>
    <n v="3.89"/>
    <n v="20"/>
    <n v="6.02"/>
    <x v="0"/>
  </r>
  <r>
    <x v="0"/>
    <x v="4"/>
    <x v="4"/>
    <x v="14"/>
    <n v="40"/>
    <n v="4.78"/>
    <n v="24"/>
    <n v="4.91"/>
    <n v="15"/>
    <n v="4.5199999999999996"/>
    <x v="0"/>
  </r>
  <r>
    <x v="0"/>
    <x v="5"/>
    <x v="5"/>
    <x v="0"/>
    <n v="0"/>
    <n v="0"/>
    <n v="0"/>
    <n v="0"/>
    <n v="0"/>
    <n v="0"/>
    <x v="0"/>
  </r>
  <r>
    <x v="0"/>
    <x v="5"/>
    <x v="5"/>
    <x v="1"/>
    <n v="189"/>
    <n v="11.25"/>
    <n v="74"/>
    <n v="8.25"/>
    <n v="115"/>
    <n v="15.25"/>
    <x v="0"/>
  </r>
  <r>
    <x v="0"/>
    <x v="5"/>
    <x v="5"/>
    <x v="2"/>
    <n v="208"/>
    <n v="12.38"/>
    <n v="83"/>
    <n v="9.25"/>
    <n v="125"/>
    <n v="16.579999999999998"/>
    <x v="0"/>
  </r>
  <r>
    <x v="0"/>
    <x v="5"/>
    <x v="5"/>
    <x v="3"/>
    <n v="19"/>
    <n v="1.1299999999999999"/>
    <n v="0"/>
    <n v="0"/>
    <n v="19"/>
    <n v="2.52"/>
    <x v="0"/>
  </r>
  <r>
    <x v="0"/>
    <x v="5"/>
    <x v="5"/>
    <x v="4"/>
    <n v="9"/>
    <n v="0.54"/>
    <n v="1"/>
    <n v="0.11"/>
    <n v="8"/>
    <n v="1.06"/>
    <x v="0"/>
  </r>
  <r>
    <x v="0"/>
    <x v="5"/>
    <x v="5"/>
    <x v="5"/>
    <n v="19"/>
    <n v="1.1299999999999999"/>
    <n v="1"/>
    <n v="0.11"/>
    <n v="16"/>
    <n v="2.12"/>
    <x v="0"/>
  </r>
  <r>
    <x v="0"/>
    <x v="5"/>
    <x v="5"/>
    <x v="6"/>
    <n v="486"/>
    <n v="28.93"/>
    <n v="229"/>
    <n v="25.53"/>
    <n v="256"/>
    <n v="33.950000000000003"/>
    <x v="1"/>
  </r>
  <r>
    <x v="0"/>
    <x v="5"/>
    <x v="5"/>
    <x v="7"/>
    <n v="17"/>
    <n v="1.01"/>
    <n v="6"/>
    <n v="0.67"/>
    <n v="11"/>
    <n v="1.46"/>
    <x v="0"/>
  </r>
  <r>
    <x v="0"/>
    <x v="5"/>
    <x v="5"/>
    <x v="8"/>
    <n v="93"/>
    <n v="5.54"/>
    <n v="30"/>
    <n v="3.34"/>
    <n v="63"/>
    <n v="8.36"/>
    <x v="0"/>
  </r>
  <r>
    <x v="0"/>
    <x v="5"/>
    <x v="5"/>
    <x v="9"/>
    <n v="75"/>
    <n v="4.46"/>
    <n v="49"/>
    <n v="5.46"/>
    <n v="26"/>
    <n v="3.45"/>
    <x v="0"/>
  </r>
  <r>
    <x v="0"/>
    <x v="5"/>
    <x v="5"/>
    <x v="10"/>
    <n v="154"/>
    <n v="9.17"/>
    <n v="124"/>
    <n v="13.82"/>
    <n v="28"/>
    <n v="3.71"/>
    <x v="1"/>
  </r>
  <r>
    <x v="0"/>
    <x v="5"/>
    <x v="5"/>
    <x v="11"/>
    <n v="224"/>
    <n v="13.33"/>
    <n v="184"/>
    <n v="20.51"/>
    <n v="37"/>
    <n v="4.91"/>
    <x v="0"/>
  </r>
  <r>
    <x v="0"/>
    <x v="5"/>
    <x v="5"/>
    <x v="12"/>
    <n v="82"/>
    <n v="4.88"/>
    <n v="50"/>
    <n v="5.57"/>
    <n v="15"/>
    <n v="1.99"/>
    <x v="0"/>
  </r>
  <r>
    <x v="0"/>
    <x v="5"/>
    <x v="5"/>
    <x v="13"/>
    <n v="55"/>
    <n v="3.27"/>
    <n v="41"/>
    <n v="4.57"/>
    <n v="12"/>
    <n v="1.59"/>
    <x v="0"/>
  </r>
  <r>
    <x v="0"/>
    <x v="5"/>
    <x v="5"/>
    <x v="14"/>
    <n v="50"/>
    <n v="2.98"/>
    <n v="25"/>
    <n v="2.79"/>
    <n v="23"/>
    <n v="3.05"/>
    <x v="0"/>
  </r>
  <r>
    <x v="0"/>
    <x v="6"/>
    <x v="6"/>
    <x v="0"/>
    <n v="0"/>
    <n v="0"/>
    <n v="0"/>
    <n v="0"/>
    <n v="0"/>
    <n v="0"/>
    <x v="0"/>
  </r>
  <r>
    <x v="0"/>
    <x v="6"/>
    <x v="6"/>
    <x v="1"/>
    <n v="179"/>
    <n v="16.04"/>
    <n v="72"/>
    <n v="12.16"/>
    <n v="107"/>
    <n v="21.49"/>
    <x v="0"/>
  </r>
  <r>
    <x v="0"/>
    <x v="6"/>
    <x v="6"/>
    <x v="2"/>
    <n v="146"/>
    <n v="13.08"/>
    <n v="59"/>
    <n v="9.9700000000000006"/>
    <n v="87"/>
    <n v="17.47"/>
    <x v="0"/>
  </r>
  <r>
    <x v="0"/>
    <x v="6"/>
    <x v="6"/>
    <x v="3"/>
    <n v="3"/>
    <n v="0.27"/>
    <n v="0"/>
    <n v="0"/>
    <n v="3"/>
    <n v="0.6"/>
    <x v="0"/>
  </r>
  <r>
    <x v="0"/>
    <x v="6"/>
    <x v="6"/>
    <x v="4"/>
    <n v="6"/>
    <n v="0.54"/>
    <n v="0"/>
    <n v="0"/>
    <n v="5"/>
    <n v="1"/>
    <x v="0"/>
  </r>
  <r>
    <x v="0"/>
    <x v="6"/>
    <x v="6"/>
    <x v="5"/>
    <n v="13"/>
    <n v="1.1599999999999999"/>
    <n v="1"/>
    <n v="0.17"/>
    <n v="12"/>
    <n v="2.41"/>
    <x v="0"/>
  </r>
  <r>
    <x v="0"/>
    <x v="6"/>
    <x v="6"/>
    <x v="6"/>
    <n v="291"/>
    <n v="26.08"/>
    <n v="144"/>
    <n v="24.32"/>
    <n v="147"/>
    <n v="29.52"/>
    <x v="0"/>
  </r>
  <r>
    <x v="0"/>
    <x v="6"/>
    <x v="6"/>
    <x v="7"/>
    <n v="3"/>
    <n v="0.27"/>
    <n v="0"/>
    <n v="0"/>
    <n v="3"/>
    <n v="0.6"/>
    <x v="0"/>
  </r>
  <r>
    <x v="0"/>
    <x v="6"/>
    <x v="6"/>
    <x v="8"/>
    <n v="48"/>
    <n v="4.3"/>
    <n v="16"/>
    <n v="2.7"/>
    <n v="32"/>
    <n v="6.43"/>
    <x v="0"/>
  </r>
  <r>
    <x v="0"/>
    <x v="6"/>
    <x v="6"/>
    <x v="9"/>
    <n v="39"/>
    <n v="3.49"/>
    <n v="24"/>
    <n v="4.05"/>
    <n v="15"/>
    <n v="3.01"/>
    <x v="0"/>
  </r>
  <r>
    <x v="0"/>
    <x v="6"/>
    <x v="6"/>
    <x v="10"/>
    <n v="115"/>
    <n v="10.3"/>
    <n v="95"/>
    <n v="16.05"/>
    <n v="20"/>
    <n v="4.0199999999999996"/>
    <x v="0"/>
  </r>
  <r>
    <x v="0"/>
    <x v="6"/>
    <x v="6"/>
    <x v="11"/>
    <n v="133"/>
    <n v="11.92"/>
    <n v="113"/>
    <n v="19.09"/>
    <n v="18"/>
    <n v="3.61"/>
    <x v="1"/>
  </r>
  <r>
    <x v="0"/>
    <x v="6"/>
    <x v="6"/>
    <x v="12"/>
    <n v="48"/>
    <n v="4.3"/>
    <n v="26"/>
    <n v="4.3899999999999997"/>
    <n v="10"/>
    <n v="2.0099999999999998"/>
    <x v="1"/>
  </r>
  <r>
    <x v="0"/>
    <x v="6"/>
    <x v="6"/>
    <x v="13"/>
    <n v="55"/>
    <n v="4.93"/>
    <n v="30"/>
    <n v="5.07"/>
    <n v="17"/>
    <n v="3.41"/>
    <x v="0"/>
  </r>
  <r>
    <x v="0"/>
    <x v="6"/>
    <x v="6"/>
    <x v="14"/>
    <n v="37"/>
    <n v="3.32"/>
    <n v="12"/>
    <n v="2.0299999999999998"/>
    <n v="22"/>
    <n v="4.42"/>
    <x v="0"/>
  </r>
  <r>
    <x v="0"/>
    <x v="7"/>
    <x v="7"/>
    <x v="0"/>
    <n v="0"/>
    <n v="0"/>
    <n v="0"/>
    <n v="0"/>
    <n v="0"/>
    <n v="0"/>
    <x v="0"/>
  </r>
  <r>
    <x v="0"/>
    <x v="7"/>
    <x v="7"/>
    <x v="1"/>
    <n v="92"/>
    <n v="11.54"/>
    <n v="41"/>
    <n v="8.4700000000000006"/>
    <n v="51"/>
    <n v="16.78"/>
    <x v="0"/>
  </r>
  <r>
    <x v="0"/>
    <x v="7"/>
    <x v="7"/>
    <x v="2"/>
    <n v="161"/>
    <n v="20.2"/>
    <n v="82"/>
    <n v="16.940000000000001"/>
    <n v="79"/>
    <n v="25.99"/>
    <x v="0"/>
  </r>
  <r>
    <x v="0"/>
    <x v="7"/>
    <x v="7"/>
    <x v="3"/>
    <n v="0"/>
    <n v="0"/>
    <n v="0"/>
    <n v="0"/>
    <n v="0"/>
    <n v="0"/>
    <x v="0"/>
  </r>
  <r>
    <x v="0"/>
    <x v="7"/>
    <x v="7"/>
    <x v="4"/>
    <n v="3"/>
    <n v="0.38"/>
    <n v="0"/>
    <n v="0"/>
    <n v="3"/>
    <n v="0.99"/>
    <x v="0"/>
  </r>
  <r>
    <x v="0"/>
    <x v="7"/>
    <x v="7"/>
    <x v="5"/>
    <n v="5"/>
    <n v="0.63"/>
    <n v="0"/>
    <n v="0"/>
    <n v="4"/>
    <n v="1.32"/>
    <x v="1"/>
  </r>
  <r>
    <x v="0"/>
    <x v="7"/>
    <x v="7"/>
    <x v="6"/>
    <n v="193"/>
    <n v="24.22"/>
    <n v="98"/>
    <n v="20.25"/>
    <n v="95"/>
    <n v="31.25"/>
    <x v="0"/>
  </r>
  <r>
    <x v="0"/>
    <x v="7"/>
    <x v="7"/>
    <x v="7"/>
    <n v="8"/>
    <n v="1"/>
    <n v="2"/>
    <n v="0.41"/>
    <n v="6"/>
    <n v="1.97"/>
    <x v="0"/>
  </r>
  <r>
    <x v="0"/>
    <x v="7"/>
    <x v="7"/>
    <x v="8"/>
    <n v="24"/>
    <n v="3.01"/>
    <n v="9"/>
    <n v="1.86"/>
    <n v="15"/>
    <n v="4.93"/>
    <x v="0"/>
  </r>
  <r>
    <x v="0"/>
    <x v="7"/>
    <x v="7"/>
    <x v="9"/>
    <n v="28"/>
    <n v="3.51"/>
    <n v="26"/>
    <n v="5.37"/>
    <n v="2"/>
    <n v="0.66"/>
    <x v="0"/>
  </r>
  <r>
    <x v="0"/>
    <x v="7"/>
    <x v="7"/>
    <x v="10"/>
    <n v="92"/>
    <n v="11.54"/>
    <n v="85"/>
    <n v="17.559999999999999"/>
    <n v="6"/>
    <n v="1.97"/>
    <x v="0"/>
  </r>
  <r>
    <x v="0"/>
    <x v="7"/>
    <x v="7"/>
    <x v="11"/>
    <n v="104"/>
    <n v="13.05"/>
    <n v="89"/>
    <n v="18.39"/>
    <n v="15"/>
    <n v="4.93"/>
    <x v="0"/>
  </r>
  <r>
    <x v="0"/>
    <x v="7"/>
    <x v="7"/>
    <x v="12"/>
    <n v="15"/>
    <n v="1.88"/>
    <n v="9"/>
    <n v="1.86"/>
    <n v="1"/>
    <n v="0.33"/>
    <x v="0"/>
  </r>
  <r>
    <x v="0"/>
    <x v="7"/>
    <x v="7"/>
    <x v="13"/>
    <n v="42"/>
    <n v="5.27"/>
    <n v="31"/>
    <n v="6.4"/>
    <n v="11"/>
    <n v="3.62"/>
    <x v="0"/>
  </r>
  <r>
    <x v="0"/>
    <x v="7"/>
    <x v="7"/>
    <x v="14"/>
    <n v="30"/>
    <n v="3.76"/>
    <n v="12"/>
    <n v="2.48"/>
    <n v="16"/>
    <n v="5.26"/>
    <x v="0"/>
  </r>
  <r>
    <x v="0"/>
    <x v="8"/>
    <x v="8"/>
    <x v="0"/>
    <n v="0"/>
    <n v="0"/>
    <n v="0"/>
    <n v="0"/>
    <n v="0"/>
    <n v="0"/>
    <x v="0"/>
  </r>
  <r>
    <x v="0"/>
    <x v="8"/>
    <x v="8"/>
    <x v="1"/>
    <n v="270"/>
    <n v="16.27"/>
    <n v="108"/>
    <n v="11.21"/>
    <n v="162"/>
    <n v="24.29"/>
    <x v="0"/>
  </r>
  <r>
    <x v="0"/>
    <x v="8"/>
    <x v="8"/>
    <x v="2"/>
    <n v="204"/>
    <n v="12.3"/>
    <n v="81"/>
    <n v="8.41"/>
    <n v="123"/>
    <n v="18.440000000000001"/>
    <x v="0"/>
  </r>
  <r>
    <x v="0"/>
    <x v="8"/>
    <x v="8"/>
    <x v="3"/>
    <n v="14"/>
    <n v="0.84"/>
    <n v="0"/>
    <n v="0"/>
    <n v="14"/>
    <n v="2.1"/>
    <x v="0"/>
  </r>
  <r>
    <x v="0"/>
    <x v="8"/>
    <x v="8"/>
    <x v="4"/>
    <n v="13"/>
    <n v="0.78"/>
    <n v="0"/>
    <n v="0"/>
    <n v="13"/>
    <n v="1.95"/>
    <x v="0"/>
  </r>
  <r>
    <x v="0"/>
    <x v="8"/>
    <x v="8"/>
    <x v="5"/>
    <n v="20"/>
    <n v="1.21"/>
    <n v="5"/>
    <n v="0.52"/>
    <n v="15"/>
    <n v="2.25"/>
    <x v="0"/>
  </r>
  <r>
    <x v="0"/>
    <x v="8"/>
    <x v="8"/>
    <x v="6"/>
    <n v="422"/>
    <n v="25.44"/>
    <n v="254"/>
    <n v="26.38"/>
    <n v="168"/>
    <n v="25.19"/>
    <x v="0"/>
  </r>
  <r>
    <x v="0"/>
    <x v="8"/>
    <x v="8"/>
    <x v="7"/>
    <n v="9"/>
    <n v="0.54"/>
    <n v="1"/>
    <n v="0.1"/>
    <n v="8"/>
    <n v="1.2"/>
    <x v="0"/>
  </r>
  <r>
    <x v="0"/>
    <x v="8"/>
    <x v="8"/>
    <x v="8"/>
    <n v="97"/>
    <n v="5.85"/>
    <n v="57"/>
    <n v="5.92"/>
    <n v="40"/>
    <n v="6"/>
    <x v="0"/>
  </r>
  <r>
    <x v="0"/>
    <x v="8"/>
    <x v="8"/>
    <x v="9"/>
    <n v="50"/>
    <n v="3.01"/>
    <n v="31"/>
    <n v="3.22"/>
    <n v="19"/>
    <n v="2.85"/>
    <x v="0"/>
  </r>
  <r>
    <x v="0"/>
    <x v="8"/>
    <x v="8"/>
    <x v="10"/>
    <n v="153"/>
    <n v="9.2200000000000006"/>
    <n v="131"/>
    <n v="13.6"/>
    <n v="20"/>
    <n v="3"/>
    <x v="0"/>
  </r>
  <r>
    <x v="0"/>
    <x v="8"/>
    <x v="8"/>
    <x v="11"/>
    <n v="204"/>
    <n v="12.3"/>
    <n v="170"/>
    <n v="17.649999999999999"/>
    <n v="28"/>
    <n v="4.2"/>
    <x v="0"/>
  </r>
  <r>
    <x v="0"/>
    <x v="8"/>
    <x v="8"/>
    <x v="12"/>
    <n v="62"/>
    <n v="3.74"/>
    <n v="43"/>
    <n v="4.47"/>
    <n v="8"/>
    <n v="1.2"/>
    <x v="0"/>
  </r>
  <r>
    <x v="0"/>
    <x v="8"/>
    <x v="8"/>
    <x v="13"/>
    <n v="77"/>
    <n v="4.6399999999999997"/>
    <n v="53"/>
    <n v="5.5"/>
    <n v="16"/>
    <n v="2.4"/>
    <x v="0"/>
  </r>
  <r>
    <x v="0"/>
    <x v="8"/>
    <x v="8"/>
    <x v="14"/>
    <n v="64"/>
    <n v="3.86"/>
    <n v="29"/>
    <n v="3.01"/>
    <n v="33"/>
    <n v="4.95"/>
    <x v="0"/>
  </r>
  <r>
    <x v="0"/>
    <x v="9"/>
    <x v="9"/>
    <x v="0"/>
    <n v="1"/>
    <n v="0.18"/>
    <n v="0"/>
    <n v="0"/>
    <n v="1"/>
    <n v="0.43"/>
    <x v="0"/>
  </r>
  <r>
    <x v="0"/>
    <x v="9"/>
    <x v="9"/>
    <x v="1"/>
    <n v="58"/>
    <n v="10.23"/>
    <n v="22"/>
    <n v="7.01"/>
    <n v="36"/>
    <n v="15.32"/>
    <x v="0"/>
  </r>
  <r>
    <x v="0"/>
    <x v="9"/>
    <x v="9"/>
    <x v="2"/>
    <n v="89"/>
    <n v="15.7"/>
    <n v="49"/>
    <n v="15.61"/>
    <n v="40"/>
    <n v="17.02"/>
    <x v="0"/>
  </r>
  <r>
    <x v="0"/>
    <x v="9"/>
    <x v="9"/>
    <x v="3"/>
    <n v="1"/>
    <n v="0.18"/>
    <n v="0"/>
    <n v="0"/>
    <n v="1"/>
    <n v="0.43"/>
    <x v="0"/>
  </r>
  <r>
    <x v="0"/>
    <x v="9"/>
    <x v="9"/>
    <x v="4"/>
    <n v="2"/>
    <n v="0.35"/>
    <n v="0"/>
    <n v="0"/>
    <n v="2"/>
    <n v="0.85"/>
    <x v="0"/>
  </r>
  <r>
    <x v="0"/>
    <x v="9"/>
    <x v="9"/>
    <x v="5"/>
    <n v="9"/>
    <n v="1.59"/>
    <n v="2"/>
    <n v="0.64"/>
    <n v="6"/>
    <n v="2.5499999999999998"/>
    <x v="0"/>
  </r>
  <r>
    <x v="0"/>
    <x v="9"/>
    <x v="9"/>
    <x v="6"/>
    <n v="157"/>
    <n v="27.69"/>
    <n v="79"/>
    <n v="25.16"/>
    <n v="78"/>
    <n v="33.19"/>
    <x v="0"/>
  </r>
  <r>
    <x v="0"/>
    <x v="9"/>
    <x v="9"/>
    <x v="7"/>
    <n v="3"/>
    <n v="0.53"/>
    <n v="1"/>
    <n v="0.32"/>
    <n v="2"/>
    <n v="0.85"/>
    <x v="0"/>
  </r>
  <r>
    <x v="0"/>
    <x v="9"/>
    <x v="9"/>
    <x v="8"/>
    <n v="20"/>
    <n v="3.53"/>
    <n v="6"/>
    <n v="1.91"/>
    <n v="14"/>
    <n v="5.96"/>
    <x v="0"/>
  </r>
  <r>
    <x v="0"/>
    <x v="9"/>
    <x v="9"/>
    <x v="9"/>
    <n v="18"/>
    <n v="3.17"/>
    <n v="13"/>
    <n v="4.1399999999999997"/>
    <n v="5"/>
    <n v="2.13"/>
    <x v="0"/>
  </r>
  <r>
    <x v="0"/>
    <x v="9"/>
    <x v="9"/>
    <x v="10"/>
    <n v="91"/>
    <n v="16.05"/>
    <n v="68"/>
    <n v="21.66"/>
    <n v="21"/>
    <n v="8.94"/>
    <x v="0"/>
  </r>
  <r>
    <x v="0"/>
    <x v="9"/>
    <x v="9"/>
    <x v="11"/>
    <n v="60"/>
    <n v="10.58"/>
    <n v="50"/>
    <n v="15.92"/>
    <n v="10"/>
    <n v="4.26"/>
    <x v="0"/>
  </r>
  <r>
    <x v="0"/>
    <x v="9"/>
    <x v="9"/>
    <x v="12"/>
    <n v="22"/>
    <n v="3.88"/>
    <n v="10"/>
    <n v="3.18"/>
    <n v="5"/>
    <n v="2.13"/>
    <x v="0"/>
  </r>
  <r>
    <x v="0"/>
    <x v="9"/>
    <x v="9"/>
    <x v="13"/>
    <n v="22"/>
    <n v="3.88"/>
    <n v="11"/>
    <n v="3.5"/>
    <n v="5"/>
    <n v="2.13"/>
    <x v="0"/>
  </r>
  <r>
    <x v="0"/>
    <x v="9"/>
    <x v="9"/>
    <x v="14"/>
    <n v="14"/>
    <n v="2.4700000000000002"/>
    <n v="3"/>
    <n v="0.96"/>
    <n v="9"/>
    <n v="3.83"/>
    <x v="1"/>
  </r>
  <r>
    <x v="0"/>
    <x v="10"/>
    <x v="10"/>
    <x v="0"/>
    <n v="0"/>
    <n v="0"/>
    <n v="0"/>
    <n v="0"/>
    <n v="0"/>
    <n v="0"/>
    <x v="0"/>
  </r>
  <r>
    <x v="0"/>
    <x v="10"/>
    <x v="10"/>
    <x v="1"/>
    <n v="83"/>
    <n v="13.58"/>
    <n v="35"/>
    <n v="10.67"/>
    <n v="48"/>
    <n v="19.05"/>
    <x v="0"/>
  </r>
  <r>
    <x v="0"/>
    <x v="10"/>
    <x v="10"/>
    <x v="2"/>
    <n v="114"/>
    <n v="18.66"/>
    <n v="49"/>
    <n v="14.94"/>
    <n v="64"/>
    <n v="25.4"/>
    <x v="1"/>
  </r>
  <r>
    <x v="0"/>
    <x v="10"/>
    <x v="10"/>
    <x v="3"/>
    <n v="2"/>
    <n v="0.33"/>
    <n v="0"/>
    <n v="0"/>
    <n v="2"/>
    <n v="0.79"/>
    <x v="0"/>
  </r>
  <r>
    <x v="0"/>
    <x v="10"/>
    <x v="10"/>
    <x v="4"/>
    <n v="4"/>
    <n v="0.65"/>
    <n v="1"/>
    <n v="0.3"/>
    <n v="3"/>
    <n v="1.19"/>
    <x v="0"/>
  </r>
  <r>
    <x v="0"/>
    <x v="10"/>
    <x v="10"/>
    <x v="5"/>
    <n v="10"/>
    <n v="1.64"/>
    <n v="1"/>
    <n v="0.3"/>
    <n v="8"/>
    <n v="3.17"/>
    <x v="0"/>
  </r>
  <r>
    <x v="0"/>
    <x v="10"/>
    <x v="10"/>
    <x v="6"/>
    <n v="133"/>
    <n v="21.77"/>
    <n v="70"/>
    <n v="21.34"/>
    <n v="63"/>
    <n v="25"/>
    <x v="0"/>
  </r>
  <r>
    <x v="0"/>
    <x v="10"/>
    <x v="10"/>
    <x v="7"/>
    <n v="2"/>
    <n v="0.33"/>
    <n v="1"/>
    <n v="0.3"/>
    <n v="1"/>
    <n v="0.4"/>
    <x v="0"/>
  </r>
  <r>
    <x v="0"/>
    <x v="10"/>
    <x v="10"/>
    <x v="8"/>
    <n v="32"/>
    <n v="5.24"/>
    <n v="18"/>
    <n v="5.49"/>
    <n v="13"/>
    <n v="5.16"/>
    <x v="0"/>
  </r>
  <r>
    <x v="0"/>
    <x v="10"/>
    <x v="10"/>
    <x v="9"/>
    <n v="14"/>
    <n v="2.29"/>
    <n v="4"/>
    <n v="1.22"/>
    <n v="10"/>
    <n v="3.97"/>
    <x v="0"/>
  </r>
  <r>
    <x v="0"/>
    <x v="10"/>
    <x v="10"/>
    <x v="10"/>
    <n v="78"/>
    <n v="12.77"/>
    <n v="61"/>
    <n v="18.600000000000001"/>
    <n v="17"/>
    <n v="6.75"/>
    <x v="0"/>
  </r>
  <r>
    <x v="0"/>
    <x v="10"/>
    <x v="10"/>
    <x v="11"/>
    <n v="54"/>
    <n v="8.84"/>
    <n v="43"/>
    <n v="13.11"/>
    <n v="8"/>
    <n v="3.17"/>
    <x v="0"/>
  </r>
  <r>
    <x v="0"/>
    <x v="10"/>
    <x v="10"/>
    <x v="12"/>
    <n v="37"/>
    <n v="6.06"/>
    <n v="21"/>
    <n v="6.4"/>
    <n v="2"/>
    <n v="0.79"/>
    <x v="0"/>
  </r>
  <r>
    <x v="0"/>
    <x v="10"/>
    <x v="10"/>
    <x v="13"/>
    <n v="29"/>
    <n v="4.75"/>
    <n v="15"/>
    <n v="4.57"/>
    <n v="6"/>
    <n v="2.38"/>
    <x v="0"/>
  </r>
  <r>
    <x v="0"/>
    <x v="10"/>
    <x v="10"/>
    <x v="14"/>
    <n v="19"/>
    <n v="3.11"/>
    <n v="9"/>
    <n v="2.74"/>
    <n v="7"/>
    <n v="2.78"/>
    <x v="1"/>
  </r>
  <r>
    <x v="0"/>
    <x v="11"/>
    <x v="11"/>
    <x v="0"/>
    <n v="0"/>
    <n v="0"/>
    <n v="0"/>
    <n v="0"/>
    <n v="0"/>
    <n v="0"/>
    <x v="0"/>
  </r>
  <r>
    <x v="0"/>
    <x v="11"/>
    <x v="11"/>
    <x v="1"/>
    <n v="100"/>
    <n v="16.37"/>
    <n v="28"/>
    <n v="9.18"/>
    <n v="72"/>
    <n v="26.09"/>
    <x v="0"/>
  </r>
  <r>
    <x v="0"/>
    <x v="11"/>
    <x v="11"/>
    <x v="2"/>
    <n v="69"/>
    <n v="11.29"/>
    <n v="29"/>
    <n v="9.51"/>
    <n v="40"/>
    <n v="14.49"/>
    <x v="0"/>
  </r>
  <r>
    <x v="0"/>
    <x v="11"/>
    <x v="11"/>
    <x v="3"/>
    <n v="2"/>
    <n v="0.33"/>
    <n v="0"/>
    <n v="0"/>
    <n v="2"/>
    <n v="0.72"/>
    <x v="0"/>
  </r>
  <r>
    <x v="0"/>
    <x v="11"/>
    <x v="11"/>
    <x v="4"/>
    <n v="3"/>
    <n v="0.49"/>
    <n v="0"/>
    <n v="0"/>
    <n v="3"/>
    <n v="1.0900000000000001"/>
    <x v="0"/>
  </r>
  <r>
    <x v="0"/>
    <x v="11"/>
    <x v="11"/>
    <x v="5"/>
    <n v="1"/>
    <n v="0.16"/>
    <n v="0"/>
    <n v="0"/>
    <n v="1"/>
    <n v="0.36"/>
    <x v="0"/>
  </r>
  <r>
    <x v="0"/>
    <x v="11"/>
    <x v="11"/>
    <x v="6"/>
    <n v="122"/>
    <n v="19.97"/>
    <n v="52"/>
    <n v="17.05"/>
    <n v="69"/>
    <n v="25"/>
    <x v="1"/>
  </r>
  <r>
    <x v="0"/>
    <x v="11"/>
    <x v="11"/>
    <x v="7"/>
    <n v="2"/>
    <n v="0.33"/>
    <n v="0"/>
    <n v="0"/>
    <n v="2"/>
    <n v="0.72"/>
    <x v="0"/>
  </r>
  <r>
    <x v="0"/>
    <x v="11"/>
    <x v="11"/>
    <x v="8"/>
    <n v="61"/>
    <n v="9.98"/>
    <n v="35"/>
    <n v="11.48"/>
    <n v="25"/>
    <n v="9.06"/>
    <x v="0"/>
  </r>
  <r>
    <x v="0"/>
    <x v="11"/>
    <x v="11"/>
    <x v="9"/>
    <n v="25"/>
    <n v="4.09"/>
    <n v="14"/>
    <n v="4.59"/>
    <n v="11"/>
    <n v="3.99"/>
    <x v="0"/>
  </r>
  <r>
    <x v="0"/>
    <x v="11"/>
    <x v="11"/>
    <x v="10"/>
    <n v="51"/>
    <n v="8.35"/>
    <n v="41"/>
    <n v="13.44"/>
    <n v="10"/>
    <n v="3.62"/>
    <x v="0"/>
  </r>
  <r>
    <x v="0"/>
    <x v="11"/>
    <x v="11"/>
    <x v="11"/>
    <n v="73"/>
    <n v="11.95"/>
    <n v="54"/>
    <n v="17.7"/>
    <n v="14"/>
    <n v="5.07"/>
    <x v="0"/>
  </r>
  <r>
    <x v="0"/>
    <x v="11"/>
    <x v="11"/>
    <x v="12"/>
    <n v="29"/>
    <n v="4.75"/>
    <n v="20"/>
    <n v="6.56"/>
    <n v="6"/>
    <n v="2.17"/>
    <x v="0"/>
  </r>
  <r>
    <x v="0"/>
    <x v="11"/>
    <x v="11"/>
    <x v="13"/>
    <n v="46"/>
    <n v="7.53"/>
    <n v="22"/>
    <n v="7.21"/>
    <n v="11"/>
    <n v="3.99"/>
    <x v="0"/>
  </r>
  <r>
    <x v="0"/>
    <x v="11"/>
    <x v="11"/>
    <x v="14"/>
    <n v="27"/>
    <n v="4.42"/>
    <n v="10"/>
    <n v="3.28"/>
    <n v="10"/>
    <n v="3.62"/>
    <x v="0"/>
  </r>
  <r>
    <x v="0"/>
    <x v="12"/>
    <x v="12"/>
    <x v="0"/>
    <n v="0"/>
    <n v="0"/>
    <n v="0"/>
    <n v="0"/>
    <n v="0"/>
    <n v="0"/>
    <x v="0"/>
  </r>
  <r>
    <x v="0"/>
    <x v="12"/>
    <x v="12"/>
    <x v="1"/>
    <n v="14"/>
    <n v="11.29"/>
    <n v="4"/>
    <n v="5.26"/>
    <n v="10"/>
    <n v="25"/>
    <x v="0"/>
  </r>
  <r>
    <x v="0"/>
    <x v="12"/>
    <x v="12"/>
    <x v="2"/>
    <n v="2"/>
    <n v="1.61"/>
    <n v="1"/>
    <n v="1.32"/>
    <n v="1"/>
    <n v="2.5"/>
    <x v="0"/>
  </r>
  <r>
    <x v="0"/>
    <x v="12"/>
    <x v="12"/>
    <x v="3"/>
    <n v="3"/>
    <n v="2.42"/>
    <n v="0"/>
    <n v="0"/>
    <n v="0"/>
    <n v="0"/>
    <x v="0"/>
  </r>
  <r>
    <x v="0"/>
    <x v="12"/>
    <x v="12"/>
    <x v="4"/>
    <n v="0"/>
    <n v="0"/>
    <n v="0"/>
    <n v="0"/>
    <n v="0"/>
    <n v="0"/>
    <x v="0"/>
  </r>
  <r>
    <x v="0"/>
    <x v="12"/>
    <x v="12"/>
    <x v="5"/>
    <n v="2"/>
    <n v="1.61"/>
    <n v="0"/>
    <n v="0"/>
    <n v="2"/>
    <n v="5"/>
    <x v="0"/>
  </r>
  <r>
    <x v="0"/>
    <x v="12"/>
    <x v="12"/>
    <x v="6"/>
    <n v="18"/>
    <n v="14.52"/>
    <n v="14"/>
    <n v="18.420000000000002"/>
    <n v="4"/>
    <n v="10"/>
    <x v="0"/>
  </r>
  <r>
    <x v="0"/>
    <x v="12"/>
    <x v="12"/>
    <x v="7"/>
    <n v="0"/>
    <n v="0"/>
    <n v="0"/>
    <n v="0"/>
    <n v="0"/>
    <n v="0"/>
    <x v="0"/>
  </r>
  <r>
    <x v="0"/>
    <x v="12"/>
    <x v="12"/>
    <x v="8"/>
    <n v="8"/>
    <n v="6.45"/>
    <n v="3"/>
    <n v="3.95"/>
    <n v="4"/>
    <n v="10"/>
    <x v="0"/>
  </r>
  <r>
    <x v="0"/>
    <x v="12"/>
    <x v="12"/>
    <x v="9"/>
    <n v="1"/>
    <n v="0.81"/>
    <n v="1"/>
    <n v="1.32"/>
    <n v="0"/>
    <n v="0"/>
    <x v="0"/>
  </r>
  <r>
    <x v="0"/>
    <x v="12"/>
    <x v="12"/>
    <x v="10"/>
    <n v="59"/>
    <n v="47.58"/>
    <n v="46"/>
    <n v="60.53"/>
    <n v="12"/>
    <n v="30"/>
    <x v="0"/>
  </r>
  <r>
    <x v="0"/>
    <x v="12"/>
    <x v="12"/>
    <x v="11"/>
    <n v="8"/>
    <n v="6.45"/>
    <n v="6"/>
    <n v="7.89"/>
    <n v="1"/>
    <n v="2.5"/>
    <x v="0"/>
  </r>
  <r>
    <x v="0"/>
    <x v="12"/>
    <x v="12"/>
    <x v="12"/>
    <n v="1"/>
    <n v="0.81"/>
    <n v="0"/>
    <n v="0"/>
    <n v="0"/>
    <n v="0"/>
    <x v="0"/>
  </r>
  <r>
    <x v="0"/>
    <x v="12"/>
    <x v="12"/>
    <x v="13"/>
    <n v="2"/>
    <n v="1.61"/>
    <n v="1"/>
    <n v="1.32"/>
    <n v="1"/>
    <n v="2.5"/>
    <x v="0"/>
  </r>
  <r>
    <x v="0"/>
    <x v="12"/>
    <x v="12"/>
    <x v="14"/>
    <n v="6"/>
    <n v="4.84"/>
    <n v="0"/>
    <n v="0"/>
    <n v="5"/>
    <n v="12.5"/>
    <x v="0"/>
  </r>
  <r>
    <x v="0"/>
    <x v="13"/>
    <x v="13"/>
    <x v="0"/>
    <n v="0"/>
    <n v="0"/>
    <n v="0"/>
    <n v="0"/>
    <n v="0"/>
    <n v="0"/>
    <x v="0"/>
  </r>
  <r>
    <x v="0"/>
    <x v="13"/>
    <x v="13"/>
    <x v="1"/>
    <n v="43"/>
    <n v="10.86"/>
    <n v="6"/>
    <n v="3.73"/>
    <n v="37"/>
    <n v="15.95"/>
    <x v="0"/>
  </r>
  <r>
    <x v="0"/>
    <x v="13"/>
    <x v="13"/>
    <x v="2"/>
    <n v="21"/>
    <n v="5.3"/>
    <n v="1"/>
    <n v="0.62"/>
    <n v="20"/>
    <n v="8.6199999999999992"/>
    <x v="0"/>
  </r>
  <r>
    <x v="0"/>
    <x v="13"/>
    <x v="13"/>
    <x v="3"/>
    <n v="2"/>
    <n v="0.51"/>
    <n v="0"/>
    <n v="0"/>
    <n v="1"/>
    <n v="0.43"/>
    <x v="0"/>
  </r>
  <r>
    <x v="0"/>
    <x v="13"/>
    <x v="13"/>
    <x v="4"/>
    <n v="2"/>
    <n v="0.51"/>
    <n v="0"/>
    <n v="0"/>
    <n v="2"/>
    <n v="0.86"/>
    <x v="0"/>
  </r>
  <r>
    <x v="0"/>
    <x v="13"/>
    <x v="13"/>
    <x v="5"/>
    <n v="6"/>
    <n v="1.52"/>
    <n v="0"/>
    <n v="0"/>
    <n v="6"/>
    <n v="2.59"/>
    <x v="0"/>
  </r>
  <r>
    <x v="0"/>
    <x v="13"/>
    <x v="13"/>
    <x v="6"/>
    <n v="109"/>
    <n v="27.53"/>
    <n v="37"/>
    <n v="22.98"/>
    <n v="72"/>
    <n v="31.03"/>
    <x v="0"/>
  </r>
  <r>
    <x v="0"/>
    <x v="13"/>
    <x v="13"/>
    <x v="7"/>
    <n v="2"/>
    <n v="0.51"/>
    <n v="0"/>
    <n v="0"/>
    <n v="2"/>
    <n v="0.86"/>
    <x v="0"/>
  </r>
  <r>
    <x v="0"/>
    <x v="13"/>
    <x v="13"/>
    <x v="8"/>
    <n v="54"/>
    <n v="13.64"/>
    <n v="30"/>
    <n v="18.63"/>
    <n v="24"/>
    <n v="10.34"/>
    <x v="0"/>
  </r>
  <r>
    <x v="0"/>
    <x v="13"/>
    <x v="13"/>
    <x v="9"/>
    <n v="16"/>
    <n v="4.04"/>
    <n v="7"/>
    <n v="4.3499999999999996"/>
    <n v="9"/>
    <n v="3.88"/>
    <x v="0"/>
  </r>
  <r>
    <x v="0"/>
    <x v="13"/>
    <x v="13"/>
    <x v="10"/>
    <n v="38"/>
    <n v="9.6"/>
    <n v="18"/>
    <n v="11.18"/>
    <n v="20"/>
    <n v="8.6199999999999992"/>
    <x v="0"/>
  </r>
  <r>
    <x v="0"/>
    <x v="13"/>
    <x v="13"/>
    <x v="11"/>
    <n v="57"/>
    <n v="14.39"/>
    <n v="39"/>
    <n v="24.22"/>
    <n v="18"/>
    <n v="7.76"/>
    <x v="0"/>
  </r>
  <r>
    <x v="0"/>
    <x v="13"/>
    <x v="13"/>
    <x v="12"/>
    <n v="21"/>
    <n v="5.3"/>
    <n v="11"/>
    <n v="6.83"/>
    <n v="10"/>
    <n v="4.3099999999999996"/>
    <x v="0"/>
  </r>
  <r>
    <x v="0"/>
    <x v="13"/>
    <x v="13"/>
    <x v="13"/>
    <n v="15"/>
    <n v="3.79"/>
    <n v="11"/>
    <n v="6.83"/>
    <n v="3"/>
    <n v="1.29"/>
    <x v="1"/>
  </r>
  <r>
    <x v="0"/>
    <x v="13"/>
    <x v="13"/>
    <x v="14"/>
    <n v="10"/>
    <n v="2.5299999999999998"/>
    <n v="1"/>
    <n v="0.62"/>
    <n v="8"/>
    <n v="3.45"/>
    <x v="0"/>
  </r>
  <r>
    <x v="0"/>
    <x v="14"/>
    <x v="14"/>
    <x v="0"/>
    <n v="0"/>
    <n v="0"/>
    <n v="0"/>
    <n v="0"/>
    <n v="0"/>
    <n v="0"/>
    <x v="0"/>
  </r>
  <r>
    <x v="0"/>
    <x v="14"/>
    <x v="14"/>
    <x v="1"/>
    <n v="84"/>
    <n v="16.940000000000001"/>
    <n v="25"/>
    <n v="11.52"/>
    <n v="59"/>
    <n v="22.01"/>
    <x v="0"/>
  </r>
  <r>
    <x v="0"/>
    <x v="14"/>
    <x v="14"/>
    <x v="2"/>
    <n v="55"/>
    <n v="11.09"/>
    <n v="19"/>
    <n v="8.76"/>
    <n v="36"/>
    <n v="13.43"/>
    <x v="0"/>
  </r>
  <r>
    <x v="0"/>
    <x v="14"/>
    <x v="14"/>
    <x v="3"/>
    <n v="1"/>
    <n v="0.2"/>
    <n v="0"/>
    <n v="0"/>
    <n v="1"/>
    <n v="0.37"/>
    <x v="0"/>
  </r>
  <r>
    <x v="0"/>
    <x v="14"/>
    <x v="14"/>
    <x v="4"/>
    <n v="3"/>
    <n v="0.6"/>
    <n v="0"/>
    <n v="0"/>
    <n v="3"/>
    <n v="1.1200000000000001"/>
    <x v="0"/>
  </r>
  <r>
    <x v="0"/>
    <x v="14"/>
    <x v="14"/>
    <x v="5"/>
    <n v="4"/>
    <n v="0.81"/>
    <n v="1"/>
    <n v="0.46"/>
    <n v="3"/>
    <n v="1.1200000000000001"/>
    <x v="0"/>
  </r>
  <r>
    <x v="0"/>
    <x v="14"/>
    <x v="14"/>
    <x v="6"/>
    <n v="148"/>
    <n v="29.84"/>
    <n v="50"/>
    <n v="23.04"/>
    <n v="98"/>
    <n v="36.57"/>
    <x v="0"/>
  </r>
  <r>
    <x v="0"/>
    <x v="14"/>
    <x v="14"/>
    <x v="7"/>
    <n v="3"/>
    <n v="0.6"/>
    <n v="1"/>
    <n v="0.46"/>
    <n v="2"/>
    <n v="0.75"/>
    <x v="0"/>
  </r>
  <r>
    <x v="0"/>
    <x v="14"/>
    <x v="14"/>
    <x v="8"/>
    <n v="13"/>
    <n v="2.62"/>
    <n v="5"/>
    <n v="2.2999999999999998"/>
    <n v="8"/>
    <n v="2.99"/>
    <x v="0"/>
  </r>
  <r>
    <x v="0"/>
    <x v="14"/>
    <x v="14"/>
    <x v="9"/>
    <n v="14"/>
    <n v="2.82"/>
    <n v="7"/>
    <n v="3.23"/>
    <n v="7"/>
    <n v="2.61"/>
    <x v="0"/>
  </r>
  <r>
    <x v="0"/>
    <x v="14"/>
    <x v="14"/>
    <x v="10"/>
    <n v="40"/>
    <n v="8.06"/>
    <n v="28"/>
    <n v="12.9"/>
    <n v="11"/>
    <n v="4.0999999999999996"/>
    <x v="0"/>
  </r>
  <r>
    <x v="0"/>
    <x v="14"/>
    <x v="14"/>
    <x v="11"/>
    <n v="69"/>
    <n v="13.91"/>
    <n v="56"/>
    <n v="25.81"/>
    <n v="13"/>
    <n v="4.8499999999999996"/>
    <x v="0"/>
  </r>
  <r>
    <x v="0"/>
    <x v="14"/>
    <x v="14"/>
    <x v="12"/>
    <n v="20"/>
    <n v="4.03"/>
    <n v="6"/>
    <n v="2.76"/>
    <n v="5"/>
    <n v="1.87"/>
    <x v="0"/>
  </r>
  <r>
    <x v="0"/>
    <x v="14"/>
    <x v="14"/>
    <x v="13"/>
    <n v="17"/>
    <n v="3.43"/>
    <n v="12"/>
    <n v="5.53"/>
    <n v="4"/>
    <n v="1.49"/>
    <x v="0"/>
  </r>
  <r>
    <x v="0"/>
    <x v="14"/>
    <x v="14"/>
    <x v="14"/>
    <n v="25"/>
    <n v="5.04"/>
    <n v="7"/>
    <n v="3.23"/>
    <n v="18"/>
    <n v="6.72"/>
    <x v="0"/>
  </r>
  <r>
    <x v="0"/>
    <x v="15"/>
    <x v="15"/>
    <x v="0"/>
    <n v="0"/>
    <n v="0"/>
    <n v="0"/>
    <n v="0"/>
    <n v="0"/>
    <n v="0"/>
    <x v="0"/>
  </r>
  <r>
    <x v="0"/>
    <x v="15"/>
    <x v="15"/>
    <x v="1"/>
    <n v="40"/>
    <n v="9.24"/>
    <n v="16"/>
    <n v="6.06"/>
    <n v="24"/>
    <n v="14.81"/>
    <x v="0"/>
  </r>
  <r>
    <x v="0"/>
    <x v="15"/>
    <x v="15"/>
    <x v="2"/>
    <n v="26"/>
    <n v="6"/>
    <n v="9"/>
    <n v="3.41"/>
    <n v="17"/>
    <n v="10.49"/>
    <x v="0"/>
  </r>
  <r>
    <x v="0"/>
    <x v="15"/>
    <x v="15"/>
    <x v="3"/>
    <n v="1"/>
    <n v="0.23"/>
    <n v="0"/>
    <n v="0"/>
    <n v="0"/>
    <n v="0"/>
    <x v="0"/>
  </r>
  <r>
    <x v="0"/>
    <x v="15"/>
    <x v="15"/>
    <x v="4"/>
    <n v="0"/>
    <n v="0"/>
    <n v="0"/>
    <n v="0"/>
    <n v="0"/>
    <n v="0"/>
    <x v="0"/>
  </r>
  <r>
    <x v="0"/>
    <x v="15"/>
    <x v="15"/>
    <x v="5"/>
    <n v="1"/>
    <n v="0.23"/>
    <n v="1"/>
    <n v="0.38"/>
    <n v="0"/>
    <n v="0"/>
    <x v="0"/>
  </r>
  <r>
    <x v="0"/>
    <x v="15"/>
    <x v="15"/>
    <x v="6"/>
    <n v="166"/>
    <n v="38.340000000000003"/>
    <n v="85"/>
    <n v="32.200000000000003"/>
    <n v="81"/>
    <n v="50"/>
    <x v="0"/>
  </r>
  <r>
    <x v="0"/>
    <x v="15"/>
    <x v="15"/>
    <x v="7"/>
    <n v="3"/>
    <n v="0.69"/>
    <n v="2"/>
    <n v="0.76"/>
    <n v="1"/>
    <n v="0.62"/>
    <x v="0"/>
  </r>
  <r>
    <x v="0"/>
    <x v="15"/>
    <x v="15"/>
    <x v="8"/>
    <n v="49"/>
    <n v="11.32"/>
    <n v="39"/>
    <n v="14.77"/>
    <n v="10"/>
    <n v="6.17"/>
    <x v="0"/>
  </r>
  <r>
    <x v="0"/>
    <x v="15"/>
    <x v="15"/>
    <x v="9"/>
    <n v="11"/>
    <n v="2.54"/>
    <n v="8"/>
    <n v="3.03"/>
    <n v="3"/>
    <n v="1.85"/>
    <x v="0"/>
  </r>
  <r>
    <x v="0"/>
    <x v="15"/>
    <x v="15"/>
    <x v="10"/>
    <n v="47"/>
    <n v="10.85"/>
    <n v="36"/>
    <n v="13.64"/>
    <n v="11"/>
    <n v="6.79"/>
    <x v="0"/>
  </r>
  <r>
    <x v="0"/>
    <x v="15"/>
    <x v="15"/>
    <x v="11"/>
    <n v="47"/>
    <n v="10.85"/>
    <n v="40"/>
    <n v="15.15"/>
    <n v="7"/>
    <n v="4.32"/>
    <x v="0"/>
  </r>
  <r>
    <x v="0"/>
    <x v="15"/>
    <x v="15"/>
    <x v="12"/>
    <n v="15"/>
    <n v="3.46"/>
    <n v="11"/>
    <n v="4.17"/>
    <n v="3"/>
    <n v="1.85"/>
    <x v="0"/>
  </r>
  <r>
    <x v="0"/>
    <x v="15"/>
    <x v="15"/>
    <x v="13"/>
    <n v="20"/>
    <n v="4.62"/>
    <n v="13"/>
    <n v="4.92"/>
    <n v="4"/>
    <n v="2.4700000000000002"/>
    <x v="0"/>
  </r>
  <r>
    <x v="0"/>
    <x v="15"/>
    <x v="15"/>
    <x v="14"/>
    <n v="7"/>
    <n v="1.62"/>
    <n v="4"/>
    <n v="1.52"/>
    <n v="1"/>
    <n v="0.62"/>
    <x v="0"/>
  </r>
  <r>
    <x v="0"/>
    <x v="16"/>
    <x v="16"/>
    <x v="0"/>
    <n v="0"/>
    <n v="0"/>
    <n v="0"/>
    <n v="0"/>
    <n v="0"/>
    <n v="0"/>
    <x v="0"/>
  </r>
  <r>
    <x v="0"/>
    <x v="16"/>
    <x v="16"/>
    <x v="1"/>
    <n v="60"/>
    <n v="12.58"/>
    <n v="10"/>
    <n v="4.41"/>
    <n v="50"/>
    <n v="20.16"/>
    <x v="0"/>
  </r>
  <r>
    <x v="0"/>
    <x v="16"/>
    <x v="16"/>
    <x v="2"/>
    <n v="72"/>
    <n v="15.09"/>
    <n v="7"/>
    <n v="3.08"/>
    <n v="65"/>
    <n v="26.21"/>
    <x v="0"/>
  </r>
  <r>
    <x v="0"/>
    <x v="16"/>
    <x v="16"/>
    <x v="3"/>
    <n v="1"/>
    <n v="0.21"/>
    <n v="0"/>
    <n v="0"/>
    <n v="1"/>
    <n v="0.4"/>
    <x v="0"/>
  </r>
  <r>
    <x v="0"/>
    <x v="16"/>
    <x v="16"/>
    <x v="4"/>
    <n v="2"/>
    <n v="0.42"/>
    <n v="1"/>
    <n v="0.44"/>
    <n v="1"/>
    <n v="0.4"/>
    <x v="0"/>
  </r>
  <r>
    <x v="0"/>
    <x v="16"/>
    <x v="16"/>
    <x v="5"/>
    <n v="4"/>
    <n v="0.84"/>
    <n v="0"/>
    <n v="0"/>
    <n v="4"/>
    <n v="1.61"/>
    <x v="0"/>
  </r>
  <r>
    <x v="0"/>
    <x v="16"/>
    <x v="16"/>
    <x v="6"/>
    <n v="106"/>
    <n v="22.22"/>
    <n v="57"/>
    <n v="25.11"/>
    <n v="49"/>
    <n v="19.760000000000002"/>
    <x v="0"/>
  </r>
  <r>
    <x v="0"/>
    <x v="16"/>
    <x v="16"/>
    <x v="7"/>
    <n v="3"/>
    <n v="0.63"/>
    <n v="1"/>
    <n v="0.44"/>
    <n v="2"/>
    <n v="0.81"/>
    <x v="0"/>
  </r>
  <r>
    <x v="0"/>
    <x v="16"/>
    <x v="16"/>
    <x v="8"/>
    <n v="19"/>
    <n v="3.98"/>
    <n v="1"/>
    <n v="0.44"/>
    <n v="18"/>
    <n v="7.26"/>
    <x v="0"/>
  </r>
  <r>
    <x v="0"/>
    <x v="16"/>
    <x v="16"/>
    <x v="9"/>
    <n v="26"/>
    <n v="5.45"/>
    <n v="16"/>
    <n v="7.05"/>
    <n v="10"/>
    <n v="4.03"/>
    <x v="0"/>
  </r>
  <r>
    <x v="0"/>
    <x v="16"/>
    <x v="16"/>
    <x v="10"/>
    <n v="61"/>
    <n v="12.79"/>
    <n v="49"/>
    <n v="21.59"/>
    <n v="11"/>
    <n v="4.4400000000000004"/>
    <x v="1"/>
  </r>
  <r>
    <x v="0"/>
    <x v="16"/>
    <x v="16"/>
    <x v="11"/>
    <n v="63"/>
    <n v="13.21"/>
    <n v="50"/>
    <n v="22.03"/>
    <n v="13"/>
    <n v="5.24"/>
    <x v="0"/>
  </r>
  <r>
    <x v="0"/>
    <x v="16"/>
    <x v="16"/>
    <x v="12"/>
    <n v="21"/>
    <n v="4.4000000000000004"/>
    <n v="12"/>
    <n v="5.29"/>
    <n v="9"/>
    <n v="3.63"/>
    <x v="0"/>
  </r>
  <r>
    <x v="0"/>
    <x v="16"/>
    <x v="16"/>
    <x v="13"/>
    <n v="22"/>
    <n v="4.6100000000000003"/>
    <n v="17"/>
    <n v="7.49"/>
    <n v="5"/>
    <n v="2.02"/>
    <x v="0"/>
  </r>
  <r>
    <x v="0"/>
    <x v="16"/>
    <x v="16"/>
    <x v="14"/>
    <n v="17"/>
    <n v="3.56"/>
    <n v="6"/>
    <n v="2.64"/>
    <n v="10"/>
    <n v="4.03"/>
    <x v="0"/>
  </r>
  <r>
    <x v="0"/>
    <x v="17"/>
    <x v="17"/>
    <x v="0"/>
    <n v="0"/>
    <n v="0"/>
    <n v="0"/>
    <n v="0"/>
    <n v="0"/>
    <n v="0"/>
    <x v="0"/>
  </r>
  <r>
    <x v="0"/>
    <x v="17"/>
    <x v="17"/>
    <x v="1"/>
    <n v="125"/>
    <n v="27.47"/>
    <n v="57"/>
    <n v="21.76"/>
    <n v="68"/>
    <n v="37.159999999999997"/>
    <x v="0"/>
  </r>
  <r>
    <x v="0"/>
    <x v="17"/>
    <x v="17"/>
    <x v="2"/>
    <n v="36"/>
    <n v="7.91"/>
    <n v="15"/>
    <n v="5.73"/>
    <n v="21"/>
    <n v="11.48"/>
    <x v="0"/>
  </r>
  <r>
    <x v="0"/>
    <x v="17"/>
    <x v="17"/>
    <x v="3"/>
    <n v="0"/>
    <n v="0"/>
    <n v="0"/>
    <n v="0"/>
    <n v="0"/>
    <n v="0"/>
    <x v="0"/>
  </r>
  <r>
    <x v="0"/>
    <x v="17"/>
    <x v="17"/>
    <x v="4"/>
    <n v="3"/>
    <n v="0.66"/>
    <n v="0"/>
    <n v="0"/>
    <n v="3"/>
    <n v="1.64"/>
    <x v="0"/>
  </r>
  <r>
    <x v="0"/>
    <x v="17"/>
    <x v="17"/>
    <x v="5"/>
    <n v="5"/>
    <n v="1.1000000000000001"/>
    <n v="1"/>
    <n v="0.38"/>
    <n v="4"/>
    <n v="2.19"/>
    <x v="0"/>
  </r>
  <r>
    <x v="0"/>
    <x v="17"/>
    <x v="17"/>
    <x v="6"/>
    <n v="112"/>
    <n v="24.62"/>
    <n v="72"/>
    <n v="27.48"/>
    <n v="40"/>
    <n v="21.86"/>
    <x v="0"/>
  </r>
  <r>
    <x v="0"/>
    <x v="17"/>
    <x v="17"/>
    <x v="7"/>
    <n v="3"/>
    <n v="0.66"/>
    <n v="1"/>
    <n v="0.38"/>
    <n v="2"/>
    <n v="1.0900000000000001"/>
    <x v="0"/>
  </r>
  <r>
    <x v="0"/>
    <x v="17"/>
    <x v="17"/>
    <x v="8"/>
    <n v="11"/>
    <n v="2.42"/>
    <n v="5"/>
    <n v="1.91"/>
    <n v="6"/>
    <n v="3.28"/>
    <x v="0"/>
  </r>
  <r>
    <x v="0"/>
    <x v="17"/>
    <x v="17"/>
    <x v="9"/>
    <n v="24"/>
    <n v="5.27"/>
    <n v="10"/>
    <n v="3.82"/>
    <n v="12"/>
    <n v="6.56"/>
    <x v="0"/>
  </r>
  <r>
    <x v="0"/>
    <x v="17"/>
    <x v="17"/>
    <x v="10"/>
    <n v="40"/>
    <n v="8.7899999999999991"/>
    <n v="33"/>
    <n v="12.6"/>
    <n v="6"/>
    <n v="3.28"/>
    <x v="0"/>
  </r>
  <r>
    <x v="0"/>
    <x v="17"/>
    <x v="17"/>
    <x v="11"/>
    <n v="44"/>
    <n v="9.67"/>
    <n v="36"/>
    <n v="13.74"/>
    <n v="8"/>
    <n v="4.37"/>
    <x v="0"/>
  </r>
  <r>
    <x v="0"/>
    <x v="17"/>
    <x v="17"/>
    <x v="12"/>
    <n v="14"/>
    <n v="3.08"/>
    <n v="8"/>
    <n v="3.05"/>
    <n v="0"/>
    <n v="0"/>
    <x v="0"/>
  </r>
  <r>
    <x v="0"/>
    <x v="17"/>
    <x v="17"/>
    <x v="13"/>
    <n v="22"/>
    <n v="4.84"/>
    <n v="15"/>
    <n v="5.73"/>
    <n v="6"/>
    <n v="3.28"/>
    <x v="0"/>
  </r>
  <r>
    <x v="0"/>
    <x v="17"/>
    <x v="17"/>
    <x v="14"/>
    <n v="16"/>
    <n v="3.52"/>
    <n v="9"/>
    <n v="3.44"/>
    <n v="7"/>
    <n v="3.83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2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1"/>
  </r>
  <r>
    <x v="0"/>
    <x v="0"/>
    <x v="0"/>
    <x v="2"/>
    <x v="2"/>
    <x v="2"/>
    <x v="2"/>
    <x v="2"/>
    <x v="2"/>
    <x v="2"/>
    <x v="2"/>
    <x v="2"/>
    <x v="2"/>
    <x v="2"/>
  </r>
  <r>
    <x v="0"/>
    <x v="0"/>
    <x v="0"/>
    <x v="3"/>
    <x v="3"/>
    <x v="3"/>
    <x v="3"/>
    <x v="3"/>
    <x v="3"/>
    <x v="3"/>
    <x v="3"/>
    <x v="3"/>
    <x v="3"/>
    <x v="3"/>
  </r>
  <r>
    <x v="0"/>
    <x v="0"/>
    <x v="0"/>
    <x v="4"/>
    <x v="4"/>
    <x v="4"/>
    <x v="4"/>
    <x v="4"/>
    <x v="4"/>
    <x v="4"/>
    <x v="4"/>
    <x v="4"/>
    <x v="4"/>
    <x v="1"/>
  </r>
  <r>
    <x v="0"/>
    <x v="0"/>
    <x v="0"/>
    <x v="5"/>
    <x v="5"/>
    <x v="5"/>
    <x v="5"/>
    <x v="5"/>
    <x v="5"/>
    <x v="5"/>
    <x v="5"/>
    <x v="5"/>
    <x v="5"/>
    <x v="3"/>
  </r>
  <r>
    <x v="0"/>
    <x v="0"/>
    <x v="0"/>
    <x v="6"/>
    <x v="6"/>
    <x v="6"/>
    <x v="6"/>
    <x v="6"/>
    <x v="6"/>
    <x v="6"/>
    <x v="6"/>
    <x v="6"/>
    <x v="6"/>
    <x v="0"/>
  </r>
  <r>
    <x v="0"/>
    <x v="0"/>
    <x v="0"/>
    <x v="7"/>
    <x v="7"/>
    <x v="7"/>
    <x v="7"/>
    <x v="7"/>
    <x v="7"/>
    <x v="7"/>
    <x v="7"/>
    <x v="7"/>
    <x v="7"/>
    <x v="1"/>
  </r>
  <r>
    <x v="0"/>
    <x v="0"/>
    <x v="0"/>
    <x v="8"/>
    <x v="8"/>
    <x v="8"/>
    <x v="8"/>
    <x v="8"/>
    <x v="8"/>
    <x v="8"/>
    <x v="8"/>
    <x v="8"/>
    <x v="8"/>
    <x v="2"/>
  </r>
  <r>
    <x v="0"/>
    <x v="0"/>
    <x v="0"/>
    <x v="9"/>
    <x v="9"/>
    <x v="9"/>
    <x v="9"/>
    <x v="9"/>
    <x v="9"/>
    <x v="9"/>
    <x v="9"/>
    <x v="9"/>
    <x v="9"/>
    <x v="2"/>
  </r>
  <r>
    <x v="0"/>
    <x v="0"/>
    <x v="0"/>
    <x v="10"/>
    <x v="10"/>
    <x v="10"/>
    <x v="10"/>
    <x v="10"/>
    <x v="10"/>
    <x v="10"/>
    <x v="10"/>
    <x v="10"/>
    <x v="10"/>
    <x v="1"/>
  </r>
  <r>
    <x v="0"/>
    <x v="0"/>
    <x v="0"/>
    <x v="11"/>
    <x v="11"/>
    <x v="11"/>
    <x v="11"/>
    <x v="11"/>
    <x v="11"/>
    <x v="11"/>
    <x v="11"/>
    <x v="11"/>
    <x v="11"/>
    <x v="1"/>
  </r>
  <r>
    <x v="0"/>
    <x v="0"/>
    <x v="0"/>
    <x v="12"/>
    <x v="12"/>
    <x v="12"/>
    <x v="12"/>
    <x v="12"/>
    <x v="12"/>
    <x v="12"/>
    <x v="12"/>
    <x v="12"/>
    <x v="12"/>
    <x v="1"/>
  </r>
  <r>
    <x v="0"/>
    <x v="0"/>
    <x v="0"/>
    <x v="13"/>
    <x v="13"/>
    <x v="13"/>
    <x v="13"/>
    <x v="13"/>
    <x v="13"/>
    <x v="13"/>
    <x v="13"/>
    <x v="13"/>
    <x v="13"/>
    <x v="2"/>
  </r>
  <r>
    <x v="0"/>
    <x v="0"/>
    <x v="0"/>
    <x v="14"/>
    <x v="14"/>
    <x v="14"/>
    <x v="14"/>
    <x v="14"/>
    <x v="14"/>
    <x v="14"/>
    <x v="14"/>
    <x v="14"/>
    <x v="14"/>
    <x v="1"/>
  </r>
  <r>
    <x v="0"/>
    <x v="0"/>
    <x v="0"/>
    <x v="15"/>
    <x v="15"/>
    <x v="15"/>
    <x v="15"/>
    <x v="15"/>
    <x v="15"/>
    <x v="15"/>
    <x v="15"/>
    <x v="15"/>
    <x v="15"/>
    <x v="1"/>
  </r>
  <r>
    <x v="0"/>
    <x v="0"/>
    <x v="0"/>
    <x v="16"/>
    <x v="16"/>
    <x v="16"/>
    <x v="16"/>
    <x v="16"/>
    <x v="16"/>
    <x v="16"/>
    <x v="16"/>
    <x v="16"/>
    <x v="16"/>
    <x v="2"/>
  </r>
  <r>
    <x v="0"/>
    <x v="0"/>
    <x v="0"/>
    <x v="17"/>
    <x v="17"/>
    <x v="17"/>
    <x v="17"/>
    <x v="17"/>
    <x v="17"/>
    <x v="17"/>
    <x v="17"/>
    <x v="17"/>
    <x v="17"/>
    <x v="1"/>
  </r>
  <r>
    <x v="0"/>
    <x v="0"/>
    <x v="0"/>
    <x v="18"/>
    <x v="18"/>
    <x v="18"/>
    <x v="18"/>
    <x v="18"/>
    <x v="18"/>
    <x v="18"/>
    <x v="18"/>
    <x v="18"/>
    <x v="18"/>
    <x v="1"/>
  </r>
  <r>
    <x v="0"/>
    <x v="0"/>
    <x v="0"/>
    <x v="19"/>
    <x v="19"/>
    <x v="19"/>
    <x v="19"/>
    <x v="19"/>
    <x v="19"/>
    <x v="19"/>
    <x v="19"/>
    <x v="19"/>
    <x v="19"/>
    <x v="1"/>
  </r>
  <r>
    <x v="0"/>
    <x v="1"/>
    <x v="1"/>
    <x v="0"/>
    <x v="0"/>
    <x v="0"/>
    <x v="0"/>
    <x v="20"/>
    <x v="20"/>
    <x v="20"/>
    <x v="20"/>
    <x v="20"/>
    <x v="20"/>
    <x v="2"/>
  </r>
  <r>
    <x v="0"/>
    <x v="1"/>
    <x v="1"/>
    <x v="2"/>
    <x v="2"/>
    <x v="2"/>
    <x v="1"/>
    <x v="21"/>
    <x v="21"/>
    <x v="21"/>
    <x v="21"/>
    <x v="21"/>
    <x v="21"/>
    <x v="2"/>
  </r>
  <r>
    <x v="0"/>
    <x v="1"/>
    <x v="1"/>
    <x v="1"/>
    <x v="1"/>
    <x v="1"/>
    <x v="2"/>
    <x v="22"/>
    <x v="22"/>
    <x v="22"/>
    <x v="22"/>
    <x v="22"/>
    <x v="22"/>
    <x v="1"/>
  </r>
  <r>
    <x v="0"/>
    <x v="1"/>
    <x v="1"/>
    <x v="3"/>
    <x v="3"/>
    <x v="3"/>
    <x v="3"/>
    <x v="23"/>
    <x v="23"/>
    <x v="23"/>
    <x v="23"/>
    <x v="23"/>
    <x v="23"/>
    <x v="2"/>
  </r>
  <r>
    <x v="0"/>
    <x v="1"/>
    <x v="1"/>
    <x v="4"/>
    <x v="4"/>
    <x v="4"/>
    <x v="4"/>
    <x v="24"/>
    <x v="24"/>
    <x v="24"/>
    <x v="24"/>
    <x v="24"/>
    <x v="24"/>
    <x v="1"/>
  </r>
  <r>
    <x v="0"/>
    <x v="1"/>
    <x v="1"/>
    <x v="8"/>
    <x v="8"/>
    <x v="8"/>
    <x v="5"/>
    <x v="25"/>
    <x v="25"/>
    <x v="25"/>
    <x v="25"/>
    <x v="25"/>
    <x v="25"/>
    <x v="2"/>
  </r>
  <r>
    <x v="0"/>
    <x v="1"/>
    <x v="1"/>
    <x v="11"/>
    <x v="11"/>
    <x v="11"/>
    <x v="5"/>
    <x v="25"/>
    <x v="25"/>
    <x v="26"/>
    <x v="26"/>
    <x v="26"/>
    <x v="26"/>
    <x v="1"/>
  </r>
  <r>
    <x v="0"/>
    <x v="1"/>
    <x v="1"/>
    <x v="6"/>
    <x v="6"/>
    <x v="6"/>
    <x v="7"/>
    <x v="26"/>
    <x v="26"/>
    <x v="27"/>
    <x v="27"/>
    <x v="27"/>
    <x v="27"/>
    <x v="3"/>
  </r>
  <r>
    <x v="0"/>
    <x v="1"/>
    <x v="1"/>
    <x v="9"/>
    <x v="9"/>
    <x v="9"/>
    <x v="8"/>
    <x v="27"/>
    <x v="27"/>
    <x v="28"/>
    <x v="28"/>
    <x v="28"/>
    <x v="28"/>
    <x v="2"/>
  </r>
  <r>
    <x v="0"/>
    <x v="1"/>
    <x v="1"/>
    <x v="7"/>
    <x v="7"/>
    <x v="7"/>
    <x v="9"/>
    <x v="28"/>
    <x v="28"/>
    <x v="29"/>
    <x v="29"/>
    <x v="29"/>
    <x v="29"/>
    <x v="1"/>
  </r>
  <r>
    <x v="0"/>
    <x v="1"/>
    <x v="1"/>
    <x v="5"/>
    <x v="5"/>
    <x v="5"/>
    <x v="10"/>
    <x v="29"/>
    <x v="29"/>
    <x v="30"/>
    <x v="30"/>
    <x v="30"/>
    <x v="30"/>
    <x v="1"/>
  </r>
  <r>
    <x v="0"/>
    <x v="1"/>
    <x v="1"/>
    <x v="14"/>
    <x v="14"/>
    <x v="14"/>
    <x v="11"/>
    <x v="30"/>
    <x v="12"/>
    <x v="31"/>
    <x v="31"/>
    <x v="31"/>
    <x v="31"/>
    <x v="1"/>
  </r>
  <r>
    <x v="0"/>
    <x v="1"/>
    <x v="1"/>
    <x v="12"/>
    <x v="12"/>
    <x v="12"/>
    <x v="12"/>
    <x v="31"/>
    <x v="30"/>
    <x v="32"/>
    <x v="32"/>
    <x v="32"/>
    <x v="32"/>
    <x v="1"/>
  </r>
  <r>
    <x v="0"/>
    <x v="1"/>
    <x v="1"/>
    <x v="10"/>
    <x v="10"/>
    <x v="10"/>
    <x v="13"/>
    <x v="32"/>
    <x v="31"/>
    <x v="33"/>
    <x v="33"/>
    <x v="33"/>
    <x v="33"/>
    <x v="1"/>
  </r>
  <r>
    <x v="0"/>
    <x v="1"/>
    <x v="1"/>
    <x v="13"/>
    <x v="13"/>
    <x v="13"/>
    <x v="14"/>
    <x v="33"/>
    <x v="32"/>
    <x v="34"/>
    <x v="34"/>
    <x v="34"/>
    <x v="34"/>
    <x v="2"/>
  </r>
  <r>
    <x v="0"/>
    <x v="1"/>
    <x v="1"/>
    <x v="15"/>
    <x v="15"/>
    <x v="15"/>
    <x v="15"/>
    <x v="34"/>
    <x v="33"/>
    <x v="35"/>
    <x v="35"/>
    <x v="35"/>
    <x v="35"/>
    <x v="1"/>
  </r>
  <r>
    <x v="0"/>
    <x v="1"/>
    <x v="1"/>
    <x v="18"/>
    <x v="18"/>
    <x v="18"/>
    <x v="16"/>
    <x v="35"/>
    <x v="34"/>
    <x v="36"/>
    <x v="36"/>
    <x v="36"/>
    <x v="36"/>
    <x v="1"/>
  </r>
  <r>
    <x v="0"/>
    <x v="1"/>
    <x v="1"/>
    <x v="17"/>
    <x v="17"/>
    <x v="17"/>
    <x v="17"/>
    <x v="36"/>
    <x v="35"/>
    <x v="37"/>
    <x v="37"/>
    <x v="32"/>
    <x v="32"/>
    <x v="1"/>
  </r>
  <r>
    <x v="0"/>
    <x v="1"/>
    <x v="1"/>
    <x v="20"/>
    <x v="20"/>
    <x v="20"/>
    <x v="18"/>
    <x v="37"/>
    <x v="36"/>
    <x v="38"/>
    <x v="38"/>
    <x v="37"/>
    <x v="37"/>
    <x v="4"/>
  </r>
  <r>
    <x v="0"/>
    <x v="1"/>
    <x v="1"/>
    <x v="21"/>
    <x v="21"/>
    <x v="21"/>
    <x v="19"/>
    <x v="38"/>
    <x v="37"/>
    <x v="39"/>
    <x v="39"/>
    <x v="38"/>
    <x v="38"/>
    <x v="1"/>
  </r>
  <r>
    <x v="0"/>
    <x v="2"/>
    <x v="2"/>
    <x v="0"/>
    <x v="0"/>
    <x v="0"/>
    <x v="0"/>
    <x v="39"/>
    <x v="38"/>
    <x v="40"/>
    <x v="40"/>
    <x v="39"/>
    <x v="39"/>
    <x v="1"/>
  </r>
  <r>
    <x v="0"/>
    <x v="2"/>
    <x v="2"/>
    <x v="1"/>
    <x v="1"/>
    <x v="1"/>
    <x v="1"/>
    <x v="40"/>
    <x v="39"/>
    <x v="41"/>
    <x v="41"/>
    <x v="39"/>
    <x v="39"/>
    <x v="1"/>
  </r>
  <r>
    <x v="0"/>
    <x v="2"/>
    <x v="2"/>
    <x v="3"/>
    <x v="3"/>
    <x v="3"/>
    <x v="2"/>
    <x v="41"/>
    <x v="2"/>
    <x v="42"/>
    <x v="42"/>
    <x v="40"/>
    <x v="40"/>
    <x v="1"/>
  </r>
  <r>
    <x v="0"/>
    <x v="2"/>
    <x v="2"/>
    <x v="4"/>
    <x v="4"/>
    <x v="4"/>
    <x v="3"/>
    <x v="42"/>
    <x v="40"/>
    <x v="43"/>
    <x v="43"/>
    <x v="41"/>
    <x v="41"/>
    <x v="1"/>
  </r>
  <r>
    <x v="0"/>
    <x v="2"/>
    <x v="2"/>
    <x v="2"/>
    <x v="2"/>
    <x v="2"/>
    <x v="4"/>
    <x v="43"/>
    <x v="41"/>
    <x v="17"/>
    <x v="44"/>
    <x v="42"/>
    <x v="42"/>
    <x v="1"/>
  </r>
  <r>
    <x v="0"/>
    <x v="2"/>
    <x v="2"/>
    <x v="5"/>
    <x v="5"/>
    <x v="5"/>
    <x v="5"/>
    <x v="44"/>
    <x v="42"/>
    <x v="44"/>
    <x v="45"/>
    <x v="43"/>
    <x v="43"/>
    <x v="1"/>
  </r>
  <r>
    <x v="0"/>
    <x v="2"/>
    <x v="2"/>
    <x v="9"/>
    <x v="9"/>
    <x v="9"/>
    <x v="6"/>
    <x v="45"/>
    <x v="43"/>
    <x v="45"/>
    <x v="46"/>
    <x v="44"/>
    <x v="44"/>
    <x v="1"/>
  </r>
  <r>
    <x v="0"/>
    <x v="2"/>
    <x v="2"/>
    <x v="6"/>
    <x v="6"/>
    <x v="6"/>
    <x v="7"/>
    <x v="46"/>
    <x v="44"/>
    <x v="46"/>
    <x v="47"/>
    <x v="45"/>
    <x v="45"/>
    <x v="1"/>
  </r>
  <r>
    <x v="0"/>
    <x v="2"/>
    <x v="2"/>
    <x v="8"/>
    <x v="8"/>
    <x v="8"/>
    <x v="8"/>
    <x v="47"/>
    <x v="45"/>
    <x v="47"/>
    <x v="48"/>
    <x v="46"/>
    <x v="46"/>
    <x v="1"/>
  </r>
  <r>
    <x v="0"/>
    <x v="2"/>
    <x v="2"/>
    <x v="7"/>
    <x v="7"/>
    <x v="7"/>
    <x v="9"/>
    <x v="48"/>
    <x v="46"/>
    <x v="48"/>
    <x v="49"/>
    <x v="47"/>
    <x v="47"/>
    <x v="1"/>
  </r>
  <r>
    <x v="0"/>
    <x v="2"/>
    <x v="2"/>
    <x v="10"/>
    <x v="10"/>
    <x v="10"/>
    <x v="10"/>
    <x v="49"/>
    <x v="47"/>
    <x v="49"/>
    <x v="50"/>
    <x v="48"/>
    <x v="48"/>
    <x v="1"/>
  </r>
  <r>
    <x v="0"/>
    <x v="2"/>
    <x v="2"/>
    <x v="12"/>
    <x v="12"/>
    <x v="12"/>
    <x v="11"/>
    <x v="50"/>
    <x v="48"/>
    <x v="50"/>
    <x v="51"/>
    <x v="49"/>
    <x v="49"/>
    <x v="1"/>
  </r>
  <r>
    <x v="0"/>
    <x v="2"/>
    <x v="2"/>
    <x v="11"/>
    <x v="11"/>
    <x v="11"/>
    <x v="12"/>
    <x v="51"/>
    <x v="49"/>
    <x v="51"/>
    <x v="52"/>
    <x v="50"/>
    <x v="50"/>
    <x v="1"/>
  </r>
  <r>
    <x v="0"/>
    <x v="2"/>
    <x v="2"/>
    <x v="13"/>
    <x v="13"/>
    <x v="13"/>
    <x v="13"/>
    <x v="52"/>
    <x v="50"/>
    <x v="52"/>
    <x v="13"/>
    <x v="51"/>
    <x v="51"/>
    <x v="1"/>
  </r>
  <r>
    <x v="0"/>
    <x v="2"/>
    <x v="2"/>
    <x v="15"/>
    <x v="15"/>
    <x v="15"/>
    <x v="14"/>
    <x v="53"/>
    <x v="51"/>
    <x v="38"/>
    <x v="53"/>
    <x v="52"/>
    <x v="52"/>
    <x v="1"/>
  </r>
  <r>
    <x v="0"/>
    <x v="2"/>
    <x v="2"/>
    <x v="18"/>
    <x v="18"/>
    <x v="18"/>
    <x v="15"/>
    <x v="54"/>
    <x v="52"/>
    <x v="53"/>
    <x v="54"/>
    <x v="45"/>
    <x v="45"/>
    <x v="1"/>
  </r>
  <r>
    <x v="0"/>
    <x v="2"/>
    <x v="2"/>
    <x v="17"/>
    <x v="17"/>
    <x v="17"/>
    <x v="16"/>
    <x v="55"/>
    <x v="17"/>
    <x v="54"/>
    <x v="55"/>
    <x v="53"/>
    <x v="53"/>
    <x v="1"/>
  </r>
  <r>
    <x v="0"/>
    <x v="2"/>
    <x v="2"/>
    <x v="22"/>
    <x v="22"/>
    <x v="22"/>
    <x v="16"/>
    <x v="55"/>
    <x v="17"/>
    <x v="43"/>
    <x v="43"/>
    <x v="54"/>
    <x v="54"/>
    <x v="1"/>
  </r>
  <r>
    <x v="0"/>
    <x v="2"/>
    <x v="2"/>
    <x v="23"/>
    <x v="23"/>
    <x v="23"/>
    <x v="16"/>
    <x v="55"/>
    <x v="17"/>
    <x v="55"/>
    <x v="56"/>
    <x v="55"/>
    <x v="18"/>
    <x v="3"/>
  </r>
  <r>
    <x v="0"/>
    <x v="2"/>
    <x v="2"/>
    <x v="24"/>
    <x v="24"/>
    <x v="24"/>
    <x v="19"/>
    <x v="56"/>
    <x v="53"/>
    <x v="54"/>
    <x v="55"/>
    <x v="56"/>
    <x v="55"/>
    <x v="1"/>
  </r>
  <r>
    <x v="0"/>
    <x v="3"/>
    <x v="3"/>
    <x v="2"/>
    <x v="2"/>
    <x v="2"/>
    <x v="0"/>
    <x v="57"/>
    <x v="54"/>
    <x v="56"/>
    <x v="57"/>
    <x v="57"/>
    <x v="56"/>
    <x v="1"/>
  </r>
  <r>
    <x v="0"/>
    <x v="3"/>
    <x v="3"/>
    <x v="1"/>
    <x v="1"/>
    <x v="1"/>
    <x v="1"/>
    <x v="42"/>
    <x v="55"/>
    <x v="57"/>
    <x v="58"/>
    <x v="56"/>
    <x v="12"/>
    <x v="1"/>
  </r>
  <r>
    <x v="0"/>
    <x v="3"/>
    <x v="3"/>
    <x v="0"/>
    <x v="0"/>
    <x v="0"/>
    <x v="2"/>
    <x v="58"/>
    <x v="56"/>
    <x v="58"/>
    <x v="59"/>
    <x v="58"/>
    <x v="57"/>
    <x v="1"/>
  </r>
  <r>
    <x v="0"/>
    <x v="3"/>
    <x v="3"/>
    <x v="3"/>
    <x v="3"/>
    <x v="3"/>
    <x v="3"/>
    <x v="59"/>
    <x v="57"/>
    <x v="59"/>
    <x v="60"/>
    <x v="59"/>
    <x v="58"/>
    <x v="2"/>
  </r>
  <r>
    <x v="0"/>
    <x v="3"/>
    <x v="3"/>
    <x v="4"/>
    <x v="4"/>
    <x v="4"/>
    <x v="4"/>
    <x v="46"/>
    <x v="58"/>
    <x v="60"/>
    <x v="61"/>
    <x v="60"/>
    <x v="59"/>
    <x v="1"/>
  </r>
  <r>
    <x v="0"/>
    <x v="3"/>
    <x v="3"/>
    <x v="5"/>
    <x v="5"/>
    <x v="5"/>
    <x v="5"/>
    <x v="60"/>
    <x v="59"/>
    <x v="61"/>
    <x v="62"/>
    <x v="56"/>
    <x v="12"/>
    <x v="1"/>
  </r>
  <r>
    <x v="0"/>
    <x v="3"/>
    <x v="3"/>
    <x v="8"/>
    <x v="8"/>
    <x v="8"/>
    <x v="6"/>
    <x v="61"/>
    <x v="60"/>
    <x v="43"/>
    <x v="63"/>
    <x v="39"/>
    <x v="60"/>
    <x v="1"/>
  </r>
  <r>
    <x v="0"/>
    <x v="3"/>
    <x v="3"/>
    <x v="7"/>
    <x v="7"/>
    <x v="7"/>
    <x v="7"/>
    <x v="62"/>
    <x v="61"/>
    <x v="47"/>
    <x v="12"/>
    <x v="61"/>
    <x v="61"/>
    <x v="1"/>
  </r>
  <r>
    <x v="0"/>
    <x v="3"/>
    <x v="3"/>
    <x v="6"/>
    <x v="6"/>
    <x v="6"/>
    <x v="8"/>
    <x v="63"/>
    <x v="62"/>
    <x v="62"/>
    <x v="64"/>
    <x v="44"/>
    <x v="62"/>
    <x v="1"/>
  </r>
  <r>
    <x v="0"/>
    <x v="3"/>
    <x v="3"/>
    <x v="10"/>
    <x v="10"/>
    <x v="10"/>
    <x v="9"/>
    <x v="64"/>
    <x v="63"/>
    <x v="63"/>
    <x v="65"/>
    <x v="45"/>
    <x v="63"/>
    <x v="1"/>
  </r>
  <r>
    <x v="0"/>
    <x v="3"/>
    <x v="3"/>
    <x v="9"/>
    <x v="9"/>
    <x v="9"/>
    <x v="10"/>
    <x v="65"/>
    <x v="64"/>
    <x v="62"/>
    <x v="64"/>
    <x v="62"/>
    <x v="64"/>
    <x v="1"/>
  </r>
  <r>
    <x v="0"/>
    <x v="3"/>
    <x v="3"/>
    <x v="12"/>
    <x v="12"/>
    <x v="12"/>
    <x v="11"/>
    <x v="66"/>
    <x v="65"/>
    <x v="64"/>
    <x v="66"/>
    <x v="50"/>
    <x v="65"/>
    <x v="1"/>
  </r>
  <r>
    <x v="0"/>
    <x v="3"/>
    <x v="3"/>
    <x v="11"/>
    <x v="11"/>
    <x v="11"/>
    <x v="12"/>
    <x v="67"/>
    <x v="66"/>
    <x v="65"/>
    <x v="67"/>
    <x v="44"/>
    <x v="62"/>
    <x v="1"/>
  </r>
  <r>
    <x v="0"/>
    <x v="3"/>
    <x v="3"/>
    <x v="13"/>
    <x v="13"/>
    <x v="13"/>
    <x v="13"/>
    <x v="68"/>
    <x v="67"/>
    <x v="66"/>
    <x v="68"/>
    <x v="63"/>
    <x v="66"/>
    <x v="1"/>
  </r>
  <r>
    <x v="0"/>
    <x v="3"/>
    <x v="3"/>
    <x v="18"/>
    <x v="18"/>
    <x v="18"/>
    <x v="14"/>
    <x v="69"/>
    <x v="15"/>
    <x v="67"/>
    <x v="69"/>
    <x v="64"/>
    <x v="67"/>
    <x v="1"/>
  </r>
  <r>
    <x v="0"/>
    <x v="3"/>
    <x v="3"/>
    <x v="25"/>
    <x v="25"/>
    <x v="25"/>
    <x v="15"/>
    <x v="70"/>
    <x v="68"/>
    <x v="68"/>
    <x v="37"/>
    <x v="65"/>
    <x v="68"/>
    <x v="1"/>
  </r>
  <r>
    <x v="0"/>
    <x v="3"/>
    <x v="3"/>
    <x v="17"/>
    <x v="17"/>
    <x v="17"/>
    <x v="16"/>
    <x v="71"/>
    <x v="69"/>
    <x v="54"/>
    <x v="70"/>
    <x v="63"/>
    <x v="66"/>
    <x v="1"/>
  </r>
  <r>
    <x v="0"/>
    <x v="3"/>
    <x v="3"/>
    <x v="23"/>
    <x v="23"/>
    <x v="23"/>
    <x v="16"/>
    <x v="71"/>
    <x v="69"/>
    <x v="55"/>
    <x v="56"/>
    <x v="63"/>
    <x v="66"/>
    <x v="1"/>
  </r>
  <r>
    <x v="0"/>
    <x v="3"/>
    <x v="3"/>
    <x v="26"/>
    <x v="26"/>
    <x v="26"/>
    <x v="18"/>
    <x v="72"/>
    <x v="19"/>
    <x v="69"/>
    <x v="71"/>
    <x v="66"/>
    <x v="69"/>
    <x v="1"/>
  </r>
  <r>
    <x v="0"/>
    <x v="3"/>
    <x v="3"/>
    <x v="27"/>
    <x v="27"/>
    <x v="27"/>
    <x v="18"/>
    <x v="72"/>
    <x v="19"/>
    <x v="70"/>
    <x v="72"/>
    <x v="67"/>
    <x v="70"/>
    <x v="1"/>
  </r>
  <r>
    <x v="0"/>
    <x v="4"/>
    <x v="4"/>
    <x v="0"/>
    <x v="0"/>
    <x v="0"/>
    <x v="0"/>
    <x v="73"/>
    <x v="70"/>
    <x v="71"/>
    <x v="73"/>
    <x v="65"/>
    <x v="71"/>
    <x v="1"/>
  </r>
  <r>
    <x v="0"/>
    <x v="4"/>
    <x v="4"/>
    <x v="1"/>
    <x v="1"/>
    <x v="1"/>
    <x v="1"/>
    <x v="74"/>
    <x v="71"/>
    <x v="72"/>
    <x v="74"/>
    <x v="68"/>
    <x v="72"/>
    <x v="1"/>
  </r>
  <r>
    <x v="0"/>
    <x v="4"/>
    <x v="4"/>
    <x v="2"/>
    <x v="2"/>
    <x v="2"/>
    <x v="2"/>
    <x v="75"/>
    <x v="72"/>
    <x v="73"/>
    <x v="75"/>
    <x v="58"/>
    <x v="73"/>
    <x v="1"/>
  </r>
  <r>
    <x v="0"/>
    <x v="4"/>
    <x v="4"/>
    <x v="3"/>
    <x v="3"/>
    <x v="3"/>
    <x v="3"/>
    <x v="60"/>
    <x v="73"/>
    <x v="74"/>
    <x v="76"/>
    <x v="51"/>
    <x v="74"/>
    <x v="1"/>
  </r>
  <r>
    <x v="0"/>
    <x v="4"/>
    <x v="4"/>
    <x v="4"/>
    <x v="4"/>
    <x v="4"/>
    <x v="4"/>
    <x v="76"/>
    <x v="74"/>
    <x v="37"/>
    <x v="77"/>
    <x v="69"/>
    <x v="75"/>
    <x v="1"/>
  </r>
  <r>
    <x v="0"/>
    <x v="4"/>
    <x v="4"/>
    <x v="6"/>
    <x v="6"/>
    <x v="6"/>
    <x v="5"/>
    <x v="65"/>
    <x v="75"/>
    <x v="75"/>
    <x v="78"/>
    <x v="70"/>
    <x v="76"/>
    <x v="1"/>
  </r>
  <r>
    <x v="0"/>
    <x v="4"/>
    <x v="4"/>
    <x v="7"/>
    <x v="7"/>
    <x v="7"/>
    <x v="6"/>
    <x v="77"/>
    <x v="76"/>
    <x v="76"/>
    <x v="19"/>
    <x v="53"/>
    <x v="77"/>
    <x v="1"/>
  </r>
  <r>
    <x v="0"/>
    <x v="4"/>
    <x v="4"/>
    <x v="12"/>
    <x v="12"/>
    <x v="12"/>
    <x v="7"/>
    <x v="78"/>
    <x v="77"/>
    <x v="77"/>
    <x v="79"/>
    <x v="71"/>
    <x v="78"/>
    <x v="1"/>
  </r>
  <r>
    <x v="0"/>
    <x v="4"/>
    <x v="4"/>
    <x v="5"/>
    <x v="5"/>
    <x v="5"/>
    <x v="7"/>
    <x v="78"/>
    <x v="77"/>
    <x v="63"/>
    <x v="80"/>
    <x v="72"/>
    <x v="79"/>
    <x v="1"/>
  </r>
  <r>
    <x v="0"/>
    <x v="4"/>
    <x v="4"/>
    <x v="11"/>
    <x v="11"/>
    <x v="11"/>
    <x v="9"/>
    <x v="79"/>
    <x v="9"/>
    <x v="63"/>
    <x v="80"/>
    <x v="70"/>
    <x v="76"/>
    <x v="1"/>
  </r>
  <r>
    <x v="0"/>
    <x v="4"/>
    <x v="4"/>
    <x v="9"/>
    <x v="9"/>
    <x v="9"/>
    <x v="10"/>
    <x v="68"/>
    <x v="78"/>
    <x v="77"/>
    <x v="79"/>
    <x v="72"/>
    <x v="79"/>
    <x v="1"/>
  </r>
  <r>
    <x v="0"/>
    <x v="4"/>
    <x v="4"/>
    <x v="10"/>
    <x v="10"/>
    <x v="10"/>
    <x v="11"/>
    <x v="80"/>
    <x v="79"/>
    <x v="53"/>
    <x v="49"/>
    <x v="73"/>
    <x v="80"/>
    <x v="1"/>
  </r>
  <r>
    <x v="0"/>
    <x v="4"/>
    <x v="4"/>
    <x v="8"/>
    <x v="8"/>
    <x v="8"/>
    <x v="12"/>
    <x v="81"/>
    <x v="80"/>
    <x v="66"/>
    <x v="81"/>
    <x v="73"/>
    <x v="80"/>
    <x v="1"/>
  </r>
  <r>
    <x v="0"/>
    <x v="4"/>
    <x v="4"/>
    <x v="13"/>
    <x v="13"/>
    <x v="13"/>
    <x v="13"/>
    <x v="82"/>
    <x v="81"/>
    <x v="76"/>
    <x v="19"/>
    <x v="71"/>
    <x v="78"/>
    <x v="1"/>
  </r>
  <r>
    <x v="0"/>
    <x v="4"/>
    <x v="4"/>
    <x v="19"/>
    <x v="19"/>
    <x v="19"/>
    <x v="14"/>
    <x v="83"/>
    <x v="82"/>
    <x v="78"/>
    <x v="82"/>
    <x v="70"/>
    <x v="76"/>
    <x v="1"/>
  </r>
  <r>
    <x v="0"/>
    <x v="4"/>
    <x v="4"/>
    <x v="23"/>
    <x v="23"/>
    <x v="23"/>
    <x v="15"/>
    <x v="84"/>
    <x v="83"/>
    <x v="55"/>
    <x v="56"/>
    <x v="67"/>
    <x v="81"/>
    <x v="1"/>
  </r>
  <r>
    <x v="0"/>
    <x v="4"/>
    <x v="4"/>
    <x v="26"/>
    <x v="26"/>
    <x v="26"/>
    <x v="16"/>
    <x v="85"/>
    <x v="84"/>
    <x v="69"/>
    <x v="83"/>
    <x v="68"/>
    <x v="72"/>
    <x v="1"/>
  </r>
  <r>
    <x v="0"/>
    <x v="4"/>
    <x v="4"/>
    <x v="18"/>
    <x v="18"/>
    <x v="18"/>
    <x v="17"/>
    <x v="86"/>
    <x v="85"/>
    <x v="70"/>
    <x v="84"/>
    <x v="74"/>
    <x v="82"/>
    <x v="1"/>
  </r>
  <r>
    <x v="0"/>
    <x v="4"/>
    <x v="4"/>
    <x v="28"/>
    <x v="28"/>
    <x v="28"/>
    <x v="17"/>
    <x v="86"/>
    <x v="85"/>
    <x v="67"/>
    <x v="85"/>
    <x v="70"/>
    <x v="76"/>
    <x v="1"/>
  </r>
  <r>
    <x v="0"/>
    <x v="4"/>
    <x v="4"/>
    <x v="15"/>
    <x v="15"/>
    <x v="15"/>
    <x v="19"/>
    <x v="87"/>
    <x v="86"/>
    <x v="68"/>
    <x v="86"/>
    <x v="44"/>
    <x v="67"/>
    <x v="1"/>
  </r>
  <r>
    <x v="0"/>
    <x v="5"/>
    <x v="5"/>
    <x v="1"/>
    <x v="1"/>
    <x v="1"/>
    <x v="0"/>
    <x v="88"/>
    <x v="87"/>
    <x v="79"/>
    <x v="87"/>
    <x v="65"/>
    <x v="83"/>
    <x v="1"/>
  </r>
  <r>
    <x v="0"/>
    <x v="5"/>
    <x v="5"/>
    <x v="3"/>
    <x v="3"/>
    <x v="3"/>
    <x v="1"/>
    <x v="37"/>
    <x v="88"/>
    <x v="80"/>
    <x v="88"/>
    <x v="75"/>
    <x v="84"/>
    <x v="1"/>
  </r>
  <r>
    <x v="0"/>
    <x v="5"/>
    <x v="5"/>
    <x v="0"/>
    <x v="0"/>
    <x v="0"/>
    <x v="2"/>
    <x v="89"/>
    <x v="89"/>
    <x v="18"/>
    <x v="89"/>
    <x v="54"/>
    <x v="85"/>
    <x v="2"/>
  </r>
  <r>
    <x v="0"/>
    <x v="5"/>
    <x v="5"/>
    <x v="4"/>
    <x v="4"/>
    <x v="4"/>
    <x v="3"/>
    <x v="90"/>
    <x v="90"/>
    <x v="75"/>
    <x v="90"/>
    <x v="46"/>
    <x v="86"/>
    <x v="1"/>
  </r>
  <r>
    <x v="0"/>
    <x v="5"/>
    <x v="5"/>
    <x v="5"/>
    <x v="5"/>
    <x v="5"/>
    <x v="4"/>
    <x v="46"/>
    <x v="91"/>
    <x v="81"/>
    <x v="91"/>
    <x v="51"/>
    <x v="87"/>
    <x v="2"/>
  </r>
  <r>
    <x v="0"/>
    <x v="5"/>
    <x v="5"/>
    <x v="6"/>
    <x v="6"/>
    <x v="6"/>
    <x v="5"/>
    <x v="48"/>
    <x v="92"/>
    <x v="51"/>
    <x v="92"/>
    <x v="50"/>
    <x v="37"/>
    <x v="1"/>
  </r>
  <r>
    <x v="0"/>
    <x v="5"/>
    <x v="5"/>
    <x v="10"/>
    <x v="10"/>
    <x v="10"/>
    <x v="6"/>
    <x v="91"/>
    <x v="93"/>
    <x v="82"/>
    <x v="93"/>
    <x v="53"/>
    <x v="88"/>
    <x v="1"/>
  </r>
  <r>
    <x v="0"/>
    <x v="5"/>
    <x v="5"/>
    <x v="2"/>
    <x v="2"/>
    <x v="2"/>
    <x v="7"/>
    <x v="92"/>
    <x v="94"/>
    <x v="83"/>
    <x v="94"/>
    <x v="76"/>
    <x v="89"/>
    <x v="1"/>
  </r>
  <r>
    <x v="0"/>
    <x v="5"/>
    <x v="5"/>
    <x v="16"/>
    <x v="16"/>
    <x v="16"/>
    <x v="8"/>
    <x v="93"/>
    <x v="95"/>
    <x v="63"/>
    <x v="95"/>
    <x v="77"/>
    <x v="90"/>
    <x v="1"/>
  </r>
  <r>
    <x v="0"/>
    <x v="5"/>
    <x v="5"/>
    <x v="12"/>
    <x v="12"/>
    <x v="12"/>
    <x v="9"/>
    <x v="52"/>
    <x v="96"/>
    <x v="50"/>
    <x v="96"/>
    <x v="54"/>
    <x v="85"/>
    <x v="1"/>
  </r>
  <r>
    <x v="0"/>
    <x v="5"/>
    <x v="5"/>
    <x v="8"/>
    <x v="8"/>
    <x v="8"/>
    <x v="10"/>
    <x v="76"/>
    <x v="97"/>
    <x v="48"/>
    <x v="97"/>
    <x v="78"/>
    <x v="91"/>
    <x v="1"/>
  </r>
  <r>
    <x v="0"/>
    <x v="5"/>
    <x v="5"/>
    <x v="9"/>
    <x v="9"/>
    <x v="9"/>
    <x v="11"/>
    <x v="94"/>
    <x v="30"/>
    <x v="61"/>
    <x v="98"/>
    <x v="70"/>
    <x v="92"/>
    <x v="1"/>
  </r>
  <r>
    <x v="0"/>
    <x v="5"/>
    <x v="5"/>
    <x v="7"/>
    <x v="7"/>
    <x v="7"/>
    <x v="12"/>
    <x v="53"/>
    <x v="98"/>
    <x v="63"/>
    <x v="95"/>
    <x v="79"/>
    <x v="93"/>
    <x v="1"/>
  </r>
  <r>
    <x v="0"/>
    <x v="5"/>
    <x v="5"/>
    <x v="11"/>
    <x v="11"/>
    <x v="11"/>
    <x v="13"/>
    <x v="54"/>
    <x v="33"/>
    <x v="50"/>
    <x v="96"/>
    <x v="68"/>
    <x v="94"/>
    <x v="1"/>
  </r>
  <r>
    <x v="0"/>
    <x v="5"/>
    <x v="5"/>
    <x v="13"/>
    <x v="13"/>
    <x v="13"/>
    <x v="14"/>
    <x v="95"/>
    <x v="99"/>
    <x v="31"/>
    <x v="99"/>
    <x v="73"/>
    <x v="95"/>
    <x v="1"/>
  </r>
  <r>
    <x v="0"/>
    <x v="5"/>
    <x v="5"/>
    <x v="15"/>
    <x v="15"/>
    <x v="15"/>
    <x v="15"/>
    <x v="96"/>
    <x v="15"/>
    <x v="38"/>
    <x v="100"/>
    <x v="66"/>
    <x v="96"/>
    <x v="1"/>
  </r>
  <r>
    <x v="0"/>
    <x v="5"/>
    <x v="5"/>
    <x v="17"/>
    <x v="17"/>
    <x v="17"/>
    <x v="16"/>
    <x v="79"/>
    <x v="100"/>
    <x v="37"/>
    <x v="101"/>
    <x v="79"/>
    <x v="93"/>
    <x v="1"/>
  </r>
  <r>
    <x v="0"/>
    <x v="5"/>
    <x v="5"/>
    <x v="19"/>
    <x v="19"/>
    <x v="19"/>
    <x v="17"/>
    <x v="80"/>
    <x v="101"/>
    <x v="48"/>
    <x v="97"/>
    <x v="80"/>
    <x v="97"/>
    <x v="1"/>
  </r>
  <r>
    <x v="0"/>
    <x v="5"/>
    <x v="5"/>
    <x v="14"/>
    <x v="14"/>
    <x v="14"/>
    <x v="18"/>
    <x v="70"/>
    <x v="102"/>
    <x v="67"/>
    <x v="35"/>
    <x v="63"/>
    <x v="98"/>
    <x v="1"/>
  </r>
  <r>
    <x v="0"/>
    <x v="5"/>
    <x v="5"/>
    <x v="25"/>
    <x v="25"/>
    <x v="25"/>
    <x v="19"/>
    <x v="71"/>
    <x v="53"/>
    <x v="70"/>
    <x v="102"/>
    <x v="66"/>
    <x v="96"/>
    <x v="1"/>
  </r>
  <r>
    <x v="0"/>
    <x v="6"/>
    <x v="6"/>
    <x v="1"/>
    <x v="1"/>
    <x v="1"/>
    <x v="0"/>
    <x v="97"/>
    <x v="103"/>
    <x v="84"/>
    <x v="103"/>
    <x v="71"/>
    <x v="99"/>
    <x v="1"/>
  </r>
  <r>
    <x v="0"/>
    <x v="6"/>
    <x v="6"/>
    <x v="0"/>
    <x v="0"/>
    <x v="0"/>
    <x v="1"/>
    <x v="90"/>
    <x v="104"/>
    <x v="72"/>
    <x v="104"/>
    <x v="50"/>
    <x v="100"/>
    <x v="1"/>
  </r>
  <r>
    <x v="0"/>
    <x v="6"/>
    <x v="6"/>
    <x v="3"/>
    <x v="3"/>
    <x v="3"/>
    <x v="2"/>
    <x v="98"/>
    <x v="105"/>
    <x v="61"/>
    <x v="105"/>
    <x v="39"/>
    <x v="59"/>
    <x v="1"/>
  </r>
  <r>
    <x v="0"/>
    <x v="6"/>
    <x v="6"/>
    <x v="4"/>
    <x v="4"/>
    <x v="4"/>
    <x v="3"/>
    <x v="99"/>
    <x v="106"/>
    <x v="77"/>
    <x v="106"/>
    <x v="47"/>
    <x v="101"/>
    <x v="1"/>
  </r>
  <r>
    <x v="0"/>
    <x v="6"/>
    <x v="6"/>
    <x v="7"/>
    <x v="7"/>
    <x v="7"/>
    <x v="4"/>
    <x v="100"/>
    <x v="107"/>
    <x v="17"/>
    <x v="107"/>
    <x v="81"/>
    <x v="60"/>
    <x v="1"/>
  </r>
  <r>
    <x v="0"/>
    <x v="6"/>
    <x v="6"/>
    <x v="5"/>
    <x v="5"/>
    <x v="5"/>
    <x v="5"/>
    <x v="101"/>
    <x v="108"/>
    <x v="85"/>
    <x v="108"/>
    <x v="82"/>
    <x v="73"/>
    <x v="1"/>
  </r>
  <r>
    <x v="0"/>
    <x v="6"/>
    <x v="6"/>
    <x v="10"/>
    <x v="10"/>
    <x v="10"/>
    <x v="6"/>
    <x v="102"/>
    <x v="109"/>
    <x v="64"/>
    <x v="109"/>
    <x v="45"/>
    <x v="102"/>
    <x v="1"/>
  </r>
  <r>
    <x v="0"/>
    <x v="6"/>
    <x v="6"/>
    <x v="6"/>
    <x v="6"/>
    <x v="6"/>
    <x v="7"/>
    <x v="103"/>
    <x v="110"/>
    <x v="86"/>
    <x v="110"/>
    <x v="83"/>
    <x v="103"/>
    <x v="2"/>
  </r>
  <r>
    <x v="0"/>
    <x v="6"/>
    <x v="6"/>
    <x v="2"/>
    <x v="2"/>
    <x v="2"/>
    <x v="8"/>
    <x v="66"/>
    <x v="111"/>
    <x v="87"/>
    <x v="111"/>
    <x v="84"/>
    <x v="104"/>
    <x v="1"/>
  </r>
  <r>
    <x v="0"/>
    <x v="6"/>
    <x v="6"/>
    <x v="9"/>
    <x v="9"/>
    <x v="9"/>
    <x v="9"/>
    <x v="95"/>
    <x v="112"/>
    <x v="88"/>
    <x v="112"/>
    <x v="70"/>
    <x v="105"/>
    <x v="1"/>
  </r>
  <r>
    <x v="0"/>
    <x v="6"/>
    <x v="6"/>
    <x v="8"/>
    <x v="8"/>
    <x v="8"/>
    <x v="10"/>
    <x v="104"/>
    <x v="113"/>
    <x v="89"/>
    <x v="113"/>
    <x v="82"/>
    <x v="73"/>
    <x v="1"/>
  </r>
  <r>
    <x v="0"/>
    <x v="6"/>
    <x v="6"/>
    <x v="12"/>
    <x v="12"/>
    <x v="12"/>
    <x v="11"/>
    <x v="96"/>
    <x v="31"/>
    <x v="31"/>
    <x v="114"/>
    <x v="44"/>
    <x v="106"/>
    <x v="1"/>
  </r>
  <r>
    <x v="0"/>
    <x v="6"/>
    <x v="6"/>
    <x v="26"/>
    <x v="26"/>
    <x v="26"/>
    <x v="12"/>
    <x v="68"/>
    <x v="66"/>
    <x v="37"/>
    <x v="68"/>
    <x v="64"/>
    <x v="107"/>
    <x v="1"/>
  </r>
  <r>
    <x v="0"/>
    <x v="6"/>
    <x v="6"/>
    <x v="13"/>
    <x v="13"/>
    <x v="13"/>
    <x v="13"/>
    <x v="69"/>
    <x v="32"/>
    <x v="38"/>
    <x v="115"/>
    <x v="67"/>
    <x v="108"/>
    <x v="1"/>
  </r>
  <r>
    <x v="0"/>
    <x v="6"/>
    <x v="6"/>
    <x v="23"/>
    <x v="23"/>
    <x v="23"/>
    <x v="14"/>
    <x v="71"/>
    <x v="114"/>
    <x v="55"/>
    <x v="56"/>
    <x v="67"/>
    <x v="108"/>
    <x v="1"/>
  </r>
  <r>
    <x v="0"/>
    <x v="6"/>
    <x v="6"/>
    <x v="19"/>
    <x v="19"/>
    <x v="19"/>
    <x v="15"/>
    <x v="72"/>
    <x v="115"/>
    <x v="38"/>
    <x v="115"/>
    <x v="72"/>
    <x v="109"/>
    <x v="1"/>
  </r>
  <r>
    <x v="0"/>
    <x v="6"/>
    <x v="6"/>
    <x v="16"/>
    <x v="16"/>
    <x v="16"/>
    <x v="16"/>
    <x v="105"/>
    <x v="101"/>
    <x v="66"/>
    <x v="116"/>
    <x v="44"/>
    <x v="106"/>
    <x v="1"/>
  </r>
  <r>
    <x v="0"/>
    <x v="6"/>
    <x v="6"/>
    <x v="15"/>
    <x v="15"/>
    <x v="15"/>
    <x v="16"/>
    <x v="105"/>
    <x v="101"/>
    <x v="37"/>
    <x v="68"/>
    <x v="68"/>
    <x v="110"/>
    <x v="1"/>
  </r>
  <r>
    <x v="0"/>
    <x v="6"/>
    <x v="6"/>
    <x v="25"/>
    <x v="25"/>
    <x v="25"/>
    <x v="18"/>
    <x v="106"/>
    <x v="53"/>
    <x v="90"/>
    <x v="117"/>
    <x v="58"/>
    <x v="67"/>
    <x v="1"/>
  </r>
  <r>
    <x v="0"/>
    <x v="6"/>
    <x v="6"/>
    <x v="11"/>
    <x v="11"/>
    <x v="11"/>
    <x v="18"/>
    <x v="106"/>
    <x v="53"/>
    <x v="38"/>
    <x v="115"/>
    <x v="80"/>
    <x v="111"/>
    <x v="1"/>
  </r>
  <r>
    <x v="0"/>
    <x v="7"/>
    <x v="7"/>
    <x v="1"/>
    <x v="1"/>
    <x v="1"/>
    <x v="0"/>
    <x v="107"/>
    <x v="116"/>
    <x v="15"/>
    <x v="118"/>
    <x v="68"/>
    <x v="112"/>
    <x v="1"/>
  </r>
  <r>
    <x v="0"/>
    <x v="7"/>
    <x v="7"/>
    <x v="0"/>
    <x v="0"/>
    <x v="0"/>
    <x v="1"/>
    <x v="75"/>
    <x v="117"/>
    <x v="91"/>
    <x v="119"/>
    <x v="85"/>
    <x v="113"/>
    <x v="1"/>
  </r>
  <r>
    <x v="0"/>
    <x v="7"/>
    <x v="7"/>
    <x v="3"/>
    <x v="3"/>
    <x v="3"/>
    <x v="2"/>
    <x v="93"/>
    <x v="118"/>
    <x v="88"/>
    <x v="120"/>
    <x v="86"/>
    <x v="114"/>
    <x v="1"/>
  </r>
  <r>
    <x v="0"/>
    <x v="7"/>
    <x v="7"/>
    <x v="29"/>
    <x v="29"/>
    <x v="29"/>
    <x v="3"/>
    <x v="101"/>
    <x v="2"/>
    <x v="92"/>
    <x v="121"/>
    <x v="55"/>
    <x v="115"/>
    <x v="1"/>
  </r>
  <r>
    <x v="0"/>
    <x v="7"/>
    <x v="7"/>
    <x v="4"/>
    <x v="4"/>
    <x v="4"/>
    <x v="4"/>
    <x v="102"/>
    <x v="119"/>
    <x v="52"/>
    <x v="122"/>
    <x v="87"/>
    <x v="116"/>
    <x v="1"/>
  </r>
  <r>
    <x v="0"/>
    <x v="7"/>
    <x v="7"/>
    <x v="5"/>
    <x v="5"/>
    <x v="5"/>
    <x v="5"/>
    <x v="108"/>
    <x v="120"/>
    <x v="65"/>
    <x v="123"/>
    <x v="71"/>
    <x v="43"/>
    <x v="1"/>
  </r>
  <r>
    <x v="0"/>
    <x v="7"/>
    <x v="7"/>
    <x v="9"/>
    <x v="9"/>
    <x v="9"/>
    <x v="6"/>
    <x v="95"/>
    <x v="121"/>
    <x v="93"/>
    <x v="124"/>
    <x v="62"/>
    <x v="117"/>
    <x v="1"/>
  </r>
  <r>
    <x v="0"/>
    <x v="7"/>
    <x v="7"/>
    <x v="10"/>
    <x v="10"/>
    <x v="10"/>
    <x v="7"/>
    <x v="56"/>
    <x v="122"/>
    <x v="83"/>
    <x v="125"/>
    <x v="44"/>
    <x v="118"/>
    <x v="1"/>
  </r>
  <r>
    <x v="0"/>
    <x v="7"/>
    <x v="7"/>
    <x v="30"/>
    <x v="30"/>
    <x v="30"/>
    <x v="8"/>
    <x v="96"/>
    <x v="123"/>
    <x v="52"/>
    <x v="122"/>
    <x v="83"/>
    <x v="119"/>
    <x v="1"/>
  </r>
  <r>
    <x v="0"/>
    <x v="7"/>
    <x v="7"/>
    <x v="7"/>
    <x v="7"/>
    <x v="7"/>
    <x v="9"/>
    <x v="71"/>
    <x v="80"/>
    <x v="76"/>
    <x v="111"/>
    <x v="58"/>
    <x v="120"/>
    <x v="1"/>
  </r>
  <r>
    <x v="0"/>
    <x v="7"/>
    <x v="7"/>
    <x v="8"/>
    <x v="8"/>
    <x v="8"/>
    <x v="10"/>
    <x v="82"/>
    <x v="31"/>
    <x v="43"/>
    <x v="126"/>
    <x v="88"/>
    <x v="121"/>
    <x v="1"/>
  </r>
  <r>
    <x v="0"/>
    <x v="7"/>
    <x v="7"/>
    <x v="11"/>
    <x v="11"/>
    <x v="11"/>
    <x v="11"/>
    <x v="109"/>
    <x v="124"/>
    <x v="52"/>
    <x v="122"/>
    <x v="89"/>
    <x v="122"/>
    <x v="1"/>
  </r>
  <r>
    <x v="0"/>
    <x v="7"/>
    <x v="7"/>
    <x v="2"/>
    <x v="2"/>
    <x v="2"/>
    <x v="12"/>
    <x v="83"/>
    <x v="125"/>
    <x v="70"/>
    <x v="127"/>
    <x v="58"/>
    <x v="120"/>
    <x v="1"/>
  </r>
  <r>
    <x v="0"/>
    <x v="7"/>
    <x v="7"/>
    <x v="6"/>
    <x v="6"/>
    <x v="6"/>
    <x v="13"/>
    <x v="84"/>
    <x v="114"/>
    <x v="76"/>
    <x v="111"/>
    <x v="85"/>
    <x v="113"/>
    <x v="1"/>
  </r>
  <r>
    <x v="0"/>
    <x v="7"/>
    <x v="7"/>
    <x v="15"/>
    <x v="15"/>
    <x v="15"/>
    <x v="14"/>
    <x v="110"/>
    <x v="126"/>
    <x v="69"/>
    <x v="128"/>
    <x v="83"/>
    <x v="119"/>
    <x v="1"/>
  </r>
  <r>
    <x v="0"/>
    <x v="7"/>
    <x v="7"/>
    <x v="16"/>
    <x v="16"/>
    <x v="16"/>
    <x v="15"/>
    <x v="85"/>
    <x v="127"/>
    <x v="67"/>
    <x v="129"/>
    <x v="88"/>
    <x v="121"/>
    <x v="1"/>
  </r>
  <r>
    <x v="0"/>
    <x v="7"/>
    <x v="7"/>
    <x v="31"/>
    <x v="31"/>
    <x v="31"/>
    <x v="15"/>
    <x v="85"/>
    <x v="127"/>
    <x v="68"/>
    <x v="130"/>
    <x v="71"/>
    <x v="43"/>
    <x v="1"/>
  </r>
  <r>
    <x v="0"/>
    <x v="7"/>
    <x v="7"/>
    <x v="12"/>
    <x v="12"/>
    <x v="12"/>
    <x v="15"/>
    <x v="85"/>
    <x v="127"/>
    <x v="66"/>
    <x v="131"/>
    <x v="70"/>
    <x v="123"/>
    <x v="1"/>
  </r>
  <r>
    <x v="0"/>
    <x v="7"/>
    <x v="7"/>
    <x v="32"/>
    <x v="32"/>
    <x v="32"/>
    <x v="18"/>
    <x v="86"/>
    <x v="53"/>
    <x v="67"/>
    <x v="129"/>
    <x v="70"/>
    <x v="123"/>
    <x v="1"/>
  </r>
  <r>
    <x v="0"/>
    <x v="7"/>
    <x v="7"/>
    <x v="33"/>
    <x v="33"/>
    <x v="33"/>
    <x v="19"/>
    <x v="87"/>
    <x v="128"/>
    <x v="90"/>
    <x v="132"/>
    <x v="72"/>
    <x v="13"/>
    <x v="1"/>
  </r>
  <r>
    <x v="0"/>
    <x v="7"/>
    <x v="7"/>
    <x v="13"/>
    <x v="13"/>
    <x v="13"/>
    <x v="19"/>
    <x v="87"/>
    <x v="128"/>
    <x v="66"/>
    <x v="131"/>
    <x v="85"/>
    <x v="113"/>
    <x v="1"/>
  </r>
  <r>
    <x v="0"/>
    <x v="7"/>
    <x v="7"/>
    <x v="19"/>
    <x v="19"/>
    <x v="19"/>
    <x v="19"/>
    <x v="87"/>
    <x v="128"/>
    <x v="37"/>
    <x v="133"/>
    <x v="80"/>
    <x v="44"/>
    <x v="1"/>
  </r>
  <r>
    <x v="0"/>
    <x v="8"/>
    <x v="8"/>
    <x v="1"/>
    <x v="1"/>
    <x v="1"/>
    <x v="0"/>
    <x v="111"/>
    <x v="129"/>
    <x v="94"/>
    <x v="134"/>
    <x v="73"/>
    <x v="124"/>
    <x v="1"/>
  </r>
  <r>
    <x v="0"/>
    <x v="8"/>
    <x v="8"/>
    <x v="3"/>
    <x v="3"/>
    <x v="3"/>
    <x v="1"/>
    <x v="112"/>
    <x v="130"/>
    <x v="95"/>
    <x v="135"/>
    <x v="59"/>
    <x v="125"/>
    <x v="1"/>
  </r>
  <r>
    <x v="0"/>
    <x v="8"/>
    <x v="8"/>
    <x v="4"/>
    <x v="4"/>
    <x v="4"/>
    <x v="2"/>
    <x v="113"/>
    <x v="131"/>
    <x v="92"/>
    <x v="136"/>
    <x v="90"/>
    <x v="126"/>
    <x v="1"/>
  </r>
  <r>
    <x v="0"/>
    <x v="8"/>
    <x v="8"/>
    <x v="0"/>
    <x v="0"/>
    <x v="0"/>
    <x v="3"/>
    <x v="89"/>
    <x v="132"/>
    <x v="96"/>
    <x v="137"/>
    <x v="50"/>
    <x v="98"/>
    <x v="1"/>
  </r>
  <r>
    <x v="0"/>
    <x v="8"/>
    <x v="8"/>
    <x v="5"/>
    <x v="5"/>
    <x v="5"/>
    <x v="4"/>
    <x v="90"/>
    <x v="133"/>
    <x v="97"/>
    <x v="138"/>
    <x v="66"/>
    <x v="127"/>
    <x v="1"/>
  </r>
  <r>
    <x v="0"/>
    <x v="8"/>
    <x v="8"/>
    <x v="7"/>
    <x v="7"/>
    <x v="7"/>
    <x v="5"/>
    <x v="114"/>
    <x v="134"/>
    <x v="98"/>
    <x v="139"/>
    <x v="53"/>
    <x v="128"/>
    <x v="1"/>
  </r>
  <r>
    <x v="0"/>
    <x v="8"/>
    <x v="8"/>
    <x v="2"/>
    <x v="2"/>
    <x v="2"/>
    <x v="6"/>
    <x v="91"/>
    <x v="135"/>
    <x v="99"/>
    <x v="140"/>
    <x v="45"/>
    <x v="129"/>
    <x v="1"/>
  </r>
  <r>
    <x v="0"/>
    <x v="8"/>
    <x v="8"/>
    <x v="6"/>
    <x v="6"/>
    <x v="6"/>
    <x v="7"/>
    <x v="115"/>
    <x v="136"/>
    <x v="85"/>
    <x v="141"/>
    <x v="44"/>
    <x v="76"/>
    <x v="1"/>
  </r>
  <r>
    <x v="0"/>
    <x v="8"/>
    <x v="8"/>
    <x v="9"/>
    <x v="9"/>
    <x v="9"/>
    <x v="8"/>
    <x v="116"/>
    <x v="8"/>
    <x v="100"/>
    <x v="142"/>
    <x v="88"/>
    <x v="130"/>
    <x v="1"/>
  </r>
  <r>
    <x v="0"/>
    <x v="8"/>
    <x v="8"/>
    <x v="10"/>
    <x v="10"/>
    <x v="10"/>
    <x v="9"/>
    <x v="62"/>
    <x v="48"/>
    <x v="62"/>
    <x v="109"/>
    <x v="82"/>
    <x v="131"/>
    <x v="1"/>
  </r>
  <r>
    <x v="0"/>
    <x v="8"/>
    <x v="8"/>
    <x v="8"/>
    <x v="8"/>
    <x v="8"/>
    <x v="10"/>
    <x v="102"/>
    <x v="137"/>
    <x v="77"/>
    <x v="143"/>
    <x v="53"/>
    <x v="128"/>
    <x v="1"/>
  </r>
  <r>
    <x v="0"/>
    <x v="8"/>
    <x v="8"/>
    <x v="12"/>
    <x v="12"/>
    <x v="12"/>
    <x v="10"/>
    <x v="102"/>
    <x v="137"/>
    <x v="50"/>
    <x v="144"/>
    <x v="91"/>
    <x v="132"/>
    <x v="1"/>
  </r>
  <r>
    <x v="0"/>
    <x v="8"/>
    <x v="8"/>
    <x v="26"/>
    <x v="26"/>
    <x v="26"/>
    <x v="12"/>
    <x v="104"/>
    <x v="34"/>
    <x v="53"/>
    <x v="145"/>
    <x v="91"/>
    <x v="132"/>
    <x v="1"/>
  </r>
  <r>
    <x v="0"/>
    <x v="8"/>
    <x v="8"/>
    <x v="19"/>
    <x v="19"/>
    <x v="19"/>
    <x v="13"/>
    <x v="56"/>
    <x v="138"/>
    <x v="63"/>
    <x v="146"/>
    <x v="88"/>
    <x v="130"/>
    <x v="1"/>
  </r>
  <r>
    <x v="0"/>
    <x v="8"/>
    <x v="8"/>
    <x v="11"/>
    <x v="11"/>
    <x v="11"/>
    <x v="14"/>
    <x v="79"/>
    <x v="126"/>
    <x v="83"/>
    <x v="147"/>
    <x v="88"/>
    <x v="130"/>
    <x v="1"/>
  </r>
  <r>
    <x v="0"/>
    <x v="8"/>
    <x v="8"/>
    <x v="16"/>
    <x v="16"/>
    <x v="16"/>
    <x v="15"/>
    <x v="68"/>
    <x v="139"/>
    <x v="43"/>
    <x v="133"/>
    <x v="58"/>
    <x v="133"/>
    <x v="1"/>
  </r>
  <r>
    <x v="0"/>
    <x v="8"/>
    <x v="8"/>
    <x v="17"/>
    <x v="17"/>
    <x v="17"/>
    <x v="16"/>
    <x v="70"/>
    <x v="140"/>
    <x v="70"/>
    <x v="148"/>
    <x v="82"/>
    <x v="131"/>
    <x v="1"/>
  </r>
  <r>
    <x v="0"/>
    <x v="8"/>
    <x v="8"/>
    <x v="13"/>
    <x v="13"/>
    <x v="13"/>
    <x v="17"/>
    <x v="81"/>
    <x v="141"/>
    <x v="76"/>
    <x v="54"/>
    <x v="67"/>
    <x v="134"/>
    <x v="1"/>
  </r>
  <r>
    <x v="0"/>
    <x v="8"/>
    <x v="8"/>
    <x v="25"/>
    <x v="25"/>
    <x v="25"/>
    <x v="18"/>
    <x v="82"/>
    <x v="142"/>
    <x v="66"/>
    <x v="149"/>
    <x v="58"/>
    <x v="133"/>
    <x v="1"/>
  </r>
  <r>
    <x v="0"/>
    <x v="8"/>
    <x v="8"/>
    <x v="18"/>
    <x v="18"/>
    <x v="18"/>
    <x v="19"/>
    <x v="72"/>
    <x v="143"/>
    <x v="53"/>
    <x v="145"/>
    <x v="68"/>
    <x v="135"/>
    <x v="1"/>
  </r>
  <r>
    <x v="0"/>
    <x v="9"/>
    <x v="9"/>
    <x v="0"/>
    <x v="0"/>
    <x v="0"/>
    <x v="0"/>
    <x v="117"/>
    <x v="144"/>
    <x v="81"/>
    <x v="150"/>
    <x v="58"/>
    <x v="136"/>
    <x v="1"/>
  </r>
  <r>
    <x v="0"/>
    <x v="9"/>
    <x v="9"/>
    <x v="16"/>
    <x v="16"/>
    <x v="16"/>
    <x v="1"/>
    <x v="51"/>
    <x v="145"/>
    <x v="62"/>
    <x v="151"/>
    <x v="55"/>
    <x v="137"/>
    <x v="1"/>
  </r>
  <r>
    <x v="0"/>
    <x v="9"/>
    <x v="9"/>
    <x v="1"/>
    <x v="1"/>
    <x v="1"/>
    <x v="2"/>
    <x v="63"/>
    <x v="146"/>
    <x v="14"/>
    <x v="152"/>
    <x v="72"/>
    <x v="138"/>
    <x v="1"/>
  </r>
  <r>
    <x v="0"/>
    <x v="9"/>
    <x v="9"/>
    <x v="3"/>
    <x v="3"/>
    <x v="3"/>
    <x v="3"/>
    <x v="118"/>
    <x v="147"/>
    <x v="64"/>
    <x v="153"/>
    <x v="84"/>
    <x v="139"/>
    <x v="1"/>
  </r>
  <r>
    <x v="0"/>
    <x v="9"/>
    <x v="9"/>
    <x v="5"/>
    <x v="5"/>
    <x v="5"/>
    <x v="4"/>
    <x v="53"/>
    <x v="148"/>
    <x v="65"/>
    <x v="154"/>
    <x v="66"/>
    <x v="140"/>
    <x v="1"/>
  </r>
  <r>
    <x v="0"/>
    <x v="9"/>
    <x v="9"/>
    <x v="4"/>
    <x v="4"/>
    <x v="4"/>
    <x v="5"/>
    <x v="95"/>
    <x v="107"/>
    <x v="37"/>
    <x v="99"/>
    <x v="45"/>
    <x v="141"/>
    <x v="1"/>
  </r>
  <r>
    <x v="0"/>
    <x v="9"/>
    <x v="9"/>
    <x v="6"/>
    <x v="6"/>
    <x v="6"/>
    <x v="6"/>
    <x v="81"/>
    <x v="149"/>
    <x v="53"/>
    <x v="155"/>
    <x v="74"/>
    <x v="142"/>
    <x v="1"/>
  </r>
  <r>
    <x v="0"/>
    <x v="9"/>
    <x v="9"/>
    <x v="34"/>
    <x v="34"/>
    <x v="34"/>
    <x v="7"/>
    <x v="82"/>
    <x v="150"/>
    <x v="76"/>
    <x v="156"/>
    <x v="68"/>
    <x v="143"/>
    <x v="1"/>
  </r>
  <r>
    <x v="0"/>
    <x v="9"/>
    <x v="9"/>
    <x v="12"/>
    <x v="12"/>
    <x v="12"/>
    <x v="8"/>
    <x v="83"/>
    <x v="29"/>
    <x v="53"/>
    <x v="155"/>
    <x v="72"/>
    <x v="138"/>
    <x v="1"/>
  </r>
  <r>
    <x v="0"/>
    <x v="9"/>
    <x v="9"/>
    <x v="10"/>
    <x v="10"/>
    <x v="10"/>
    <x v="8"/>
    <x v="83"/>
    <x v="29"/>
    <x v="87"/>
    <x v="157"/>
    <x v="88"/>
    <x v="52"/>
    <x v="1"/>
  </r>
  <r>
    <x v="0"/>
    <x v="9"/>
    <x v="9"/>
    <x v="2"/>
    <x v="2"/>
    <x v="2"/>
    <x v="8"/>
    <x v="83"/>
    <x v="29"/>
    <x v="54"/>
    <x v="158"/>
    <x v="67"/>
    <x v="144"/>
    <x v="1"/>
  </r>
  <r>
    <x v="0"/>
    <x v="9"/>
    <x v="9"/>
    <x v="7"/>
    <x v="7"/>
    <x v="7"/>
    <x v="11"/>
    <x v="84"/>
    <x v="151"/>
    <x v="38"/>
    <x v="159"/>
    <x v="62"/>
    <x v="145"/>
    <x v="1"/>
  </r>
  <r>
    <x v="0"/>
    <x v="9"/>
    <x v="9"/>
    <x v="9"/>
    <x v="9"/>
    <x v="9"/>
    <x v="12"/>
    <x v="119"/>
    <x v="152"/>
    <x v="87"/>
    <x v="157"/>
    <x v="89"/>
    <x v="122"/>
    <x v="1"/>
  </r>
  <r>
    <x v="0"/>
    <x v="9"/>
    <x v="9"/>
    <x v="23"/>
    <x v="23"/>
    <x v="23"/>
    <x v="12"/>
    <x v="119"/>
    <x v="152"/>
    <x v="55"/>
    <x v="56"/>
    <x v="74"/>
    <x v="142"/>
    <x v="1"/>
  </r>
  <r>
    <x v="0"/>
    <x v="9"/>
    <x v="9"/>
    <x v="21"/>
    <x v="21"/>
    <x v="21"/>
    <x v="14"/>
    <x v="86"/>
    <x v="153"/>
    <x v="54"/>
    <x v="158"/>
    <x v="88"/>
    <x v="52"/>
    <x v="1"/>
  </r>
  <r>
    <x v="0"/>
    <x v="9"/>
    <x v="9"/>
    <x v="13"/>
    <x v="13"/>
    <x v="13"/>
    <x v="14"/>
    <x v="86"/>
    <x v="153"/>
    <x v="66"/>
    <x v="160"/>
    <x v="80"/>
    <x v="146"/>
    <x v="1"/>
  </r>
  <r>
    <x v="0"/>
    <x v="9"/>
    <x v="9"/>
    <x v="8"/>
    <x v="8"/>
    <x v="8"/>
    <x v="16"/>
    <x v="87"/>
    <x v="52"/>
    <x v="69"/>
    <x v="161"/>
    <x v="88"/>
    <x v="52"/>
    <x v="1"/>
  </r>
  <r>
    <x v="0"/>
    <x v="9"/>
    <x v="9"/>
    <x v="25"/>
    <x v="25"/>
    <x v="25"/>
    <x v="17"/>
    <x v="120"/>
    <x v="154"/>
    <x v="69"/>
    <x v="161"/>
    <x v="74"/>
    <x v="142"/>
    <x v="1"/>
  </r>
  <r>
    <x v="0"/>
    <x v="9"/>
    <x v="9"/>
    <x v="17"/>
    <x v="17"/>
    <x v="17"/>
    <x v="18"/>
    <x v="121"/>
    <x v="155"/>
    <x v="68"/>
    <x v="162"/>
    <x v="88"/>
    <x v="52"/>
    <x v="1"/>
  </r>
  <r>
    <x v="0"/>
    <x v="9"/>
    <x v="9"/>
    <x v="11"/>
    <x v="11"/>
    <x v="11"/>
    <x v="18"/>
    <x v="121"/>
    <x v="155"/>
    <x v="70"/>
    <x v="163"/>
    <x v="80"/>
    <x v="146"/>
    <x v="1"/>
  </r>
  <r>
    <x v="0"/>
    <x v="10"/>
    <x v="10"/>
    <x v="16"/>
    <x v="16"/>
    <x v="16"/>
    <x v="0"/>
    <x v="107"/>
    <x v="156"/>
    <x v="49"/>
    <x v="164"/>
    <x v="92"/>
    <x v="147"/>
    <x v="2"/>
  </r>
  <r>
    <x v="0"/>
    <x v="10"/>
    <x v="10"/>
    <x v="0"/>
    <x v="0"/>
    <x v="0"/>
    <x v="1"/>
    <x v="93"/>
    <x v="54"/>
    <x v="36"/>
    <x v="165"/>
    <x v="68"/>
    <x v="148"/>
    <x v="1"/>
  </r>
  <r>
    <x v="0"/>
    <x v="10"/>
    <x v="10"/>
    <x v="1"/>
    <x v="1"/>
    <x v="1"/>
    <x v="2"/>
    <x v="76"/>
    <x v="157"/>
    <x v="82"/>
    <x v="166"/>
    <x v="88"/>
    <x v="149"/>
    <x v="1"/>
  </r>
  <r>
    <x v="0"/>
    <x v="10"/>
    <x v="10"/>
    <x v="4"/>
    <x v="4"/>
    <x v="4"/>
    <x v="3"/>
    <x v="94"/>
    <x v="158"/>
    <x v="43"/>
    <x v="167"/>
    <x v="52"/>
    <x v="150"/>
    <x v="1"/>
  </r>
  <r>
    <x v="0"/>
    <x v="10"/>
    <x v="10"/>
    <x v="3"/>
    <x v="3"/>
    <x v="3"/>
    <x v="4"/>
    <x v="77"/>
    <x v="159"/>
    <x v="64"/>
    <x v="168"/>
    <x v="63"/>
    <x v="151"/>
    <x v="1"/>
  </r>
  <r>
    <x v="0"/>
    <x v="10"/>
    <x v="10"/>
    <x v="6"/>
    <x v="6"/>
    <x v="6"/>
    <x v="5"/>
    <x v="54"/>
    <x v="23"/>
    <x v="83"/>
    <x v="124"/>
    <x v="80"/>
    <x v="19"/>
    <x v="1"/>
  </r>
  <r>
    <x v="0"/>
    <x v="10"/>
    <x v="10"/>
    <x v="5"/>
    <x v="5"/>
    <x v="5"/>
    <x v="6"/>
    <x v="95"/>
    <x v="160"/>
    <x v="48"/>
    <x v="169"/>
    <x v="58"/>
    <x v="152"/>
    <x v="1"/>
  </r>
  <r>
    <x v="0"/>
    <x v="10"/>
    <x v="10"/>
    <x v="2"/>
    <x v="2"/>
    <x v="2"/>
    <x v="7"/>
    <x v="78"/>
    <x v="161"/>
    <x v="52"/>
    <x v="170"/>
    <x v="71"/>
    <x v="153"/>
    <x v="1"/>
  </r>
  <r>
    <x v="0"/>
    <x v="10"/>
    <x v="10"/>
    <x v="7"/>
    <x v="7"/>
    <x v="7"/>
    <x v="8"/>
    <x v="80"/>
    <x v="162"/>
    <x v="43"/>
    <x v="167"/>
    <x v="83"/>
    <x v="154"/>
    <x v="1"/>
  </r>
  <r>
    <x v="0"/>
    <x v="10"/>
    <x v="10"/>
    <x v="12"/>
    <x v="12"/>
    <x v="12"/>
    <x v="9"/>
    <x v="109"/>
    <x v="163"/>
    <x v="38"/>
    <x v="171"/>
    <x v="88"/>
    <x v="149"/>
    <x v="1"/>
  </r>
  <r>
    <x v="0"/>
    <x v="10"/>
    <x v="10"/>
    <x v="10"/>
    <x v="10"/>
    <x v="10"/>
    <x v="10"/>
    <x v="83"/>
    <x v="164"/>
    <x v="37"/>
    <x v="172"/>
    <x v="83"/>
    <x v="154"/>
    <x v="1"/>
  </r>
  <r>
    <x v="0"/>
    <x v="10"/>
    <x v="10"/>
    <x v="9"/>
    <x v="9"/>
    <x v="9"/>
    <x v="11"/>
    <x v="105"/>
    <x v="165"/>
    <x v="89"/>
    <x v="98"/>
    <x v="85"/>
    <x v="111"/>
    <x v="1"/>
  </r>
  <r>
    <x v="0"/>
    <x v="10"/>
    <x v="10"/>
    <x v="8"/>
    <x v="8"/>
    <x v="8"/>
    <x v="12"/>
    <x v="106"/>
    <x v="166"/>
    <x v="37"/>
    <x v="172"/>
    <x v="72"/>
    <x v="68"/>
    <x v="1"/>
  </r>
  <r>
    <x v="0"/>
    <x v="10"/>
    <x v="10"/>
    <x v="34"/>
    <x v="34"/>
    <x v="34"/>
    <x v="13"/>
    <x v="110"/>
    <x v="125"/>
    <x v="70"/>
    <x v="25"/>
    <x v="44"/>
    <x v="155"/>
    <x v="1"/>
  </r>
  <r>
    <x v="0"/>
    <x v="10"/>
    <x v="10"/>
    <x v="23"/>
    <x v="23"/>
    <x v="23"/>
    <x v="13"/>
    <x v="110"/>
    <x v="125"/>
    <x v="55"/>
    <x v="56"/>
    <x v="74"/>
    <x v="156"/>
    <x v="1"/>
  </r>
  <r>
    <x v="0"/>
    <x v="10"/>
    <x v="10"/>
    <x v="25"/>
    <x v="25"/>
    <x v="25"/>
    <x v="15"/>
    <x v="121"/>
    <x v="143"/>
    <x v="68"/>
    <x v="173"/>
    <x v="88"/>
    <x v="149"/>
    <x v="1"/>
  </r>
  <r>
    <x v="0"/>
    <x v="10"/>
    <x v="10"/>
    <x v="17"/>
    <x v="17"/>
    <x v="17"/>
    <x v="15"/>
    <x v="121"/>
    <x v="143"/>
    <x v="68"/>
    <x v="173"/>
    <x v="88"/>
    <x v="149"/>
    <x v="1"/>
  </r>
  <r>
    <x v="0"/>
    <x v="10"/>
    <x v="10"/>
    <x v="13"/>
    <x v="13"/>
    <x v="13"/>
    <x v="15"/>
    <x v="121"/>
    <x v="143"/>
    <x v="68"/>
    <x v="173"/>
    <x v="88"/>
    <x v="149"/>
    <x v="1"/>
  </r>
  <r>
    <x v="0"/>
    <x v="10"/>
    <x v="10"/>
    <x v="35"/>
    <x v="35"/>
    <x v="35"/>
    <x v="15"/>
    <x v="121"/>
    <x v="143"/>
    <x v="68"/>
    <x v="173"/>
    <x v="70"/>
    <x v="157"/>
    <x v="1"/>
  </r>
  <r>
    <x v="0"/>
    <x v="10"/>
    <x v="10"/>
    <x v="36"/>
    <x v="36"/>
    <x v="36"/>
    <x v="19"/>
    <x v="122"/>
    <x v="167"/>
    <x v="55"/>
    <x v="56"/>
    <x v="88"/>
    <x v="149"/>
    <x v="1"/>
  </r>
  <r>
    <x v="0"/>
    <x v="10"/>
    <x v="10"/>
    <x v="11"/>
    <x v="11"/>
    <x v="11"/>
    <x v="19"/>
    <x v="122"/>
    <x v="167"/>
    <x v="69"/>
    <x v="18"/>
    <x v="62"/>
    <x v="94"/>
    <x v="1"/>
  </r>
  <r>
    <x v="0"/>
    <x v="11"/>
    <x v="11"/>
    <x v="1"/>
    <x v="1"/>
    <x v="1"/>
    <x v="0"/>
    <x v="123"/>
    <x v="168"/>
    <x v="101"/>
    <x v="174"/>
    <x v="88"/>
    <x v="158"/>
    <x v="1"/>
  </r>
  <r>
    <x v="0"/>
    <x v="11"/>
    <x v="11"/>
    <x v="2"/>
    <x v="2"/>
    <x v="2"/>
    <x v="1"/>
    <x v="52"/>
    <x v="131"/>
    <x v="102"/>
    <x v="175"/>
    <x v="73"/>
    <x v="159"/>
    <x v="1"/>
  </r>
  <r>
    <x v="0"/>
    <x v="11"/>
    <x v="11"/>
    <x v="0"/>
    <x v="0"/>
    <x v="0"/>
    <x v="2"/>
    <x v="94"/>
    <x v="158"/>
    <x v="17"/>
    <x v="176"/>
    <x v="72"/>
    <x v="160"/>
    <x v="1"/>
  </r>
  <r>
    <x v="0"/>
    <x v="11"/>
    <x v="11"/>
    <x v="4"/>
    <x v="4"/>
    <x v="4"/>
    <x v="3"/>
    <x v="124"/>
    <x v="169"/>
    <x v="76"/>
    <x v="177"/>
    <x v="93"/>
    <x v="161"/>
    <x v="1"/>
  </r>
  <r>
    <x v="0"/>
    <x v="11"/>
    <x v="11"/>
    <x v="3"/>
    <x v="3"/>
    <x v="3"/>
    <x v="4"/>
    <x v="125"/>
    <x v="170"/>
    <x v="77"/>
    <x v="178"/>
    <x v="54"/>
    <x v="162"/>
    <x v="1"/>
  </r>
  <r>
    <x v="0"/>
    <x v="11"/>
    <x v="11"/>
    <x v="7"/>
    <x v="7"/>
    <x v="7"/>
    <x v="5"/>
    <x v="104"/>
    <x v="171"/>
    <x v="87"/>
    <x v="179"/>
    <x v="65"/>
    <x v="163"/>
    <x v="1"/>
  </r>
  <r>
    <x v="0"/>
    <x v="11"/>
    <x v="11"/>
    <x v="6"/>
    <x v="6"/>
    <x v="6"/>
    <x v="6"/>
    <x v="56"/>
    <x v="172"/>
    <x v="31"/>
    <x v="26"/>
    <x v="88"/>
    <x v="158"/>
    <x v="1"/>
  </r>
  <r>
    <x v="0"/>
    <x v="11"/>
    <x v="11"/>
    <x v="9"/>
    <x v="9"/>
    <x v="9"/>
    <x v="7"/>
    <x v="69"/>
    <x v="173"/>
    <x v="48"/>
    <x v="180"/>
    <x v="62"/>
    <x v="164"/>
    <x v="1"/>
  </r>
  <r>
    <x v="0"/>
    <x v="11"/>
    <x v="11"/>
    <x v="8"/>
    <x v="8"/>
    <x v="8"/>
    <x v="8"/>
    <x v="70"/>
    <x v="174"/>
    <x v="66"/>
    <x v="181"/>
    <x v="50"/>
    <x v="165"/>
    <x v="1"/>
  </r>
  <r>
    <x v="0"/>
    <x v="11"/>
    <x v="11"/>
    <x v="23"/>
    <x v="23"/>
    <x v="23"/>
    <x v="9"/>
    <x v="71"/>
    <x v="48"/>
    <x v="55"/>
    <x v="56"/>
    <x v="44"/>
    <x v="166"/>
    <x v="1"/>
  </r>
  <r>
    <x v="0"/>
    <x v="11"/>
    <x v="11"/>
    <x v="5"/>
    <x v="5"/>
    <x v="5"/>
    <x v="10"/>
    <x v="82"/>
    <x v="175"/>
    <x v="43"/>
    <x v="182"/>
    <x v="74"/>
    <x v="110"/>
    <x v="2"/>
  </r>
  <r>
    <x v="0"/>
    <x v="11"/>
    <x v="11"/>
    <x v="10"/>
    <x v="10"/>
    <x v="10"/>
    <x v="11"/>
    <x v="72"/>
    <x v="78"/>
    <x v="76"/>
    <x v="177"/>
    <x v="83"/>
    <x v="43"/>
    <x v="1"/>
  </r>
  <r>
    <x v="0"/>
    <x v="11"/>
    <x v="11"/>
    <x v="11"/>
    <x v="11"/>
    <x v="11"/>
    <x v="12"/>
    <x v="106"/>
    <x v="166"/>
    <x v="53"/>
    <x v="183"/>
    <x v="70"/>
    <x v="167"/>
    <x v="1"/>
  </r>
  <r>
    <x v="0"/>
    <x v="11"/>
    <x v="11"/>
    <x v="32"/>
    <x v="32"/>
    <x v="32"/>
    <x v="13"/>
    <x v="119"/>
    <x v="176"/>
    <x v="66"/>
    <x v="181"/>
    <x v="62"/>
    <x v="164"/>
    <x v="1"/>
  </r>
  <r>
    <x v="0"/>
    <x v="11"/>
    <x v="11"/>
    <x v="13"/>
    <x v="13"/>
    <x v="13"/>
    <x v="13"/>
    <x v="119"/>
    <x v="176"/>
    <x v="54"/>
    <x v="16"/>
    <x v="72"/>
    <x v="160"/>
    <x v="1"/>
  </r>
  <r>
    <x v="0"/>
    <x v="11"/>
    <x v="11"/>
    <x v="37"/>
    <x v="37"/>
    <x v="37"/>
    <x v="13"/>
    <x v="119"/>
    <x v="176"/>
    <x v="68"/>
    <x v="184"/>
    <x v="74"/>
    <x v="110"/>
    <x v="1"/>
  </r>
  <r>
    <x v="0"/>
    <x v="11"/>
    <x v="11"/>
    <x v="19"/>
    <x v="19"/>
    <x v="19"/>
    <x v="13"/>
    <x v="119"/>
    <x v="176"/>
    <x v="37"/>
    <x v="185"/>
    <x v="70"/>
    <x v="167"/>
    <x v="1"/>
  </r>
  <r>
    <x v="0"/>
    <x v="11"/>
    <x v="11"/>
    <x v="12"/>
    <x v="12"/>
    <x v="12"/>
    <x v="17"/>
    <x v="86"/>
    <x v="177"/>
    <x v="70"/>
    <x v="81"/>
    <x v="74"/>
    <x v="110"/>
    <x v="1"/>
  </r>
  <r>
    <x v="0"/>
    <x v="11"/>
    <x v="11"/>
    <x v="18"/>
    <x v="18"/>
    <x v="18"/>
    <x v="17"/>
    <x v="86"/>
    <x v="177"/>
    <x v="68"/>
    <x v="184"/>
    <x v="68"/>
    <x v="168"/>
    <x v="1"/>
  </r>
  <r>
    <x v="0"/>
    <x v="11"/>
    <x v="11"/>
    <x v="26"/>
    <x v="26"/>
    <x v="26"/>
    <x v="19"/>
    <x v="87"/>
    <x v="178"/>
    <x v="90"/>
    <x v="186"/>
    <x v="72"/>
    <x v="160"/>
    <x v="1"/>
  </r>
  <r>
    <x v="0"/>
    <x v="12"/>
    <x v="12"/>
    <x v="34"/>
    <x v="34"/>
    <x v="34"/>
    <x v="0"/>
    <x v="126"/>
    <x v="179"/>
    <x v="50"/>
    <x v="187"/>
    <x v="62"/>
    <x v="24"/>
    <x v="1"/>
  </r>
  <r>
    <x v="0"/>
    <x v="12"/>
    <x v="12"/>
    <x v="0"/>
    <x v="0"/>
    <x v="0"/>
    <x v="1"/>
    <x v="81"/>
    <x v="180"/>
    <x v="60"/>
    <x v="188"/>
    <x v="88"/>
    <x v="169"/>
    <x v="1"/>
  </r>
  <r>
    <x v="0"/>
    <x v="12"/>
    <x v="12"/>
    <x v="5"/>
    <x v="5"/>
    <x v="5"/>
    <x v="2"/>
    <x v="87"/>
    <x v="181"/>
    <x v="37"/>
    <x v="189"/>
    <x v="80"/>
    <x v="170"/>
    <x v="1"/>
  </r>
  <r>
    <x v="0"/>
    <x v="12"/>
    <x v="12"/>
    <x v="4"/>
    <x v="4"/>
    <x v="4"/>
    <x v="3"/>
    <x v="120"/>
    <x v="182"/>
    <x v="54"/>
    <x v="6"/>
    <x v="70"/>
    <x v="171"/>
    <x v="1"/>
  </r>
  <r>
    <x v="0"/>
    <x v="12"/>
    <x v="12"/>
    <x v="2"/>
    <x v="2"/>
    <x v="2"/>
    <x v="4"/>
    <x v="122"/>
    <x v="183"/>
    <x v="90"/>
    <x v="190"/>
    <x v="62"/>
    <x v="24"/>
    <x v="1"/>
  </r>
  <r>
    <x v="0"/>
    <x v="12"/>
    <x v="12"/>
    <x v="27"/>
    <x v="27"/>
    <x v="27"/>
    <x v="4"/>
    <x v="122"/>
    <x v="183"/>
    <x v="90"/>
    <x v="190"/>
    <x v="62"/>
    <x v="24"/>
    <x v="1"/>
  </r>
  <r>
    <x v="0"/>
    <x v="12"/>
    <x v="12"/>
    <x v="1"/>
    <x v="1"/>
    <x v="1"/>
    <x v="4"/>
    <x v="122"/>
    <x v="183"/>
    <x v="70"/>
    <x v="191"/>
    <x v="85"/>
    <x v="30"/>
    <x v="1"/>
  </r>
  <r>
    <x v="0"/>
    <x v="12"/>
    <x v="12"/>
    <x v="8"/>
    <x v="8"/>
    <x v="8"/>
    <x v="7"/>
    <x v="127"/>
    <x v="9"/>
    <x v="55"/>
    <x v="56"/>
    <x v="70"/>
    <x v="171"/>
    <x v="1"/>
  </r>
  <r>
    <x v="0"/>
    <x v="12"/>
    <x v="12"/>
    <x v="10"/>
    <x v="10"/>
    <x v="10"/>
    <x v="7"/>
    <x v="127"/>
    <x v="9"/>
    <x v="69"/>
    <x v="192"/>
    <x v="85"/>
    <x v="30"/>
    <x v="1"/>
  </r>
  <r>
    <x v="0"/>
    <x v="12"/>
    <x v="12"/>
    <x v="38"/>
    <x v="38"/>
    <x v="38"/>
    <x v="9"/>
    <x v="128"/>
    <x v="184"/>
    <x v="55"/>
    <x v="56"/>
    <x v="89"/>
    <x v="122"/>
    <x v="1"/>
  </r>
  <r>
    <x v="0"/>
    <x v="12"/>
    <x v="12"/>
    <x v="3"/>
    <x v="3"/>
    <x v="3"/>
    <x v="9"/>
    <x v="128"/>
    <x v="184"/>
    <x v="69"/>
    <x v="192"/>
    <x v="89"/>
    <x v="122"/>
    <x v="1"/>
  </r>
  <r>
    <x v="0"/>
    <x v="12"/>
    <x v="12"/>
    <x v="7"/>
    <x v="7"/>
    <x v="7"/>
    <x v="11"/>
    <x v="129"/>
    <x v="100"/>
    <x v="55"/>
    <x v="56"/>
    <x v="80"/>
    <x v="170"/>
    <x v="1"/>
  </r>
  <r>
    <x v="0"/>
    <x v="12"/>
    <x v="12"/>
    <x v="39"/>
    <x v="39"/>
    <x v="39"/>
    <x v="11"/>
    <x v="129"/>
    <x v="100"/>
    <x v="68"/>
    <x v="193"/>
    <x v="85"/>
    <x v="30"/>
    <x v="1"/>
  </r>
  <r>
    <x v="0"/>
    <x v="12"/>
    <x v="12"/>
    <x v="35"/>
    <x v="35"/>
    <x v="35"/>
    <x v="11"/>
    <x v="129"/>
    <x v="100"/>
    <x v="55"/>
    <x v="56"/>
    <x v="85"/>
    <x v="30"/>
    <x v="1"/>
  </r>
  <r>
    <x v="0"/>
    <x v="12"/>
    <x v="12"/>
    <x v="28"/>
    <x v="28"/>
    <x v="28"/>
    <x v="11"/>
    <x v="129"/>
    <x v="100"/>
    <x v="55"/>
    <x v="56"/>
    <x v="80"/>
    <x v="170"/>
    <x v="1"/>
  </r>
  <r>
    <x v="0"/>
    <x v="12"/>
    <x v="12"/>
    <x v="20"/>
    <x v="20"/>
    <x v="20"/>
    <x v="11"/>
    <x v="129"/>
    <x v="100"/>
    <x v="55"/>
    <x v="56"/>
    <x v="80"/>
    <x v="170"/>
    <x v="1"/>
  </r>
  <r>
    <x v="0"/>
    <x v="12"/>
    <x v="12"/>
    <x v="16"/>
    <x v="16"/>
    <x v="16"/>
    <x v="16"/>
    <x v="130"/>
    <x v="185"/>
    <x v="55"/>
    <x v="56"/>
    <x v="85"/>
    <x v="30"/>
    <x v="1"/>
  </r>
  <r>
    <x v="0"/>
    <x v="12"/>
    <x v="12"/>
    <x v="26"/>
    <x v="26"/>
    <x v="26"/>
    <x v="16"/>
    <x v="130"/>
    <x v="185"/>
    <x v="68"/>
    <x v="193"/>
    <x v="89"/>
    <x v="122"/>
    <x v="1"/>
  </r>
  <r>
    <x v="0"/>
    <x v="12"/>
    <x v="12"/>
    <x v="40"/>
    <x v="40"/>
    <x v="40"/>
    <x v="16"/>
    <x v="130"/>
    <x v="185"/>
    <x v="55"/>
    <x v="56"/>
    <x v="85"/>
    <x v="30"/>
    <x v="1"/>
  </r>
  <r>
    <x v="0"/>
    <x v="12"/>
    <x v="12"/>
    <x v="41"/>
    <x v="41"/>
    <x v="41"/>
    <x v="16"/>
    <x v="130"/>
    <x v="185"/>
    <x v="55"/>
    <x v="56"/>
    <x v="85"/>
    <x v="30"/>
    <x v="1"/>
  </r>
  <r>
    <x v="0"/>
    <x v="12"/>
    <x v="12"/>
    <x v="17"/>
    <x v="17"/>
    <x v="17"/>
    <x v="16"/>
    <x v="130"/>
    <x v="185"/>
    <x v="55"/>
    <x v="56"/>
    <x v="85"/>
    <x v="30"/>
    <x v="1"/>
  </r>
  <r>
    <x v="0"/>
    <x v="12"/>
    <x v="12"/>
    <x v="12"/>
    <x v="12"/>
    <x v="12"/>
    <x v="16"/>
    <x v="130"/>
    <x v="185"/>
    <x v="68"/>
    <x v="193"/>
    <x v="89"/>
    <x v="122"/>
    <x v="1"/>
  </r>
  <r>
    <x v="0"/>
    <x v="12"/>
    <x v="12"/>
    <x v="11"/>
    <x v="11"/>
    <x v="11"/>
    <x v="16"/>
    <x v="130"/>
    <x v="185"/>
    <x v="68"/>
    <x v="193"/>
    <x v="89"/>
    <x v="122"/>
    <x v="1"/>
  </r>
  <r>
    <x v="0"/>
    <x v="12"/>
    <x v="12"/>
    <x v="22"/>
    <x v="22"/>
    <x v="22"/>
    <x v="16"/>
    <x v="130"/>
    <x v="185"/>
    <x v="68"/>
    <x v="193"/>
    <x v="89"/>
    <x v="122"/>
    <x v="1"/>
  </r>
  <r>
    <x v="0"/>
    <x v="12"/>
    <x v="12"/>
    <x v="37"/>
    <x v="37"/>
    <x v="37"/>
    <x v="16"/>
    <x v="130"/>
    <x v="185"/>
    <x v="55"/>
    <x v="56"/>
    <x v="89"/>
    <x v="122"/>
    <x v="1"/>
  </r>
  <r>
    <x v="0"/>
    <x v="12"/>
    <x v="12"/>
    <x v="6"/>
    <x v="6"/>
    <x v="6"/>
    <x v="16"/>
    <x v="130"/>
    <x v="185"/>
    <x v="55"/>
    <x v="56"/>
    <x v="89"/>
    <x v="122"/>
    <x v="1"/>
  </r>
  <r>
    <x v="0"/>
    <x v="12"/>
    <x v="12"/>
    <x v="9"/>
    <x v="9"/>
    <x v="9"/>
    <x v="16"/>
    <x v="130"/>
    <x v="185"/>
    <x v="68"/>
    <x v="193"/>
    <x v="89"/>
    <x v="122"/>
    <x v="1"/>
  </r>
  <r>
    <x v="0"/>
    <x v="12"/>
    <x v="12"/>
    <x v="23"/>
    <x v="23"/>
    <x v="23"/>
    <x v="16"/>
    <x v="130"/>
    <x v="185"/>
    <x v="55"/>
    <x v="56"/>
    <x v="85"/>
    <x v="30"/>
    <x v="1"/>
  </r>
  <r>
    <x v="0"/>
    <x v="13"/>
    <x v="13"/>
    <x v="1"/>
    <x v="1"/>
    <x v="1"/>
    <x v="0"/>
    <x v="52"/>
    <x v="186"/>
    <x v="74"/>
    <x v="194"/>
    <x v="67"/>
    <x v="172"/>
    <x v="1"/>
  </r>
  <r>
    <x v="0"/>
    <x v="13"/>
    <x v="13"/>
    <x v="2"/>
    <x v="2"/>
    <x v="2"/>
    <x v="1"/>
    <x v="94"/>
    <x v="187"/>
    <x v="88"/>
    <x v="195"/>
    <x v="50"/>
    <x v="173"/>
    <x v="1"/>
  </r>
  <r>
    <x v="0"/>
    <x v="13"/>
    <x v="13"/>
    <x v="3"/>
    <x v="3"/>
    <x v="3"/>
    <x v="2"/>
    <x v="126"/>
    <x v="188"/>
    <x v="87"/>
    <x v="196"/>
    <x v="79"/>
    <x v="174"/>
    <x v="1"/>
  </r>
  <r>
    <x v="0"/>
    <x v="13"/>
    <x v="13"/>
    <x v="0"/>
    <x v="0"/>
    <x v="0"/>
    <x v="2"/>
    <x v="126"/>
    <x v="188"/>
    <x v="47"/>
    <x v="197"/>
    <x v="73"/>
    <x v="175"/>
    <x v="1"/>
  </r>
  <r>
    <x v="0"/>
    <x v="13"/>
    <x v="13"/>
    <x v="4"/>
    <x v="4"/>
    <x v="4"/>
    <x v="4"/>
    <x v="70"/>
    <x v="189"/>
    <x v="69"/>
    <x v="111"/>
    <x v="79"/>
    <x v="174"/>
    <x v="1"/>
  </r>
  <r>
    <x v="0"/>
    <x v="13"/>
    <x v="13"/>
    <x v="6"/>
    <x v="6"/>
    <x v="6"/>
    <x v="5"/>
    <x v="71"/>
    <x v="91"/>
    <x v="87"/>
    <x v="196"/>
    <x v="83"/>
    <x v="176"/>
    <x v="1"/>
  </r>
  <r>
    <x v="0"/>
    <x v="13"/>
    <x v="13"/>
    <x v="12"/>
    <x v="12"/>
    <x v="12"/>
    <x v="6"/>
    <x v="109"/>
    <x v="190"/>
    <x v="67"/>
    <x v="198"/>
    <x v="58"/>
    <x v="177"/>
    <x v="1"/>
  </r>
  <r>
    <x v="0"/>
    <x v="13"/>
    <x v="13"/>
    <x v="5"/>
    <x v="5"/>
    <x v="5"/>
    <x v="6"/>
    <x v="109"/>
    <x v="190"/>
    <x v="38"/>
    <x v="199"/>
    <x v="88"/>
    <x v="15"/>
    <x v="1"/>
  </r>
  <r>
    <x v="0"/>
    <x v="13"/>
    <x v="13"/>
    <x v="9"/>
    <x v="9"/>
    <x v="9"/>
    <x v="8"/>
    <x v="85"/>
    <x v="191"/>
    <x v="87"/>
    <x v="196"/>
    <x v="85"/>
    <x v="178"/>
    <x v="1"/>
  </r>
  <r>
    <x v="0"/>
    <x v="13"/>
    <x v="13"/>
    <x v="7"/>
    <x v="7"/>
    <x v="7"/>
    <x v="9"/>
    <x v="119"/>
    <x v="164"/>
    <x v="68"/>
    <x v="128"/>
    <x v="83"/>
    <x v="176"/>
    <x v="1"/>
  </r>
  <r>
    <x v="0"/>
    <x v="13"/>
    <x v="13"/>
    <x v="10"/>
    <x v="10"/>
    <x v="10"/>
    <x v="9"/>
    <x v="119"/>
    <x v="164"/>
    <x v="70"/>
    <x v="200"/>
    <x v="88"/>
    <x v="15"/>
    <x v="1"/>
  </r>
  <r>
    <x v="0"/>
    <x v="13"/>
    <x v="13"/>
    <x v="13"/>
    <x v="13"/>
    <x v="13"/>
    <x v="9"/>
    <x v="119"/>
    <x v="164"/>
    <x v="54"/>
    <x v="201"/>
    <x v="72"/>
    <x v="5"/>
    <x v="1"/>
  </r>
  <r>
    <x v="0"/>
    <x v="13"/>
    <x v="13"/>
    <x v="8"/>
    <x v="8"/>
    <x v="8"/>
    <x v="12"/>
    <x v="87"/>
    <x v="192"/>
    <x v="90"/>
    <x v="129"/>
    <x v="72"/>
    <x v="5"/>
    <x v="1"/>
  </r>
  <r>
    <x v="0"/>
    <x v="13"/>
    <x v="13"/>
    <x v="18"/>
    <x v="18"/>
    <x v="18"/>
    <x v="12"/>
    <x v="87"/>
    <x v="192"/>
    <x v="55"/>
    <x v="56"/>
    <x v="68"/>
    <x v="179"/>
    <x v="1"/>
  </r>
  <r>
    <x v="0"/>
    <x v="13"/>
    <x v="13"/>
    <x v="15"/>
    <x v="15"/>
    <x v="15"/>
    <x v="14"/>
    <x v="120"/>
    <x v="99"/>
    <x v="68"/>
    <x v="128"/>
    <x v="72"/>
    <x v="5"/>
    <x v="1"/>
  </r>
  <r>
    <x v="0"/>
    <x v="13"/>
    <x v="13"/>
    <x v="14"/>
    <x v="14"/>
    <x v="14"/>
    <x v="15"/>
    <x v="121"/>
    <x v="193"/>
    <x v="68"/>
    <x v="128"/>
    <x v="88"/>
    <x v="15"/>
    <x v="1"/>
  </r>
  <r>
    <x v="0"/>
    <x v="13"/>
    <x v="13"/>
    <x v="25"/>
    <x v="25"/>
    <x v="25"/>
    <x v="16"/>
    <x v="122"/>
    <x v="194"/>
    <x v="68"/>
    <x v="128"/>
    <x v="74"/>
    <x v="180"/>
    <x v="1"/>
  </r>
  <r>
    <x v="0"/>
    <x v="13"/>
    <x v="13"/>
    <x v="22"/>
    <x v="22"/>
    <x v="22"/>
    <x v="16"/>
    <x v="122"/>
    <x v="194"/>
    <x v="69"/>
    <x v="111"/>
    <x v="62"/>
    <x v="181"/>
    <x v="1"/>
  </r>
  <r>
    <x v="0"/>
    <x v="13"/>
    <x v="13"/>
    <x v="26"/>
    <x v="26"/>
    <x v="26"/>
    <x v="18"/>
    <x v="131"/>
    <x v="195"/>
    <x v="55"/>
    <x v="56"/>
    <x v="74"/>
    <x v="180"/>
    <x v="1"/>
  </r>
  <r>
    <x v="0"/>
    <x v="13"/>
    <x v="13"/>
    <x v="17"/>
    <x v="17"/>
    <x v="17"/>
    <x v="18"/>
    <x v="131"/>
    <x v="195"/>
    <x v="55"/>
    <x v="56"/>
    <x v="74"/>
    <x v="180"/>
    <x v="1"/>
  </r>
  <r>
    <x v="0"/>
    <x v="14"/>
    <x v="14"/>
    <x v="1"/>
    <x v="1"/>
    <x v="1"/>
    <x v="0"/>
    <x v="61"/>
    <x v="196"/>
    <x v="98"/>
    <x v="202"/>
    <x v="88"/>
    <x v="182"/>
    <x v="1"/>
  </r>
  <r>
    <x v="0"/>
    <x v="14"/>
    <x v="14"/>
    <x v="3"/>
    <x v="3"/>
    <x v="3"/>
    <x v="1"/>
    <x v="103"/>
    <x v="197"/>
    <x v="52"/>
    <x v="203"/>
    <x v="51"/>
    <x v="183"/>
    <x v="1"/>
  </r>
  <r>
    <x v="0"/>
    <x v="14"/>
    <x v="14"/>
    <x v="4"/>
    <x v="4"/>
    <x v="4"/>
    <x v="2"/>
    <x v="54"/>
    <x v="198"/>
    <x v="53"/>
    <x v="204"/>
    <x v="45"/>
    <x v="184"/>
    <x v="1"/>
  </r>
  <r>
    <x v="0"/>
    <x v="14"/>
    <x v="14"/>
    <x v="0"/>
    <x v="0"/>
    <x v="0"/>
    <x v="3"/>
    <x v="104"/>
    <x v="199"/>
    <x v="65"/>
    <x v="205"/>
    <x v="88"/>
    <x v="182"/>
    <x v="1"/>
  </r>
  <r>
    <x v="0"/>
    <x v="14"/>
    <x v="14"/>
    <x v="12"/>
    <x v="12"/>
    <x v="12"/>
    <x v="4"/>
    <x v="132"/>
    <x v="182"/>
    <x v="90"/>
    <x v="206"/>
    <x v="51"/>
    <x v="183"/>
    <x v="1"/>
  </r>
  <r>
    <x v="0"/>
    <x v="14"/>
    <x v="14"/>
    <x v="7"/>
    <x v="7"/>
    <x v="7"/>
    <x v="5"/>
    <x v="80"/>
    <x v="183"/>
    <x v="66"/>
    <x v="207"/>
    <x v="66"/>
    <x v="185"/>
    <x v="1"/>
  </r>
  <r>
    <x v="0"/>
    <x v="14"/>
    <x v="14"/>
    <x v="5"/>
    <x v="5"/>
    <x v="5"/>
    <x v="5"/>
    <x v="80"/>
    <x v="183"/>
    <x v="52"/>
    <x v="203"/>
    <x v="88"/>
    <x v="182"/>
    <x v="1"/>
  </r>
  <r>
    <x v="0"/>
    <x v="14"/>
    <x v="14"/>
    <x v="8"/>
    <x v="8"/>
    <x v="8"/>
    <x v="7"/>
    <x v="70"/>
    <x v="200"/>
    <x v="37"/>
    <x v="90"/>
    <x v="66"/>
    <x v="185"/>
    <x v="1"/>
  </r>
  <r>
    <x v="0"/>
    <x v="14"/>
    <x v="14"/>
    <x v="6"/>
    <x v="6"/>
    <x v="6"/>
    <x v="8"/>
    <x v="82"/>
    <x v="201"/>
    <x v="67"/>
    <x v="208"/>
    <x v="74"/>
    <x v="186"/>
    <x v="1"/>
  </r>
  <r>
    <x v="0"/>
    <x v="14"/>
    <x v="14"/>
    <x v="10"/>
    <x v="10"/>
    <x v="10"/>
    <x v="9"/>
    <x v="106"/>
    <x v="12"/>
    <x v="67"/>
    <x v="208"/>
    <x v="44"/>
    <x v="187"/>
    <x v="1"/>
  </r>
  <r>
    <x v="0"/>
    <x v="14"/>
    <x v="14"/>
    <x v="9"/>
    <x v="9"/>
    <x v="9"/>
    <x v="10"/>
    <x v="110"/>
    <x v="165"/>
    <x v="38"/>
    <x v="209"/>
    <x v="85"/>
    <x v="188"/>
    <x v="1"/>
  </r>
  <r>
    <x v="0"/>
    <x v="14"/>
    <x v="14"/>
    <x v="26"/>
    <x v="26"/>
    <x v="26"/>
    <x v="11"/>
    <x v="85"/>
    <x v="184"/>
    <x v="54"/>
    <x v="19"/>
    <x v="44"/>
    <x v="187"/>
    <x v="1"/>
  </r>
  <r>
    <x v="0"/>
    <x v="14"/>
    <x v="14"/>
    <x v="19"/>
    <x v="19"/>
    <x v="19"/>
    <x v="11"/>
    <x v="85"/>
    <x v="184"/>
    <x v="54"/>
    <x v="19"/>
    <x v="44"/>
    <x v="187"/>
    <x v="1"/>
  </r>
  <r>
    <x v="0"/>
    <x v="14"/>
    <x v="14"/>
    <x v="11"/>
    <x v="11"/>
    <x v="11"/>
    <x v="13"/>
    <x v="87"/>
    <x v="14"/>
    <x v="70"/>
    <x v="185"/>
    <x v="70"/>
    <x v="189"/>
    <x v="1"/>
  </r>
  <r>
    <x v="0"/>
    <x v="14"/>
    <x v="14"/>
    <x v="17"/>
    <x v="17"/>
    <x v="17"/>
    <x v="14"/>
    <x v="120"/>
    <x v="100"/>
    <x v="90"/>
    <x v="206"/>
    <x v="88"/>
    <x v="182"/>
    <x v="1"/>
  </r>
  <r>
    <x v="0"/>
    <x v="14"/>
    <x v="14"/>
    <x v="14"/>
    <x v="14"/>
    <x v="14"/>
    <x v="14"/>
    <x v="120"/>
    <x v="100"/>
    <x v="68"/>
    <x v="210"/>
    <x v="72"/>
    <x v="108"/>
    <x v="1"/>
  </r>
  <r>
    <x v="0"/>
    <x v="14"/>
    <x v="14"/>
    <x v="2"/>
    <x v="2"/>
    <x v="2"/>
    <x v="14"/>
    <x v="120"/>
    <x v="100"/>
    <x v="54"/>
    <x v="19"/>
    <x v="70"/>
    <x v="189"/>
    <x v="1"/>
  </r>
  <r>
    <x v="0"/>
    <x v="14"/>
    <x v="14"/>
    <x v="22"/>
    <x v="22"/>
    <x v="22"/>
    <x v="14"/>
    <x v="120"/>
    <x v="100"/>
    <x v="90"/>
    <x v="206"/>
    <x v="88"/>
    <x v="182"/>
    <x v="1"/>
  </r>
  <r>
    <x v="0"/>
    <x v="14"/>
    <x v="14"/>
    <x v="32"/>
    <x v="32"/>
    <x v="32"/>
    <x v="18"/>
    <x v="121"/>
    <x v="154"/>
    <x v="90"/>
    <x v="206"/>
    <x v="74"/>
    <x v="186"/>
    <x v="1"/>
  </r>
  <r>
    <x v="0"/>
    <x v="14"/>
    <x v="14"/>
    <x v="25"/>
    <x v="25"/>
    <x v="25"/>
    <x v="19"/>
    <x v="122"/>
    <x v="142"/>
    <x v="68"/>
    <x v="210"/>
    <x v="74"/>
    <x v="186"/>
    <x v="1"/>
  </r>
  <r>
    <x v="0"/>
    <x v="15"/>
    <x v="15"/>
    <x v="3"/>
    <x v="3"/>
    <x v="3"/>
    <x v="0"/>
    <x v="133"/>
    <x v="202"/>
    <x v="85"/>
    <x v="211"/>
    <x v="87"/>
    <x v="190"/>
    <x v="1"/>
  </r>
  <r>
    <x v="0"/>
    <x v="15"/>
    <x v="15"/>
    <x v="5"/>
    <x v="5"/>
    <x v="5"/>
    <x v="1"/>
    <x v="76"/>
    <x v="203"/>
    <x v="48"/>
    <x v="212"/>
    <x v="78"/>
    <x v="191"/>
    <x v="1"/>
  </r>
  <r>
    <x v="0"/>
    <x v="15"/>
    <x v="15"/>
    <x v="2"/>
    <x v="2"/>
    <x v="2"/>
    <x v="2"/>
    <x v="94"/>
    <x v="204"/>
    <x v="62"/>
    <x v="213"/>
    <x v="88"/>
    <x v="192"/>
    <x v="1"/>
  </r>
  <r>
    <x v="0"/>
    <x v="15"/>
    <x v="15"/>
    <x v="0"/>
    <x v="0"/>
    <x v="0"/>
    <x v="3"/>
    <x v="65"/>
    <x v="205"/>
    <x v="103"/>
    <x v="214"/>
    <x v="68"/>
    <x v="193"/>
    <x v="1"/>
  </r>
  <r>
    <x v="0"/>
    <x v="15"/>
    <x v="15"/>
    <x v="1"/>
    <x v="1"/>
    <x v="1"/>
    <x v="4"/>
    <x v="125"/>
    <x v="206"/>
    <x v="104"/>
    <x v="215"/>
    <x v="62"/>
    <x v="194"/>
    <x v="1"/>
  </r>
  <r>
    <x v="0"/>
    <x v="15"/>
    <x v="15"/>
    <x v="12"/>
    <x v="12"/>
    <x v="12"/>
    <x v="5"/>
    <x v="83"/>
    <x v="162"/>
    <x v="66"/>
    <x v="216"/>
    <x v="68"/>
    <x v="193"/>
    <x v="1"/>
  </r>
  <r>
    <x v="0"/>
    <x v="15"/>
    <x v="15"/>
    <x v="7"/>
    <x v="7"/>
    <x v="7"/>
    <x v="6"/>
    <x v="84"/>
    <x v="207"/>
    <x v="70"/>
    <x v="34"/>
    <x v="83"/>
    <x v="195"/>
    <x v="1"/>
  </r>
  <r>
    <x v="0"/>
    <x v="15"/>
    <x v="15"/>
    <x v="6"/>
    <x v="6"/>
    <x v="6"/>
    <x v="6"/>
    <x v="84"/>
    <x v="207"/>
    <x v="87"/>
    <x v="217"/>
    <x v="62"/>
    <x v="194"/>
    <x v="1"/>
  </r>
  <r>
    <x v="0"/>
    <x v="15"/>
    <x v="15"/>
    <x v="4"/>
    <x v="4"/>
    <x v="4"/>
    <x v="8"/>
    <x v="106"/>
    <x v="9"/>
    <x v="70"/>
    <x v="34"/>
    <x v="68"/>
    <x v="193"/>
    <x v="1"/>
  </r>
  <r>
    <x v="0"/>
    <x v="15"/>
    <x v="15"/>
    <x v="10"/>
    <x v="10"/>
    <x v="10"/>
    <x v="8"/>
    <x v="106"/>
    <x v="9"/>
    <x v="76"/>
    <x v="218"/>
    <x v="74"/>
    <x v="196"/>
    <x v="1"/>
  </r>
  <r>
    <x v="0"/>
    <x v="15"/>
    <x v="15"/>
    <x v="9"/>
    <x v="9"/>
    <x v="9"/>
    <x v="10"/>
    <x v="110"/>
    <x v="29"/>
    <x v="78"/>
    <x v="219"/>
    <x v="89"/>
    <x v="122"/>
    <x v="1"/>
  </r>
  <r>
    <x v="0"/>
    <x v="15"/>
    <x v="15"/>
    <x v="8"/>
    <x v="8"/>
    <x v="8"/>
    <x v="11"/>
    <x v="119"/>
    <x v="208"/>
    <x v="67"/>
    <x v="220"/>
    <x v="74"/>
    <x v="196"/>
    <x v="1"/>
  </r>
  <r>
    <x v="0"/>
    <x v="15"/>
    <x v="15"/>
    <x v="16"/>
    <x v="16"/>
    <x v="16"/>
    <x v="12"/>
    <x v="87"/>
    <x v="209"/>
    <x v="90"/>
    <x v="221"/>
    <x v="72"/>
    <x v="197"/>
    <x v="1"/>
  </r>
  <r>
    <x v="0"/>
    <x v="15"/>
    <x v="15"/>
    <x v="11"/>
    <x v="11"/>
    <x v="11"/>
    <x v="13"/>
    <x v="120"/>
    <x v="51"/>
    <x v="37"/>
    <x v="222"/>
    <x v="85"/>
    <x v="198"/>
    <x v="1"/>
  </r>
  <r>
    <x v="0"/>
    <x v="15"/>
    <x v="15"/>
    <x v="23"/>
    <x v="23"/>
    <x v="23"/>
    <x v="14"/>
    <x v="121"/>
    <x v="210"/>
    <x v="55"/>
    <x v="56"/>
    <x v="70"/>
    <x v="51"/>
    <x v="1"/>
  </r>
  <r>
    <x v="0"/>
    <x v="15"/>
    <x v="15"/>
    <x v="25"/>
    <x v="25"/>
    <x v="25"/>
    <x v="15"/>
    <x v="122"/>
    <x v="140"/>
    <x v="68"/>
    <x v="14"/>
    <x v="74"/>
    <x v="196"/>
    <x v="1"/>
  </r>
  <r>
    <x v="0"/>
    <x v="15"/>
    <x v="15"/>
    <x v="42"/>
    <x v="42"/>
    <x v="42"/>
    <x v="16"/>
    <x v="131"/>
    <x v="143"/>
    <x v="69"/>
    <x v="36"/>
    <x v="80"/>
    <x v="199"/>
    <x v="1"/>
  </r>
  <r>
    <x v="0"/>
    <x v="15"/>
    <x v="15"/>
    <x v="22"/>
    <x v="22"/>
    <x v="22"/>
    <x v="16"/>
    <x v="131"/>
    <x v="143"/>
    <x v="90"/>
    <x v="221"/>
    <x v="62"/>
    <x v="194"/>
    <x v="1"/>
  </r>
  <r>
    <x v="0"/>
    <x v="15"/>
    <x v="15"/>
    <x v="15"/>
    <x v="15"/>
    <x v="15"/>
    <x v="18"/>
    <x v="127"/>
    <x v="211"/>
    <x v="68"/>
    <x v="14"/>
    <x v="62"/>
    <x v="194"/>
    <x v="1"/>
  </r>
  <r>
    <x v="0"/>
    <x v="15"/>
    <x v="15"/>
    <x v="18"/>
    <x v="18"/>
    <x v="18"/>
    <x v="18"/>
    <x v="127"/>
    <x v="211"/>
    <x v="55"/>
    <x v="56"/>
    <x v="70"/>
    <x v="51"/>
    <x v="1"/>
  </r>
  <r>
    <x v="0"/>
    <x v="15"/>
    <x v="15"/>
    <x v="34"/>
    <x v="34"/>
    <x v="34"/>
    <x v="18"/>
    <x v="127"/>
    <x v="211"/>
    <x v="90"/>
    <x v="221"/>
    <x v="80"/>
    <x v="199"/>
    <x v="1"/>
  </r>
  <r>
    <x v="0"/>
    <x v="16"/>
    <x v="16"/>
    <x v="0"/>
    <x v="0"/>
    <x v="0"/>
    <x v="0"/>
    <x v="134"/>
    <x v="212"/>
    <x v="14"/>
    <x v="223"/>
    <x v="44"/>
    <x v="200"/>
    <x v="2"/>
  </r>
  <r>
    <x v="0"/>
    <x v="16"/>
    <x v="16"/>
    <x v="1"/>
    <x v="1"/>
    <x v="1"/>
    <x v="1"/>
    <x v="123"/>
    <x v="213"/>
    <x v="14"/>
    <x v="223"/>
    <x v="44"/>
    <x v="200"/>
    <x v="1"/>
  </r>
  <r>
    <x v="0"/>
    <x v="16"/>
    <x v="16"/>
    <x v="3"/>
    <x v="3"/>
    <x v="3"/>
    <x v="2"/>
    <x v="67"/>
    <x v="214"/>
    <x v="52"/>
    <x v="224"/>
    <x v="63"/>
    <x v="201"/>
    <x v="1"/>
  </r>
  <r>
    <x v="0"/>
    <x v="16"/>
    <x v="16"/>
    <x v="4"/>
    <x v="4"/>
    <x v="4"/>
    <x v="3"/>
    <x v="69"/>
    <x v="215"/>
    <x v="69"/>
    <x v="193"/>
    <x v="65"/>
    <x v="202"/>
    <x v="1"/>
  </r>
  <r>
    <x v="0"/>
    <x v="16"/>
    <x v="16"/>
    <x v="5"/>
    <x v="5"/>
    <x v="5"/>
    <x v="4"/>
    <x v="80"/>
    <x v="216"/>
    <x v="77"/>
    <x v="225"/>
    <x v="74"/>
    <x v="203"/>
    <x v="1"/>
  </r>
  <r>
    <x v="0"/>
    <x v="16"/>
    <x v="16"/>
    <x v="7"/>
    <x v="7"/>
    <x v="7"/>
    <x v="5"/>
    <x v="81"/>
    <x v="217"/>
    <x v="70"/>
    <x v="226"/>
    <x v="63"/>
    <x v="201"/>
    <x v="1"/>
  </r>
  <r>
    <x v="0"/>
    <x v="16"/>
    <x v="16"/>
    <x v="43"/>
    <x v="43"/>
    <x v="43"/>
    <x v="5"/>
    <x v="81"/>
    <x v="217"/>
    <x v="68"/>
    <x v="71"/>
    <x v="54"/>
    <x v="204"/>
    <x v="1"/>
  </r>
  <r>
    <x v="0"/>
    <x v="16"/>
    <x v="16"/>
    <x v="6"/>
    <x v="6"/>
    <x v="6"/>
    <x v="7"/>
    <x v="71"/>
    <x v="59"/>
    <x v="38"/>
    <x v="227"/>
    <x v="68"/>
    <x v="205"/>
    <x v="1"/>
  </r>
  <r>
    <x v="0"/>
    <x v="16"/>
    <x v="16"/>
    <x v="10"/>
    <x v="10"/>
    <x v="10"/>
    <x v="8"/>
    <x v="109"/>
    <x v="218"/>
    <x v="38"/>
    <x v="227"/>
    <x v="88"/>
    <x v="206"/>
    <x v="1"/>
  </r>
  <r>
    <x v="0"/>
    <x v="16"/>
    <x v="16"/>
    <x v="26"/>
    <x v="26"/>
    <x v="26"/>
    <x v="9"/>
    <x v="83"/>
    <x v="8"/>
    <x v="90"/>
    <x v="228"/>
    <x v="50"/>
    <x v="207"/>
    <x v="1"/>
  </r>
  <r>
    <x v="0"/>
    <x v="16"/>
    <x v="16"/>
    <x v="9"/>
    <x v="9"/>
    <x v="9"/>
    <x v="10"/>
    <x v="105"/>
    <x v="219"/>
    <x v="60"/>
    <x v="229"/>
    <x v="89"/>
    <x v="122"/>
    <x v="1"/>
  </r>
  <r>
    <x v="0"/>
    <x v="16"/>
    <x v="16"/>
    <x v="11"/>
    <x v="11"/>
    <x v="11"/>
    <x v="11"/>
    <x v="84"/>
    <x v="220"/>
    <x v="38"/>
    <x v="227"/>
    <x v="62"/>
    <x v="208"/>
    <x v="1"/>
  </r>
  <r>
    <x v="0"/>
    <x v="16"/>
    <x v="16"/>
    <x v="8"/>
    <x v="8"/>
    <x v="8"/>
    <x v="12"/>
    <x v="110"/>
    <x v="221"/>
    <x v="90"/>
    <x v="228"/>
    <x v="71"/>
    <x v="209"/>
    <x v="1"/>
  </r>
  <r>
    <x v="0"/>
    <x v="16"/>
    <x v="16"/>
    <x v="13"/>
    <x v="13"/>
    <x v="13"/>
    <x v="13"/>
    <x v="86"/>
    <x v="222"/>
    <x v="54"/>
    <x v="230"/>
    <x v="88"/>
    <x v="206"/>
    <x v="1"/>
  </r>
  <r>
    <x v="0"/>
    <x v="16"/>
    <x v="16"/>
    <x v="2"/>
    <x v="2"/>
    <x v="2"/>
    <x v="14"/>
    <x v="87"/>
    <x v="223"/>
    <x v="55"/>
    <x v="56"/>
    <x v="68"/>
    <x v="205"/>
    <x v="1"/>
  </r>
  <r>
    <x v="0"/>
    <x v="16"/>
    <x v="16"/>
    <x v="12"/>
    <x v="12"/>
    <x v="12"/>
    <x v="15"/>
    <x v="120"/>
    <x v="224"/>
    <x v="54"/>
    <x v="230"/>
    <x v="70"/>
    <x v="106"/>
    <x v="1"/>
  </r>
  <r>
    <x v="0"/>
    <x v="16"/>
    <x v="16"/>
    <x v="16"/>
    <x v="16"/>
    <x v="16"/>
    <x v="16"/>
    <x v="121"/>
    <x v="178"/>
    <x v="68"/>
    <x v="71"/>
    <x v="88"/>
    <x v="206"/>
    <x v="1"/>
  </r>
  <r>
    <x v="0"/>
    <x v="16"/>
    <x v="16"/>
    <x v="22"/>
    <x v="22"/>
    <x v="22"/>
    <x v="16"/>
    <x v="121"/>
    <x v="178"/>
    <x v="54"/>
    <x v="230"/>
    <x v="62"/>
    <x v="208"/>
    <x v="1"/>
  </r>
  <r>
    <x v="0"/>
    <x v="16"/>
    <x v="16"/>
    <x v="18"/>
    <x v="18"/>
    <x v="18"/>
    <x v="18"/>
    <x v="122"/>
    <x v="195"/>
    <x v="68"/>
    <x v="71"/>
    <x v="74"/>
    <x v="203"/>
    <x v="1"/>
  </r>
  <r>
    <x v="0"/>
    <x v="16"/>
    <x v="16"/>
    <x v="23"/>
    <x v="23"/>
    <x v="23"/>
    <x v="18"/>
    <x v="122"/>
    <x v="195"/>
    <x v="68"/>
    <x v="71"/>
    <x v="74"/>
    <x v="203"/>
    <x v="1"/>
  </r>
  <r>
    <x v="0"/>
    <x v="17"/>
    <x v="17"/>
    <x v="4"/>
    <x v="4"/>
    <x v="4"/>
    <x v="0"/>
    <x v="123"/>
    <x v="225"/>
    <x v="43"/>
    <x v="231"/>
    <x v="61"/>
    <x v="210"/>
    <x v="1"/>
  </r>
  <r>
    <x v="0"/>
    <x v="17"/>
    <x v="17"/>
    <x v="7"/>
    <x v="7"/>
    <x v="7"/>
    <x v="1"/>
    <x v="94"/>
    <x v="0"/>
    <x v="35"/>
    <x v="232"/>
    <x v="67"/>
    <x v="211"/>
    <x v="1"/>
  </r>
  <r>
    <x v="0"/>
    <x v="17"/>
    <x v="17"/>
    <x v="1"/>
    <x v="1"/>
    <x v="1"/>
    <x v="2"/>
    <x v="108"/>
    <x v="226"/>
    <x v="92"/>
    <x v="233"/>
    <x v="62"/>
    <x v="212"/>
    <x v="1"/>
  </r>
  <r>
    <x v="0"/>
    <x v="17"/>
    <x v="17"/>
    <x v="3"/>
    <x v="3"/>
    <x v="3"/>
    <x v="3"/>
    <x v="55"/>
    <x v="227"/>
    <x v="63"/>
    <x v="234"/>
    <x v="67"/>
    <x v="211"/>
    <x v="1"/>
  </r>
  <r>
    <x v="0"/>
    <x v="17"/>
    <x v="17"/>
    <x v="0"/>
    <x v="0"/>
    <x v="0"/>
    <x v="4"/>
    <x v="95"/>
    <x v="228"/>
    <x v="93"/>
    <x v="235"/>
    <x v="62"/>
    <x v="212"/>
    <x v="1"/>
  </r>
  <r>
    <x v="0"/>
    <x v="17"/>
    <x v="17"/>
    <x v="8"/>
    <x v="8"/>
    <x v="8"/>
    <x v="5"/>
    <x v="68"/>
    <x v="229"/>
    <x v="87"/>
    <x v="236"/>
    <x v="50"/>
    <x v="213"/>
    <x v="1"/>
  </r>
  <r>
    <x v="0"/>
    <x v="17"/>
    <x v="17"/>
    <x v="5"/>
    <x v="5"/>
    <x v="5"/>
    <x v="6"/>
    <x v="69"/>
    <x v="230"/>
    <x v="77"/>
    <x v="237"/>
    <x v="88"/>
    <x v="214"/>
    <x v="1"/>
  </r>
  <r>
    <x v="0"/>
    <x v="17"/>
    <x v="17"/>
    <x v="10"/>
    <x v="10"/>
    <x v="10"/>
    <x v="7"/>
    <x v="72"/>
    <x v="231"/>
    <x v="87"/>
    <x v="236"/>
    <x v="44"/>
    <x v="153"/>
    <x v="1"/>
  </r>
  <r>
    <x v="0"/>
    <x v="17"/>
    <x v="17"/>
    <x v="9"/>
    <x v="9"/>
    <x v="9"/>
    <x v="8"/>
    <x v="84"/>
    <x v="232"/>
    <x v="89"/>
    <x v="238"/>
    <x v="89"/>
    <x v="122"/>
    <x v="1"/>
  </r>
  <r>
    <x v="0"/>
    <x v="17"/>
    <x v="17"/>
    <x v="6"/>
    <x v="6"/>
    <x v="6"/>
    <x v="9"/>
    <x v="106"/>
    <x v="233"/>
    <x v="66"/>
    <x v="239"/>
    <x v="89"/>
    <x v="122"/>
    <x v="1"/>
  </r>
  <r>
    <x v="0"/>
    <x v="17"/>
    <x v="17"/>
    <x v="11"/>
    <x v="11"/>
    <x v="11"/>
    <x v="10"/>
    <x v="119"/>
    <x v="184"/>
    <x v="67"/>
    <x v="240"/>
    <x v="74"/>
    <x v="215"/>
    <x v="1"/>
  </r>
  <r>
    <x v="0"/>
    <x v="17"/>
    <x v="17"/>
    <x v="13"/>
    <x v="13"/>
    <x v="13"/>
    <x v="10"/>
    <x v="119"/>
    <x v="184"/>
    <x v="54"/>
    <x v="241"/>
    <x v="72"/>
    <x v="143"/>
    <x v="1"/>
  </r>
  <r>
    <x v="0"/>
    <x v="17"/>
    <x v="17"/>
    <x v="25"/>
    <x v="25"/>
    <x v="25"/>
    <x v="12"/>
    <x v="120"/>
    <x v="153"/>
    <x v="70"/>
    <x v="242"/>
    <x v="62"/>
    <x v="212"/>
    <x v="1"/>
  </r>
  <r>
    <x v="0"/>
    <x v="17"/>
    <x v="17"/>
    <x v="17"/>
    <x v="17"/>
    <x v="17"/>
    <x v="13"/>
    <x v="121"/>
    <x v="18"/>
    <x v="90"/>
    <x v="221"/>
    <x v="74"/>
    <x v="215"/>
    <x v="1"/>
  </r>
  <r>
    <x v="0"/>
    <x v="17"/>
    <x v="17"/>
    <x v="23"/>
    <x v="23"/>
    <x v="23"/>
    <x v="13"/>
    <x v="121"/>
    <x v="18"/>
    <x v="55"/>
    <x v="56"/>
    <x v="88"/>
    <x v="214"/>
    <x v="1"/>
  </r>
  <r>
    <x v="0"/>
    <x v="17"/>
    <x v="17"/>
    <x v="19"/>
    <x v="19"/>
    <x v="19"/>
    <x v="15"/>
    <x v="122"/>
    <x v="36"/>
    <x v="67"/>
    <x v="240"/>
    <x v="89"/>
    <x v="122"/>
    <x v="1"/>
  </r>
  <r>
    <x v="0"/>
    <x v="17"/>
    <x v="17"/>
    <x v="26"/>
    <x v="26"/>
    <x v="26"/>
    <x v="16"/>
    <x v="131"/>
    <x v="234"/>
    <x v="69"/>
    <x v="243"/>
    <x v="80"/>
    <x v="164"/>
    <x v="1"/>
  </r>
  <r>
    <x v="0"/>
    <x v="17"/>
    <x v="17"/>
    <x v="15"/>
    <x v="15"/>
    <x v="15"/>
    <x v="16"/>
    <x v="131"/>
    <x v="234"/>
    <x v="54"/>
    <x v="241"/>
    <x v="85"/>
    <x v="216"/>
    <x v="1"/>
  </r>
  <r>
    <x v="0"/>
    <x v="17"/>
    <x v="17"/>
    <x v="33"/>
    <x v="33"/>
    <x v="33"/>
    <x v="16"/>
    <x v="131"/>
    <x v="234"/>
    <x v="90"/>
    <x v="221"/>
    <x v="62"/>
    <x v="212"/>
    <x v="1"/>
  </r>
  <r>
    <x v="0"/>
    <x v="17"/>
    <x v="17"/>
    <x v="2"/>
    <x v="2"/>
    <x v="2"/>
    <x v="16"/>
    <x v="131"/>
    <x v="234"/>
    <x v="69"/>
    <x v="243"/>
    <x v="80"/>
    <x v="164"/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5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0"/>
  </r>
  <r>
    <x v="0"/>
    <x v="0"/>
    <x v="0"/>
    <x v="2"/>
    <x v="2"/>
    <x v="2"/>
    <x v="2"/>
    <x v="2"/>
    <x v="2"/>
    <x v="2"/>
    <x v="2"/>
    <x v="2"/>
    <x v="2"/>
    <x v="0"/>
  </r>
  <r>
    <x v="0"/>
    <x v="0"/>
    <x v="0"/>
    <x v="3"/>
    <x v="3"/>
    <x v="3"/>
    <x v="3"/>
    <x v="3"/>
    <x v="3"/>
    <x v="3"/>
    <x v="3"/>
    <x v="3"/>
    <x v="3"/>
    <x v="1"/>
  </r>
  <r>
    <x v="0"/>
    <x v="0"/>
    <x v="0"/>
    <x v="4"/>
    <x v="4"/>
    <x v="4"/>
    <x v="4"/>
    <x v="4"/>
    <x v="4"/>
    <x v="4"/>
    <x v="4"/>
    <x v="4"/>
    <x v="4"/>
    <x v="0"/>
  </r>
  <r>
    <x v="0"/>
    <x v="0"/>
    <x v="0"/>
    <x v="5"/>
    <x v="5"/>
    <x v="5"/>
    <x v="5"/>
    <x v="5"/>
    <x v="5"/>
    <x v="5"/>
    <x v="5"/>
    <x v="5"/>
    <x v="5"/>
    <x v="1"/>
  </r>
  <r>
    <x v="0"/>
    <x v="0"/>
    <x v="0"/>
    <x v="6"/>
    <x v="6"/>
    <x v="6"/>
    <x v="6"/>
    <x v="6"/>
    <x v="6"/>
    <x v="6"/>
    <x v="6"/>
    <x v="6"/>
    <x v="6"/>
    <x v="0"/>
  </r>
  <r>
    <x v="0"/>
    <x v="0"/>
    <x v="0"/>
    <x v="7"/>
    <x v="7"/>
    <x v="7"/>
    <x v="7"/>
    <x v="7"/>
    <x v="7"/>
    <x v="7"/>
    <x v="7"/>
    <x v="7"/>
    <x v="7"/>
    <x v="0"/>
  </r>
  <r>
    <x v="0"/>
    <x v="0"/>
    <x v="0"/>
    <x v="8"/>
    <x v="8"/>
    <x v="8"/>
    <x v="8"/>
    <x v="8"/>
    <x v="8"/>
    <x v="8"/>
    <x v="8"/>
    <x v="8"/>
    <x v="8"/>
    <x v="0"/>
  </r>
  <r>
    <x v="0"/>
    <x v="0"/>
    <x v="0"/>
    <x v="9"/>
    <x v="9"/>
    <x v="9"/>
    <x v="9"/>
    <x v="9"/>
    <x v="9"/>
    <x v="9"/>
    <x v="9"/>
    <x v="9"/>
    <x v="9"/>
    <x v="0"/>
  </r>
  <r>
    <x v="0"/>
    <x v="0"/>
    <x v="0"/>
    <x v="10"/>
    <x v="10"/>
    <x v="10"/>
    <x v="10"/>
    <x v="10"/>
    <x v="10"/>
    <x v="10"/>
    <x v="10"/>
    <x v="10"/>
    <x v="10"/>
    <x v="0"/>
  </r>
  <r>
    <x v="0"/>
    <x v="0"/>
    <x v="0"/>
    <x v="11"/>
    <x v="11"/>
    <x v="11"/>
    <x v="11"/>
    <x v="11"/>
    <x v="11"/>
    <x v="11"/>
    <x v="11"/>
    <x v="11"/>
    <x v="11"/>
    <x v="0"/>
  </r>
  <r>
    <x v="0"/>
    <x v="0"/>
    <x v="0"/>
    <x v="12"/>
    <x v="12"/>
    <x v="12"/>
    <x v="12"/>
    <x v="12"/>
    <x v="12"/>
    <x v="12"/>
    <x v="12"/>
    <x v="12"/>
    <x v="12"/>
    <x v="0"/>
  </r>
  <r>
    <x v="0"/>
    <x v="0"/>
    <x v="0"/>
    <x v="13"/>
    <x v="13"/>
    <x v="13"/>
    <x v="13"/>
    <x v="13"/>
    <x v="13"/>
    <x v="13"/>
    <x v="13"/>
    <x v="13"/>
    <x v="13"/>
    <x v="1"/>
  </r>
  <r>
    <x v="0"/>
    <x v="0"/>
    <x v="0"/>
    <x v="14"/>
    <x v="14"/>
    <x v="14"/>
    <x v="14"/>
    <x v="14"/>
    <x v="14"/>
    <x v="14"/>
    <x v="14"/>
    <x v="14"/>
    <x v="14"/>
    <x v="0"/>
  </r>
  <r>
    <x v="0"/>
    <x v="0"/>
    <x v="0"/>
    <x v="15"/>
    <x v="15"/>
    <x v="15"/>
    <x v="15"/>
    <x v="15"/>
    <x v="15"/>
    <x v="15"/>
    <x v="15"/>
    <x v="15"/>
    <x v="15"/>
    <x v="0"/>
  </r>
  <r>
    <x v="0"/>
    <x v="0"/>
    <x v="0"/>
    <x v="16"/>
    <x v="16"/>
    <x v="16"/>
    <x v="16"/>
    <x v="16"/>
    <x v="16"/>
    <x v="16"/>
    <x v="16"/>
    <x v="16"/>
    <x v="16"/>
    <x v="0"/>
  </r>
  <r>
    <x v="0"/>
    <x v="0"/>
    <x v="0"/>
    <x v="17"/>
    <x v="17"/>
    <x v="17"/>
    <x v="17"/>
    <x v="17"/>
    <x v="17"/>
    <x v="12"/>
    <x v="12"/>
    <x v="17"/>
    <x v="17"/>
    <x v="0"/>
  </r>
  <r>
    <x v="0"/>
    <x v="0"/>
    <x v="0"/>
    <x v="18"/>
    <x v="18"/>
    <x v="18"/>
    <x v="18"/>
    <x v="18"/>
    <x v="18"/>
    <x v="17"/>
    <x v="17"/>
    <x v="18"/>
    <x v="18"/>
    <x v="0"/>
  </r>
  <r>
    <x v="0"/>
    <x v="0"/>
    <x v="0"/>
    <x v="19"/>
    <x v="19"/>
    <x v="19"/>
    <x v="19"/>
    <x v="19"/>
    <x v="19"/>
    <x v="18"/>
    <x v="18"/>
    <x v="19"/>
    <x v="19"/>
    <x v="1"/>
  </r>
  <r>
    <x v="0"/>
    <x v="1"/>
    <x v="1"/>
    <x v="1"/>
    <x v="1"/>
    <x v="1"/>
    <x v="0"/>
    <x v="20"/>
    <x v="20"/>
    <x v="15"/>
    <x v="19"/>
    <x v="20"/>
    <x v="20"/>
    <x v="0"/>
  </r>
  <r>
    <x v="0"/>
    <x v="1"/>
    <x v="1"/>
    <x v="0"/>
    <x v="0"/>
    <x v="0"/>
    <x v="1"/>
    <x v="21"/>
    <x v="21"/>
    <x v="19"/>
    <x v="20"/>
    <x v="21"/>
    <x v="21"/>
    <x v="0"/>
  </r>
  <r>
    <x v="0"/>
    <x v="1"/>
    <x v="1"/>
    <x v="8"/>
    <x v="8"/>
    <x v="8"/>
    <x v="2"/>
    <x v="22"/>
    <x v="22"/>
    <x v="20"/>
    <x v="21"/>
    <x v="22"/>
    <x v="22"/>
    <x v="0"/>
  </r>
  <r>
    <x v="0"/>
    <x v="1"/>
    <x v="1"/>
    <x v="3"/>
    <x v="3"/>
    <x v="3"/>
    <x v="3"/>
    <x v="23"/>
    <x v="23"/>
    <x v="21"/>
    <x v="22"/>
    <x v="23"/>
    <x v="23"/>
    <x v="1"/>
  </r>
  <r>
    <x v="0"/>
    <x v="1"/>
    <x v="1"/>
    <x v="6"/>
    <x v="6"/>
    <x v="6"/>
    <x v="4"/>
    <x v="24"/>
    <x v="4"/>
    <x v="22"/>
    <x v="23"/>
    <x v="24"/>
    <x v="24"/>
    <x v="0"/>
  </r>
  <r>
    <x v="0"/>
    <x v="1"/>
    <x v="1"/>
    <x v="4"/>
    <x v="4"/>
    <x v="4"/>
    <x v="5"/>
    <x v="25"/>
    <x v="24"/>
    <x v="23"/>
    <x v="24"/>
    <x v="25"/>
    <x v="25"/>
    <x v="0"/>
  </r>
  <r>
    <x v="0"/>
    <x v="1"/>
    <x v="1"/>
    <x v="2"/>
    <x v="2"/>
    <x v="2"/>
    <x v="6"/>
    <x v="26"/>
    <x v="25"/>
    <x v="24"/>
    <x v="1"/>
    <x v="26"/>
    <x v="26"/>
    <x v="0"/>
  </r>
  <r>
    <x v="0"/>
    <x v="1"/>
    <x v="1"/>
    <x v="5"/>
    <x v="5"/>
    <x v="5"/>
    <x v="7"/>
    <x v="27"/>
    <x v="26"/>
    <x v="25"/>
    <x v="25"/>
    <x v="18"/>
    <x v="27"/>
    <x v="0"/>
  </r>
  <r>
    <x v="0"/>
    <x v="1"/>
    <x v="1"/>
    <x v="9"/>
    <x v="9"/>
    <x v="9"/>
    <x v="8"/>
    <x v="28"/>
    <x v="7"/>
    <x v="26"/>
    <x v="26"/>
    <x v="27"/>
    <x v="28"/>
    <x v="0"/>
  </r>
  <r>
    <x v="0"/>
    <x v="1"/>
    <x v="1"/>
    <x v="11"/>
    <x v="11"/>
    <x v="11"/>
    <x v="9"/>
    <x v="29"/>
    <x v="27"/>
    <x v="27"/>
    <x v="27"/>
    <x v="28"/>
    <x v="29"/>
    <x v="0"/>
  </r>
  <r>
    <x v="0"/>
    <x v="1"/>
    <x v="1"/>
    <x v="13"/>
    <x v="13"/>
    <x v="13"/>
    <x v="10"/>
    <x v="30"/>
    <x v="13"/>
    <x v="28"/>
    <x v="28"/>
    <x v="29"/>
    <x v="30"/>
    <x v="1"/>
  </r>
  <r>
    <x v="0"/>
    <x v="1"/>
    <x v="1"/>
    <x v="20"/>
    <x v="20"/>
    <x v="20"/>
    <x v="10"/>
    <x v="30"/>
    <x v="13"/>
    <x v="16"/>
    <x v="29"/>
    <x v="30"/>
    <x v="31"/>
    <x v="0"/>
  </r>
  <r>
    <x v="0"/>
    <x v="1"/>
    <x v="1"/>
    <x v="19"/>
    <x v="19"/>
    <x v="19"/>
    <x v="12"/>
    <x v="31"/>
    <x v="15"/>
    <x v="29"/>
    <x v="30"/>
    <x v="31"/>
    <x v="10"/>
    <x v="1"/>
  </r>
  <r>
    <x v="0"/>
    <x v="1"/>
    <x v="1"/>
    <x v="15"/>
    <x v="15"/>
    <x v="15"/>
    <x v="13"/>
    <x v="32"/>
    <x v="28"/>
    <x v="30"/>
    <x v="31"/>
    <x v="32"/>
    <x v="32"/>
    <x v="0"/>
  </r>
  <r>
    <x v="0"/>
    <x v="1"/>
    <x v="1"/>
    <x v="21"/>
    <x v="21"/>
    <x v="21"/>
    <x v="14"/>
    <x v="33"/>
    <x v="28"/>
    <x v="31"/>
    <x v="5"/>
    <x v="33"/>
    <x v="33"/>
    <x v="0"/>
  </r>
  <r>
    <x v="0"/>
    <x v="1"/>
    <x v="1"/>
    <x v="7"/>
    <x v="7"/>
    <x v="7"/>
    <x v="15"/>
    <x v="34"/>
    <x v="17"/>
    <x v="32"/>
    <x v="32"/>
    <x v="34"/>
    <x v="34"/>
    <x v="0"/>
  </r>
  <r>
    <x v="0"/>
    <x v="1"/>
    <x v="1"/>
    <x v="16"/>
    <x v="16"/>
    <x v="16"/>
    <x v="15"/>
    <x v="34"/>
    <x v="17"/>
    <x v="33"/>
    <x v="33"/>
    <x v="35"/>
    <x v="35"/>
    <x v="0"/>
  </r>
  <r>
    <x v="0"/>
    <x v="1"/>
    <x v="1"/>
    <x v="22"/>
    <x v="22"/>
    <x v="22"/>
    <x v="15"/>
    <x v="34"/>
    <x v="17"/>
    <x v="34"/>
    <x v="34"/>
    <x v="36"/>
    <x v="36"/>
    <x v="0"/>
  </r>
  <r>
    <x v="0"/>
    <x v="1"/>
    <x v="1"/>
    <x v="10"/>
    <x v="10"/>
    <x v="10"/>
    <x v="18"/>
    <x v="35"/>
    <x v="29"/>
    <x v="35"/>
    <x v="35"/>
    <x v="37"/>
    <x v="37"/>
    <x v="0"/>
  </r>
  <r>
    <x v="0"/>
    <x v="1"/>
    <x v="1"/>
    <x v="12"/>
    <x v="12"/>
    <x v="12"/>
    <x v="19"/>
    <x v="36"/>
    <x v="30"/>
    <x v="36"/>
    <x v="36"/>
    <x v="38"/>
    <x v="38"/>
    <x v="0"/>
  </r>
  <r>
    <x v="0"/>
    <x v="2"/>
    <x v="2"/>
    <x v="0"/>
    <x v="0"/>
    <x v="0"/>
    <x v="0"/>
    <x v="37"/>
    <x v="31"/>
    <x v="37"/>
    <x v="37"/>
    <x v="39"/>
    <x v="39"/>
    <x v="0"/>
  </r>
  <r>
    <x v="0"/>
    <x v="2"/>
    <x v="2"/>
    <x v="2"/>
    <x v="2"/>
    <x v="2"/>
    <x v="1"/>
    <x v="38"/>
    <x v="32"/>
    <x v="38"/>
    <x v="38"/>
    <x v="40"/>
    <x v="40"/>
    <x v="0"/>
  </r>
  <r>
    <x v="0"/>
    <x v="2"/>
    <x v="2"/>
    <x v="1"/>
    <x v="1"/>
    <x v="1"/>
    <x v="2"/>
    <x v="39"/>
    <x v="33"/>
    <x v="39"/>
    <x v="39"/>
    <x v="23"/>
    <x v="41"/>
    <x v="0"/>
  </r>
  <r>
    <x v="0"/>
    <x v="2"/>
    <x v="2"/>
    <x v="3"/>
    <x v="3"/>
    <x v="3"/>
    <x v="2"/>
    <x v="39"/>
    <x v="33"/>
    <x v="40"/>
    <x v="40"/>
    <x v="41"/>
    <x v="42"/>
    <x v="0"/>
  </r>
  <r>
    <x v="0"/>
    <x v="2"/>
    <x v="2"/>
    <x v="11"/>
    <x v="11"/>
    <x v="11"/>
    <x v="4"/>
    <x v="40"/>
    <x v="34"/>
    <x v="41"/>
    <x v="41"/>
    <x v="42"/>
    <x v="43"/>
    <x v="0"/>
  </r>
  <r>
    <x v="0"/>
    <x v="2"/>
    <x v="2"/>
    <x v="4"/>
    <x v="4"/>
    <x v="4"/>
    <x v="5"/>
    <x v="41"/>
    <x v="35"/>
    <x v="29"/>
    <x v="42"/>
    <x v="43"/>
    <x v="44"/>
    <x v="0"/>
  </r>
  <r>
    <x v="0"/>
    <x v="2"/>
    <x v="2"/>
    <x v="12"/>
    <x v="12"/>
    <x v="12"/>
    <x v="6"/>
    <x v="42"/>
    <x v="4"/>
    <x v="42"/>
    <x v="43"/>
    <x v="44"/>
    <x v="45"/>
    <x v="0"/>
  </r>
  <r>
    <x v="0"/>
    <x v="2"/>
    <x v="2"/>
    <x v="6"/>
    <x v="6"/>
    <x v="6"/>
    <x v="7"/>
    <x v="43"/>
    <x v="36"/>
    <x v="43"/>
    <x v="44"/>
    <x v="45"/>
    <x v="46"/>
    <x v="0"/>
  </r>
  <r>
    <x v="0"/>
    <x v="2"/>
    <x v="2"/>
    <x v="21"/>
    <x v="21"/>
    <x v="21"/>
    <x v="8"/>
    <x v="44"/>
    <x v="37"/>
    <x v="20"/>
    <x v="45"/>
    <x v="46"/>
    <x v="47"/>
    <x v="0"/>
  </r>
  <r>
    <x v="0"/>
    <x v="2"/>
    <x v="2"/>
    <x v="15"/>
    <x v="15"/>
    <x v="15"/>
    <x v="9"/>
    <x v="45"/>
    <x v="38"/>
    <x v="44"/>
    <x v="46"/>
    <x v="47"/>
    <x v="48"/>
    <x v="0"/>
  </r>
  <r>
    <x v="0"/>
    <x v="2"/>
    <x v="2"/>
    <x v="5"/>
    <x v="5"/>
    <x v="5"/>
    <x v="10"/>
    <x v="46"/>
    <x v="39"/>
    <x v="45"/>
    <x v="9"/>
    <x v="48"/>
    <x v="49"/>
    <x v="0"/>
  </r>
  <r>
    <x v="0"/>
    <x v="2"/>
    <x v="2"/>
    <x v="10"/>
    <x v="10"/>
    <x v="10"/>
    <x v="11"/>
    <x v="47"/>
    <x v="40"/>
    <x v="46"/>
    <x v="47"/>
    <x v="49"/>
    <x v="50"/>
    <x v="0"/>
  </r>
  <r>
    <x v="0"/>
    <x v="2"/>
    <x v="2"/>
    <x v="13"/>
    <x v="13"/>
    <x v="13"/>
    <x v="12"/>
    <x v="48"/>
    <x v="41"/>
    <x v="33"/>
    <x v="48"/>
    <x v="50"/>
    <x v="51"/>
    <x v="0"/>
  </r>
  <r>
    <x v="0"/>
    <x v="2"/>
    <x v="2"/>
    <x v="7"/>
    <x v="7"/>
    <x v="7"/>
    <x v="13"/>
    <x v="49"/>
    <x v="42"/>
    <x v="47"/>
    <x v="49"/>
    <x v="51"/>
    <x v="52"/>
    <x v="0"/>
  </r>
  <r>
    <x v="0"/>
    <x v="2"/>
    <x v="2"/>
    <x v="16"/>
    <x v="16"/>
    <x v="16"/>
    <x v="14"/>
    <x v="50"/>
    <x v="12"/>
    <x v="48"/>
    <x v="50"/>
    <x v="52"/>
    <x v="53"/>
    <x v="0"/>
  </r>
  <r>
    <x v="0"/>
    <x v="2"/>
    <x v="2"/>
    <x v="17"/>
    <x v="17"/>
    <x v="17"/>
    <x v="15"/>
    <x v="51"/>
    <x v="43"/>
    <x v="49"/>
    <x v="51"/>
    <x v="53"/>
    <x v="54"/>
    <x v="0"/>
  </r>
  <r>
    <x v="0"/>
    <x v="2"/>
    <x v="2"/>
    <x v="9"/>
    <x v="9"/>
    <x v="9"/>
    <x v="16"/>
    <x v="52"/>
    <x v="44"/>
    <x v="50"/>
    <x v="52"/>
    <x v="54"/>
    <x v="55"/>
    <x v="0"/>
  </r>
  <r>
    <x v="0"/>
    <x v="2"/>
    <x v="2"/>
    <x v="14"/>
    <x v="14"/>
    <x v="14"/>
    <x v="17"/>
    <x v="53"/>
    <x v="45"/>
    <x v="32"/>
    <x v="53"/>
    <x v="39"/>
    <x v="39"/>
    <x v="0"/>
  </r>
  <r>
    <x v="0"/>
    <x v="2"/>
    <x v="2"/>
    <x v="23"/>
    <x v="23"/>
    <x v="23"/>
    <x v="18"/>
    <x v="54"/>
    <x v="46"/>
    <x v="51"/>
    <x v="54"/>
    <x v="55"/>
    <x v="56"/>
    <x v="0"/>
  </r>
  <r>
    <x v="0"/>
    <x v="2"/>
    <x v="2"/>
    <x v="8"/>
    <x v="8"/>
    <x v="8"/>
    <x v="19"/>
    <x v="55"/>
    <x v="47"/>
    <x v="48"/>
    <x v="50"/>
    <x v="56"/>
    <x v="34"/>
    <x v="0"/>
  </r>
  <r>
    <x v="0"/>
    <x v="3"/>
    <x v="3"/>
    <x v="1"/>
    <x v="1"/>
    <x v="1"/>
    <x v="0"/>
    <x v="56"/>
    <x v="48"/>
    <x v="52"/>
    <x v="55"/>
    <x v="53"/>
    <x v="57"/>
    <x v="0"/>
  </r>
  <r>
    <x v="0"/>
    <x v="3"/>
    <x v="3"/>
    <x v="0"/>
    <x v="0"/>
    <x v="0"/>
    <x v="1"/>
    <x v="57"/>
    <x v="49"/>
    <x v="53"/>
    <x v="56"/>
    <x v="43"/>
    <x v="58"/>
    <x v="0"/>
  </r>
  <r>
    <x v="0"/>
    <x v="3"/>
    <x v="3"/>
    <x v="2"/>
    <x v="2"/>
    <x v="2"/>
    <x v="2"/>
    <x v="58"/>
    <x v="50"/>
    <x v="54"/>
    <x v="57"/>
    <x v="41"/>
    <x v="59"/>
    <x v="0"/>
  </r>
  <r>
    <x v="0"/>
    <x v="3"/>
    <x v="3"/>
    <x v="7"/>
    <x v="7"/>
    <x v="7"/>
    <x v="3"/>
    <x v="51"/>
    <x v="51"/>
    <x v="48"/>
    <x v="58"/>
    <x v="28"/>
    <x v="60"/>
    <x v="0"/>
  </r>
  <r>
    <x v="0"/>
    <x v="3"/>
    <x v="3"/>
    <x v="3"/>
    <x v="3"/>
    <x v="3"/>
    <x v="4"/>
    <x v="59"/>
    <x v="52"/>
    <x v="54"/>
    <x v="57"/>
    <x v="57"/>
    <x v="61"/>
    <x v="0"/>
  </r>
  <r>
    <x v="0"/>
    <x v="3"/>
    <x v="3"/>
    <x v="4"/>
    <x v="4"/>
    <x v="4"/>
    <x v="5"/>
    <x v="60"/>
    <x v="53"/>
    <x v="39"/>
    <x v="59"/>
    <x v="40"/>
    <x v="62"/>
    <x v="0"/>
  </r>
  <r>
    <x v="0"/>
    <x v="3"/>
    <x v="3"/>
    <x v="5"/>
    <x v="5"/>
    <x v="5"/>
    <x v="6"/>
    <x v="61"/>
    <x v="54"/>
    <x v="55"/>
    <x v="60"/>
    <x v="47"/>
    <x v="63"/>
    <x v="1"/>
  </r>
  <r>
    <x v="0"/>
    <x v="3"/>
    <x v="3"/>
    <x v="12"/>
    <x v="12"/>
    <x v="12"/>
    <x v="7"/>
    <x v="62"/>
    <x v="55"/>
    <x v="56"/>
    <x v="10"/>
    <x v="58"/>
    <x v="64"/>
    <x v="0"/>
  </r>
  <r>
    <x v="0"/>
    <x v="3"/>
    <x v="3"/>
    <x v="9"/>
    <x v="9"/>
    <x v="9"/>
    <x v="7"/>
    <x v="62"/>
    <x v="55"/>
    <x v="34"/>
    <x v="27"/>
    <x v="46"/>
    <x v="40"/>
    <x v="0"/>
  </r>
  <r>
    <x v="0"/>
    <x v="3"/>
    <x v="3"/>
    <x v="8"/>
    <x v="8"/>
    <x v="8"/>
    <x v="9"/>
    <x v="63"/>
    <x v="56"/>
    <x v="57"/>
    <x v="61"/>
    <x v="59"/>
    <x v="65"/>
    <x v="0"/>
  </r>
  <r>
    <x v="0"/>
    <x v="3"/>
    <x v="3"/>
    <x v="10"/>
    <x v="10"/>
    <x v="10"/>
    <x v="10"/>
    <x v="64"/>
    <x v="57"/>
    <x v="58"/>
    <x v="62"/>
    <x v="60"/>
    <x v="66"/>
    <x v="0"/>
  </r>
  <r>
    <x v="0"/>
    <x v="3"/>
    <x v="3"/>
    <x v="11"/>
    <x v="11"/>
    <x v="11"/>
    <x v="10"/>
    <x v="64"/>
    <x v="57"/>
    <x v="50"/>
    <x v="63"/>
    <x v="46"/>
    <x v="40"/>
    <x v="0"/>
  </r>
  <r>
    <x v="0"/>
    <x v="3"/>
    <x v="3"/>
    <x v="17"/>
    <x v="17"/>
    <x v="17"/>
    <x v="12"/>
    <x v="65"/>
    <x v="16"/>
    <x v="56"/>
    <x v="10"/>
    <x v="61"/>
    <x v="67"/>
    <x v="0"/>
  </r>
  <r>
    <x v="0"/>
    <x v="3"/>
    <x v="3"/>
    <x v="14"/>
    <x v="14"/>
    <x v="14"/>
    <x v="13"/>
    <x v="66"/>
    <x v="58"/>
    <x v="33"/>
    <x v="64"/>
    <x v="61"/>
    <x v="67"/>
    <x v="0"/>
  </r>
  <r>
    <x v="0"/>
    <x v="3"/>
    <x v="3"/>
    <x v="15"/>
    <x v="15"/>
    <x v="15"/>
    <x v="13"/>
    <x v="66"/>
    <x v="58"/>
    <x v="32"/>
    <x v="65"/>
    <x v="62"/>
    <x v="15"/>
    <x v="0"/>
  </r>
  <r>
    <x v="0"/>
    <x v="3"/>
    <x v="3"/>
    <x v="13"/>
    <x v="13"/>
    <x v="13"/>
    <x v="15"/>
    <x v="67"/>
    <x v="59"/>
    <x v="59"/>
    <x v="29"/>
    <x v="54"/>
    <x v="17"/>
    <x v="0"/>
  </r>
  <r>
    <x v="0"/>
    <x v="3"/>
    <x v="3"/>
    <x v="24"/>
    <x v="24"/>
    <x v="24"/>
    <x v="15"/>
    <x v="67"/>
    <x v="59"/>
    <x v="60"/>
    <x v="66"/>
    <x v="33"/>
    <x v="68"/>
    <x v="0"/>
  </r>
  <r>
    <x v="0"/>
    <x v="3"/>
    <x v="3"/>
    <x v="6"/>
    <x v="6"/>
    <x v="6"/>
    <x v="15"/>
    <x v="67"/>
    <x v="59"/>
    <x v="61"/>
    <x v="67"/>
    <x v="41"/>
    <x v="59"/>
    <x v="0"/>
  </r>
  <r>
    <x v="0"/>
    <x v="3"/>
    <x v="3"/>
    <x v="20"/>
    <x v="20"/>
    <x v="20"/>
    <x v="18"/>
    <x v="68"/>
    <x v="47"/>
    <x v="47"/>
    <x v="54"/>
    <x v="47"/>
    <x v="63"/>
    <x v="0"/>
  </r>
  <r>
    <x v="0"/>
    <x v="3"/>
    <x v="3"/>
    <x v="25"/>
    <x v="25"/>
    <x v="25"/>
    <x v="19"/>
    <x v="69"/>
    <x v="60"/>
    <x v="51"/>
    <x v="68"/>
    <x v="63"/>
    <x v="69"/>
    <x v="0"/>
  </r>
  <r>
    <x v="0"/>
    <x v="3"/>
    <x v="3"/>
    <x v="26"/>
    <x v="26"/>
    <x v="26"/>
    <x v="19"/>
    <x v="69"/>
    <x v="60"/>
    <x v="56"/>
    <x v="10"/>
    <x v="41"/>
    <x v="59"/>
    <x v="0"/>
  </r>
  <r>
    <x v="0"/>
    <x v="3"/>
    <x v="3"/>
    <x v="18"/>
    <x v="18"/>
    <x v="18"/>
    <x v="19"/>
    <x v="69"/>
    <x v="60"/>
    <x v="49"/>
    <x v="69"/>
    <x v="43"/>
    <x v="58"/>
    <x v="0"/>
  </r>
  <r>
    <x v="0"/>
    <x v="4"/>
    <x v="4"/>
    <x v="1"/>
    <x v="1"/>
    <x v="1"/>
    <x v="0"/>
    <x v="46"/>
    <x v="61"/>
    <x v="28"/>
    <x v="70"/>
    <x v="61"/>
    <x v="68"/>
    <x v="0"/>
  </r>
  <r>
    <x v="0"/>
    <x v="4"/>
    <x v="4"/>
    <x v="0"/>
    <x v="0"/>
    <x v="0"/>
    <x v="0"/>
    <x v="46"/>
    <x v="61"/>
    <x v="62"/>
    <x v="71"/>
    <x v="40"/>
    <x v="24"/>
    <x v="0"/>
  </r>
  <r>
    <x v="0"/>
    <x v="4"/>
    <x v="4"/>
    <x v="4"/>
    <x v="4"/>
    <x v="4"/>
    <x v="2"/>
    <x v="59"/>
    <x v="62"/>
    <x v="54"/>
    <x v="72"/>
    <x v="57"/>
    <x v="2"/>
    <x v="0"/>
  </r>
  <r>
    <x v="0"/>
    <x v="4"/>
    <x v="4"/>
    <x v="2"/>
    <x v="2"/>
    <x v="2"/>
    <x v="3"/>
    <x v="53"/>
    <x v="63"/>
    <x v="39"/>
    <x v="73"/>
    <x v="57"/>
    <x v="2"/>
    <x v="0"/>
  </r>
  <r>
    <x v="0"/>
    <x v="4"/>
    <x v="4"/>
    <x v="5"/>
    <x v="5"/>
    <x v="5"/>
    <x v="4"/>
    <x v="70"/>
    <x v="64"/>
    <x v="63"/>
    <x v="74"/>
    <x v="40"/>
    <x v="24"/>
    <x v="0"/>
  </r>
  <r>
    <x v="0"/>
    <x v="4"/>
    <x v="4"/>
    <x v="3"/>
    <x v="3"/>
    <x v="3"/>
    <x v="5"/>
    <x v="71"/>
    <x v="65"/>
    <x v="64"/>
    <x v="75"/>
    <x v="42"/>
    <x v="5"/>
    <x v="0"/>
  </r>
  <r>
    <x v="0"/>
    <x v="4"/>
    <x v="4"/>
    <x v="7"/>
    <x v="7"/>
    <x v="7"/>
    <x v="6"/>
    <x v="65"/>
    <x v="66"/>
    <x v="65"/>
    <x v="76"/>
    <x v="39"/>
    <x v="70"/>
    <x v="0"/>
  </r>
  <r>
    <x v="0"/>
    <x v="4"/>
    <x v="4"/>
    <x v="6"/>
    <x v="6"/>
    <x v="6"/>
    <x v="7"/>
    <x v="66"/>
    <x v="67"/>
    <x v="32"/>
    <x v="77"/>
    <x v="62"/>
    <x v="50"/>
    <x v="0"/>
  </r>
  <r>
    <x v="0"/>
    <x v="4"/>
    <x v="4"/>
    <x v="11"/>
    <x v="11"/>
    <x v="11"/>
    <x v="7"/>
    <x v="66"/>
    <x v="67"/>
    <x v="32"/>
    <x v="77"/>
    <x v="62"/>
    <x v="50"/>
    <x v="0"/>
  </r>
  <r>
    <x v="0"/>
    <x v="4"/>
    <x v="4"/>
    <x v="9"/>
    <x v="9"/>
    <x v="9"/>
    <x v="7"/>
    <x v="66"/>
    <x v="67"/>
    <x v="66"/>
    <x v="78"/>
    <x v="46"/>
    <x v="71"/>
    <x v="0"/>
  </r>
  <r>
    <x v="0"/>
    <x v="4"/>
    <x v="4"/>
    <x v="17"/>
    <x v="17"/>
    <x v="17"/>
    <x v="10"/>
    <x v="67"/>
    <x v="53"/>
    <x v="32"/>
    <x v="77"/>
    <x v="42"/>
    <x v="5"/>
    <x v="0"/>
  </r>
  <r>
    <x v="0"/>
    <x v="4"/>
    <x v="4"/>
    <x v="26"/>
    <x v="26"/>
    <x v="26"/>
    <x v="11"/>
    <x v="68"/>
    <x v="38"/>
    <x v="64"/>
    <x v="75"/>
    <x v="57"/>
    <x v="2"/>
    <x v="0"/>
  </r>
  <r>
    <x v="0"/>
    <x v="4"/>
    <x v="4"/>
    <x v="18"/>
    <x v="18"/>
    <x v="18"/>
    <x v="12"/>
    <x v="69"/>
    <x v="68"/>
    <x v="56"/>
    <x v="79"/>
    <x v="41"/>
    <x v="72"/>
    <x v="0"/>
  </r>
  <r>
    <x v="0"/>
    <x v="4"/>
    <x v="4"/>
    <x v="10"/>
    <x v="10"/>
    <x v="10"/>
    <x v="13"/>
    <x v="72"/>
    <x v="69"/>
    <x v="59"/>
    <x v="80"/>
    <x v="61"/>
    <x v="68"/>
    <x v="0"/>
  </r>
  <r>
    <x v="0"/>
    <x v="4"/>
    <x v="4"/>
    <x v="19"/>
    <x v="19"/>
    <x v="19"/>
    <x v="13"/>
    <x v="72"/>
    <x v="69"/>
    <x v="59"/>
    <x v="80"/>
    <x v="61"/>
    <x v="68"/>
    <x v="0"/>
  </r>
  <r>
    <x v="0"/>
    <x v="4"/>
    <x v="4"/>
    <x v="21"/>
    <x v="21"/>
    <x v="21"/>
    <x v="15"/>
    <x v="73"/>
    <x v="70"/>
    <x v="56"/>
    <x v="79"/>
    <x v="64"/>
    <x v="73"/>
    <x v="0"/>
  </r>
  <r>
    <x v="0"/>
    <x v="4"/>
    <x v="4"/>
    <x v="15"/>
    <x v="15"/>
    <x v="15"/>
    <x v="15"/>
    <x v="73"/>
    <x v="70"/>
    <x v="67"/>
    <x v="81"/>
    <x v="46"/>
    <x v="71"/>
    <x v="0"/>
  </r>
  <r>
    <x v="0"/>
    <x v="4"/>
    <x v="4"/>
    <x v="27"/>
    <x v="27"/>
    <x v="27"/>
    <x v="17"/>
    <x v="74"/>
    <x v="71"/>
    <x v="49"/>
    <x v="82"/>
    <x v="46"/>
    <x v="71"/>
    <x v="0"/>
  </r>
  <r>
    <x v="0"/>
    <x v="4"/>
    <x v="4"/>
    <x v="28"/>
    <x v="28"/>
    <x v="28"/>
    <x v="18"/>
    <x v="75"/>
    <x v="72"/>
    <x v="48"/>
    <x v="16"/>
    <x v="63"/>
    <x v="74"/>
    <x v="0"/>
  </r>
  <r>
    <x v="0"/>
    <x v="4"/>
    <x v="4"/>
    <x v="12"/>
    <x v="12"/>
    <x v="12"/>
    <x v="18"/>
    <x v="75"/>
    <x v="72"/>
    <x v="68"/>
    <x v="83"/>
    <x v="43"/>
    <x v="75"/>
    <x v="0"/>
  </r>
  <r>
    <x v="0"/>
    <x v="5"/>
    <x v="5"/>
    <x v="0"/>
    <x v="0"/>
    <x v="0"/>
    <x v="0"/>
    <x v="76"/>
    <x v="73"/>
    <x v="69"/>
    <x v="84"/>
    <x v="43"/>
    <x v="6"/>
    <x v="0"/>
  </r>
  <r>
    <x v="0"/>
    <x v="5"/>
    <x v="5"/>
    <x v="10"/>
    <x v="10"/>
    <x v="10"/>
    <x v="1"/>
    <x v="77"/>
    <x v="74"/>
    <x v="70"/>
    <x v="85"/>
    <x v="33"/>
    <x v="76"/>
    <x v="0"/>
  </r>
  <r>
    <x v="0"/>
    <x v="5"/>
    <x v="5"/>
    <x v="2"/>
    <x v="2"/>
    <x v="2"/>
    <x v="2"/>
    <x v="47"/>
    <x v="75"/>
    <x v="71"/>
    <x v="86"/>
    <x v="46"/>
    <x v="33"/>
    <x v="0"/>
  </r>
  <r>
    <x v="0"/>
    <x v="5"/>
    <x v="5"/>
    <x v="7"/>
    <x v="7"/>
    <x v="7"/>
    <x v="3"/>
    <x v="78"/>
    <x v="76"/>
    <x v="49"/>
    <x v="48"/>
    <x v="65"/>
    <x v="77"/>
    <x v="0"/>
  </r>
  <r>
    <x v="0"/>
    <x v="5"/>
    <x v="5"/>
    <x v="5"/>
    <x v="5"/>
    <x v="5"/>
    <x v="4"/>
    <x v="50"/>
    <x v="5"/>
    <x v="46"/>
    <x v="87"/>
    <x v="58"/>
    <x v="78"/>
    <x v="0"/>
  </r>
  <r>
    <x v="0"/>
    <x v="5"/>
    <x v="5"/>
    <x v="1"/>
    <x v="1"/>
    <x v="1"/>
    <x v="4"/>
    <x v="50"/>
    <x v="5"/>
    <x v="33"/>
    <x v="88"/>
    <x v="56"/>
    <x v="79"/>
    <x v="0"/>
  </r>
  <r>
    <x v="0"/>
    <x v="5"/>
    <x v="5"/>
    <x v="12"/>
    <x v="12"/>
    <x v="12"/>
    <x v="6"/>
    <x v="51"/>
    <x v="54"/>
    <x v="61"/>
    <x v="89"/>
    <x v="49"/>
    <x v="80"/>
    <x v="0"/>
  </r>
  <r>
    <x v="0"/>
    <x v="5"/>
    <x v="5"/>
    <x v="3"/>
    <x v="3"/>
    <x v="3"/>
    <x v="6"/>
    <x v="51"/>
    <x v="54"/>
    <x v="72"/>
    <x v="90"/>
    <x v="40"/>
    <x v="81"/>
    <x v="0"/>
  </r>
  <r>
    <x v="0"/>
    <x v="5"/>
    <x v="5"/>
    <x v="9"/>
    <x v="9"/>
    <x v="9"/>
    <x v="8"/>
    <x v="60"/>
    <x v="77"/>
    <x v="73"/>
    <x v="91"/>
    <x v="61"/>
    <x v="82"/>
    <x v="0"/>
  </r>
  <r>
    <x v="0"/>
    <x v="5"/>
    <x v="5"/>
    <x v="4"/>
    <x v="4"/>
    <x v="4"/>
    <x v="9"/>
    <x v="61"/>
    <x v="78"/>
    <x v="74"/>
    <x v="92"/>
    <x v="62"/>
    <x v="83"/>
    <x v="0"/>
  </r>
  <r>
    <x v="0"/>
    <x v="5"/>
    <x v="5"/>
    <x v="15"/>
    <x v="15"/>
    <x v="15"/>
    <x v="10"/>
    <x v="55"/>
    <x v="57"/>
    <x v="50"/>
    <x v="93"/>
    <x v="42"/>
    <x v="84"/>
    <x v="0"/>
  </r>
  <r>
    <x v="0"/>
    <x v="5"/>
    <x v="5"/>
    <x v="14"/>
    <x v="14"/>
    <x v="14"/>
    <x v="11"/>
    <x v="62"/>
    <x v="79"/>
    <x v="64"/>
    <x v="94"/>
    <x v="66"/>
    <x v="85"/>
    <x v="0"/>
  </r>
  <r>
    <x v="0"/>
    <x v="5"/>
    <x v="5"/>
    <x v="11"/>
    <x v="11"/>
    <x v="11"/>
    <x v="12"/>
    <x v="63"/>
    <x v="13"/>
    <x v="34"/>
    <x v="95"/>
    <x v="57"/>
    <x v="61"/>
    <x v="0"/>
  </r>
  <r>
    <x v="0"/>
    <x v="5"/>
    <x v="5"/>
    <x v="29"/>
    <x v="29"/>
    <x v="29"/>
    <x v="13"/>
    <x v="64"/>
    <x v="80"/>
    <x v="68"/>
    <x v="96"/>
    <x v="55"/>
    <x v="86"/>
    <x v="0"/>
  </r>
  <r>
    <x v="0"/>
    <x v="5"/>
    <x v="5"/>
    <x v="18"/>
    <x v="18"/>
    <x v="18"/>
    <x v="14"/>
    <x v="79"/>
    <x v="28"/>
    <x v="75"/>
    <x v="97"/>
    <x v="46"/>
    <x v="33"/>
    <x v="0"/>
  </r>
  <r>
    <x v="0"/>
    <x v="5"/>
    <x v="5"/>
    <x v="16"/>
    <x v="16"/>
    <x v="16"/>
    <x v="15"/>
    <x v="70"/>
    <x v="81"/>
    <x v="65"/>
    <x v="98"/>
    <x v="67"/>
    <x v="87"/>
    <x v="0"/>
  </r>
  <r>
    <x v="0"/>
    <x v="5"/>
    <x v="5"/>
    <x v="22"/>
    <x v="22"/>
    <x v="22"/>
    <x v="15"/>
    <x v="70"/>
    <x v="81"/>
    <x v="33"/>
    <x v="88"/>
    <x v="68"/>
    <x v="88"/>
    <x v="0"/>
  </r>
  <r>
    <x v="0"/>
    <x v="5"/>
    <x v="5"/>
    <x v="30"/>
    <x v="30"/>
    <x v="30"/>
    <x v="15"/>
    <x v="70"/>
    <x v="81"/>
    <x v="33"/>
    <x v="88"/>
    <x v="68"/>
    <x v="88"/>
    <x v="0"/>
  </r>
  <r>
    <x v="0"/>
    <x v="5"/>
    <x v="5"/>
    <x v="6"/>
    <x v="6"/>
    <x v="6"/>
    <x v="15"/>
    <x v="70"/>
    <x v="81"/>
    <x v="63"/>
    <x v="47"/>
    <x v="40"/>
    <x v="81"/>
    <x v="0"/>
  </r>
  <r>
    <x v="0"/>
    <x v="5"/>
    <x v="5"/>
    <x v="24"/>
    <x v="24"/>
    <x v="24"/>
    <x v="19"/>
    <x v="71"/>
    <x v="30"/>
    <x v="65"/>
    <x v="98"/>
    <x v="33"/>
    <x v="76"/>
    <x v="0"/>
  </r>
  <r>
    <x v="0"/>
    <x v="5"/>
    <x v="5"/>
    <x v="31"/>
    <x v="31"/>
    <x v="31"/>
    <x v="19"/>
    <x v="71"/>
    <x v="30"/>
    <x v="56"/>
    <x v="99"/>
    <x v="63"/>
    <x v="89"/>
    <x v="0"/>
  </r>
  <r>
    <x v="0"/>
    <x v="6"/>
    <x v="6"/>
    <x v="0"/>
    <x v="0"/>
    <x v="0"/>
    <x v="0"/>
    <x v="80"/>
    <x v="82"/>
    <x v="41"/>
    <x v="100"/>
    <x v="46"/>
    <x v="81"/>
    <x v="0"/>
  </r>
  <r>
    <x v="0"/>
    <x v="6"/>
    <x v="6"/>
    <x v="2"/>
    <x v="2"/>
    <x v="2"/>
    <x v="1"/>
    <x v="58"/>
    <x v="83"/>
    <x v="76"/>
    <x v="101"/>
    <x v="57"/>
    <x v="90"/>
    <x v="0"/>
  </r>
  <r>
    <x v="0"/>
    <x v="6"/>
    <x v="6"/>
    <x v="10"/>
    <x v="10"/>
    <x v="10"/>
    <x v="2"/>
    <x v="61"/>
    <x v="84"/>
    <x v="33"/>
    <x v="102"/>
    <x v="55"/>
    <x v="91"/>
    <x v="0"/>
  </r>
  <r>
    <x v="0"/>
    <x v="6"/>
    <x v="6"/>
    <x v="7"/>
    <x v="7"/>
    <x v="7"/>
    <x v="3"/>
    <x v="53"/>
    <x v="85"/>
    <x v="68"/>
    <x v="103"/>
    <x v="69"/>
    <x v="92"/>
    <x v="0"/>
  </r>
  <r>
    <x v="0"/>
    <x v="6"/>
    <x v="6"/>
    <x v="1"/>
    <x v="1"/>
    <x v="1"/>
    <x v="4"/>
    <x v="55"/>
    <x v="66"/>
    <x v="51"/>
    <x v="104"/>
    <x v="67"/>
    <x v="93"/>
    <x v="0"/>
  </r>
  <r>
    <x v="0"/>
    <x v="6"/>
    <x v="6"/>
    <x v="4"/>
    <x v="4"/>
    <x v="4"/>
    <x v="5"/>
    <x v="63"/>
    <x v="86"/>
    <x v="34"/>
    <x v="105"/>
    <x v="57"/>
    <x v="90"/>
    <x v="0"/>
  </r>
  <r>
    <x v="0"/>
    <x v="6"/>
    <x v="6"/>
    <x v="5"/>
    <x v="5"/>
    <x v="5"/>
    <x v="6"/>
    <x v="64"/>
    <x v="87"/>
    <x v="55"/>
    <x v="106"/>
    <x v="62"/>
    <x v="72"/>
    <x v="0"/>
  </r>
  <r>
    <x v="0"/>
    <x v="6"/>
    <x v="6"/>
    <x v="3"/>
    <x v="3"/>
    <x v="3"/>
    <x v="6"/>
    <x v="64"/>
    <x v="87"/>
    <x v="75"/>
    <x v="107"/>
    <x v="40"/>
    <x v="71"/>
    <x v="0"/>
  </r>
  <r>
    <x v="0"/>
    <x v="6"/>
    <x v="6"/>
    <x v="6"/>
    <x v="6"/>
    <x v="6"/>
    <x v="8"/>
    <x v="70"/>
    <x v="88"/>
    <x v="77"/>
    <x v="108"/>
    <x v="43"/>
    <x v="94"/>
    <x v="0"/>
  </r>
  <r>
    <x v="0"/>
    <x v="6"/>
    <x v="6"/>
    <x v="11"/>
    <x v="11"/>
    <x v="11"/>
    <x v="9"/>
    <x v="71"/>
    <x v="89"/>
    <x v="63"/>
    <x v="109"/>
    <x v="46"/>
    <x v="81"/>
    <x v="0"/>
  </r>
  <r>
    <x v="0"/>
    <x v="6"/>
    <x v="6"/>
    <x v="14"/>
    <x v="14"/>
    <x v="14"/>
    <x v="10"/>
    <x v="65"/>
    <x v="90"/>
    <x v="61"/>
    <x v="110"/>
    <x v="62"/>
    <x v="72"/>
    <x v="0"/>
  </r>
  <r>
    <x v="0"/>
    <x v="6"/>
    <x v="6"/>
    <x v="12"/>
    <x v="12"/>
    <x v="12"/>
    <x v="11"/>
    <x v="66"/>
    <x v="69"/>
    <x v="51"/>
    <x v="104"/>
    <x v="54"/>
    <x v="68"/>
    <x v="0"/>
  </r>
  <r>
    <x v="0"/>
    <x v="6"/>
    <x v="6"/>
    <x v="15"/>
    <x v="15"/>
    <x v="15"/>
    <x v="11"/>
    <x v="66"/>
    <x v="69"/>
    <x v="61"/>
    <x v="110"/>
    <x v="42"/>
    <x v="95"/>
    <x v="0"/>
  </r>
  <r>
    <x v="0"/>
    <x v="6"/>
    <x v="6"/>
    <x v="16"/>
    <x v="16"/>
    <x v="16"/>
    <x v="13"/>
    <x v="67"/>
    <x v="11"/>
    <x v="48"/>
    <x v="111"/>
    <x v="48"/>
    <x v="96"/>
    <x v="0"/>
  </r>
  <r>
    <x v="0"/>
    <x v="6"/>
    <x v="6"/>
    <x v="32"/>
    <x v="32"/>
    <x v="32"/>
    <x v="13"/>
    <x v="67"/>
    <x v="11"/>
    <x v="49"/>
    <x v="112"/>
    <x v="63"/>
    <x v="50"/>
    <x v="0"/>
  </r>
  <r>
    <x v="0"/>
    <x v="6"/>
    <x v="6"/>
    <x v="18"/>
    <x v="18"/>
    <x v="18"/>
    <x v="13"/>
    <x v="67"/>
    <x v="11"/>
    <x v="33"/>
    <x v="102"/>
    <x v="43"/>
    <x v="94"/>
    <x v="0"/>
  </r>
  <r>
    <x v="0"/>
    <x v="6"/>
    <x v="6"/>
    <x v="33"/>
    <x v="33"/>
    <x v="33"/>
    <x v="16"/>
    <x v="69"/>
    <x v="91"/>
    <x v="58"/>
    <x v="35"/>
    <x v="61"/>
    <x v="97"/>
    <x v="0"/>
  </r>
  <r>
    <x v="0"/>
    <x v="6"/>
    <x v="6"/>
    <x v="19"/>
    <x v="19"/>
    <x v="19"/>
    <x v="16"/>
    <x v="69"/>
    <x v="91"/>
    <x v="78"/>
    <x v="113"/>
    <x v="68"/>
    <x v="98"/>
    <x v="0"/>
  </r>
  <r>
    <x v="0"/>
    <x v="6"/>
    <x v="6"/>
    <x v="27"/>
    <x v="27"/>
    <x v="27"/>
    <x v="18"/>
    <x v="72"/>
    <x v="92"/>
    <x v="51"/>
    <x v="104"/>
    <x v="43"/>
    <x v="94"/>
    <x v="0"/>
  </r>
  <r>
    <x v="0"/>
    <x v="6"/>
    <x v="6"/>
    <x v="13"/>
    <x v="13"/>
    <x v="13"/>
    <x v="19"/>
    <x v="81"/>
    <x v="46"/>
    <x v="51"/>
    <x v="104"/>
    <x v="62"/>
    <x v="72"/>
    <x v="0"/>
  </r>
  <r>
    <x v="0"/>
    <x v="6"/>
    <x v="6"/>
    <x v="22"/>
    <x v="22"/>
    <x v="22"/>
    <x v="19"/>
    <x v="81"/>
    <x v="46"/>
    <x v="78"/>
    <x v="113"/>
    <x v="61"/>
    <x v="97"/>
    <x v="0"/>
  </r>
  <r>
    <x v="0"/>
    <x v="6"/>
    <x v="6"/>
    <x v="34"/>
    <x v="34"/>
    <x v="34"/>
    <x v="19"/>
    <x v="81"/>
    <x v="46"/>
    <x v="78"/>
    <x v="113"/>
    <x v="61"/>
    <x v="97"/>
    <x v="0"/>
  </r>
  <r>
    <x v="0"/>
    <x v="6"/>
    <x v="6"/>
    <x v="25"/>
    <x v="25"/>
    <x v="25"/>
    <x v="19"/>
    <x v="81"/>
    <x v="46"/>
    <x v="51"/>
    <x v="104"/>
    <x v="62"/>
    <x v="72"/>
    <x v="0"/>
  </r>
  <r>
    <x v="0"/>
    <x v="6"/>
    <x v="6"/>
    <x v="31"/>
    <x v="31"/>
    <x v="31"/>
    <x v="19"/>
    <x v="81"/>
    <x v="46"/>
    <x v="59"/>
    <x v="68"/>
    <x v="43"/>
    <x v="94"/>
    <x v="0"/>
  </r>
  <r>
    <x v="0"/>
    <x v="6"/>
    <x v="6"/>
    <x v="9"/>
    <x v="9"/>
    <x v="9"/>
    <x v="19"/>
    <x v="81"/>
    <x v="46"/>
    <x v="67"/>
    <x v="114"/>
    <x v="40"/>
    <x v="71"/>
    <x v="0"/>
  </r>
  <r>
    <x v="0"/>
    <x v="7"/>
    <x v="7"/>
    <x v="0"/>
    <x v="0"/>
    <x v="0"/>
    <x v="0"/>
    <x v="82"/>
    <x v="93"/>
    <x v="79"/>
    <x v="115"/>
    <x v="57"/>
    <x v="42"/>
    <x v="0"/>
  </r>
  <r>
    <x v="0"/>
    <x v="7"/>
    <x v="7"/>
    <x v="2"/>
    <x v="2"/>
    <x v="2"/>
    <x v="1"/>
    <x v="53"/>
    <x v="94"/>
    <x v="39"/>
    <x v="116"/>
    <x v="57"/>
    <x v="42"/>
    <x v="0"/>
  </r>
  <r>
    <x v="0"/>
    <x v="7"/>
    <x v="7"/>
    <x v="35"/>
    <x v="35"/>
    <x v="35"/>
    <x v="2"/>
    <x v="83"/>
    <x v="95"/>
    <x v="32"/>
    <x v="117"/>
    <x v="48"/>
    <x v="99"/>
    <x v="0"/>
  </r>
  <r>
    <x v="0"/>
    <x v="7"/>
    <x v="7"/>
    <x v="4"/>
    <x v="4"/>
    <x v="4"/>
    <x v="2"/>
    <x v="83"/>
    <x v="95"/>
    <x v="39"/>
    <x v="116"/>
    <x v="64"/>
    <x v="73"/>
    <x v="0"/>
  </r>
  <r>
    <x v="0"/>
    <x v="7"/>
    <x v="7"/>
    <x v="3"/>
    <x v="3"/>
    <x v="3"/>
    <x v="4"/>
    <x v="63"/>
    <x v="96"/>
    <x v="46"/>
    <x v="118"/>
    <x v="46"/>
    <x v="84"/>
    <x v="0"/>
  </r>
  <r>
    <x v="0"/>
    <x v="7"/>
    <x v="7"/>
    <x v="36"/>
    <x v="36"/>
    <x v="36"/>
    <x v="5"/>
    <x v="65"/>
    <x v="65"/>
    <x v="77"/>
    <x v="119"/>
    <x v="42"/>
    <x v="100"/>
    <x v="0"/>
  </r>
  <r>
    <x v="0"/>
    <x v="7"/>
    <x v="7"/>
    <x v="37"/>
    <x v="37"/>
    <x v="37"/>
    <x v="6"/>
    <x v="67"/>
    <x v="97"/>
    <x v="67"/>
    <x v="120"/>
    <x v="61"/>
    <x v="101"/>
    <x v="0"/>
  </r>
  <r>
    <x v="0"/>
    <x v="7"/>
    <x v="7"/>
    <x v="7"/>
    <x v="7"/>
    <x v="7"/>
    <x v="7"/>
    <x v="84"/>
    <x v="98"/>
    <x v="57"/>
    <x v="121"/>
    <x v="45"/>
    <x v="102"/>
    <x v="0"/>
  </r>
  <r>
    <x v="0"/>
    <x v="7"/>
    <x v="7"/>
    <x v="10"/>
    <x v="10"/>
    <x v="10"/>
    <x v="7"/>
    <x v="84"/>
    <x v="98"/>
    <x v="32"/>
    <x v="117"/>
    <x v="46"/>
    <x v="84"/>
    <x v="0"/>
  </r>
  <r>
    <x v="0"/>
    <x v="7"/>
    <x v="7"/>
    <x v="5"/>
    <x v="5"/>
    <x v="5"/>
    <x v="7"/>
    <x v="84"/>
    <x v="98"/>
    <x v="32"/>
    <x v="117"/>
    <x v="46"/>
    <x v="84"/>
    <x v="0"/>
  </r>
  <r>
    <x v="0"/>
    <x v="7"/>
    <x v="7"/>
    <x v="32"/>
    <x v="32"/>
    <x v="32"/>
    <x v="10"/>
    <x v="72"/>
    <x v="90"/>
    <x v="58"/>
    <x v="114"/>
    <x v="62"/>
    <x v="12"/>
    <x v="0"/>
  </r>
  <r>
    <x v="0"/>
    <x v="7"/>
    <x v="7"/>
    <x v="12"/>
    <x v="12"/>
    <x v="12"/>
    <x v="10"/>
    <x v="72"/>
    <x v="90"/>
    <x v="48"/>
    <x v="16"/>
    <x v="47"/>
    <x v="103"/>
    <x v="0"/>
  </r>
  <r>
    <x v="0"/>
    <x v="7"/>
    <x v="7"/>
    <x v="16"/>
    <x v="16"/>
    <x v="16"/>
    <x v="12"/>
    <x v="81"/>
    <x v="99"/>
    <x v="78"/>
    <x v="122"/>
    <x v="61"/>
    <x v="101"/>
    <x v="0"/>
  </r>
  <r>
    <x v="0"/>
    <x v="7"/>
    <x v="7"/>
    <x v="14"/>
    <x v="14"/>
    <x v="14"/>
    <x v="12"/>
    <x v="81"/>
    <x v="99"/>
    <x v="49"/>
    <x v="65"/>
    <x v="41"/>
    <x v="104"/>
    <x v="0"/>
  </r>
  <r>
    <x v="0"/>
    <x v="7"/>
    <x v="7"/>
    <x v="11"/>
    <x v="11"/>
    <x v="11"/>
    <x v="12"/>
    <x v="81"/>
    <x v="99"/>
    <x v="32"/>
    <x v="117"/>
    <x v="64"/>
    <x v="73"/>
    <x v="0"/>
  </r>
  <r>
    <x v="0"/>
    <x v="7"/>
    <x v="7"/>
    <x v="13"/>
    <x v="13"/>
    <x v="13"/>
    <x v="15"/>
    <x v="73"/>
    <x v="12"/>
    <x v="49"/>
    <x v="65"/>
    <x v="40"/>
    <x v="55"/>
    <x v="0"/>
  </r>
  <r>
    <x v="0"/>
    <x v="7"/>
    <x v="7"/>
    <x v="24"/>
    <x v="24"/>
    <x v="24"/>
    <x v="16"/>
    <x v="74"/>
    <x v="100"/>
    <x v="57"/>
    <x v="121"/>
    <x v="68"/>
    <x v="105"/>
    <x v="0"/>
  </r>
  <r>
    <x v="0"/>
    <x v="7"/>
    <x v="7"/>
    <x v="25"/>
    <x v="25"/>
    <x v="25"/>
    <x v="17"/>
    <x v="85"/>
    <x v="46"/>
    <x v="68"/>
    <x v="123"/>
    <x v="62"/>
    <x v="12"/>
    <x v="0"/>
  </r>
  <r>
    <x v="0"/>
    <x v="7"/>
    <x v="7"/>
    <x v="38"/>
    <x v="38"/>
    <x v="38"/>
    <x v="18"/>
    <x v="86"/>
    <x v="60"/>
    <x v="57"/>
    <x v="121"/>
    <x v="61"/>
    <x v="101"/>
    <x v="0"/>
  </r>
  <r>
    <x v="0"/>
    <x v="7"/>
    <x v="7"/>
    <x v="1"/>
    <x v="1"/>
    <x v="1"/>
    <x v="18"/>
    <x v="86"/>
    <x v="60"/>
    <x v="68"/>
    <x v="123"/>
    <x v="42"/>
    <x v="100"/>
    <x v="0"/>
  </r>
  <r>
    <x v="0"/>
    <x v="7"/>
    <x v="7"/>
    <x v="39"/>
    <x v="39"/>
    <x v="39"/>
    <x v="18"/>
    <x v="86"/>
    <x v="60"/>
    <x v="58"/>
    <x v="114"/>
    <x v="64"/>
    <x v="73"/>
    <x v="0"/>
  </r>
  <r>
    <x v="0"/>
    <x v="7"/>
    <x v="7"/>
    <x v="31"/>
    <x v="31"/>
    <x v="31"/>
    <x v="18"/>
    <x v="86"/>
    <x v="60"/>
    <x v="47"/>
    <x v="124"/>
    <x v="41"/>
    <x v="104"/>
    <x v="0"/>
  </r>
  <r>
    <x v="0"/>
    <x v="7"/>
    <x v="7"/>
    <x v="18"/>
    <x v="18"/>
    <x v="18"/>
    <x v="18"/>
    <x v="86"/>
    <x v="60"/>
    <x v="59"/>
    <x v="99"/>
    <x v="46"/>
    <x v="84"/>
    <x v="0"/>
  </r>
  <r>
    <x v="0"/>
    <x v="8"/>
    <x v="8"/>
    <x v="0"/>
    <x v="0"/>
    <x v="0"/>
    <x v="0"/>
    <x v="87"/>
    <x v="101"/>
    <x v="80"/>
    <x v="125"/>
    <x v="40"/>
    <x v="106"/>
    <x v="0"/>
  </r>
  <r>
    <x v="0"/>
    <x v="8"/>
    <x v="8"/>
    <x v="7"/>
    <x v="7"/>
    <x v="7"/>
    <x v="1"/>
    <x v="41"/>
    <x v="102"/>
    <x v="33"/>
    <x v="126"/>
    <x v="70"/>
    <x v="107"/>
    <x v="0"/>
  </r>
  <r>
    <x v="0"/>
    <x v="8"/>
    <x v="8"/>
    <x v="2"/>
    <x v="2"/>
    <x v="2"/>
    <x v="2"/>
    <x v="88"/>
    <x v="103"/>
    <x v="81"/>
    <x v="127"/>
    <x v="46"/>
    <x v="2"/>
    <x v="0"/>
  </r>
  <r>
    <x v="0"/>
    <x v="8"/>
    <x v="8"/>
    <x v="3"/>
    <x v="3"/>
    <x v="3"/>
    <x v="3"/>
    <x v="44"/>
    <x v="104"/>
    <x v="82"/>
    <x v="128"/>
    <x v="41"/>
    <x v="71"/>
    <x v="0"/>
  </r>
  <r>
    <x v="0"/>
    <x v="8"/>
    <x v="8"/>
    <x v="1"/>
    <x v="1"/>
    <x v="1"/>
    <x v="4"/>
    <x v="46"/>
    <x v="105"/>
    <x v="83"/>
    <x v="129"/>
    <x v="47"/>
    <x v="108"/>
    <x v="0"/>
  </r>
  <r>
    <x v="0"/>
    <x v="8"/>
    <x v="8"/>
    <x v="4"/>
    <x v="4"/>
    <x v="4"/>
    <x v="5"/>
    <x v="89"/>
    <x v="106"/>
    <x v="76"/>
    <x v="130"/>
    <x v="46"/>
    <x v="2"/>
    <x v="0"/>
  </r>
  <r>
    <x v="0"/>
    <x v="8"/>
    <x v="8"/>
    <x v="14"/>
    <x v="14"/>
    <x v="14"/>
    <x v="6"/>
    <x v="51"/>
    <x v="107"/>
    <x v="45"/>
    <x v="131"/>
    <x v="42"/>
    <x v="109"/>
    <x v="0"/>
  </r>
  <r>
    <x v="0"/>
    <x v="8"/>
    <x v="8"/>
    <x v="10"/>
    <x v="10"/>
    <x v="10"/>
    <x v="6"/>
    <x v="51"/>
    <x v="107"/>
    <x v="74"/>
    <x v="132"/>
    <x v="66"/>
    <x v="110"/>
    <x v="0"/>
  </r>
  <r>
    <x v="0"/>
    <x v="8"/>
    <x v="8"/>
    <x v="5"/>
    <x v="5"/>
    <x v="5"/>
    <x v="8"/>
    <x v="52"/>
    <x v="39"/>
    <x v="42"/>
    <x v="133"/>
    <x v="58"/>
    <x v="111"/>
    <x v="0"/>
  </r>
  <r>
    <x v="0"/>
    <x v="8"/>
    <x v="8"/>
    <x v="17"/>
    <x v="17"/>
    <x v="17"/>
    <x v="9"/>
    <x v="53"/>
    <x v="41"/>
    <x v="64"/>
    <x v="134"/>
    <x v="45"/>
    <x v="112"/>
    <x v="0"/>
  </r>
  <r>
    <x v="0"/>
    <x v="8"/>
    <x v="8"/>
    <x v="13"/>
    <x v="13"/>
    <x v="13"/>
    <x v="10"/>
    <x v="83"/>
    <x v="9"/>
    <x v="33"/>
    <x v="126"/>
    <x v="33"/>
    <x v="113"/>
    <x v="0"/>
  </r>
  <r>
    <x v="0"/>
    <x v="8"/>
    <x v="8"/>
    <x v="9"/>
    <x v="9"/>
    <x v="9"/>
    <x v="10"/>
    <x v="83"/>
    <x v="9"/>
    <x v="73"/>
    <x v="108"/>
    <x v="42"/>
    <x v="109"/>
    <x v="0"/>
  </r>
  <r>
    <x v="0"/>
    <x v="8"/>
    <x v="8"/>
    <x v="12"/>
    <x v="12"/>
    <x v="12"/>
    <x v="12"/>
    <x v="90"/>
    <x v="108"/>
    <x v="61"/>
    <x v="135"/>
    <x v="45"/>
    <x v="112"/>
    <x v="0"/>
  </r>
  <r>
    <x v="0"/>
    <x v="8"/>
    <x v="8"/>
    <x v="18"/>
    <x v="18"/>
    <x v="18"/>
    <x v="13"/>
    <x v="54"/>
    <x v="10"/>
    <x v="50"/>
    <x v="136"/>
    <x v="62"/>
    <x v="24"/>
    <x v="0"/>
  </r>
  <r>
    <x v="0"/>
    <x v="8"/>
    <x v="8"/>
    <x v="32"/>
    <x v="32"/>
    <x v="32"/>
    <x v="14"/>
    <x v="62"/>
    <x v="12"/>
    <x v="32"/>
    <x v="99"/>
    <x v="47"/>
    <x v="108"/>
    <x v="0"/>
  </r>
  <r>
    <x v="0"/>
    <x v="8"/>
    <x v="8"/>
    <x v="16"/>
    <x v="16"/>
    <x v="16"/>
    <x v="15"/>
    <x v="63"/>
    <x v="109"/>
    <x v="47"/>
    <x v="34"/>
    <x v="55"/>
    <x v="114"/>
    <x v="0"/>
  </r>
  <r>
    <x v="0"/>
    <x v="8"/>
    <x v="8"/>
    <x v="27"/>
    <x v="27"/>
    <x v="27"/>
    <x v="16"/>
    <x v="79"/>
    <x v="15"/>
    <x v="55"/>
    <x v="137"/>
    <x v="42"/>
    <x v="109"/>
    <x v="0"/>
  </r>
  <r>
    <x v="0"/>
    <x v="8"/>
    <x v="8"/>
    <x v="24"/>
    <x v="24"/>
    <x v="24"/>
    <x v="17"/>
    <x v="71"/>
    <x v="58"/>
    <x v="51"/>
    <x v="123"/>
    <x v="58"/>
    <x v="111"/>
    <x v="0"/>
  </r>
  <r>
    <x v="0"/>
    <x v="8"/>
    <x v="8"/>
    <x v="34"/>
    <x v="34"/>
    <x v="34"/>
    <x v="18"/>
    <x v="65"/>
    <x v="59"/>
    <x v="78"/>
    <x v="138"/>
    <x v="45"/>
    <x v="112"/>
    <x v="0"/>
  </r>
  <r>
    <x v="0"/>
    <x v="8"/>
    <x v="8"/>
    <x v="6"/>
    <x v="6"/>
    <x v="6"/>
    <x v="18"/>
    <x v="65"/>
    <x v="59"/>
    <x v="64"/>
    <x v="134"/>
    <x v="41"/>
    <x v="71"/>
    <x v="0"/>
  </r>
  <r>
    <x v="0"/>
    <x v="9"/>
    <x v="9"/>
    <x v="30"/>
    <x v="30"/>
    <x v="30"/>
    <x v="0"/>
    <x v="91"/>
    <x v="110"/>
    <x v="76"/>
    <x v="139"/>
    <x v="39"/>
    <x v="115"/>
    <x v="0"/>
  </r>
  <r>
    <x v="0"/>
    <x v="9"/>
    <x v="9"/>
    <x v="0"/>
    <x v="0"/>
    <x v="0"/>
    <x v="1"/>
    <x v="71"/>
    <x v="111"/>
    <x v="63"/>
    <x v="140"/>
    <x v="46"/>
    <x v="116"/>
    <x v="0"/>
  </r>
  <r>
    <x v="0"/>
    <x v="9"/>
    <x v="9"/>
    <x v="6"/>
    <x v="6"/>
    <x v="6"/>
    <x v="2"/>
    <x v="65"/>
    <x v="112"/>
    <x v="66"/>
    <x v="141"/>
    <x v="40"/>
    <x v="117"/>
    <x v="0"/>
  </r>
  <r>
    <x v="0"/>
    <x v="9"/>
    <x v="9"/>
    <x v="2"/>
    <x v="2"/>
    <x v="2"/>
    <x v="3"/>
    <x v="66"/>
    <x v="113"/>
    <x v="55"/>
    <x v="142"/>
    <x v="57"/>
    <x v="11"/>
    <x v="0"/>
  </r>
  <r>
    <x v="0"/>
    <x v="9"/>
    <x v="9"/>
    <x v="7"/>
    <x v="7"/>
    <x v="7"/>
    <x v="4"/>
    <x v="67"/>
    <x v="114"/>
    <x v="48"/>
    <x v="143"/>
    <x v="48"/>
    <x v="118"/>
    <x v="0"/>
  </r>
  <r>
    <x v="0"/>
    <x v="9"/>
    <x v="9"/>
    <x v="4"/>
    <x v="4"/>
    <x v="4"/>
    <x v="5"/>
    <x v="69"/>
    <x v="115"/>
    <x v="61"/>
    <x v="144"/>
    <x v="46"/>
    <x v="116"/>
    <x v="0"/>
  </r>
  <r>
    <x v="0"/>
    <x v="9"/>
    <x v="9"/>
    <x v="40"/>
    <x v="40"/>
    <x v="40"/>
    <x v="6"/>
    <x v="72"/>
    <x v="116"/>
    <x v="51"/>
    <x v="145"/>
    <x v="43"/>
    <x v="119"/>
    <x v="0"/>
  </r>
  <r>
    <x v="0"/>
    <x v="9"/>
    <x v="9"/>
    <x v="14"/>
    <x v="14"/>
    <x v="14"/>
    <x v="7"/>
    <x v="81"/>
    <x v="51"/>
    <x v="49"/>
    <x v="25"/>
    <x v="41"/>
    <x v="120"/>
    <x v="0"/>
  </r>
  <r>
    <x v="0"/>
    <x v="9"/>
    <x v="9"/>
    <x v="25"/>
    <x v="25"/>
    <x v="25"/>
    <x v="8"/>
    <x v="73"/>
    <x v="117"/>
    <x v="51"/>
    <x v="145"/>
    <x v="42"/>
    <x v="121"/>
    <x v="0"/>
  </r>
  <r>
    <x v="0"/>
    <x v="9"/>
    <x v="9"/>
    <x v="24"/>
    <x v="24"/>
    <x v="24"/>
    <x v="9"/>
    <x v="74"/>
    <x v="118"/>
    <x v="65"/>
    <x v="146"/>
    <x v="63"/>
    <x v="122"/>
    <x v="0"/>
  </r>
  <r>
    <x v="0"/>
    <x v="9"/>
    <x v="9"/>
    <x v="5"/>
    <x v="5"/>
    <x v="5"/>
    <x v="10"/>
    <x v="75"/>
    <x v="119"/>
    <x v="49"/>
    <x v="25"/>
    <x v="57"/>
    <x v="11"/>
    <x v="0"/>
  </r>
  <r>
    <x v="0"/>
    <x v="9"/>
    <x v="9"/>
    <x v="41"/>
    <x v="41"/>
    <x v="41"/>
    <x v="10"/>
    <x v="75"/>
    <x v="119"/>
    <x v="60"/>
    <x v="66"/>
    <x v="41"/>
    <x v="120"/>
    <x v="0"/>
  </r>
  <r>
    <x v="0"/>
    <x v="9"/>
    <x v="9"/>
    <x v="3"/>
    <x v="3"/>
    <x v="3"/>
    <x v="10"/>
    <x v="75"/>
    <x v="119"/>
    <x v="67"/>
    <x v="147"/>
    <x v="64"/>
    <x v="73"/>
    <x v="0"/>
  </r>
  <r>
    <x v="0"/>
    <x v="9"/>
    <x v="9"/>
    <x v="17"/>
    <x v="17"/>
    <x v="17"/>
    <x v="13"/>
    <x v="85"/>
    <x v="99"/>
    <x v="59"/>
    <x v="47"/>
    <x v="40"/>
    <x v="117"/>
    <x v="0"/>
  </r>
  <r>
    <x v="0"/>
    <x v="9"/>
    <x v="9"/>
    <x v="42"/>
    <x v="42"/>
    <x v="42"/>
    <x v="13"/>
    <x v="85"/>
    <x v="99"/>
    <x v="49"/>
    <x v="25"/>
    <x v="64"/>
    <x v="73"/>
    <x v="0"/>
  </r>
  <r>
    <x v="0"/>
    <x v="9"/>
    <x v="9"/>
    <x v="12"/>
    <x v="12"/>
    <x v="12"/>
    <x v="13"/>
    <x v="85"/>
    <x v="99"/>
    <x v="65"/>
    <x v="146"/>
    <x v="43"/>
    <x v="119"/>
    <x v="0"/>
  </r>
  <r>
    <x v="0"/>
    <x v="9"/>
    <x v="9"/>
    <x v="11"/>
    <x v="11"/>
    <x v="11"/>
    <x v="13"/>
    <x v="85"/>
    <x v="99"/>
    <x v="58"/>
    <x v="148"/>
    <x v="57"/>
    <x v="11"/>
    <x v="0"/>
  </r>
  <r>
    <x v="0"/>
    <x v="9"/>
    <x v="9"/>
    <x v="27"/>
    <x v="27"/>
    <x v="27"/>
    <x v="17"/>
    <x v="86"/>
    <x v="43"/>
    <x v="65"/>
    <x v="146"/>
    <x v="62"/>
    <x v="123"/>
    <x v="0"/>
  </r>
  <r>
    <x v="0"/>
    <x v="9"/>
    <x v="9"/>
    <x v="1"/>
    <x v="1"/>
    <x v="1"/>
    <x v="17"/>
    <x v="86"/>
    <x v="43"/>
    <x v="68"/>
    <x v="149"/>
    <x v="42"/>
    <x v="121"/>
    <x v="0"/>
  </r>
  <r>
    <x v="0"/>
    <x v="9"/>
    <x v="9"/>
    <x v="32"/>
    <x v="32"/>
    <x v="32"/>
    <x v="19"/>
    <x v="92"/>
    <x v="120"/>
    <x v="65"/>
    <x v="146"/>
    <x v="42"/>
    <x v="121"/>
    <x v="0"/>
  </r>
  <r>
    <x v="0"/>
    <x v="9"/>
    <x v="9"/>
    <x v="15"/>
    <x v="15"/>
    <x v="15"/>
    <x v="19"/>
    <x v="92"/>
    <x v="120"/>
    <x v="51"/>
    <x v="145"/>
    <x v="64"/>
    <x v="73"/>
    <x v="0"/>
  </r>
  <r>
    <x v="0"/>
    <x v="10"/>
    <x v="10"/>
    <x v="30"/>
    <x v="30"/>
    <x v="30"/>
    <x v="0"/>
    <x v="41"/>
    <x v="121"/>
    <x v="84"/>
    <x v="150"/>
    <x v="49"/>
    <x v="124"/>
    <x v="0"/>
  </r>
  <r>
    <x v="0"/>
    <x v="10"/>
    <x v="10"/>
    <x v="0"/>
    <x v="0"/>
    <x v="0"/>
    <x v="1"/>
    <x v="79"/>
    <x v="122"/>
    <x v="50"/>
    <x v="151"/>
    <x v="57"/>
    <x v="81"/>
    <x v="0"/>
  </r>
  <r>
    <x v="0"/>
    <x v="10"/>
    <x v="10"/>
    <x v="7"/>
    <x v="7"/>
    <x v="7"/>
    <x v="2"/>
    <x v="66"/>
    <x v="123"/>
    <x v="47"/>
    <x v="35"/>
    <x v="45"/>
    <x v="125"/>
    <x v="0"/>
  </r>
  <r>
    <x v="0"/>
    <x v="10"/>
    <x v="10"/>
    <x v="4"/>
    <x v="4"/>
    <x v="4"/>
    <x v="2"/>
    <x v="66"/>
    <x v="123"/>
    <x v="66"/>
    <x v="2"/>
    <x v="46"/>
    <x v="126"/>
    <x v="0"/>
  </r>
  <r>
    <x v="0"/>
    <x v="10"/>
    <x v="10"/>
    <x v="1"/>
    <x v="1"/>
    <x v="1"/>
    <x v="4"/>
    <x v="67"/>
    <x v="124"/>
    <x v="56"/>
    <x v="152"/>
    <x v="42"/>
    <x v="13"/>
    <x v="0"/>
  </r>
  <r>
    <x v="0"/>
    <x v="10"/>
    <x v="10"/>
    <x v="14"/>
    <x v="14"/>
    <x v="14"/>
    <x v="5"/>
    <x v="68"/>
    <x v="105"/>
    <x v="58"/>
    <x v="153"/>
    <x v="63"/>
    <x v="127"/>
    <x v="0"/>
  </r>
  <r>
    <x v="0"/>
    <x v="10"/>
    <x v="10"/>
    <x v="41"/>
    <x v="41"/>
    <x v="41"/>
    <x v="6"/>
    <x v="84"/>
    <x v="35"/>
    <x v="60"/>
    <x v="66"/>
    <x v="46"/>
    <x v="126"/>
    <x v="0"/>
  </r>
  <r>
    <x v="0"/>
    <x v="10"/>
    <x v="10"/>
    <x v="2"/>
    <x v="2"/>
    <x v="2"/>
    <x v="7"/>
    <x v="81"/>
    <x v="117"/>
    <x v="56"/>
    <x v="152"/>
    <x v="57"/>
    <x v="81"/>
    <x v="0"/>
  </r>
  <r>
    <x v="0"/>
    <x v="10"/>
    <x v="10"/>
    <x v="3"/>
    <x v="3"/>
    <x v="3"/>
    <x v="7"/>
    <x v="81"/>
    <x v="117"/>
    <x v="32"/>
    <x v="154"/>
    <x v="64"/>
    <x v="73"/>
    <x v="0"/>
  </r>
  <r>
    <x v="0"/>
    <x v="10"/>
    <x v="10"/>
    <x v="5"/>
    <x v="5"/>
    <x v="5"/>
    <x v="9"/>
    <x v="73"/>
    <x v="6"/>
    <x v="51"/>
    <x v="155"/>
    <x v="42"/>
    <x v="13"/>
    <x v="0"/>
  </r>
  <r>
    <x v="0"/>
    <x v="10"/>
    <x v="10"/>
    <x v="17"/>
    <x v="17"/>
    <x v="17"/>
    <x v="10"/>
    <x v="74"/>
    <x v="78"/>
    <x v="49"/>
    <x v="156"/>
    <x v="46"/>
    <x v="126"/>
    <x v="0"/>
  </r>
  <r>
    <x v="0"/>
    <x v="10"/>
    <x v="10"/>
    <x v="29"/>
    <x v="29"/>
    <x v="29"/>
    <x v="11"/>
    <x v="75"/>
    <x v="55"/>
    <x v="65"/>
    <x v="157"/>
    <x v="61"/>
    <x v="8"/>
    <x v="0"/>
  </r>
  <r>
    <x v="0"/>
    <x v="10"/>
    <x v="10"/>
    <x v="15"/>
    <x v="15"/>
    <x v="15"/>
    <x v="11"/>
    <x v="75"/>
    <x v="55"/>
    <x v="67"/>
    <x v="158"/>
    <x v="64"/>
    <x v="73"/>
    <x v="0"/>
  </r>
  <r>
    <x v="0"/>
    <x v="10"/>
    <x v="10"/>
    <x v="43"/>
    <x v="43"/>
    <x v="43"/>
    <x v="13"/>
    <x v="85"/>
    <x v="125"/>
    <x v="51"/>
    <x v="155"/>
    <x v="46"/>
    <x v="126"/>
    <x v="0"/>
  </r>
  <r>
    <x v="0"/>
    <x v="10"/>
    <x v="10"/>
    <x v="9"/>
    <x v="9"/>
    <x v="9"/>
    <x v="13"/>
    <x v="85"/>
    <x v="125"/>
    <x v="49"/>
    <x v="156"/>
    <x v="64"/>
    <x v="73"/>
    <x v="0"/>
  </r>
  <r>
    <x v="0"/>
    <x v="10"/>
    <x v="10"/>
    <x v="44"/>
    <x v="44"/>
    <x v="44"/>
    <x v="15"/>
    <x v="86"/>
    <x v="14"/>
    <x v="65"/>
    <x v="157"/>
    <x v="62"/>
    <x v="128"/>
    <x v="0"/>
  </r>
  <r>
    <x v="0"/>
    <x v="10"/>
    <x v="10"/>
    <x v="45"/>
    <x v="45"/>
    <x v="45"/>
    <x v="15"/>
    <x v="86"/>
    <x v="14"/>
    <x v="60"/>
    <x v="66"/>
    <x v="63"/>
    <x v="127"/>
    <x v="0"/>
  </r>
  <r>
    <x v="0"/>
    <x v="10"/>
    <x v="10"/>
    <x v="10"/>
    <x v="10"/>
    <x v="10"/>
    <x v="15"/>
    <x v="86"/>
    <x v="14"/>
    <x v="65"/>
    <x v="157"/>
    <x v="62"/>
    <x v="128"/>
    <x v="0"/>
  </r>
  <r>
    <x v="0"/>
    <x v="10"/>
    <x v="10"/>
    <x v="6"/>
    <x v="6"/>
    <x v="6"/>
    <x v="15"/>
    <x v="86"/>
    <x v="14"/>
    <x v="78"/>
    <x v="159"/>
    <x v="40"/>
    <x v="89"/>
    <x v="0"/>
  </r>
  <r>
    <x v="0"/>
    <x v="10"/>
    <x v="10"/>
    <x v="16"/>
    <x v="16"/>
    <x v="16"/>
    <x v="19"/>
    <x v="92"/>
    <x v="30"/>
    <x v="57"/>
    <x v="58"/>
    <x v="43"/>
    <x v="129"/>
    <x v="0"/>
  </r>
  <r>
    <x v="0"/>
    <x v="10"/>
    <x v="10"/>
    <x v="32"/>
    <x v="32"/>
    <x v="32"/>
    <x v="19"/>
    <x v="92"/>
    <x v="30"/>
    <x v="47"/>
    <x v="35"/>
    <x v="40"/>
    <x v="89"/>
    <x v="0"/>
  </r>
  <r>
    <x v="0"/>
    <x v="10"/>
    <x v="10"/>
    <x v="22"/>
    <x v="22"/>
    <x v="22"/>
    <x v="19"/>
    <x v="92"/>
    <x v="30"/>
    <x v="68"/>
    <x v="160"/>
    <x v="41"/>
    <x v="130"/>
    <x v="0"/>
  </r>
  <r>
    <x v="0"/>
    <x v="10"/>
    <x v="10"/>
    <x v="27"/>
    <x v="27"/>
    <x v="27"/>
    <x v="19"/>
    <x v="92"/>
    <x v="30"/>
    <x v="78"/>
    <x v="159"/>
    <x v="46"/>
    <x v="126"/>
    <x v="0"/>
  </r>
  <r>
    <x v="0"/>
    <x v="10"/>
    <x v="10"/>
    <x v="25"/>
    <x v="25"/>
    <x v="25"/>
    <x v="19"/>
    <x v="92"/>
    <x v="30"/>
    <x v="68"/>
    <x v="160"/>
    <x v="41"/>
    <x v="130"/>
    <x v="0"/>
  </r>
  <r>
    <x v="0"/>
    <x v="10"/>
    <x v="10"/>
    <x v="46"/>
    <x v="46"/>
    <x v="46"/>
    <x v="19"/>
    <x v="92"/>
    <x v="30"/>
    <x v="59"/>
    <x v="52"/>
    <x v="57"/>
    <x v="81"/>
    <x v="0"/>
  </r>
  <r>
    <x v="0"/>
    <x v="10"/>
    <x v="10"/>
    <x v="21"/>
    <x v="21"/>
    <x v="21"/>
    <x v="19"/>
    <x v="92"/>
    <x v="30"/>
    <x v="51"/>
    <x v="155"/>
    <x v="64"/>
    <x v="73"/>
    <x v="0"/>
  </r>
  <r>
    <x v="0"/>
    <x v="11"/>
    <x v="11"/>
    <x v="1"/>
    <x v="1"/>
    <x v="1"/>
    <x v="0"/>
    <x v="59"/>
    <x v="126"/>
    <x v="85"/>
    <x v="161"/>
    <x v="42"/>
    <x v="50"/>
    <x v="0"/>
  </r>
  <r>
    <x v="0"/>
    <x v="11"/>
    <x v="11"/>
    <x v="0"/>
    <x v="0"/>
    <x v="0"/>
    <x v="1"/>
    <x v="83"/>
    <x v="127"/>
    <x v="70"/>
    <x v="162"/>
    <x v="46"/>
    <x v="131"/>
    <x v="0"/>
  </r>
  <r>
    <x v="0"/>
    <x v="11"/>
    <x v="11"/>
    <x v="7"/>
    <x v="7"/>
    <x v="7"/>
    <x v="2"/>
    <x v="68"/>
    <x v="105"/>
    <x v="57"/>
    <x v="98"/>
    <x v="48"/>
    <x v="132"/>
    <x v="0"/>
  </r>
  <r>
    <x v="0"/>
    <x v="11"/>
    <x v="11"/>
    <x v="3"/>
    <x v="3"/>
    <x v="3"/>
    <x v="2"/>
    <x v="68"/>
    <x v="105"/>
    <x v="77"/>
    <x v="163"/>
    <x v="46"/>
    <x v="131"/>
    <x v="0"/>
  </r>
  <r>
    <x v="0"/>
    <x v="11"/>
    <x v="11"/>
    <x v="2"/>
    <x v="2"/>
    <x v="2"/>
    <x v="4"/>
    <x v="84"/>
    <x v="35"/>
    <x v="77"/>
    <x v="163"/>
    <x v="64"/>
    <x v="73"/>
    <x v="0"/>
  </r>
  <r>
    <x v="0"/>
    <x v="11"/>
    <x v="11"/>
    <x v="9"/>
    <x v="9"/>
    <x v="9"/>
    <x v="5"/>
    <x v="72"/>
    <x v="36"/>
    <x v="56"/>
    <x v="164"/>
    <x v="46"/>
    <x v="131"/>
    <x v="0"/>
  </r>
  <r>
    <x v="0"/>
    <x v="11"/>
    <x v="11"/>
    <x v="4"/>
    <x v="4"/>
    <x v="4"/>
    <x v="6"/>
    <x v="81"/>
    <x v="117"/>
    <x v="33"/>
    <x v="165"/>
    <x v="46"/>
    <x v="131"/>
    <x v="0"/>
  </r>
  <r>
    <x v="0"/>
    <x v="11"/>
    <x v="11"/>
    <x v="47"/>
    <x v="47"/>
    <x v="47"/>
    <x v="7"/>
    <x v="73"/>
    <x v="6"/>
    <x v="60"/>
    <x v="66"/>
    <x v="64"/>
    <x v="73"/>
    <x v="0"/>
  </r>
  <r>
    <x v="0"/>
    <x v="11"/>
    <x v="11"/>
    <x v="32"/>
    <x v="32"/>
    <x v="32"/>
    <x v="8"/>
    <x v="74"/>
    <x v="78"/>
    <x v="47"/>
    <x v="166"/>
    <x v="43"/>
    <x v="133"/>
    <x v="0"/>
  </r>
  <r>
    <x v="0"/>
    <x v="11"/>
    <x v="11"/>
    <x v="13"/>
    <x v="13"/>
    <x v="13"/>
    <x v="9"/>
    <x v="75"/>
    <x v="55"/>
    <x v="68"/>
    <x v="167"/>
    <x v="43"/>
    <x v="133"/>
    <x v="0"/>
  </r>
  <r>
    <x v="0"/>
    <x v="11"/>
    <x v="11"/>
    <x v="10"/>
    <x v="10"/>
    <x v="10"/>
    <x v="9"/>
    <x v="75"/>
    <x v="55"/>
    <x v="78"/>
    <x v="137"/>
    <x v="42"/>
    <x v="50"/>
    <x v="0"/>
  </r>
  <r>
    <x v="0"/>
    <x v="11"/>
    <x v="11"/>
    <x v="18"/>
    <x v="18"/>
    <x v="18"/>
    <x v="9"/>
    <x v="75"/>
    <x v="55"/>
    <x v="59"/>
    <x v="168"/>
    <x v="41"/>
    <x v="134"/>
    <x v="0"/>
  </r>
  <r>
    <x v="0"/>
    <x v="11"/>
    <x v="11"/>
    <x v="6"/>
    <x v="6"/>
    <x v="6"/>
    <x v="12"/>
    <x v="85"/>
    <x v="125"/>
    <x v="58"/>
    <x v="169"/>
    <x v="57"/>
    <x v="135"/>
    <x v="0"/>
  </r>
  <r>
    <x v="0"/>
    <x v="11"/>
    <x v="11"/>
    <x v="15"/>
    <x v="15"/>
    <x v="15"/>
    <x v="12"/>
    <x v="85"/>
    <x v="125"/>
    <x v="59"/>
    <x v="168"/>
    <x v="40"/>
    <x v="28"/>
    <x v="0"/>
  </r>
  <r>
    <x v="0"/>
    <x v="11"/>
    <x v="11"/>
    <x v="22"/>
    <x v="22"/>
    <x v="22"/>
    <x v="14"/>
    <x v="86"/>
    <x v="14"/>
    <x v="65"/>
    <x v="170"/>
    <x v="62"/>
    <x v="35"/>
    <x v="0"/>
  </r>
  <r>
    <x v="0"/>
    <x v="11"/>
    <x v="11"/>
    <x v="48"/>
    <x v="48"/>
    <x v="48"/>
    <x v="14"/>
    <x v="86"/>
    <x v="14"/>
    <x v="60"/>
    <x v="66"/>
    <x v="41"/>
    <x v="134"/>
    <x v="0"/>
  </r>
  <r>
    <x v="0"/>
    <x v="11"/>
    <x v="11"/>
    <x v="16"/>
    <x v="16"/>
    <x v="16"/>
    <x v="16"/>
    <x v="92"/>
    <x v="30"/>
    <x v="57"/>
    <x v="98"/>
    <x v="43"/>
    <x v="133"/>
    <x v="0"/>
  </r>
  <r>
    <x v="0"/>
    <x v="11"/>
    <x v="11"/>
    <x v="49"/>
    <x v="49"/>
    <x v="49"/>
    <x v="16"/>
    <x v="92"/>
    <x v="30"/>
    <x v="48"/>
    <x v="171"/>
    <x v="62"/>
    <x v="35"/>
    <x v="0"/>
  </r>
  <r>
    <x v="0"/>
    <x v="11"/>
    <x v="11"/>
    <x v="50"/>
    <x v="50"/>
    <x v="50"/>
    <x v="16"/>
    <x v="92"/>
    <x v="30"/>
    <x v="47"/>
    <x v="166"/>
    <x v="40"/>
    <x v="28"/>
    <x v="0"/>
  </r>
  <r>
    <x v="0"/>
    <x v="11"/>
    <x v="11"/>
    <x v="33"/>
    <x v="33"/>
    <x v="33"/>
    <x v="19"/>
    <x v="93"/>
    <x v="128"/>
    <x v="65"/>
    <x v="170"/>
    <x v="41"/>
    <x v="134"/>
    <x v="0"/>
  </r>
  <r>
    <x v="0"/>
    <x v="11"/>
    <x v="11"/>
    <x v="27"/>
    <x v="27"/>
    <x v="27"/>
    <x v="19"/>
    <x v="93"/>
    <x v="128"/>
    <x v="78"/>
    <x v="137"/>
    <x v="64"/>
    <x v="73"/>
    <x v="1"/>
  </r>
  <r>
    <x v="0"/>
    <x v="11"/>
    <x v="11"/>
    <x v="5"/>
    <x v="5"/>
    <x v="5"/>
    <x v="19"/>
    <x v="93"/>
    <x v="128"/>
    <x v="78"/>
    <x v="137"/>
    <x v="57"/>
    <x v="135"/>
    <x v="0"/>
  </r>
  <r>
    <x v="0"/>
    <x v="11"/>
    <x v="11"/>
    <x v="20"/>
    <x v="20"/>
    <x v="20"/>
    <x v="19"/>
    <x v="93"/>
    <x v="128"/>
    <x v="57"/>
    <x v="98"/>
    <x v="62"/>
    <x v="35"/>
    <x v="0"/>
  </r>
  <r>
    <x v="0"/>
    <x v="11"/>
    <x v="11"/>
    <x v="51"/>
    <x v="51"/>
    <x v="51"/>
    <x v="19"/>
    <x v="93"/>
    <x v="128"/>
    <x v="60"/>
    <x v="66"/>
    <x v="64"/>
    <x v="73"/>
    <x v="0"/>
  </r>
  <r>
    <x v="0"/>
    <x v="12"/>
    <x v="12"/>
    <x v="40"/>
    <x v="40"/>
    <x v="40"/>
    <x v="0"/>
    <x v="63"/>
    <x v="129"/>
    <x v="50"/>
    <x v="172"/>
    <x v="40"/>
    <x v="136"/>
    <x v="0"/>
  </r>
  <r>
    <x v="0"/>
    <x v="12"/>
    <x v="12"/>
    <x v="4"/>
    <x v="4"/>
    <x v="4"/>
    <x v="1"/>
    <x v="94"/>
    <x v="130"/>
    <x v="68"/>
    <x v="173"/>
    <x v="46"/>
    <x v="137"/>
    <x v="0"/>
  </r>
  <r>
    <x v="0"/>
    <x v="12"/>
    <x v="12"/>
    <x v="52"/>
    <x v="52"/>
    <x v="52"/>
    <x v="2"/>
    <x v="95"/>
    <x v="131"/>
    <x v="47"/>
    <x v="174"/>
    <x v="64"/>
    <x v="73"/>
    <x v="0"/>
  </r>
  <r>
    <x v="0"/>
    <x v="12"/>
    <x v="12"/>
    <x v="6"/>
    <x v="6"/>
    <x v="6"/>
    <x v="2"/>
    <x v="95"/>
    <x v="131"/>
    <x v="48"/>
    <x v="175"/>
    <x v="40"/>
    <x v="136"/>
    <x v="0"/>
  </r>
  <r>
    <x v="0"/>
    <x v="12"/>
    <x v="12"/>
    <x v="53"/>
    <x v="53"/>
    <x v="53"/>
    <x v="2"/>
    <x v="95"/>
    <x v="131"/>
    <x v="57"/>
    <x v="176"/>
    <x v="40"/>
    <x v="136"/>
    <x v="0"/>
  </r>
  <r>
    <x v="0"/>
    <x v="12"/>
    <x v="12"/>
    <x v="32"/>
    <x v="32"/>
    <x v="32"/>
    <x v="5"/>
    <x v="96"/>
    <x v="132"/>
    <x v="65"/>
    <x v="130"/>
    <x v="57"/>
    <x v="138"/>
    <x v="0"/>
  </r>
  <r>
    <x v="0"/>
    <x v="12"/>
    <x v="12"/>
    <x v="14"/>
    <x v="14"/>
    <x v="14"/>
    <x v="5"/>
    <x v="96"/>
    <x v="132"/>
    <x v="48"/>
    <x v="175"/>
    <x v="46"/>
    <x v="137"/>
    <x v="0"/>
  </r>
  <r>
    <x v="0"/>
    <x v="12"/>
    <x v="12"/>
    <x v="27"/>
    <x v="27"/>
    <x v="27"/>
    <x v="7"/>
    <x v="97"/>
    <x v="133"/>
    <x v="65"/>
    <x v="130"/>
    <x v="64"/>
    <x v="73"/>
    <x v="0"/>
  </r>
  <r>
    <x v="0"/>
    <x v="12"/>
    <x v="12"/>
    <x v="1"/>
    <x v="1"/>
    <x v="1"/>
    <x v="7"/>
    <x v="97"/>
    <x v="133"/>
    <x v="60"/>
    <x v="66"/>
    <x v="46"/>
    <x v="137"/>
    <x v="0"/>
  </r>
  <r>
    <x v="0"/>
    <x v="12"/>
    <x v="12"/>
    <x v="43"/>
    <x v="43"/>
    <x v="43"/>
    <x v="7"/>
    <x v="97"/>
    <x v="133"/>
    <x v="48"/>
    <x v="175"/>
    <x v="57"/>
    <x v="138"/>
    <x v="0"/>
  </r>
  <r>
    <x v="0"/>
    <x v="12"/>
    <x v="12"/>
    <x v="11"/>
    <x v="11"/>
    <x v="11"/>
    <x v="7"/>
    <x v="97"/>
    <x v="133"/>
    <x v="65"/>
    <x v="130"/>
    <x v="64"/>
    <x v="73"/>
    <x v="0"/>
  </r>
  <r>
    <x v="0"/>
    <x v="12"/>
    <x v="12"/>
    <x v="2"/>
    <x v="2"/>
    <x v="2"/>
    <x v="7"/>
    <x v="97"/>
    <x v="133"/>
    <x v="65"/>
    <x v="130"/>
    <x v="64"/>
    <x v="73"/>
    <x v="0"/>
  </r>
  <r>
    <x v="0"/>
    <x v="12"/>
    <x v="12"/>
    <x v="7"/>
    <x v="7"/>
    <x v="7"/>
    <x v="12"/>
    <x v="98"/>
    <x v="79"/>
    <x v="60"/>
    <x v="66"/>
    <x v="46"/>
    <x v="137"/>
    <x v="0"/>
  </r>
  <r>
    <x v="0"/>
    <x v="12"/>
    <x v="12"/>
    <x v="16"/>
    <x v="16"/>
    <x v="16"/>
    <x v="12"/>
    <x v="98"/>
    <x v="79"/>
    <x v="57"/>
    <x v="176"/>
    <x v="57"/>
    <x v="138"/>
    <x v="0"/>
  </r>
  <r>
    <x v="0"/>
    <x v="12"/>
    <x v="12"/>
    <x v="54"/>
    <x v="54"/>
    <x v="54"/>
    <x v="12"/>
    <x v="98"/>
    <x v="79"/>
    <x v="60"/>
    <x v="66"/>
    <x v="46"/>
    <x v="137"/>
    <x v="0"/>
  </r>
  <r>
    <x v="0"/>
    <x v="12"/>
    <x v="12"/>
    <x v="55"/>
    <x v="55"/>
    <x v="55"/>
    <x v="12"/>
    <x v="98"/>
    <x v="79"/>
    <x v="60"/>
    <x v="66"/>
    <x v="64"/>
    <x v="73"/>
    <x v="0"/>
  </r>
  <r>
    <x v="0"/>
    <x v="12"/>
    <x v="12"/>
    <x v="10"/>
    <x v="10"/>
    <x v="10"/>
    <x v="12"/>
    <x v="98"/>
    <x v="79"/>
    <x v="57"/>
    <x v="176"/>
    <x v="57"/>
    <x v="138"/>
    <x v="0"/>
  </r>
  <r>
    <x v="0"/>
    <x v="12"/>
    <x v="12"/>
    <x v="5"/>
    <x v="5"/>
    <x v="5"/>
    <x v="12"/>
    <x v="98"/>
    <x v="79"/>
    <x v="48"/>
    <x v="175"/>
    <x v="64"/>
    <x v="73"/>
    <x v="0"/>
  </r>
  <r>
    <x v="0"/>
    <x v="12"/>
    <x v="12"/>
    <x v="26"/>
    <x v="26"/>
    <x v="26"/>
    <x v="12"/>
    <x v="98"/>
    <x v="79"/>
    <x v="48"/>
    <x v="175"/>
    <x v="64"/>
    <x v="73"/>
    <x v="0"/>
  </r>
  <r>
    <x v="0"/>
    <x v="12"/>
    <x v="12"/>
    <x v="56"/>
    <x v="56"/>
    <x v="56"/>
    <x v="12"/>
    <x v="98"/>
    <x v="79"/>
    <x v="57"/>
    <x v="176"/>
    <x v="57"/>
    <x v="138"/>
    <x v="0"/>
  </r>
  <r>
    <x v="0"/>
    <x v="12"/>
    <x v="12"/>
    <x v="21"/>
    <x v="21"/>
    <x v="21"/>
    <x v="12"/>
    <x v="98"/>
    <x v="79"/>
    <x v="48"/>
    <x v="175"/>
    <x v="64"/>
    <x v="73"/>
    <x v="0"/>
  </r>
  <r>
    <x v="0"/>
    <x v="12"/>
    <x v="12"/>
    <x v="0"/>
    <x v="0"/>
    <x v="0"/>
    <x v="12"/>
    <x v="98"/>
    <x v="79"/>
    <x v="48"/>
    <x v="175"/>
    <x v="64"/>
    <x v="73"/>
    <x v="0"/>
  </r>
  <r>
    <x v="0"/>
    <x v="13"/>
    <x v="13"/>
    <x v="1"/>
    <x v="1"/>
    <x v="1"/>
    <x v="0"/>
    <x v="61"/>
    <x v="134"/>
    <x v="86"/>
    <x v="177"/>
    <x v="42"/>
    <x v="139"/>
    <x v="0"/>
  </r>
  <r>
    <x v="0"/>
    <x v="13"/>
    <x v="13"/>
    <x v="0"/>
    <x v="0"/>
    <x v="0"/>
    <x v="1"/>
    <x v="79"/>
    <x v="135"/>
    <x v="55"/>
    <x v="178"/>
    <x v="42"/>
    <x v="139"/>
    <x v="0"/>
  </r>
  <r>
    <x v="0"/>
    <x v="13"/>
    <x v="13"/>
    <x v="9"/>
    <x v="9"/>
    <x v="9"/>
    <x v="2"/>
    <x v="84"/>
    <x v="136"/>
    <x v="59"/>
    <x v="179"/>
    <x v="63"/>
    <x v="140"/>
    <x v="0"/>
  </r>
  <r>
    <x v="0"/>
    <x v="13"/>
    <x v="13"/>
    <x v="6"/>
    <x v="6"/>
    <x v="6"/>
    <x v="3"/>
    <x v="73"/>
    <x v="137"/>
    <x v="51"/>
    <x v="180"/>
    <x v="42"/>
    <x v="139"/>
    <x v="0"/>
  </r>
  <r>
    <x v="0"/>
    <x v="13"/>
    <x v="13"/>
    <x v="2"/>
    <x v="2"/>
    <x v="2"/>
    <x v="3"/>
    <x v="73"/>
    <x v="137"/>
    <x v="56"/>
    <x v="181"/>
    <x v="64"/>
    <x v="73"/>
    <x v="0"/>
  </r>
  <r>
    <x v="0"/>
    <x v="13"/>
    <x v="13"/>
    <x v="5"/>
    <x v="5"/>
    <x v="5"/>
    <x v="5"/>
    <x v="75"/>
    <x v="138"/>
    <x v="59"/>
    <x v="179"/>
    <x v="41"/>
    <x v="141"/>
    <x v="0"/>
  </r>
  <r>
    <x v="0"/>
    <x v="13"/>
    <x v="13"/>
    <x v="31"/>
    <x v="31"/>
    <x v="31"/>
    <x v="6"/>
    <x v="85"/>
    <x v="139"/>
    <x v="65"/>
    <x v="114"/>
    <x v="43"/>
    <x v="142"/>
    <x v="0"/>
  </r>
  <r>
    <x v="0"/>
    <x v="13"/>
    <x v="13"/>
    <x v="32"/>
    <x v="32"/>
    <x v="32"/>
    <x v="7"/>
    <x v="86"/>
    <x v="53"/>
    <x v="57"/>
    <x v="138"/>
    <x v="61"/>
    <x v="79"/>
    <x v="0"/>
  </r>
  <r>
    <x v="0"/>
    <x v="13"/>
    <x v="13"/>
    <x v="8"/>
    <x v="8"/>
    <x v="8"/>
    <x v="8"/>
    <x v="92"/>
    <x v="77"/>
    <x v="60"/>
    <x v="66"/>
    <x v="61"/>
    <x v="79"/>
    <x v="0"/>
  </r>
  <r>
    <x v="0"/>
    <x v="13"/>
    <x v="13"/>
    <x v="3"/>
    <x v="3"/>
    <x v="3"/>
    <x v="8"/>
    <x v="92"/>
    <x v="77"/>
    <x v="59"/>
    <x v="179"/>
    <x v="57"/>
    <x v="11"/>
    <x v="0"/>
  </r>
  <r>
    <x v="0"/>
    <x v="13"/>
    <x v="13"/>
    <x v="17"/>
    <x v="17"/>
    <x v="17"/>
    <x v="10"/>
    <x v="93"/>
    <x v="140"/>
    <x v="65"/>
    <x v="114"/>
    <x v="41"/>
    <x v="141"/>
    <x v="0"/>
  </r>
  <r>
    <x v="0"/>
    <x v="13"/>
    <x v="13"/>
    <x v="19"/>
    <x v="19"/>
    <x v="19"/>
    <x v="10"/>
    <x v="93"/>
    <x v="140"/>
    <x v="65"/>
    <x v="114"/>
    <x v="41"/>
    <x v="141"/>
    <x v="0"/>
  </r>
  <r>
    <x v="0"/>
    <x v="13"/>
    <x v="13"/>
    <x v="7"/>
    <x v="7"/>
    <x v="7"/>
    <x v="12"/>
    <x v="94"/>
    <x v="91"/>
    <x v="60"/>
    <x v="66"/>
    <x v="62"/>
    <x v="143"/>
    <x v="0"/>
  </r>
  <r>
    <x v="0"/>
    <x v="13"/>
    <x v="13"/>
    <x v="16"/>
    <x v="16"/>
    <x v="16"/>
    <x v="12"/>
    <x v="94"/>
    <x v="91"/>
    <x v="48"/>
    <x v="122"/>
    <x v="41"/>
    <x v="141"/>
    <x v="0"/>
  </r>
  <r>
    <x v="0"/>
    <x v="13"/>
    <x v="13"/>
    <x v="49"/>
    <x v="49"/>
    <x v="49"/>
    <x v="12"/>
    <x v="94"/>
    <x v="91"/>
    <x v="57"/>
    <x v="138"/>
    <x v="42"/>
    <x v="139"/>
    <x v="0"/>
  </r>
  <r>
    <x v="0"/>
    <x v="13"/>
    <x v="13"/>
    <x v="57"/>
    <x v="57"/>
    <x v="57"/>
    <x v="12"/>
    <x v="94"/>
    <x v="91"/>
    <x v="60"/>
    <x v="66"/>
    <x v="62"/>
    <x v="143"/>
    <x v="0"/>
  </r>
  <r>
    <x v="0"/>
    <x v="13"/>
    <x v="13"/>
    <x v="14"/>
    <x v="14"/>
    <x v="14"/>
    <x v="12"/>
    <x v="94"/>
    <x v="91"/>
    <x v="48"/>
    <x v="122"/>
    <x v="41"/>
    <x v="141"/>
    <x v="0"/>
  </r>
  <r>
    <x v="0"/>
    <x v="13"/>
    <x v="13"/>
    <x v="10"/>
    <x v="10"/>
    <x v="10"/>
    <x v="12"/>
    <x v="94"/>
    <x v="91"/>
    <x v="48"/>
    <x v="122"/>
    <x v="41"/>
    <x v="141"/>
    <x v="0"/>
  </r>
  <r>
    <x v="0"/>
    <x v="13"/>
    <x v="13"/>
    <x v="12"/>
    <x v="12"/>
    <x v="12"/>
    <x v="12"/>
    <x v="94"/>
    <x v="91"/>
    <x v="60"/>
    <x v="66"/>
    <x v="62"/>
    <x v="143"/>
    <x v="0"/>
  </r>
  <r>
    <x v="0"/>
    <x v="13"/>
    <x v="13"/>
    <x v="58"/>
    <x v="58"/>
    <x v="58"/>
    <x v="12"/>
    <x v="94"/>
    <x v="91"/>
    <x v="47"/>
    <x v="182"/>
    <x v="57"/>
    <x v="11"/>
    <x v="0"/>
  </r>
  <r>
    <x v="0"/>
    <x v="13"/>
    <x v="13"/>
    <x v="4"/>
    <x v="4"/>
    <x v="4"/>
    <x v="12"/>
    <x v="94"/>
    <x v="91"/>
    <x v="48"/>
    <x v="122"/>
    <x v="41"/>
    <x v="141"/>
    <x v="0"/>
  </r>
  <r>
    <x v="0"/>
    <x v="14"/>
    <x v="14"/>
    <x v="0"/>
    <x v="0"/>
    <x v="0"/>
    <x v="0"/>
    <x v="90"/>
    <x v="141"/>
    <x v="86"/>
    <x v="183"/>
    <x v="46"/>
    <x v="109"/>
    <x v="0"/>
  </r>
  <r>
    <x v="0"/>
    <x v="14"/>
    <x v="14"/>
    <x v="2"/>
    <x v="2"/>
    <x v="2"/>
    <x v="1"/>
    <x v="68"/>
    <x v="142"/>
    <x v="64"/>
    <x v="184"/>
    <x v="57"/>
    <x v="144"/>
    <x v="0"/>
  </r>
  <r>
    <x v="0"/>
    <x v="14"/>
    <x v="14"/>
    <x v="17"/>
    <x v="17"/>
    <x v="17"/>
    <x v="2"/>
    <x v="69"/>
    <x v="143"/>
    <x v="57"/>
    <x v="49"/>
    <x v="60"/>
    <x v="145"/>
    <x v="0"/>
  </r>
  <r>
    <x v="0"/>
    <x v="14"/>
    <x v="14"/>
    <x v="7"/>
    <x v="7"/>
    <x v="7"/>
    <x v="3"/>
    <x v="74"/>
    <x v="133"/>
    <x v="57"/>
    <x v="49"/>
    <x v="68"/>
    <x v="146"/>
    <x v="0"/>
  </r>
  <r>
    <x v="0"/>
    <x v="14"/>
    <x v="14"/>
    <x v="18"/>
    <x v="18"/>
    <x v="18"/>
    <x v="3"/>
    <x v="74"/>
    <x v="133"/>
    <x v="68"/>
    <x v="17"/>
    <x v="61"/>
    <x v="147"/>
    <x v="0"/>
  </r>
  <r>
    <x v="0"/>
    <x v="14"/>
    <x v="14"/>
    <x v="13"/>
    <x v="13"/>
    <x v="13"/>
    <x v="5"/>
    <x v="75"/>
    <x v="144"/>
    <x v="47"/>
    <x v="168"/>
    <x v="62"/>
    <x v="148"/>
    <x v="0"/>
  </r>
  <r>
    <x v="0"/>
    <x v="14"/>
    <x v="14"/>
    <x v="14"/>
    <x v="14"/>
    <x v="14"/>
    <x v="5"/>
    <x v="75"/>
    <x v="144"/>
    <x v="59"/>
    <x v="85"/>
    <x v="41"/>
    <x v="27"/>
    <x v="0"/>
  </r>
  <r>
    <x v="0"/>
    <x v="14"/>
    <x v="14"/>
    <x v="12"/>
    <x v="12"/>
    <x v="12"/>
    <x v="5"/>
    <x v="75"/>
    <x v="144"/>
    <x v="65"/>
    <x v="185"/>
    <x v="61"/>
    <x v="147"/>
    <x v="0"/>
  </r>
  <r>
    <x v="0"/>
    <x v="14"/>
    <x v="14"/>
    <x v="5"/>
    <x v="5"/>
    <x v="5"/>
    <x v="5"/>
    <x v="75"/>
    <x v="144"/>
    <x v="78"/>
    <x v="186"/>
    <x v="42"/>
    <x v="149"/>
    <x v="0"/>
  </r>
  <r>
    <x v="0"/>
    <x v="14"/>
    <x v="14"/>
    <x v="32"/>
    <x v="32"/>
    <x v="32"/>
    <x v="9"/>
    <x v="85"/>
    <x v="77"/>
    <x v="65"/>
    <x v="185"/>
    <x v="43"/>
    <x v="150"/>
    <x v="0"/>
  </r>
  <r>
    <x v="0"/>
    <x v="14"/>
    <x v="14"/>
    <x v="41"/>
    <x v="41"/>
    <x v="41"/>
    <x v="9"/>
    <x v="85"/>
    <x v="77"/>
    <x v="60"/>
    <x v="66"/>
    <x v="57"/>
    <x v="144"/>
    <x v="0"/>
  </r>
  <r>
    <x v="0"/>
    <x v="14"/>
    <x v="14"/>
    <x v="34"/>
    <x v="34"/>
    <x v="34"/>
    <x v="11"/>
    <x v="86"/>
    <x v="108"/>
    <x v="65"/>
    <x v="185"/>
    <x v="62"/>
    <x v="148"/>
    <x v="0"/>
  </r>
  <r>
    <x v="0"/>
    <x v="14"/>
    <x v="14"/>
    <x v="3"/>
    <x v="3"/>
    <x v="3"/>
    <x v="11"/>
    <x v="86"/>
    <x v="108"/>
    <x v="58"/>
    <x v="187"/>
    <x v="64"/>
    <x v="73"/>
    <x v="0"/>
  </r>
  <r>
    <x v="0"/>
    <x v="14"/>
    <x v="14"/>
    <x v="16"/>
    <x v="16"/>
    <x v="16"/>
    <x v="13"/>
    <x v="92"/>
    <x v="79"/>
    <x v="68"/>
    <x v="17"/>
    <x v="41"/>
    <x v="27"/>
    <x v="0"/>
  </r>
  <r>
    <x v="0"/>
    <x v="14"/>
    <x v="14"/>
    <x v="59"/>
    <x v="59"/>
    <x v="59"/>
    <x v="13"/>
    <x v="92"/>
    <x v="79"/>
    <x v="60"/>
    <x v="66"/>
    <x v="61"/>
    <x v="147"/>
    <x v="0"/>
  </r>
  <r>
    <x v="0"/>
    <x v="14"/>
    <x v="14"/>
    <x v="10"/>
    <x v="10"/>
    <x v="10"/>
    <x v="13"/>
    <x v="92"/>
    <x v="79"/>
    <x v="57"/>
    <x v="49"/>
    <x v="43"/>
    <x v="150"/>
    <x v="0"/>
  </r>
  <r>
    <x v="0"/>
    <x v="14"/>
    <x v="14"/>
    <x v="6"/>
    <x v="6"/>
    <x v="6"/>
    <x v="13"/>
    <x v="92"/>
    <x v="79"/>
    <x v="47"/>
    <x v="168"/>
    <x v="40"/>
    <x v="151"/>
    <x v="0"/>
  </r>
  <r>
    <x v="0"/>
    <x v="14"/>
    <x v="14"/>
    <x v="4"/>
    <x v="4"/>
    <x v="4"/>
    <x v="13"/>
    <x v="92"/>
    <x v="79"/>
    <x v="51"/>
    <x v="188"/>
    <x v="64"/>
    <x v="73"/>
    <x v="0"/>
  </r>
  <r>
    <x v="0"/>
    <x v="14"/>
    <x v="14"/>
    <x v="22"/>
    <x v="22"/>
    <x v="22"/>
    <x v="18"/>
    <x v="93"/>
    <x v="120"/>
    <x v="57"/>
    <x v="49"/>
    <x v="62"/>
    <x v="148"/>
    <x v="0"/>
  </r>
  <r>
    <x v="0"/>
    <x v="14"/>
    <x v="14"/>
    <x v="24"/>
    <x v="24"/>
    <x v="24"/>
    <x v="18"/>
    <x v="93"/>
    <x v="120"/>
    <x v="60"/>
    <x v="66"/>
    <x v="43"/>
    <x v="150"/>
    <x v="0"/>
  </r>
  <r>
    <x v="0"/>
    <x v="14"/>
    <x v="14"/>
    <x v="43"/>
    <x v="43"/>
    <x v="43"/>
    <x v="18"/>
    <x v="93"/>
    <x v="120"/>
    <x v="47"/>
    <x v="168"/>
    <x v="46"/>
    <x v="109"/>
    <x v="0"/>
  </r>
  <r>
    <x v="0"/>
    <x v="14"/>
    <x v="14"/>
    <x v="31"/>
    <x v="31"/>
    <x v="31"/>
    <x v="18"/>
    <x v="93"/>
    <x v="120"/>
    <x v="68"/>
    <x v="17"/>
    <x v="40"/>
    <x v="151"/>
    <x v="0"/>
  </r>
  <r>
    <x v="0"/>
    <x v="15"/>
    <x v="15"/>
    <x v="1"/>
    <x v="1"/>
    <x v="1"/>
    <x v="0"/>
    <x v="61"/>
    <x v="145"/>
    <x v="85"/>
    <x v="189"/>
    <x v="40"/>
    <x v="152"/>
    <x v="0"/>
  </r>
  <r>
    <x v="0"/>
    <x v="15"/>
    <x v="15"/>
    <x v="5"/>
    <x v="5"/>
    <x v="5"/>
    <x v="1"/>
    <x v="53"/>
    <x v="146"/>
    <x v="46"/>
    <x v="190"/>
    <x v="61"/>
    <x v="153"/>
    <x v="0"/>
  </r>
  <r>
    <x v="0"/>
    <x v="15"/>
    <x v="15"/>
    <x v="14"/>
    <x v="14"/>
    <x v="14"/>
    <x v="2"/>
    <x v="66"/>
    <x v="147"/>
    <x v="58"/>
    <x v="191"/>
    <x v="68"/>
    <x v="154"/>
    <x v="0"/>
  </r>
  <r>
    <x v="0"/>
    <x v="15"/>
    <x v="15"/>
    <x v="12"/>
    <x v="12"/>
    <x v="12"/>
    <x v="3"/>
    <x v="67"/>
    <x v="148"/>
    <x v="51"/>
    <x v="192"/>
    <x v="68"/>
    <x v="154"/>
    <x v="0"/>
  </r>
  <r>
    <x v="0"/>
    <x v="15"/>
    <x v="15"/>
    <x v="0"/>
    <x v="0"/>
    <x v="0"/>
    <x v="3"/>
    <x v="67"/>
    <x v="148"/>
    <x v="64"/>
    <x v="193"/>
    <x v="46"/>
    <x v="155"/>
    <x v="0"/>
  </r>
  <r>
    <x v="0"/>
    <x v="15"/>
    <x v="15"/>
    <x v="27"/>
    <x v="27"/>
    <x v="27"/>
    <x v="5"/>
    <x v="69"/>
    <x v="122"/>
    <x v="58"/>
    <x v="191"/>
    <x v="61"/>
    <x v="153"/>
    <x v="0"/>
  </r>
  <r>
    <x v="0"/>
    <x v="15"/>
    <x v="15"/>
    <x v="2"/>
    <x v="2"/>
    <x v="2"/>
    <x v="6"/>
    <x v="74"/>
    <x v="149"/>
    <x v="33"/>
    <x v="45"/>
    <x v="64"/>
    <x v="73"/>
    <x v="0"/>
  </r>
  <r>
    <x v="0"/>
    <x v="15"/>
    <x v="15"/>
    <x v="4"/>
    <x v="4"/>
    <x v="4"/>
    <x v="7"/>
    <x v="86"/>
    <x v="7"/>
    <x v="51"/>
    <x v="192"/>
    <x v="57"/>
    <x v="156"/>
    <x v="0"/>
  </r>
  <r>
    <x v="0"/>
    <x v="15"/>
    <x v="15"/>
    <x v="3"/>
    <x v="3"/>
    <x v="3"/>
    <x v="7"/>
    <x v="86"/>
    <x v="7"/>
    <x v="58"/>
    <x v="191"/>
    <x v="64"/>
    <x v="73"/>
    <x v="0"/>
  </r>
  <r>
    <x v="0"/>
    <x v="15"/>
    <x v="15"/>
    <x v="58"/>
    <x v="58"/>
    <x v="58"/>
    <x v="9"/>
    <x v="92"/>
    <x v="42"/>
    <x v="59"/>
    <x v="194"/>
    <x v="57"/>
    <x v="156"/>
    <x v="0"/>
  </r>
  <r>
    <x v="0"/>
    <x v="15"/>
    <x v="15"/>
    <x v="31"/>
    <x v="31"/>
    <x v="31"/>
    <x v="9"/>
    <x v="92"/>
    <x v="42"/>
    <x v="59"/>
    <x v="194"/>
    <x v="57"/>
    <x v="156"/>
    <x v="0"/>
  </r>
  <r>
    <x v="0"/>
    <x v="15"/>
    <x v="15"/>
    <x v="9"/>
    <x v="9"/>
    <x v="9"/>
    <x v="9"/>
    <x v="92"/>
    <x v="42"/>
    <x v="78"/>
    <x v="120"/>
    <x v="46"/>
    <x v="155"/>
    <x v="0"/>
  </r>
  <r>
    <x v="0"/>
    <x v="15"/>
    <x v="15"/>
    <x v="13"/>
    <x v="13"/>
    <x v="13"/>
    <x v="12"/>
    <x v="93"/>
    <x v="150"/>
    <x v="78"/>
    <x v="120"/>
    <x v="57"/>
    <x v="156"/>
    <x v="0"/>
  </r>
  <r>
    <x v="0"/>
    <x v="15"/>
    <x v="15"/>
    <x v="60"/>
    <x v="60"/>
    <x v="60"/>
    <x v="12"/>
    <x v="93"/>
    <x v="150"/>
    <x v="68"/>
    <x v="35"/>
    <x v="40"/>
    <x v="152"/>
    <x v="0"/>
  </r>
  <r>
    <x v="0"/>
    <x v="15"/>
    <x v="15"/>
    <x v="16"/>
    <x v="16"/>
    <x v="16"/>
    <x v="14"/>
    <x v="94"/>
    <x v="17"/>
    <x v="48"/>
    <x v="195"/>
    <x v="41"/>
    <x v="157"/>
    <x v="0"/>
  </r>
  <r>
    <x v="0"/>
    <x v="15"/>
    <x v="15"/>
    <x v="30"/>
    <x v="30"/>
    <x v="30"/>
    <x v="14"/>
    <x v="94"/>
    <x v="17"/>
    <x v="48"/>
    <x v="195"/>
    <x v="41"/>
    <x v="157"/>
    <x v="0"/>
  </r>
  <r>
    <x v="0"/>
    <x v="15"/>
    <x v="15"/>
    <x v="25"/>
    <x v="25"/>
    <x v="25"/>
    <x v="14"/>
    <x v="94"/>
    <x v="17"/>
    <x v="48"/>
    <x v="195"/>
    <x v="41"/>
    <x v="157"/>
    <x v="0"/>
  </r>
  <r>
    <x v="0"/>
    <x v="15"/>
    <x v="15"/>
    <x v="8"/>
    <x v="8"/>
    <x v="8"/>
    <x v="14"/>
    <x v="94"/>
    <x v="17"/>
    <x v="68"/>
    <x v="35"/>
    <x v="46"/>
    <x v="155"/>
    <x v="0"/>
  </r>
  <r>
    <x v="0"/>
    <x v="15"/>
    <x v="15"/>
    <x v="6"/>
    <x v="6"/>
    <x v="6"/>
    <x v="14"/>
    <x v="94"/>
    <x v="17"/>
    <x v="47"/>
    <x v="196"/>
    <x v="57"/>
    <x v="156"/>
    <x v="0"/>
  </r>
  <r>
    <x v="0"/>
    <x v="15"/>
    <x v="15"/>
    <x v="11"/>
    <x v="11"/>
    <x v="11"/>
    <x v="14"/>
    <x v="94"/>
    <x v="17"/>
    <x v="68"/>
    <x v="35"/>
    <x v="46"/>
    <x v="155"/>
    <x v="0"/>
  </r>
  <r>
    <x v="0"/>
    <x v="15"/>
    <x v="15"/>
    <x v="61"/>
    <x v="61"/>
    <x v="61"/>
    <x v="14"/>
    <x v="94"/>
    <x v="17"/>
    <x v="68"/>
    <x v="35"/>
    <x v="46"/>
    <x v="155"/>
    <x v="0"/>
  </r>
  <r>
    <x v="0"/>
    <x v="16"/>
    <x v="16"/>
    <x v="0"/>
    <x v="0"/>
    <x v="0"/>
    <x v="0"/>
    <x v="79"/>
    <x v="151"/>
    <x v="75"/>
    <x v="197"/>
    <x v="46"/>
    <x v="158"/>
    <x v="0"/>
  </r>
  <r>
    <x v="0"/>
    <x v="16"/>
    <x v="16"/>
    <x v="62"/>
    <x v="62"/>
    <x v="62"/>
    <x v="1"/>
    <x v="65"/>
    <x v="152"/>
    <x v="57"/>
    <x v="198"/>
    <x v="67"/>
    <x v="159"/>
    <x v="0"/>
  </r>
  <r>
    <x v="0"/>
    <x v="16"/>
    <x v="16"/>
    <x v="2"/>
    <x v="2"/>
    <x v="2"/>
    <x v="2"/>
    <x v="66"/>
    <x v="153"/>
    <x v="63"/>
    <x v="199"/>
    <x v="64"/>
    <x v="73"/>
    <x v="0"/>
  </r>
  <r>
    <x v="0"/>
    <x v="16"/>
    <x v="16"/>
    <x v="4"/>
    <x v="4"/>
    <x v="4"/>
    <x v="3"/>
    <x v="84"/>
    <x v="114"/>
    <x v="77"/>
    <x v="200"/>
    <x v="64"/>
    <x v="73"/>
    <x v="0"/>
  </r>
  <r>
    <x v="0"/>
    <x v="16"/>
    <x v="16"/>
    <x v="3"/>
    <x v="3"/>
    <x v="3"/>
    <x v="4"/>
    <x v="72"/>
    <x v="154"/>
    <x v="61"/>
    <x v="201"/>
    <x v="64"/>
    <x v="73"/>
    <x v="0"/>
  </r>
  <r>
    <x v="0"/>
    <x v="16"/>
    <x v="16"/>
    <x v="34"/>
    <x v="34"/>
    <x v="34"/>
    <x v="5"/>
    <x v="74"/>
    <x v="155"/>
    <x v="48"/>
    <x v="202"/>
    <x v="66"/>
    <x v="160"/>
    <x v="0"/>
  </r>
  <r>
    <x v="0"/>
    <x v="16"/>
    <x v="16"/>
    <x v="5"/>
    <x v="5"/>
    <x v="5"/>
    <x v="5"/>
    <x v="74"/>
    <x v="155"/>
    <x v="51"/>
    <x v="203"/>
    <x v="41"/>
    <x v="97"/>
    <x v="0"/>
  </r>
  <r>
    <x v="0"/>
    <x v="16"/>
    <x v="16"/>
    <x v="10"/>
    <x v="10"/>
    <x v="10"/>
    <x v="7"/>
    <x v="75"/>
    <x v="24"/>
    <x v="51"/>
    <x v="203"/>
    <x v="40"/>
    <x v="14"/>
    <x v="0"/>
  </r>
  <r>
    <x v="0"/>
    <x v="16"/>
    <x v="16"/>
    <x v="7"/>
    <x v="7"/>
    <x v="7"/>
    <x v="8"/>
    <x v="85"/>
    <x v="156"/>
    <x v="57"/>
    <x v="198"/>
    <x v="63"/>
    <x v="161"/>
    <x v="0"/>
  </r>
  <r>
    <x v="0"/>
    <x v="16"/>
    <x v="16"/>
    <x v="12"/>
    <x v="12"/>
    <x v="12"/>
    <x v="8"/>
    <x v="85"/>
    <x v="156"/>
    <x v="65"/>
    <x v="176"/>
    <x v="43"/>
    <x v="162"/>
    <x v="0"/>
  </r>
  <r>
    <x v="0"/>
    <x v="16"/>
    <x v="16"/>
    <x v="6"/>
    <x v="6"/>
    <x v="6"/>
    <x v="8"/>
    <x v="85"/>
    <x v="156"/>
    <x v="59"/>
    <x v="204"/>
    <x v="40"/>
    <x v="14"/>
    <x v="0"/>
  </r>
  <r>
    <x v="0"/>
    <x v="16"/>
    <x v="16"/>
    <x v="33"/>
    <x v="33"/>
    <x v="33"/>
    <x v="11"/>
    <x v="86"/>
    <x v="157"/>
    <x v="57"/>
    <x v="198"/>
    <x v="61"/>
    <x v="163"/>
    <x v="0"/>
  </r>
  <r>
    <x v="0"/>
    <x v="16"/>
    <x v="16"/>
    <x v="43"/>
    <x v="43"/>
    <x v="43"/>
    <x v="11"/>
    <x v="86"/>
    <x v="157"/>
    <x v="78"/>
    <x v="205"/>
    <x v="46"/>
    <x v="158"/>
    <x v="1"/>
  </r>
  <r>
    <x v="0"/>
    <x v="16"/>
    <x v="16"/>
    <x v="13"/>
    <x v="13"/>
    <x v="13"/>
    <x v="13"/>
    <x v="92"/>
    <x v="158"/>
    <x v="48"/>
    <x v="202"/>
    <x v="62"/>
    <x v="164"/>
    <x v="0"/>
  </r>
  <r>
    <x v="0"/>
    <x v="16"/>
    <x v="16"/>
    <x v="14"/>
    <x v="14"/>
    <x v="14"/>
    <x v="13"/>
    <x v="92"/>
    <x v="158"/>
    <x v="78"/>
    <x v="205"/>
    <x v="46"/>
    <x v="158"/>
    <x v="0"/>
  </r>
  <r>
    <x v="0"/>
    <x v="16"/>
    <x v="16"/>
    <x v="11"/>
    <x v="11"/>
    <x v="11"/>
    <x v="13"/>
    <x v="92"/>
    <x v="158"/>
    <x v="59"/>
    <x v="204"/>
    <x v="57"/>
    <x v="81"/>
    <x v="0"/>
  </r>
  <r>
    <x v="0"/>
    <x v="16"/>
    <x v="16"/>
    <x v="31"/>
    <x v="31"/>
    <x v="31"/>
    <x v="13"/>
    <x v="92"/>
    <x v="158"/>
    <x v="65"/>
    <x v="176"/>
    <x v="42"/>
    <x v="30"/>
    <x v="0"/>
  </r>
  <r>
    <x v="0"/>
    <x v="16"/>
    <x v="16"/>
    <x v="9"/>
    <x v="9"/>
    <x v="9"/>
    <x v="13"/>
    <x v="92"/>
    <x v="158"/>
    <x v="59"/>
    <x v="204"/>
    <x v="57"/>
    <x v="81"/>
    <x v="0"/>
  </r>
  <r>
    <x v="0"/>
    <x v="16"/>
    <x v="16"/>
    <x v="39"/>
    <x v="39"/>
    <x v="39"/>
    <x v="18"/>
    <x v="93"/>
    <x v="14"/>
    <x v="59"/>
    <x v="204"/>
    <x v="64"/>
    <x v="73"/>
    <x v="0"/>
  </r>
  <r>
    <x v="0"/>
    <x v="16"/>
    <x v="16"/>
    <x v="19"/>
    <x v="19"/>
    <x v="19"/>
    <x v="19"/>
    <x v="94"/>
    <x v="18"/>
    <x v="65"/>
    <x v="176"/>
    <x v="40"/>
    <x v="14"/>
    <x v="0"/>
  </r>
  <r>
    <x v="0"/>
    <x v="16"/>
    <x v="16"/>
    <x v="61"/>
    <x v="61"/>
    <x v="61"/>
    <x v="19"/>
    <x v="94"/>
    <x v="18"/>
    <x v="78"/>
    <x v="205"/>
    <x v="64"/>
    <x v="73"/>
    <x v="0"/>
  </r>
  <r>
    <x v="0"/>
    <x v="16"/>
    <x v="16"/>
    <x v="63"/>
    <x v="63"/>
    <x v="63"/>
    <x v="19"/>
    <x v="94"/>
    <x v="18"/>
    <x v="68"/>
    <x v="206"/>
    <x v="46"/>
    <x v="158"/>
    <x v="0"/>
  </r>
  <r>
    <x v="0"/>
    <x v="16"/>
    <x v="16"/>
    <x v="41"/>
    <x v="41"/>
    <x v="41"/>
    <x v="19"/>
    <x v="94"/>
    <x v="18"/>
    <x v="60"/>
    <x v="66"/>
    <x v="62"/>
    <x v="164"/>
    <x v="0"/>
  </r>
  <r>
    <x v="0"/>
    <x v="16"/>
    <x v="16"/>
    <x v="15"/>
    <x v="15"/>
    <x v="15"/>
    <x v="19"/>
    <x v="94"/>
    <x v="18"/>
    <x v="68"/>
    <x v="206"/>
    <x v="46"/>
    <x v="158"/>
    <x v="0"/>
  </r>
  <r>
    <x v="0"/>
    <x v="17"/>
    <x v="17"/>
    <x v="7"/>
    <x v="7"/>
    <x v="7"/>
    <x v="0"/>
    <x v="61"/>
    <x v="159"/>
    <x v="48"/>
    <x v="195"/>
    <x v="65"/>
    <x v="165"/>
    <x v="0"/>
  </r>
  <r>
    <x v="0"/>
    <x v="17"/>
    <x v="17"/>
    <x v="0"/>
    <x v="0"/>
    <x v="0"/>
    <x v="1"/>
    <x v="65"/>
    <x v="147"/>
    <x v="63"/>
    <x v="207"/>
    <x v="57"/>
    <x v="25"/>
    <x v="0"/>
  </r>
  <r>
    <x v="0"/>
    <x v="17"/>
    <x v="17"/>
    <x v="10"/>
    <x v="10"/>
    <x v="10"/>
    <x v="2"/>
    <x v="69"/>
    <x v="160"/>
    <x v="67"/>
    <x v="208"/>
    <x v="62"/>
    <x v="166"/>
    <x v="0"/>
  </r>
  <r>
    <x v="0"/>
    <x v="17"/>
    <x v="17"/>
    <x v="13"/>
    <x v="13"/>
    <x v="13"/>
    <x v="3"/>
    <x v="72"/>
    <x v="161"/>
    <x v="47"/>
    <x v="209"/>
    <x v="66"/>
    <x v="167"/>
    <x v="0"/>
  </r>
  <r>
    <x v="0"/>
    <x v="17"/>
    <x v="17"/>
    <x v="4"/>
    <x v="4"/>
    <x v="4"/>
    <x v="4"/>
    <x v="81"/>
    <x v="162"/>
    <x v="32"/>
    <x v="210"/>
    <x v="64"/>
    <x v="73"/>
    <x v="0"/>
  </r>
  <r>
    <x v="0"/>
    <x v="17"/>
    <x v="17"/>
    <x v="2"/>
    <x v="2"/>
    <x v="2"/>
    <x v="4"/>
    <x v="81"/>
    <x v="162"/>
    <x v="32"/>
    <x v="210"/>
    <x v="64"/>
    <x v="73"/>
    <x v="0"/>
  </r>
  <r>
    <x v="0"/>
    <x v="17"/>
    <x v="17"/>
    <x v="5"/>
    <x v="5"/>
    <x v="5"/>
    <x v="6"/>
    <x v="73"/>
    <x v="74"/>
    <x v="67"/>
    <x v="208"/>
    <x v="46"/>
    <x v="28"/>
    <x v="0"/>
  </r>
  <r>
    <x v="0"/>
    <x v="17"/>
    <x v="17"/>
    <x v="58"/>
    <x v="58"/>
    <x v="58"/>
    <x v="6"/>
    <x v="73"/>
    <x v="74"/>
    <x v="33"/>
    <x v="211"/>
    <x v="57"/>
    <x v="25"/>
    <x v="0"/>
  </r>
  <r>
    <x v="0"/>
    <x v="17"/>
    <x v="17"/>
    <x v="64"/>
    <x v="64"/>
    <x v="64"/>
    <x v="8"/>
    <x v="74"/>
    <x v="163"/>
    <x v="67"/>
    <x v="208"/>
    <x v="57"/>
    <x v="25"/>
    <x v="0"/>
  </r>
  <r>
    <x v="0"/>
    <x v="17"/>
    <x v="17"/>
    <x v="14"/>
    <x v="14"/>
    <x v="14"/>
    <x v="8"/>
    <x v="74"/>
    <x v="163"/>
    <x v="58"/>
    <x v="212"/>
    <x v="40"/>
    <x v="100"/>
    <x v="0"/>
  </r>
  <r>
    <x v="0"/>
    <x v="17"/>
    <x v="17"/>
    <x v="3"/>
    <x v="3"/>
    <x v="3"/>
    <x v="10"/>
    <x v="75"/>
    <x v="133"/>
    <x v="67"/>
    <x v="208"/>
    <x v="64"/>
    <x v="73"/>
    <x v="0"/>
  </r>
  <r>
    <x v="0"/>
    <x v="17"/>
    <x v="17"/>
    <x v="22"/>
    <x v="22"/>
    <x v="22"/>
    <x v="11"/>
    <x v="86"/>
    <x v="40"/>
    <x v="78"/>
    <x v="31"/>
    <x v="40"/>
    <x v="100"/>
    <x v="0"/>
  </r>
  <r>
    <x v="0"/>
    <x v="17"/>
    <x v="17"/>
    <x v="19"/>
    <x v="19"/>
    <x v="19"/>
    <x v="11"/>
    <x v="86"/>
    <x v="40"/>
    <x v="68"/>
    <x v="213"/>
    <x v="42"/>
    <x v="168"/>
    <x v="0"/>
  </r>
  <r>
    <x v="0"/>
    <x v="17"/>
    <x v="17"/>
    <x v="16"/>
    <x v="16"/>
    <x v="16"/>
    <x v="13"/>
    <x v="92"/>
    <x v="99"/>
    <x v="68"/>
    <x v="213"/>
    <x v="41"/>
    <x v="169"/>
    <x v="0"/>
  </r>
  <r>
    <x v="0"/>
    <x v="17"/>
    <x v="17"/>
    <x v="24"/>
    <x v="24"/>
    <x v="24"/>
    <x v="13"/>
    <x v="92"/>
    <x v="99"/>
    <x v="68"/>
    <x v="213"/>
    <x v="41"/>
    <x v="169"/>
    <x v="0"/>
  </r>
  <r>
    <x v="0"/>
    <x v="17"/>
    <x v="17"/>
    <x v="65"/>
    <x v="65"/>
    <x v="65"/>
    <x v="15"/>
    <x v="93"/>
    <x v="164"/>
    <x v="47"/>
    <x v="209"/>
    <x v="46"/>
    <x v="28"/>
    <x v="0"/>
  </r>
  <r>
    <x v="0"/>
    <x v="17"/>
    <x v="17"/>
    <x v="9"/>
    <x v="9"/>
    <x v="9"/>
    <x v="15"/>
    <x v="93"/>
    <x v="164"/>
    <x v="59"/>
    <x v="214"/>
    <x v="64"/>
    <x v="73"/>
    <x v="0"/>
  </r>
  <r>
    <x v="0"/>
    <x v="17"/>
    <x v="17"/>
    <x v="44"/>
    <x v="44"/>
    <x v="44"/>
    <x v="17"/>
    <x v="94"/>
    <x v="72"/>
    <x v="47"/>
    <x v="209"/>
    <x v="57"/>
    <x v="25"/>
    <x v="0"/>
  </r>
  <r>
    <x v="0"/>
    <x v="17"/>
    <x v="17"/>
    <x v="66"/>
    <x v="66"/>
    <x v="66"/>
    <x v="17"/>
    <x v="94"/>
    <x v="72"/>
    <x v="48"/>
    <x v="195"/>
    <x v="41"/>
    <x v="169"/>
    <x v="0"/>
  </r>
  <r>
    <x v="0"/>
    <x v="17"/>
    <x v="17"/>
    <x v="67"/>
    <x v="67"/>
    <x v="67"/>
    <x v="17"/>
    <x v="94"/>
    <x v="72"/>
    <x v="47"/>
    <x v="209"/>
    <x v="57"/>
    <x v="25"/>
    <x v="0"/>
  </r>
  <r>
    <x v="0"/>
    <x v="17"/>
    <x v="17"/>
    <x v="33"/>
    <x v="33"/>
    <x v="33"/>
    <x v="17"/>
    <x v="94"/>
    <x v="72"/>
    <x v="68"/>
    <x v="213"/>
    <x v="46"/>
    <x v="28"/>
    <x v="0"/>
  </r>
  <r>
    <x v="0"/>
    <x v="17"/>
    <x v="17"/>
    <x v="41"/>
    <x v="41"/>
    <x v="41"/>
    <x v="17"/>
    <x v="94"/>
    <x v="72"/>
    <x v="60"/>
    <x v="66"/>
    <x v="64"/>
    <x v="73"/>
    <x v="0"/>
  </r>
  <r>
    <x v="0"/>
    <x v="17"/>
    <x v="17"/>
    <x v="18"/>
    <x v="18"/>
    <x v="18"/>
    <x v="17"/>
    <x v="94"/>
    <x v="72"/>
    <x v="78"/>
    <x v="31"/>
    <x v="64"/>
    <x v="73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F790F1C-DB31-41F9-9673-CF2419E61DF8}" name="pvt_L" cacheId="2236" applyNumberFormats="0" applyBorderFormats="0" applyFontFormats="0" applyPatternFormats="0" applyAlignmentFormats="0" applyWidthHeightFormats="1" dataCaption="値" updatedVersion="8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289" firstHeaderRow="0" firstDataRow="1" firstDataCol="1"/>
  <pivotFields count="11">
    <pivotField showAll="0"/>
    <pivotField showAll="0"/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3"/>
  </rowFields>
  <rowItems count="28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4" baseField="0" baseItem="0" numFmtId="176"/>
    <dataField name="総数／構成比" fld="5" baseField="0" baseItem="0" numFmtId="177"/>
    <dataField name="個人／事業所数" fld="6" baseField="0" baseItem="0" numFmtId="176"/>
    <dataField name="個人／構成比" fld="7" baseField="0" baseItem="0" numFmtId="177"/>
    <dataField name="法人／事業所数" fld="8" baseField="0" baseItem="0" numFmtId="176"/>
    <dataField name="法人／構成比" fld="9" baseField="0" baseItem="0" numFmtId="177"/>
    <dataField name="法人以外の団体／事業所数" fld="10" baseField="0" baseItem="0" numFmtId="176"/>
  </dataFields>
  <formats count="16">
    <format dxfId="301">
      <pivotArea field="2" type="button" dataOnly="0" labelOnly="1" outline="0" axis="axisRow" fieldPosition="0"/>
    </format>
    <format dxfId="300">
      <pivotArea outline="0" fieldPosition="0">
        <references count="1">
          <reference field="4294967294" count="1">
            <x v="0"/>
          </reference>
        </references>
      </pivotArea>
    </format>
    <format dxfId="299">
      <pivotArea outline="0" fieldPosition="0">
        <references count="1">
          <reference field="4294967294" count="1">
            <x v="1"/>
          </reference>
        </references>
      </pivotArea>
    </format>
    <format dxfId="298">
      <pivotArea outline="0" fieldPosition="0">
        <references count="1">
          <reference field="4294967294" count="1">
            <x v="2"/>
          </reference>
        </references>
      </pivotArea>
    </format>
    <format dxfId="297">
      <pivotArea outline="0" fieldPosition="0">
        <references count="1">
          <reference field="4294967294" count="1">
            <x v="3"/>
          </reference>
        </references>
      </pivotArea>
    </format>
    <format dxfId="296">
      <pivotArea outline="0" fieldPosition="0">
        <references count="1">
          <reference field="4294967294" count="1">
            <x v="4"/>
          </reference>
        </references>
      </pivotArea>
    </format>
    <format dxfId="295">
      <pivotArea outline="0" fieldPosition="0">
        <references count="1">
          <reference field="4294967294" count="1">
            <x v="5"/>
          </reference>
        </references>
      </pivotArea>
    </format>
    <format dxfId="294">
      <pivotArea outline="0" fieldPosition="0">
        <references count="1">
          <reference field="4294967294" count="1">
            <x v="6"/>
          </reference>
        </references>
      </pivotArea>
    </format>
    <format dxfId="293">
      <pivotArea field="2" type="button" dataOnly="0" labelOnly="1" outline="0" axis="axisRow" fieldPosition="0"/>
    </format>
    <format dxfId="29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91">
      <pivotArea field="2" type="button" dataOnly="0" labelOnly="1" outline="0" axis="axisRow" fieldPosition="0"/>
    </format>
    <format dxfId="29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89">
      <pivotArea field="2" type="button" dataOnly="0" labelOnly="1" outline="0" axis="axisRow" fieldPosition="0"/>
    </format>
    <format dxfId="28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8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8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4E23B30-B9D1-4640-966C-AEC023C0F46F}" name="pvt_M" cacheId="2237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409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18">
        <item x="6"/>
        <item x="14"/>
        <item x="13"/>
        <item x="5"/>
        <item x="2"/>
        <item x="12"/>
        <item x="0"/>
        <item x="1"/>
        <item x="3"/>
        <item x="8"/>
        <item x="10"/>
        <item x="9"/>
        <item x="4"/>
        <item x="17"/>
        <item x="15"/>
        <item x="16"/>
        <item x="7"/>
        <item x="11"/>
      </items>
    </pivotField>
    <pivotField axis="axisRow" showAll="0" insertBlankRow="1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showAll="0" defaultSubtotal="0">
      <items count="44">
        <item x="4"/>
        <item x="7"/>
        <item x="8"/>
        <item x="16"/>
        <item x="29"/>
        <item x="32"/>
        <item x="30"/>
        <item x="21"/>
        <item x="26"/>
        <item x="43"/>
        <item x="42"/>
        <item x="38"/>
        <item x="40"/>
        <item x="41"/>
        <item x="36"/>
        <item x="31"/>
        <item x="25"/>
        <item x="17"/>
        <item x="14"/>
        <item x="15"/>
        <item x="12"/>
        <item x="5"/>
        <item x="10"/>
        <item x="3"/>
        <item x="33"/>
        <item x="24"/>
        <item x="18"/>
        <item x="2"/>
        <item x="39"/>
        <item x="11"/>
        <item x="13"/>
        <item x="34"/>
        <item x="0"/>
        <item x="27"/>
        <item x="1"/>
        <item x="22"/>
        <item x="37"/>
        <item x="6"/>
        <item x="9"/>
        <item x="23"/>
        <item x="35"/>
        <item x="19"/>
        <item x="28"/>
        <item x="20"/>
      </items>
    </pivotField>
    <pivotField showAll="0" defaultSubtotal="0">
      <items count="44">
        <item x="15"/>
        <item x="6"/>
        <item x="20"/>
        <item x="3"/>
        <item x="22"/>
        <item x="42"/>
        <item x="30"/>
        <item x="9"/>
        <item x="0"/>
        <item x="25"/>
        <item x="5"/>
        <item x="32"/>
        <item x="14"/>
        <item x="10"/>
        <item x="28"/>
        <item x="13"/>
        <item x="26"/>
        <item x="17"/>
        <item x="37"/>
        <item x="27"/>
        <item x="19"/>
        <item x="23"/>
        <item x="34"/>
        <item x="12"/>
        <item x="7"/>
        <item x="16"/>
        <item x="36"/>
        <item x="38"/>
        <item x="8"/>
        <item x="11"/>
        <item x="1"/>
        <item x="31"/>
        <item x="29"/>
        <item x="4"/>
        <item x="41"/>
        <item x="40"/>
        <item x="35"/>
        <item x="18"/>
        <item x="2"/>
        <item x="39"/>
        <item x="24"/>
        <item x="33"/>
        <item x="43"/>
        <item x="21"/>
      </items>
    </pivotField>
    <pivotField axis="axisRow" showAll="0" defaultSubtotal="0">
      <items count="44">
        <item x="4"/>
        <item x="7"/>
        <item x="8"/>
        <item x="16"/>
        <item x="29"/>
        <item x="32"/>
        <item x="30"/>
        <item x="21"/>
        <item x="26"/>
        <item x="43"/>
        <item x="42"/>
        <item x="38"/>
        <item x="40"/>
        <item x="41"/>
        <item x="36"/>
        <item x="31"/>
        <item x="25"/>
        <item x="17"/>
        <item x="14"/>
        <item x="15"/>
        <item x="12"/>
        <item x="5"/>
        <item x="10"/>
        <item x="3"/>
        <item x="33"/>
        <item x="24"/>
        <item x="18"/>
        <item x="2"/>
        <item x="39"/>
        <item x="11"/>
        <item x="13"/>
        <item x="34"/>
        <item x="0"/>
        <item x="27"/>
        <item x="1"/>
        <item x="22"/>
        <item x="37"/>
        <item x="6"/>
        <item x="9"/>
        <item x="23"/>
        <item x="35"/>
        <item x="19"/>
        <item x="28"/>
        <item x="20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35">
        <item x="130"/>
        <item x="129"/>
        <item x="128"/>
        <item x="127"/>
        <item x="131"/>
        <item x="122"/>
        <item x="121"/>
        <item x="120"/>
        <item x="87"/>
        <item x="86"/>
        <item x="119"/>
        <item x="85"/>
        <item x="110"/>
        <item x="106"/>
        <item x="84"/>
        <item x="105"/>
        <item x="83"/>
        <item x="109"/>
        <item x="72"/>
        <item x="82"/>
        <item x="71"/>
        <item x="81"/>
        <item x="70"/>
        <item x="80"/>
        <item x="69"/>
        <item x="68"/>
        <item x="79"/>
        <item x="96"/>
        <item x="56"/>
        <item x="78"/>
        <item x="126"/>
        <item x="132"/>
        <item x="104"/>
        <item x="95"/>
        <item x="67"/>
        <item x="55"/>
        <item x="54"/>
        <item x="108"/>
        <item x="66"/>
        <item x="125"/>
        <item x="77"/>
        <item x="65"/>
        <item x="53"/>
        <item x="124"/>
        <item x="94"/>
        <item x="76"/>
        <item x="103"/>
        <item x="52"/>
        <item x="64"/>
        <item x="102"/>
        <item x="118"/>
        <item x="63"/>
        <item x="123"/>
        <item x="134"/>
        <item x="62"/>
        <item x="116"/>
        <item x="61"/>
        <item x="101"/>
        <item x="115"/>
        <item x="93"/>
        <item x="51"/>
        <item x="60"/>
        <item x="100"/>
        <item x="92"/>
        <item x="117"/>
        <item x="91"/>
        <item x="133"/>
        <item x="75"/>
        <item x="99"/>
        <item x="50"/>
        <item x="49"/>
        <item x="48"/>
        <item x="114"/>
        <item x="98"/>
        <item x="47"/>
        <item x="46"/>
        <item x="45"/>
        <item x="107"/>
        <item x="74"/>
        <item x="44"/>
        <item x="90"/>
        <item x="73"/>
        <item x="59"/>
        <item x="58"/>
        <item x="97"/>
        <item x="43"/>
        <item x="42"/>
        <item x="89"/>
        <item x="113"/>
        <item x="112"/>
        <item x="38"/>
        <item x="57"/>
        <item x="37"/>
        <item x="111"/>
        <item x="41"/>
        <item x="88"/>
        <item x="36"/>
        <item x="35"/>
        <item x="40"/>
        <item x="34"/>
        <item x="33"/>
        <item x="39"/>
        <item x="32"/>
        <item x="31"/>
        <item x="19"/>
        <item x="30"/>
        <item x="29"/>
        <item x="28"/>
        <item x="27"/>
        <item x="18"/>
        <item x="17"/>
        <item x="16"/>
        <item x="15"/>
        <item x="26"/>
        <item x="14"/>
        <item x="25"/>
        <item x="13"/>
        <item x="24"/>
        <item x="23"/>
        <item x="12"/>
        <item x="11"/>
        <item x="10"/>
        <item x="9"/>
        <item x="8"/>
        <item x="7"/>
        <item x="6"/>
        <item x="22"/>
        <item x="5"/>
        <item x="21"/>
        <item x="20"/>
        <item x="4"/>
        <item x="3"/>
        <item x="2"/>
        <item x="1"/>
        <item x="0"/>
      </items>
    </pivotField>
    <pivotField dataField="1" showAll="0" defaultSubtotal="0">
      <items count="235">
        <item x="185"/>
        <item x="211"/>
        <item x="167"/>
        <item x="86"/>
        <item x="234"/>
        <item x="128"/>
        <item x="143"/>
        <item x="85"/>
        <item x="142"/>
        <item x="155"/>
        <item x="53"/>
        <item x="195"/>
        <item x="19"/>
        <item x="37"/>
        <item x="36"/>
        <item x="141"/>
        <item x="102"/>
        <item x="140"/>
        <item x="69"/>
        <item x="154"/>
        <item x="101"/>
        <item x="84"/>
        <item x="178"/>
        <item x="127"/>
        <item x="194"/>
        <item x="68"/>
        <item x="18"/>
        <item x="17"/>
        <item x="139"/>
        <item x="52"/>
        <item x="100"/>
        <item x="210"/>
        <item x="126"/>
        <item x="177"/>
        <item x="16"/>
        <item x="15"/>
        <item x="224"/>
        <item x="115"/>
        <item x="67"/>
        <item x="138"/>
        <item x="153"/>
        <item x="193"/>
        <item x="83"/>
        <item x="176"/>
        <item x="14"/>
        <item x="51"/>
        <item x="114"/>
        <item x="223"/>
        <item x="35"/>
        <item x="152"/>
        <item x="34"/>
        <item x="13"/>
        <item x="99"/>
        <item x="82"/>
        <item x="209"/>
        <item x="222"/>
        <item x="50"/>
        <item x="125"/>
        <item x="33"/>
        <item x="32"/>
        <item x="124"/>
        <item x="192"/>
        <item x="166"/>
        <item x="66"/>
        <item x="81"/>
        <item x="184"/>
        <item x="31"/>
        <item x="208"/>
        <item x="98"/>
        <item x="65"/>
        <item x="165"/>
        <item x="80"/>
        <item x="151"/>
        <item x="30"/>
        <item x="221"/>
        <item x="97"/>
        <item x="164"/>
        <item x="49"/>
        <item x="64"/>
        <item x="12"/>
        <item x="79"/>
        <item x="96"/>
        <item x="163"/>
        <item x="113"/>
        <item x="11"/>
        <item x="29"/>
        <item x="191"/>
        <item x="112"/>
        <item x="10"/>
        <item x="137"/>
        <item x="233"/>
        <item x="78"/>
        <item x="220"/>
        <item x="28"/>
        <item x="9"/>
        <item x="27"/>
        <item x="175"/>
        <item x="232"/>
        <item x="63"/>
        <item x="219"/>
        <item x="48"/>
        <item x="207"/>
        <item x="47"/>
        <item x="111"/>
        <item x="123"/>
        <item x="46"/>
        <item x="150"/>
        <item x="62"/>
        <item x="8"/>
        <item x="77"/>
        <item x="122"/>
        <item x="7"/>
        <item x="136"/>
        <item x="174"/>
        <item x="218"/>
        <item x="45"/>
        <item x="61"/>
        <item x="95"/>
        <item x="44"/>
        <item x="26"/>
        <item x="43"/>
        <item x="149"/>
        <item x="162"/>
        <item x="6"/>
        <item x="25"/>
        <item x="60"/>
        <item x="201"/>
        <item x="42"/>
        <item x="173"/>
        <item x="94"/>
        <item x="5"/>
        <item x="231"/>
        <item x="121"/>
        <item x="93"/>
        <item x="110"/>
        <item x="135"/>
        <item x="59"/>
        <item x="190"/>
        <item x="109"/>
        <item x="217"/>
        <item x="200"/>
        <item x="172"/>
        <item x="120"/>
        <item x="183"/>
        <item x="92"/>
        <item x="76"/>
        <item x="161"/>
        <item x="24"/>
        <item x="75"/>
        <item x="216"/>
        <item x="134"/>
        <item x="215"/>
        <item x="91"/>
        <item x="171"/>
        <item x="41"/>
        <item x="108"/>
        <item x="230"/>
        <item x="74"/>
        <item x="40"/>
        <item x="160"/>
        <item x="229"/>
        <item x="4"/>
        <item x="189"/>
        <item x="58"/>
        <item x="90"/>
        <item x="107"/>
        <item x="133"/>
        <item x="23"/>
        <item x="119"/>
        <item x="182"/>
        <item x="170"/>
        <item x="199"/>
        <item x="159"/>
        <item x="106"/>
        <item x="169"/>
        <item x="3"/>
        <item x="181"/>
        <item x="214"/>
        <item x="158"/>
        <item x="57"/>
        <item x="198"/>
        <item x="228"/>
        <item x="157"/>
        <item x="56"/>
        <item x="148"/>
        <item x="2"/>
        <item x="105"/>
        <item x="188"/>
        <item x="89"/>
        <item x="73"/>
        <item x="227"/>
        <item x="132"/>
        <item x="131"/>
        <item x="118"/>
        <item x="130"/>
        <item x="226"/>
        <item x="55"/>
        <item x="168"/>
        <item x="22"/>
        <item x="104"/>
        <item x="147"/>
        <item x="72"/>
        <item x="206"/>
        <item x="146"/>
        <item x="88"/>
        <item x="117"/>
        <item x="197"/>
        <item x="205"/>
        <item x="1"/>
        <item x="0"/>
        <item x="21"/>
        <item x="20"/>
        <item x="204"/>
        <item x="54"/>
        <item x="103"/>
        <item x="203"/>
        <item x="129"/>
        <item x="39"/>
        <item x="71"/>
        <item x="213"/>
        <item x="187"/>
        <item x="145"/>
        <item x="212"/>
        <item x="116"/>
        <item x="87"/>
        <item x="225"/>
        <item x="196"/>
        <item x="144"/>
        <item x="186"/>
        <item x="38"/>
        <item x="70"/>
        <item x="156"/>
        <item x="202"/>
        <item x="180"/>
        <item x="179"/>
      </items>
    </pivotField>
    <pivotField dataField="1" showAll="0" defaultSubtotal="0">
      <items count="105">
        <item x="55"/>
        <item x="68"/>
        <item x="90"/>
        <item x="69"/>
        <item x="54"/>
        <item x="70"/>
        <item x="67"/>
        <item x="37"/>
        <item x="66"/>
        <item x="76"/>
        <item x="53"/>
        <item x="87"/>
        <item x="38"/>
        <item x="78"/>
        <item x="43"/>
        <item x="89"/>
        <item x="60"/>
        <item x="47"/>
        <item x="52"/>
        <item x="77"/>
        <item x="31"/>
        <item x="83"/>
        <item x="48"/>
        <item x="63"/>
        <item x="64"/>
        <item x="86"/>
        <item x="65"/>
        <item x="50"/>
        <item x="75"/>
        <item x="88"/>
        <item x="93"/>
        <item x="35"/>
        <item x="103"/>
        <item x="102"/>
        <item x="92"/>
        <item x="74"/>
        <item x="104"/>
        <item x="17"/>
        <item x="62"/>
        <item x="82"/>
        <item x="61"/>
        <item x="85"/>
        <item x="49"/>
        <item x="99"/>
        <item x="14"/>
        <item x="101"/>
        <item x="51"/>
        <item x="44"/>
        <item x="59"/>
        <item x="100"/>
        <item x="98"/>
        <item x="36"/>
        <item x="24"/>
        <item x="81"/>
        <item x="46"/>
        <item x="39"/>
        <item x="73"/>
        <item x="80"/>
        <item x="25"/>
        <item x="42"/>
        <item x="91"/>
        <item x="95"/>
        <item x="29"/>
        <item x="45"/>
        <item x="15"/>
        <item x="97"/>
        <item x="72"/>
        <item x="71"/>
        <item x="34"/>
        <item x="56"/>
        <item x="32"/>
        <item x="58"/>
        <item x="57"/>
        <item x="84"/>
        <item x="18"/>
        <item x="96"/>
        <item x="33"/>
        <item x="16"/>
        <item x="94"/>
        <item x="79"/>
        <item x="30"/>
        <item x="13"/>
        <item x="41"/>
        <item x="19"/>
        <item x="8"/>
        <item x="40"/>
        <item x="4"/>
        <item x="27"/>
        <item x="12"/>
        <item x="23"/>
        <item x="26"/>
        <item x="28"/>
        <item x="7"/>
        <item x="21"/>
        <item x="10"/>
        <item x="11"/>
        <item x="6"/>
        <item x="5"/>
        <item x="9"/>
        <item x="2"/>
        <item x="22"/>
        <item x="3"/>
        <item x="20"/>
        <item x="1"/>
        <item x="0"/>
      </items>
    </pivotField>
    <pivotField dataField="1" showAll="0" defaultSubtotal="0">
      <items count="244">
        <item x="56"/>
        <item x="37"/>
        <item x="86"/>
        <item x="130"/>
        <item x="38"/>
        <item x="173"/>
        <item x="17"/>
        <item x="162"/>
        <item x="184"/>
        <item x="117"/>
        <item x="55"/>
        <item x="14"/>
        <item x="132"/>
        <item x="31"/>
        <item x="71"/>
        <item x="210"/>
        <item x="148"/>
        <item x="102"/>
        <item x="70"/>
        <item x="83"/>
        <item x="128"/>
        <item x="186"/>
        <item x="35"/>
        <item x="15"/>
        <item x="72"/>
        <item x="221"/>
        <item x="101"/>
        <item x="149"/>
        <item x="228"/>
        <item x="69"/>
        <item x="18"/>
        <item x="206"/>
        <item x="54"/>
        <item x="161"/>
        <item x="84"/>
        <item x="127"/>
        <item x="145"/>
        <item x="53"/>
        <item x="36"/>
        <item x="243"/>
        <item x="24"/>
        <item x="68"/>
        <item x="85"/>
        <item x="129"/>
        <item x="158"/>
        <item x="39"/>
        <item x="43"/>
        <item x="16"/>
        <item x="193"/>
        <item x="100"/>
        <item x="116"/>
        <item x="77"/>
        <item x="133"/>
        <item x="25"/>
        <item x="241"/>
        <item x="48"/>
        <item x="163"/>
        <item x="29"/>
        <item x="81"/>
        <item x="131"/>
        <item x="13"/>
        <item x="230"/>
        <item x="19"/>
        <item x="111"/>
        <item x="8"/>
        <item x="34"/>
        <item x="242"/>
        <item x="143"/>
        <item x="115"/>
        <item x="49"/>
        <item x="32"/>
        <item x="63"/>
        <item x="172"/>
        <item x="4"/>
        <item x="147"/>
        <item x="226"/>
        <item x="99"/>
        <item x="220"/>
        <item x="240"/>
        <item x="185"/>
        <item x="94"/>
        <item x="61"/>
        <item x="146"/>
        <item x="97"/>
        <item x="201"/>
        <item x="12"/>
        <item x="113"/>
        <item x="160"/>
        <item x="95"/>
        <item x="51"/>
        <item x="181"/>
        <item x="190"/>
        <item x="222"/>
        <item x="82"/>
        <item x="208"/>
        <item x="33"/>
        <item x="7"/>
        <item x="156"/>
        <item x="126"/>
        <item x="144"/>
        <item x="177"/>
        <item x="216"/>
        <item x="239"/>
        <item x="200"/>
        <item x="96"/>
        <item x="155"/>
        <item x="106"/>
        <item x="90"/>
        <item x="183"/>
        <item x="10"/>
        <item x="114"/>
        <item x="65"/>
        <item x="218"/>
        <item x="157"/>
        <item x="44"/>
        <item x="66"/>
        <item x="179"/>
        <item x="136"/>
        <item x="171"/>
        <item x="207"/>
        <item x="122"/>
        <item x="198"/>
        <item x="30"/>
        <item x="159"/>
        <item x="79"/>
        <item x="192"/>
        <item x="67"/>
        <item x="109"/>
        <item x="50"/>
        <item x="217"/>
        <item x="236"/>
        <item x="167"/>
        <item x="125"/>
        <item x="110"/>
        <item x="93"/>
        <item x="141"/>
        <item x="11"/>
        <item x="98"/>
        <item x="182"/>
        <item x="204"/>
        <item x="52"/>
        <item x="140"/>
        <item x="80"/>
        <item x="45"/>
        <item x="219"/>
        <item x="112"/>
        <item x="6"/>
        <item x="227"/>
        <item x="231"/>
        <item x="170"/>
        <item x="142"/>
        <item x="5"/>
        <item x="209"/>
        <item x="92"/>
        <item x="123"/>
        <item x="139"/>
        <item x="47"/>
        <item x="238"/>
        <item x="64"/>
        <item x="27"/>
        <item x="78"/>
        <item x="62"/>
        <item x="9"/>
        <item x="120"/>
        <item x="178"/>
        <item x="23"/>
        <item x="124"/>
        <item x="107"/>
        <item x="91"/>
        <item x="26"/>
        <item x="191"/>
        <item x="2"/>
        <item x="169"/>
        <item x="28"/>
        <item x="196"/>
        <item x="42"/>
        <item x="105"/>
        <item x="229"/>
        <item x="3"/>
        <item x="180"/>
        <item x="121"/>
        <item x="237"/>
        <item x="108"/>
        <item x="168"/>
        <item x="76"/>
        <item x="199"/>
        <item x="46"/>
        <item x="153"/>
        <item x="60"/>
        <item x="88"/>
        <item x="224"/>
        <item x="135"/>
        <item x="203"/>
        <item x="21"/>
        <item x="212"/>
        <item x="225"/>
        <item x="154"/>
        <item x="138"/>
        <item x="234"/>
        <item x="189"/>
        <item x="197"/>
        <item x="175"/>
        <item x="235"/>
        <item x="137"/>
        <item x="166"/>
        <item x="232"/>
        <item x="89"/>
        <item x="151"/>
        <item x="205"/>
        <item x="176"/>
        <item x="214"/>
        <item x="75"/>
        <item x="233"/>
        <item x="164"/>
        <item x="215"/>
        <item x="57"/>
        <item x="104"/>
        <item x="152"/>
        <item x="213"/>
        <item x="59"/>
        <item x="58"/>
        <item x="119"/>
        <item x="174"/>
        <item x="211"/>
        <item x="165"/>
        <item x="134"/>
        <item x="118"/>
        <item x="22"/>
        <item x="1"/>
        <item x="74"/>
        <item x="0"/>
        <item x="73"/>
        <item x="103"/>
        <item x="150"/>
        <item x="195"/>
        <item x="87"/>
        <item x="41"/>
        <item x="223"/>
        <item x="20"/>
        <item x="188"/>
        <item x="194"/>
        <item x="40"/>
        <item x="202"/>
        <item x="187"/>
      </items>
    </pivotField>
    <pivotField dataField="1" showAll="0" defaultSubtotal="0">
      <items count="94">
        <item x="89"/>
        <item x="85"/>
        <item x="80"/>
        <item x="62"/>
        <item x="70"/>
        <item x="74"/>
        <item x="88"/>
        <item x="72"/>
        <item x="44"/>
        <item x="68"/>
        <item x="83"/>
        <item x="71"/>
        <item x="58"/>
        <item x="67"/>
        <item x="73"/>
        <item x="50"/>
        <item x="66"/>
        <item x="63"/>
        <item x="82"/>
        <item x="64"/>
        <item x="79"/>
        <item x="54"/>
        <item x="65"/>
        <item x="91"/>
        <item x="78"/>
        <item x="56"/>
        <item x="55"/>
        <item x="45"/>
        <item x="84"/>
        <item x="81"/>
        <item x="51"/>
        <item x="52"/>
        <item x="53"/>
        <item x="87"/>
        <item x="86"/>
        <item x="93"/>
        <item x="48"/>
        <item x="69"/>
        <item x="61"/>
        <item x="77"/>
        <item x="43"/>
        <item x="39"/>
        <item x="92"/>
        <item x="76"/>
        <item x="49"/>
        <item x="59"/>
        <item x="47"/>
        <item x="28"/>
        <item x="57"/>
        <item x="46"/>
        <item x="60"/>
        <item x="75"/>
        <item x="42"/>
        <item x="38"/>
        <item x="90"/>
        <item x="9"/>
        <item x="40"/>
        <item x="19"/>
        <item x="41"/>
        <item x="37"/>
        <item x="26"/>
        <item x="27"/>
        <item x="33"/>
        <item x="34"/>
        <item x="30"/>
        <item x="36"/>
        <item x="32"/>
        <item x="11"/>
        <item x="35"/>
        <item x="22"/>
        <item x="20"/>
        <item x="16"/>
        <item x="6"/>
        <item x="18"/>
        <item x="29"/>
        <item x="13"/>
        <item x="31"/>
        <item x="15"/>
        <item x="17"/>
        <item x="10"/>
        <item x="25"/>
        <item x="5"/>
        <item x="23"/>
        <item x="14"/>
        <item x="1"/>
        <item x="12"/>
        <item x="0"/>
        <item x="24"/>
        <item x="7"/>
        <item x="8"/>
        <item x="21"/>
        <item x="3"/>
        <item x="2"/>
        <item x="4"/>
      </items>
    </pivotField>
    <pivotField dataField="1" showAll="0" defaultSubtotal="0">
      <items count="217">
        <item x="122"/>
        <item x="97"/>
        <item x="113"/>
        <item x="188"/>
        <item x="64"/>
        <item x="111"/>
        <item x="178"/>
        <item x="92"/>
        <item x="216"/>
        <item x="198"/>
        <item x="44"/>
        <item x="9"/>
        <item x="19"/>
        <item x="105"/>
        <item x="146"/>
        <item x="28"/>
        <item x="130"/>
        <item x="117"/>
        <item x="62"/>
        <item x="164"/>
        <item x="94"/>
        <item x="76"/>
        <item x="208"/>
        <item x="199"/>
        <item x="50"/>
        <item x="145"/>
        <item x="181"/>
        <item x="38"/>
        <item x="123"/>
        <item x="135"/>
        <item x="109"/>
        <item x="167"/>
        <item x="189"/>
        <item x="82"/>
        <item x="57"/>
        <item x="157"/>
        <item x="106"/>
        <item x="212"/>
        <item x="70"/>
        <item x="11"/>
        <item x="54"/>
        <item x="133"/>
        <item x="110"/>
        <item x="194"/>
        <item x="95"/>
        <item x="186"/>
        <item x="65"/>
        <item x="134"/>
        <item x="121"/>
        <item x="156"/>
        <item x="37"/>
        <item x="16"/>
        <item x="103"/>
        <item x="203"/>
        <item x="69"/>
        <item x="6"/>
        <item x="55"/>
        <item x="124"/>
        <item x="79"/>
        <item x="96"/>
        <item x="142"/>
        <item x="18"/>
        <item x="66"/>
        <item x="180"/>
        <item x="158"/>
        <item x="99"/>
        <item x="45"/>
        <item x="182"/>
        <item x="98"/>
        <item x="26"/>
        <item x="13"/>
        <item x="27"/>
        <item x="33"/>
        <item x="149"/>
        <item x="127"/>
        <item x="67"/>
        <item x="206"/>
        <item x="34"/>
        <item x="51"/>
        <item x="30"/>
        <item x="160"/>
        <item x="52"/>
        <item x="36"/>
        <item x="15"/>
        <item x="108"/>
        <item x="118"/>
        <item x="53"/>
        <item x="93"/>
        <item x="17"/>
        <item x="131"/>
        <item x="72"/>
        <item x="215"/>
        <item x="68"/>
        <item x="85"/>
        <item x="10"/>
        <item x="166"/>
        <item x="83"/>
        <item x="112"/>
        <item x="138"/>
        <item x="187"/>
        <item x="100"/>
        <item x="5"/>
        <item x="48"/>
        <item x="196"/>
        <item x="32"/>
        <item x="14"/>
        <item x="1"/>
        <item x="12"/>
        <item x="155"/>
        <item x="91"/>
        <item x="200"/>
        <item x="35"/>
        <item x="168"/>
        <item x="214"/>
        <item x="119"/>
        <item x="78"/>
        <item x="0"/>
        <item x="22"/>
        <item x="63"/>
        <item x="20"/>
        <item x="132"/>
        <item x="148"/>
        <item x="73"/>
        <item x="43"/>
        <item x="205"/>
        <item x="192"/>
        <item x="39"/>
        <item x="107"/>
        <item x="143"/>
        <item x="179"/>
        <item x="81"/>
        <item x="120"/>
        <item x="154"/>
        <item x="87"/>
        <item x="129"/>
        <item x="80"/>
        <item x="88"/>
        <item x="29"/>
        <item x="49"/>
        <item x="176"/>
        <item x="197"/>
        <item x="153"/>
        <item x="209"/>
        <item x="31"/>
        <item x="7"/>
        <item x="152"/>
        <item x="128"/>
        <item x="47"/>
        <item x="170"/>
        <item x="61"/>
        <item x="159"/>
        <item x="136"/>
        <item x="8"/>
        <item x="177"/>
        <item x="102"/>
        <item x="165"/>
        <item x="90"/>
        <item x="144"/>
        <item x="193"/>
        <item x="172"/>
        <item x="104"/>
        <item x="25"/>
        <item x="60"/>
        <item x="46"/>
        <item x="23"/>
        <item x="185"/>
        <item x="175"/>
        <item x="207"/>
        <item x="195"/>
        <item x="89"/>
        <item x="173"/>
        <item x="71"/>
        <item x="151"/>
        <item x="140"/>
        <item x="201"/>
        <item x="211"/>
        <item x="42"/>
        <item x="58"/>
        <item x="3"/>
        <item x="24"/>
        <item x="162"/>
        <item x="56"/>
        <item x="163"/>
        <item x="213"/>
        <item x="204"/>
        <item x="115"/>
        <item x="40"/>
        <item x="174"/>
        <item x="2"/>
        <item x="125"/>
        <item x="202"/>
        <item x="74"/>
        <item x="4"/>
        <item x="59"/>
        <item x="86"/>
        <item x="41"/>
        <item x="77"/>
        <item x="171"/>
        <item x="184"/>
        <item x="116"/>
        <item x="137"/>
        <item x="114"/>
        <item x="183"/>
        <item x="141"/>
        <item x="21"/>
        <item x="84"/>
        <item x="75"/>
        <item x="139"/>
        <item x="101"/>
        <item x="150"/>
        <item x="161"/>
        <item x="126"/>
        <item x="191"/>
        <item x="169"/>
        <item x="147"/>
        <item x="190"/>
        <item x="210"/>
      </items>
    </pivotField>
    <pivotField dataField="1" showAll="0" defaultSubtotal="0">
      <items count="5">
        <item x="1"/>
        <item x="2"/>
        <item x="3"/>
        <item x="0"/>
        <item x="4"/>
      </items>
    </pivotField>
  </pivotFields>
  <rowFields count="3">
    <field x="2"/>
    <field x="6"/>
    <field x="5"/>
  </rowFields>
  <rowItems count="408">
    <i>
      <x/>
    </i>
    <i r="1">
      <x/>
      <x v="32"/>
    </i>
    <i r="1">
      <x v="1"/>
      <x v="34"/>
    </i>
    <i r="1">
      <x v="2"/>
      <x v="27"/>
    </i>
    <i r="1">
      <x v="3"/>
      <x v="23"/>
    </i>
    <i r="1">
      <x v="4"/>
      <x/>
    </i>
    <i r="1">
      <x v="5"/>
      <x v="21"/>
    </i>
    <i r="1">
      <x v="6"/>
      <x v="37"/>
    </i>
    <i r="1">
      <x v="7"/>
      <x v="1"/>
    </i>
    <i r="1">
      <x v="8"/>
      <x v="2"/>
    </i>
    <i r="1">
      <x v="9"/>
      <x v="38"/>
    </i>
    <i r="1">
      <x v="10"/>
      <x v="22"/>
    </i>
    <i r="1">
      <x v="11"/>
      <x v="29"/>
    </i>
    <i r="1">
      <x v="12"/>
      <x v="20"/>
    </i>
    <i r="1">
      <x v="13"/>
      <x v="30"/>
    </i>
    <i r="1">
      <x v="14"/>
      <x v="18"/>
    </i>
    <i r="1">
      <x v="15"/>
      <x v="19"/>
    </i>
    <i r="1">
      <x v="16"/>
      <x v="3"/>
    </i>
    <i r="1">
      <x v="17"/>
      <x v="17"/>
    </i>
    <i r="1">
      <x v="18"/>
      <x v="26"/>
    </i>
    <i r="1">
      <x v="19"/>
      <x v="41"/>
    </i>
    <i t="blank">
      <x/>
    </i>
    <i>
      <x v="1"/>
    </i>
    <i r="1">
      <x/>
      <x v="32"/>
    </i>
    <i r="1">
      <x v="1"/>
      <x v="27"/>
    </i>
    <i r="1">
      <x v="2"/>
      <x v="34"/>
    </i>
    <i r="1">
      <x v="3"/>
      <x v="23"/>
    </i>
    <i r="1">
      <x v="4"/>
      <x/>
    </i>
    <i r="1">
      <x v="5"/>
      <x v="2"/>
    </i>
    <i r="2">
      <x v="29"/>
    </i>
    <i r="1">
      <x v="7"/>
      <x v="37"/>
    </i>
    <i r="1">
      <x v="8"/>
      <x v="38"/>
    </i>
    <i r="1">
      <x v="9"/>
      <x v="1"/>
    </i>
    <i r="1">
      <x v="10"/>
      <x v="21"/>
    </i>
    <i r="1">
      <x v="11"/>
      <x v="18"/>
    </i>
    <i r="1">
      <x v="12"/>
      <x v="20"/>
    </i>
    <i r="1">
      <x v="13"/>
      <x v="22"/>
    </i>
    <i r="1">
      <x v="14"/>
      <x v="30"/>
    </i>
    <i r="1">
      <x v="15"/>
      <x v="19"/>
    </i>
    <i r="1">
      <x v="16"/>
      <x v="26"/>
    </i>
    <i r="1">
      <x v="17"/>
      <x v="17"/>
    </i>
    <i r="1">
      <x v="18"/>
      <x v="43"/>
    </i>
    <i r="1">
      <x v="19"/>
      <x v="7"/>
    </i>
    <i t="blank">
      <x v="1"/>
    </i>
    <i>
      <x v="2"/>
    </i>
    <i r="1">
      <x/>
      <x v="32"/>
    </i>
    <i r="1">
      <x v="1"/>
      <x v="34"/>
    </i>
    <i r="1">
      <x v="2"/>
      <x v="23"/>
    </i>
    <i r="1">
      <x v="3"/>
      <x/>
    </i>
    <i r="1">
      <x v="4"/>
      <x v="27"/>
    </i>
    <i r="1">
      <x v="5"/>
      <x v="21"/>
    </i>
    <i r="1">
      <x v="6"/>
      <x v="38"/>
    </i>
    <i r="1">
      <x v="7"/>
      <x v="37"/>
    </i>
    <i r="1">
      <x v="8"/>
      <x v="2"/>
    </i>
    <i r="1">
      <x v="9"/>
      <x v="1"/>
    </i>
    <i r="1">
      <x v="10"/>
      <x v="22"/>
    </i>
    <i r="1">
      <x v="11"/>
      <x v="20"/>
    </i>
    <i r="1">
      <x v="12"/>
      <x v="29"/>
    </i>
    <i r="1">
      <x v="13"/>
      <x v="30"/>
    </i>
    <i r="1">
      <x v="14"/>
      <x v="19"/>
    </i>
    <i r="1">
      <x v="15"/>
      <x v="26"/>
    </i>
    <i r="1">
      <x v="16"/>
      <x v="17"/>
    </i>
    <i r="2">
      <x v="35"/>
    </i>
    <i r="2">
      <x v="39"/>
    </i>
    <i r="1">
      <x v="19"/>
      <x v="25"/>
    </i>
    <i t="blank">
      <x v="2"/>
    </i>
    <i>
      <x v="3"/>
    </i>
    <i r="1">
      <x/>
      <x v="27"/>
    </i>
    <i r="1">
      <x v="1"/>
      <x v="34"/>
    </i>
    <i r="1">
      <x v="2"/>
      <x v="32"/>
    </i>
    <i r="1">
      <x v="3"/>
      <x v="23"/>
    </i>
    <i r="1">
      <x v="4"/>
      <x/>
    </i>
    <i r="1">
      <x v="5"/>
      <x v="21"/>
    </i>
    <i r="1">
      <x v="6"/>
      <x v="2"/>
    </i>
    <i r="1">
      <x v="7"/>
      <x v="1"/>
    </i>
    <i r="1">
      <x v="8"/>
      <x v="37"/>
    </i>
    <i r="1">
      <x v="9"/>
      <x v="22"/>
    </i>
    <i r="1">
      <x v="10"/>
      <x v="38"/>
    </i>
    <i r="1">
      <x v="11"/>
      <x v="20"/>
    </i>
    <i r="1">
      <x v="12"/>
      <x v="29"/>
    </i>
    <i r="1">
      <x v="13"/>
      <x v="30"/>
    </i>
    <i r="1">
      <x v="14"/>
      <x v="26"/>
    </i>
    <i r="1">
      <x v="15"/>
      <x v="16"/>
    </i>
    <i r="1">
      <x v="16"/>
      <x v="17"/>
    </i>
    <i r="2">
      <x v="39"/>
    </i>
    <i r="1">
      <x v="18"/>
      <x v="8"/>
    </i>
    <i r="2">
      <x v="33"/>
    </i>
    <i t="blank">
      <x v="3"/>
    </i>
    <i>
      <x v="4"/>
    </i>
    <i r="1">
      <x/>
      <x v="32"/>
    </i>
    <i r="1">
      <x v="1"/>
      <x v="34"/>
    </i>
    <i r="1">
      <x v="2"/>
      <x v="27"/>
    </i>
    <i r="1">
      <x v="3"/>
      <x v="23"/>
    </i>
    <i r="1">
      <x v="4"/>
      <x/>
    </i>
    <i r="1">
      <x v="5"/>
      <x v="37"/>
    </i>
    <i r="1">
      <x v="6"/>
      <x v="1"/>
    </i>
    <i r="1">
      <x v="7"/>
      <x v="20"/>
    </i>
    <i r="2">
      <x v="21"/>
    </i>
    <i r="1">
      <x v="9"/>
      <x v="29"/>
    </i>
    <i r="1">
      <x v="10"/>
      <x v="38"/>
    </i>
    <i r="1">
      <x v="11"/>
      <x v="22"/>
    </i>
    <i r="1">
      <x v="12"/>
      <x v="2"/>
    </i>
    <i r="1">
      <x v="13"/>
      <x v="30"/>
    </i>
    <i r="1">
      <x v="14"/>
      <x v="41"/>
    </i>
    <i r="1">
      <x v="15"/>
      <x v="39"/>
    </i>
    <i r="1">
      <x v="16"/>
      <x v="8"/>
    </i>
    <i r="1">
      <x v="17"/>
      <x v="26"/>
    </i>
    <i r="2">
      <x v="42"/>
    </i>
    <i r="1">
      <x v="19"/>
      <x v="19"/>
    </i>
    <i t="blank">
      <x v="4"/>
    </i>
    <i>
      <x v="5"/>
    </i>
    <i r="1">
      <x/>
      <x v="34"/>
    </i>
    <i r="1">
      <x v="1"/>
      <x v="23"/>
    </i>
    <i r="1">
      <x v="2"/>
      <x v="32"/>
    </i>
    <i r="1">
      <x v="3"/>
      <x/>
    </i>
    <i r="1">
      <x v="4"/>
      <x v="21"/>
    </i>
    <i r="1">
      <x v="5"/>
      <x v="37"/>
    </i>
    <i r="1">
      <x v="6"/>
      <x v="22"/>
    </i>
    <i r="1">
      <x v="7"/>
      <x v="27"/>
    </i>
    <i r="1">
      <x v="8"/>
      <x v="3"/>
    </i>
    <i r="1">
      <x v="9"/>
      <x v="20"/>
    </i>
    <i r="1">
      <x v="10"/>
      <x v="2"/>
    </i>
    <i r="1">
      <x v="11"/>
      <x v="38"/>
    </i>
    <i r="1">
      <x v="12"/>
      <x v="1"/>
    </i>
    <i r="1">
      <x v="13"/>
      <x v="29"/>
    </i>
    <i r="1">
      <x v="14"/>
      <x v="30"/>
    </i>
    <i r="1">
      <x v="15"/>
      <x v="19"/>
    </i>
    <i r="1">
      <x v="16"/>
      <x v="17"/>
    </i>
    <i r="1">
      <x v="17"/>
      <x v="41"/>
    </i>
    <i r="1">
      <x v="18"/>
      <x v="18"/>
    </i>
    <i r="1">
      <x v="19"/>
      <x v="16"/>
    </i>
    <i t="blank">
      <x v="5"/>
    </i>
    <i>
      <x v="6"/>
    </i>
    <i r="1">
      <x/>
      <x v="34"/>
    </i>
    <i r="1">
      <x v="1"/>
      <x v="32"/>
    </i>
    <i r="1">
      <x v="2"/>
      <x v="23"/>
    </i>
    <i r="1">
      <x v="3"/>
      <x/>
    </i>
    <i r="1">
      <x v="4"/>
      <x v="1"/>
    </i>
    <i r="1">
      <x v="5"/>
      <x v="21"/>
    </i>
    <i r="1">
      <x v="6"/>
      <x v="22"/>
    </i>
    <i r="1">
      <x v="7"/>
      <x v="37"/>
    </i>
    <i r="1">
      <x v="8"/>
      <x v="27"/>
    </i>
    <i r="1">
      <x v="9"/>
      <x v="38"/>
    </i>
    <i r="1">
      <x v="10"/>
      <x v="2"/>
    </i>
    <i r="1">
      <x v="11"/>
      <x v="20"/>
    </i>
    <i r="1">
      <x v="12"/>
      <x v="8"/>
    </i>
    <i r="1">
      <x v="13"/>
      <x v="30"/>
    </i>
    <i r="1">
      <x v="14"/>
      <x v="39"/>
    </i>
    <i r="1">
      <x v="15"/>
      <x v="41"/>
    </i>
    <i r="1">
      <x v="16"/>
      <x v="3"/>
    </i>
    <i r="2">
      <x v="19"/>
    </i>
    <i r="1">
      <x v="18"/>
      <x v="16"/>
    </i>
    <i r="2">
      <x v="29"/>
    </i>
    <i t="blank">
      <x v="6"/>
    </i>
    <i>
      <x v="7"/>
    </i>
    <i r="1">
      <x/>
      <x v="34"/>
    </i>
    <i r="1">
      <x v="1"/>
      <x v="32"/>
    </i>
    <i r="1">
      <x v="2"/>
      <x v="23"/>
    </i>
    <i r="1">
      <x v="3"/>
      <x v="4"/>
    </i>
    <i r="1">
      <x v="4"/>
      <x/>
    </i>
    <i r="1">
      <x v="5"/>
      <x v="21"/>
    </i>
    <i r="1">
      <x v="6"/>
      <x v="38"/>
    </i>
    <i r="1">
      <x v="7"/>
      <x v="22"/>
    </i>
    <i r="1">
      <x v="8"/>
      <x v="6"/>
    </i>
    <i r="1">
      <x v="9"/>
      <x v="1"/>
    </i>
    <i r="1">
      <x v="10"/>
      <x v="2"/>
    </i>
    <i r="1">
      <x v="11"/>
      <x v="29"/>
    </i>
    <i r="1">
      <x v="12"/>
      <x v="27"/>
    </i>
    <i r="1">
      <x v="13"/>
      <x v="37"/>
    </i>
    <i r="1">
      <x v="14"/>
      <x v="19"/>
    </i>
    <i r="1">
      <x v="15"/>
      <x v="3"/>
    </i>
    <i r="2">
      <x v="15"/>
    </i>
    <i r="2">
      <x v="20"/>
    </i>
    <i r="1">
      <x v="18"/>
      <x v="5"/>
    </i>
    <i r="1">
      <x v="19"/>
      <x v="24"/>
    </i>
    <i r="2">
      <x v="30"/>
    </i>
    <i r="2">
      <x v="41"/>
    </i>
    <i t="blank">
      <x v="7"/>
    </i>
    <i>
      <x v="8"/>
    </i>
    <i r="1">
      <x/>
      <x v="34"/>
    </i>
    <i r="1">
      <x v="1"/>
      <x v="23"/>
    </i>
    <i r="1">
      <x v="2"/>
      <x/>
    </i>
    <i r="1">
      <x v="3"/>
      <x v="32"/>
    </i>
    <i r="1">
      <x v="4"/>
      <x v="21"/>
    </i>
    <i r="1">
      <x v="5"/>
      <x v="1"/>
    </i>
    <i r="1">
      <x v="6"/>
      <x v="27"/>
    </i>
    <i r="1">
      <x v="7"/>
      <x v="37"/>
    </i>
    <i r="1">
      <x v="8"/>
      <x v="38"/>
    </i>
    <i r="1">
      <x v="9"/>
      <x v="22"/>
    </i>
    <i r="1">
      <x v="10"/>
      <x v="2"/>
    </i>
    <i r="2">
      <x v="20"/>
    </i>
    <i r="1">
      <x v="12"/>
      <x v="8"/>
    </i>
    <i r="1">
      <x v="13"/>
      <x v="41"/>
    </i>
    <i r="1">
      <x v="14"/>
      <x v="29"/>
    </i>
    <i r="1">
      <x v="15"/>
      <x v="3"/>
    </i>
    <i r="1">
      <x v="16"/>
      <x v="17"/>
    </i>
    <i r="1">
      <x v="17"/>
      <x v="30"/>
    </i>
    <i r="1">
      <x v="18"/>
      <x v="16"/>
    </i>
    <i r="1">
      <x v="19"/>
      <x v="26"/>
    </i>
    <i t="blank">
      <x v="8"/>
    </i>
    <i>
      <x v="9"/>
    </i>
    <i r="1">
      <x/>
      <x v="32"/>
    </i>
    <i r="1">
      <x v="1"/>
      <x v="3"/>
    </i>
    <i r="1">
      <x v="2"/>
      <x v="34"/>
    </i>
    <i r="1">
      <x v="3"/>
      <x v="23"/>
    </i>
    <i r="1">
      <x v="4"/>
      <x v="21"/>
    </i>
    <i r="1">
      <x v="5"/>
      <x/>
    </i>
    <i r="1">
      <x v="6"/>
      <x v="37"/>
    </i>
    <i r="1">
      <x v="7"/>
      <x v="31"/>
    </i>
    <i r="1">
      <x v="8"/>
      <x v="20"/>
    </i>
    <i r="2">
      <x v="22"/>
    </i>
    <i r="2">
      <x v="27"/>
    </i>
    <i r="1">
      <x v="11"/>
      <x v="1"/>
    </i>
    <i r="1">
      <x v="12"/>
      <x v="38"/>
    </i>
    <i r="2">
      <x v="39"/>
    </i>
    <i r="1">
      <x v="14"/>
      <x v="7"/>
    </i>
    <i r="2">
      <x v="30"/>
    </i>
    <i r="1">
      <x v="16"/>
      <x v="2"/>
    </i>
    <i r="1">
      <x v="17"/>
      <x v="16"/>
    </i>
    <i r="1">
      <x v="18"/>
      <x v="17"/>
    </i>
    <i r="2">
      <x v="29"/>
    </i>
    <i t="blank">
      <x v="9"/>
    </i>
    <i>
      <x v="10"/>
    </i>
    <i r="1">
      <x/>
      <x v="3"/>
    </i>
    <i r="1">
      <x v="1"/>
      <x v="32"/>
    </i>
    <i r="1">
      <x v="2"/>
      <x v="34"/>
    </i>
    <i r="1">
      <x v="3"/>
      <x/>
    </i>
    <i r="1">
      <x v="4"/>
      <x v="23"/>
    </i>
    <i r="1">
      <x v="5"/>
      <x v="37"/>
    </i>
    <i r="1">
      <x v="6"/>
      <x v="21"/>
    </i>
    <i r="1">
      <x v="7"/>
      <x v="27"/>
    </i>
    <i r="1">
      <x v="8"/>
      <x v="1"/>
    </i>
    <i r="1">
      <x v="9"/>
      <x v="20"/>
    </i>
    <i r="1">
      <x v="10"/>
      <x v="22"/>
    </i>
    <i r="1">
      <x v="11"/>
      <x v="38"/>
    </i>
    <i r="1">
      <x v="12"/>
      <x v="2"/>
    </i>
    <i r="1">
      <x v="13"/>
      <x v="31"/>
    </i>
    <i r="2">
      <x v="39"/>
    </i>
    <i r="1">
      <x v="15"/>
      <x v="16"/>
    </i>
    <i r="2">
      <x v="17"/>
    </i>
    <i r="2">
      <x v="30"/>
    </i>
    <i r="2">
      <x v="40"/>
    </i>
    <i r="1">
      <x v="19"/>
      <x v="14"/>
    </i>
    <i r="2">
      <x v="29"/>
    </i>
    <i t="blank">
      <x v="10"/>
    </i>
    <i>
      <x v="11"/>
    </i>
    <i r="1">
      <x/>
      <x v="34"/>
    </i>
    <i r="1">
      <x v="1"/>
      <x v="27"/>
    </i>
    <i r="1">
      <x v="2"/>
      <x v="32"/>
    </i>
    <i r="1">
      <x v="3"/>
      <x/>
    </i>
    <i r="1">
      <x v="4"/>
      <x v="23"/>
    </i>
    <i r="1">
      <x v="5"/>
      <x v="1"/>
    </i>
    <i r="1">
      <x v="6"/>
      <x v="37"/>
    </i>
    <i r="1">
      <x v="7"/>
      <x v="38"/>
    </i>
    <i r="1">
      <x v="8"/>
      <x v="2"/>
    </i>
    <i r="1">
      <x v="9"/>
      <x v="39"/>
    </i>
    <i r="1">
      <x v="10"/>
      <x v="21"/>
    </i>
    <i r="1">
      <x v="11"/>
      <x v="22"/>
    </i>
    <i r="1">
      <x v="12"/>
      <x v="29"/>
    </i>
    <i r="1">
      <x v="13"/>
      <x v="5"/>
    </i>
    <i r="2">
      <x v="30"/>
    </i>
    <i r="2">
      <x v="36"/>
    </i>
    <i r="2">
      <x v="41"/>
    </i>
    <i r="1">
      <x v="17"/>
      <x v="20"/>
    </i>
    <i r="2">
      <x v="26"/>
    </i>
    <i r="1">
      <x v="19"/>
      <x v="8"/>
    </i>
    <i t="blank">
      <x v="11"/>
    </i>
    <i>
      <x v="12"/>
    </i>
    <i r="1">
      <x/>
      <x v="31"/>
    </i>
    <i r="1">
      <x v="1"/>
      <x v="32"/>
    </i>
    <i r="1">
      <x v="2"/>
      <x v="21"/>
    </i>
    <i r="1">
      <x v="3"/>
      <x/>
    </i>
    <i r="1">
      <x v="4"/>
      <x v="27"/>
    </i>
    <i r="2">
      <x v="33"/>
    </i>
    <i r="2">
      <x v="34"/>
    </i>
    <i r="1">
      <x v="7"/>
      <x v="2"/>
    </i>
    <i r="2">
      <x v="22"/>
    </i>
    <i r="1">
      <x v="9"/>
      <x v="11"/>
    </i>
    <i r="2">
      <x v="23"/>
    </i>
    <i r="1">
      <x v="11"/>
      <x v="1"/>
    </i>
    <i r="2">
      <x v="28"/>
    </i>
    <i r="2">
      <x v="40"/>
    </i>
    <i r="2">
      <x v="42"/>
    </i>
    <i r="2">
      <x v="43"/>
    </i>
    <i r="1">
      <x v="16"/>
      <x v="3"/>
    </i>
    <i r="2">
      <x v="8"/>
    </i>
    <i r="2">
      <x v="12"/>
    </i>
    <i r="2">
      <x v="13"/>
    </i>
    <i r="2">
      <x v="17"/>
    </i>
    <i r="2">
      <x v="20"/>
    </i>
    <i r="2">
      <x v="29"/>
    </i>
    <i r="2">
      <x v="35"/>
    </i>
    <i r="2">
      <x v="36"/>
    </i>
    <i r="2">
      <x v="37"/>
    </i>
    <i r="2">
      <x v="38"/>
    </i>
    <i r="2">
      <x v="39"/>
    </i>
    <i t="blank">
      <x v="12"/>
    </i>
    <i>
      <x v="13"/>
    </i>
    <i r="1">
      <x/>
      <x v="34"/>
    </i>
    <i r="1">
      <x v="1"/>
      <x v="27"/>
    </i>
    <i r="1">
      <x v="2"/>
      <x v="23"/>
    </i>
    <i r="2">
      <x v="32"/>
    </i>
    <i r="1">
      <x v="4"/>
      <x/>
    </i>
    <i r="1">
      <x v="5"/>
      <x v="37"/>
    </i>
    <i r="1">
      <x v="6"/>
      <x v="20"/>
    </i>
    <i r="2">
      <x v="21"/>
    </i>
    <i r="1">
      <x v="8"/>
      <x v="38"/>
    </i>
    <i r="1">
      <x v="9"/>
      <x v="1"/>
    </i>
    <i r="2">
      <x v="22"/>
    </i>
    <i r="2">
      <x v="30"/>
    </i>
    <i r="1">
      <x v="12"/>
      <x v="2"/>
    </i>
    <i r="2">
      <x v="26"/>
    </i>
    <i r="1">
      <x v="14"/>
      <x v="19"/>
    </i>
    <i r="1">
      <x v="15"/>
      <x v="18"/>
    </i>
    <i r="1">
      <x v="16"/>
      <x v="16"/>
    </i>
    <i r="2">
      <x v="35"/>
    </i>
    <i r="1">
      <x v="18"/>
      <x v="8"/>
    </i>
    <i r="2">
      <x v="17"/>
    </i>
    <i t="blank">
      <x v="13"/>
    </i>
    <i>
      <x v="14"/>
    </i>
    <i r="1">
      <x/>
      <x v="34"/>
    </i>
    <i r="1">
      <x v="1"/>
      <x v="23"/>
    </i>
    <i r="1">
      <x v="2"/>
      <x/>
    </i>
    <i r="1">
      <x v="3"/>
      <x v="32"/>
    </i>
    <i r="1">
      <x v="4"/>
      <x v="20"/>
    </i>
    <i r="1">
      <x v="5"/>
      <x v="1"/>
    </i>
    <i r="2">
      <x v="21"/>
    </i>
    <i r="1">
      <x v="7"/>
      <x v="2"/>
    </i>
    <i r="1">
      <x v="8"/>
      <x v="37"/>
    </i>
    <i r="1">
      <x v="9"/>
      <x v="22"/>
    </i>
    <i r="1">
      <x v="10"/>
      <x v="38"/>
    </i>
    <i r="1">
      <x v="11"/>
      <x v="8"/>
    </i>
    <i r="2">
      <x v="41"/>
    </i>
    <i r="1">
      <x v="13"/>
      <x v="29"/>
    </i>
    <i r="1">
      <x v="14"/>
      <x v="17"/>
    </i>
    <i r="2">
      <x v="18"/>
    </i>
    <i r="2">
      <x v="27"/>
    </i>
    <i r="2">
      <x v="35"/>
    </i>
    <i r="1">
      <x v="18"/>
      <x v="5"/>
    </i>
    <i r="1">
      <x v="19"/>
      <x v="16"/>
    </i>
    <i t="blank">
      <x v="14"/>
    </i>
    <i>
      <x v="15"/>
    </i>
    <i r="1">
      <x/>
      <x v="23"/>
    </i>
    <i r="1">
      <x v="1"/>
      <x v="21"/>
    </i>
    <i r="1">
      <x v="2"/>
      <x v="27"/>
    </i>
    <i r="1">
      <x v="3"/>
      <x v="32"/>
    </i>
    <i r="1">
      <x v="4"/>
      <x v="34"/>
    </i>
    <i r="1">
      <x v="5"/>
      <x v="20"/>
    </i>
    <i r="1">
      <x v="6"/>
      <x v="1"/>
    </i>
    <i r="2">
      <x v="37"/>
    </i>
    <i r="1">
      <x v="8"/>
      <x/>
    </i>
    <i r="2">
      <x v="22"/>
    </i>
    <i r="1">
      <x v="10"/>
      <x v="38"/>
    </i>
    <i r="1">
      <x v="11"/>
      <x v="2"/>
    </i>
    <i r="1">
      <x v="12"/>
      <x v="3"/>
    </i>
    <i r="1">
      <x v="13"/>
      <x v="29"/>
    </i>
    <i r="1">
      <x v="14"/>
      <x v="39"/>
    </i>
    <i r="1">
      <x v="15"/>
      <x v="16"/>
    </i>
    <i r="1">
      <x v="16"/>
      <x v="10"/>
    </i>
    <i r="2">
      <x v="35"/>
    </i>
    <i r="1">
      <x v="18"/>
      <x v="19"/>
    </i>
    <i r="2">
      <x v="26"/>
    </i>
    <i r="2">
      <x v="31"/>
    </i>
    <i t="blank">
      <x v="15"/>
    </i>
    <i>
      <x v="16"/>
    </i>
    <i r="1">
      <x/>
      <x v="32"/>
    </i>
    <i r="1">
      <x v="1"/>
      <x v="34"/>
    </i>
    <i r="1">
      <x v="2"/>
      <x v="23"/>
    </i>
    <i r="1">
      <x v="3"/>
      <x/>
    </i>
    <i r="1">
      <x v="4"/>
      <x v="21"/>
    </i>
    <i r="1">
      <x v="5"/>
      <x v="1"/>
    </i>
    <i r="2">
      <x v="9"/>
    </i>
    <i r="1">
      <x v="7"/>
      <x v="37"/>
    </i>
    <i r="1">
      <x v="8"/>
      <x v="22"/>
    </i>
    <i r="1">
      <x v="9"/>
      <x v="8"/>
    </i>
    <i r="1">
      <x v="10"/>
      <x v="38"/>
    </i>
    <i r="1">
      <x v="11"/>
      <x v="29"/>
    </i>
    <i r="1">
      <x v="12"/>
      <x v="2"/>
    </i>
    <i r="1">
      <x v="13"/>
      <x v="30"/>
    </i>
    <i r="1">
      <x v="14"/>
      <x v="27"/>
    </i>
    <i r="1">
      <x v="15"/>
      <x v="20"/>
    </i>
    <i r="1">
      <x v="16"/>
      <x v="3"/>
    </i>
    <i r="2">
      <x v="35"/>
    </i>
    <i r="1">
      <x v="18"/>
      <x v="26"/>
    </i>
    <i r="2">
      <x v="39"/>
    </i>
    <i t="blank">
      <x v="16"/>
    </i>
    <i>
      <x v="17"/>
    </i>
    <i r="1">
      <x/>
      <x/>
    </i>
    <i r="1">
      <x v="1"/>
      <x v="1"/>
    </i>
    <i r="1">
      <x v="2"/>
      <x v="34"/>
    </i>
    <i r="1">
      <x v="3"/>
      <x v="23"/>
    </i>
    <i r="1">
      <x v="4"/>
      <x v="32"/>
    </i>
    <i r="1">
      <x v="5"/>
      <x v="2"/>
    </i>
    <i r="1">
      <x v="6"/>
      <x v="21"/>
    </i>
    <i r="1">
      <x v="7"/>
      <x v="22"/>
    </i>
    <i r="1">
      <x v="8"/>
      <x v="38"/>
    </i>
    <i r="1">
      <x v="9"/>
      <x v="37"/>
    </i>
    <i r="1">
      <x v="10"/>
      <x v="29"/>
    </i>
    <i r="2">
      <x v="30"/>
    </i>
    <i r="1">
      <x v="12"/>
      <x v="16"/>
    </i>
    <i r="1">
      <x v="13"/>
      <x v="17"/>
    </i>
    <i r="2">
      <x v="39"/>
    </i>
    <i r="1">
      <x v="15"/>
      <x v="41"/>
    </i>
    <i r="1">
      <x v="16"/>
      <x v="8"/>
    </i>
    <i r="2">
      <x v="19"/>
    </i>
    <i r="2">
      <x v="24"/>
    </i>
    <i r="2">
      <x v="27"/>
    </i>
    <i t="blank">
      <x v="17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285">
      <pivotArea field="2" type="button" dataOnly="0" labelOnly="1" outline="0" axis="axisRow" fieldPosition="0"/>
    </format>
    <format dxfId="284">
      <pivotArea outline="0" fieldPosition="0">
        <references count="1">
          <reference field="4294967294" count="1">
            <x v="0"/>
          </reference>
        </references>
      </pivotArea>
    </format>
    <format dxfId="283">
      <pivotArea outline="0" fieldPosition="0">
        <references count="1">
          <reference field="4294967294" count="1">
            <x v="1"/>
          </reference>
        </references>
      </pivotArea>
    </format>
    <format dxfId="282">
      <pivotArea outline="0" fieldPosition="0">
        <references count="1">
          <reference field="4294967294" count="1">
            <x v="2"/>
          </reference>
        </references>
      </pivotArea>
    </format>
    <format dxfId="281">
      <pivotArea outline="0" fieldPosition="0">
        <references count="1">
          <reference field="4294967294" count="1">
            <x v="3"/>
          </reference>
        </references>
      </pivotArea>
    </format>
    <format dxfId="280">
      <pivotArea outline="0" fieldPosition="0">
        <references count="1">
          <reference field="4294967294" count="1">
            <x v="4"/>
          </reference>
        </references>
      </pivotArea>
    </format>
    <format dxfId="279">
      <pivotArea outline="0" fieldPosition="0">
        <references count="1">
          <reference field="4294967294" count="1">
            <x v="5"/>
          </reference>
        </references>
      </pivotArea>
    </format>
    <format dxfId="278">
      <pivotArea outline="0" fieldPosition="0">
        <references count="1">
          <reference field="4294967294" count="1">
            <x v="6"/>
          </reference>
        </references>
      </pivotArea>
    </format>
    <format dxfId="277">
      <pivotArea field="2" type="button" dataOnly="0" labelOnly="1" outline="0" axis="axisRow" fieldPosition="0"/>
    </format>
    <format dxfId="27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75">
      <pivotArea field="2" type="button" dataOnly="0" labelOnly="1" outline="0" axis="axisRow" fieldPosition="0"/>
    </format>
    <format dxfId="27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73">
      <pivotArea field="2" type="button" dataOnly="0" labelOnly="1" outline="0" axis="axisRow" fieldPosition="0"/>
    </format>
    <format dxfId="27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7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7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69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47F3B92-1F7E-49AA-8E96-8CAE4647F685}" name="pvt_S" cacheId="2238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432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18">
        <item x="6"/>
        <item x="14"/>
        <item x="13"/>
        <item x="5"/>
        <item x="2"/>
        <item x="12"/>
        <item x="0"/>
        <item x="1"/>
        <item x="3"/>
        <item x="8"/>
        <item x="10"/>
        <item x="9"/>
        <item x="4"/>
        <item x="17"/>
        <item x="15"/>
        <item x="16"/>
        <item x="7"/>
        <item x="11"/>
      </items>
    </pivotField>
    <pivotField axis="axisRow" showAll="0" insertBlankRow="1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showAll="0" defaultSubtotal="0">
      <items count="68">
        <item x="7"/>
        <item x="16"/>
        <item x="32"/>
        <item x="44"/>
        <item x="64"/>
        <item x="28"/>
        <item x="66"/>
        <item x="67"/>
        <item x="33"/>
        <item x="49"/>
        <item x="13"/>
        <item x="22"/>
        <item x="54"/>
        <item x="29"/>
        <item x="45"/>
        <item x="30"/>
        <item x="35"/>
        <item x="36"/>
        <item x="50"/>
        <item x="37"/>
        <item x="34"/>
        <item x="62"/>
        <item x="55"/>
        <item x="38"/>
        <item x="57"/>
        <item x="23"/>
        <item x="17"/>
        <item x="59"/>
        <item x="42"/>
        <item x="65"/>
        <item x="27"/>
        <item x="14"/>
        <item x="10"/>
        <item x="25"/>
        <item x="60"/>
        <item x="12"/>
        <item x="24"/>
        <item x="46"/>
        <item x="5"/>
        <item x="20"/>
        <item x="8"/>
        <item x="1"/>
        <item x="26"/>
        <item x="56"/>
        <item x="39"/>
        <item x="19"/>
        <item x="40"/>
        <item x="52"/>
        <item x="43"/>
        <item x="6"/>
        <item x="58"/>
        <item x="11"/>
        <item x="21"/>
        <item x="4"/>
        <item x="61"/>
        <item x="53"/>
        <item x="31"/>
        <item x="2"/>
        <item x="0"/>
        <item x="63"/>
        <item x="48"/>
        <item x="41"/>
        <item x="15"/>
        <item x="9"/>
        <item x="3"/>
        <item x="47"/>
        <item x="18"/>
        <item x="51"/>
      </items>
    </pivotField>
    <pivotField showAll="0" defaultSubtotal="0">
      <items count="68">
        <item x="60"/>
        <item x="56"/>
        <item x="48"/>
        <item x="46"/>
        <item x="61"/>
        <item x="14"/>
        <item x="59"/>
        <item x="49"/>
        <item x="30"/>
        <item x="54"/>
        <item x="36"/>
        <item x="58"/>
        <item x="28"/>
        <item x="21"/>
        <item x="12"/>
        <item x="50"/>
        <item x="27"/>
        <item x="42"/>
        <item x="37"/>
        <item x="15"/>
        <item x="22"/>
        <item x="52"/>
        <item x="25"/>
        <item x="4"/>
        <item x="9"/>
        <item x="34"/>
        <item x="44"/>
        <item x="16"/>
        <item x="39"/>
        <item x="67"/>
        <item x="57"/>
        <item x="47"/>
        <item x="10"/>
        <item x="18"/>
        <item x="41"/>
        <item x="65"/>
        <item x="11"/>
        <item x="51"/>
        <item x="55"/>
        <item x="43"/>
        <item x="38"/>
        <item x="29"/>
        <item x="6"/>
        <item x="31"/>
        <item x="62"/>
        <item x="23"/>
        <item x="5"/>
        <item x="63"/>
        <item x="1"/>
        <item x="64"/>
        <item x="26"/>
        <item x="45"/>
        <item x="66"/>
        <item x="13"/>
        <item x="33"/>
        <item x="19"/>
        <item x="7"/>
        <item x="24"/>
        <item x="53"/>
        <item x="0"/>
        <item x="20"/>
        <item x="8"/>
        <item x="17"/>
        <item x="32"/>
        <item x="2"/>
        <item x="40"/>
        <item x="3"/>
        <item x="35"/>
      </items>
    </pivotField>
    <pivotField axis="axisRow" showAll="0" defaultSubtotal="0">
      <items count="68">
        <item x="7"/>
        <item x="16"/>
        <item x="32"/>
        <item x="44"/>
        <item x="64"/>
        <item x="28"/>
        <item x="66"/>
        <item x="67"/>
        <item x="33"/>
        <item x="49"/>
        <item x="13"/>
        <item x="22"/>
        <item x="54"/>
        <item x="29"/>
        <item x="45"/>
        <item x="30"/>
        <item x="35"/>
        <item x="36"/>
        <item x="50"/>
        <item x="37"/>
        <item x="34"/>
        <item x="62"/>
        <item x="55"/>
        <item x="38"/>
        <item x="57"/>
        <item x="23"/>
        <item x="17"/>
        <item x="59"/>
        <item x="42"/>
        <item x="65"/>
        <item x="27"/>
        <item x="14"/>
        <item x="10"/>
        <item x="25"/>
        <item x="60"/>
        <item x="12"/>
        <item x="24"/>
        <item x="46"/>
        <item x="5"/>
        <item x="20"/>
        <item x="8"/>
        <item x="1"/>
        <item x="26"/>
        <item x="56"/>
        <item x="39"/>
        <item x="19"/>
        <item x="40"/>
        <item x="52"/>
        <item x="43"/>
        <item x="6"/>
        <item x="58"/>
        <item x="11"/>
        <item x="21"/>
        <item x="4"/>
        <item x="61"/>
        <item x="53"/>
        <item x="31"/>
        <item x="2"/>
        <item x="0"/>
        <item x="63"/>
        <item x="48"/>
        <item x="41"/>
        <item x="15"/>
        <item x="9"/>
        <item x="3"/>
        <item x="47"/>
        <item x="18"/>
        <item x="51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99">
        <item x="98"/>
        <item x="97"/>
        <item x="96"/>
        <item x="95"/>
        <item x="94"/>
        <item x="93"/>
        <item x="92"/>
        <item x="86"/>
        <item x="85"/>
        <item x="75"/>
        <item x="74"/>
        <item x="73"/>
        <item x="81"/>
        <item x="72"/>
        <item x="84"/>
        <item x="69"/>
        <item x="68"/>
        <item x="67"/>
        <item x="66"/>
        <item x="65"/>
        <item x="71"/>
        <item x="70"/>
        <item x="79"/>
        <item x="64"/>
        <item x="63"/>
        <item x="62"/>
        <item x="55"/>
        <item x="54"/>
        <item x="90"/>
        <item x="83"/>
        <item x="53"/>
        <item x="61"/>
        <item x="60"/>
        <item x="52"/>
        <item x="59"/>
        <item x="51"/>
        <item x="50"/>
        <item x="58"/>
        <item x="89"/>
        <item x="78"/>
        <item x="49"/>
        <item x="82"/>
        <item x="48"/>
        <item x="47"/>
        <item x="77"/>
        <item x="46"/>
        <item x="45"/>
        <item x="44"/>
        <item x="88"/>
        <item x="91"/>
        <item x="43"/>
        <item x="42"/>
        <item x="41"/>
        <item x="80"/>
        <item x="40"/>
        <item x="57"/>
        <item x="39"/>
        <item x="38"/>
        <item x="87"/>
        <item x="56"/>
        <item x="76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19"/>
        <item x="18"/>
        <item x="22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21"/>
        <item x="5"/>
        <item x="20"/>
        <item x="4"/>
        <item x="3"/>
        <item x="2"/>
        <item x="1"/>
        <item x="0"/>
      </items>
    </pivotField>
    <pivotField dataField="1" showAll="0" defaultSubtotal="0">
      <items count="165">
        <item x="60"/>
        <item x="128"/>
        <item x="47"/>
        <item x="19"/>
        <item x="46"/>
        <item x="18"/>
        <item x="59"/>
        <item x="30"/>
        <item x="72"/>
        <item x="58"/>
        <item x="92"/>
        <item x="29"/>
        <item x="81"/>
        <item x="45"/>
        <item x="17"/>
        <item x="16"/>
        <item x="120"/>
        <item x="28"/>
        <item x="71"/>
        <item x="15"/>
        <item x="14"/>
        <item x="80"/>
        <item x="44"/>
        <item x="100"/>
        <item x="91"/>
        <item x="164"/>
        <item x="13"/>
        <item x="70"/>
        <item x="109"/>
        <item x="43"/>
        <item x="79"/>
        <item x="150"/>
        <item x="12"/>
        <item x="125"/>
        <item x="57"/>
        <item x="158"/>
        <item x="11"/>
        <item x="56"/>
        <item x="10"/>
        <item x="99"/>
        <item x="140"/>
        <item x="27"/>
        <item x="69"/>
        <item x="55"/>
        <item x="108"/>
        <item x="42"/>
        <item x="9"/>
        <item x="90"/>
        <item x="157"/>
        <item x="8"/>
        <item x="41"/>
        <item x="119"/>
        <item x="78"/>
        <item x="89"/>
        <item x="40"/>
        <item x="98"/>
        <item x="77"/>
        <item x="68"/>
        <item x="88"/>
        <item x="7"/>
        <item x="156"/>
        <item x="39"/>
        <item x="118"/>
        <item x="6"/>
        <item x="38"/>
        <item x="26"/>
        <item x="25"/>
        <item x="37"/>
        <item x="54"/>
        <item x="144"/>
        <item x="107"/>
        <item x="87"/>
        <item x="5"/>
        <item x="53"/>
        <item x="117"/>
        <item x="24"/>
        <item x="86"/>
        <item x="97"/>
        <item x="67"/>
        <item x="52"/>
        <item x="106"/>
        <item x="133"/>
        <item x="76"/>
        <item x="36"/>
        <item x="51"/>
        <item x="4"/>
        <item x="23"/>
        <item x="66"/>
        <item x="155"/>
        <item x="139"/>
        <item x="3"/>
        <item x="50"/>
        <item x="35"/>
        <item x="65"/>
        <item x="163"/>
        <item x="116"/>
        <item x="2"/>
        <item x="75"/>
        <item x="64"/>
        <item x="149"/>
        <item x="138"/>
        <item x="34"/>
        <item x="74"/>
        <item x="85"/>
        <item x="22"/>
        <item x="105"/>
        <item x="84"/>
        <item x="115"/>
        <item x="33"/>
        <item x="104"/>
        <item x="162"/>
        <item x="124"/>
        <item x="154"/>
        <item x="32"/>
        <item x="132"/>
        <item x="103"/>
        <item x="96"/>
        <item x="123"/>
        <item x="137"/>
        <item x="161"/>
        <item x="114"/>
        <item x="143"/>
        <item x="83"/>
        <item x="113"/>
        <item x="142"/>
        <item x="102"/>
        <item x="112"/>
        <item x="160"/>
        <item x="63"/>
        <item x="111"/>
        <item x="95"/>
        <item x="122"/>
        <item x="94"/>
        <item x="131"/>
        <item x="136"/>
        <item x="153"/>
        <item x="62"/>
        <item x="1"/>
        <item x="148"/>
        <item x="152"/>
        <item x="49"/>
        <item x="147"/>
        <item x="21"/>
        <item x="130"/>
        <item x="151"/>
        <item x="127"/>
        <item x="0"/>
        <item x="20"/>
        <item x="93"/>
        <item x="82"/>
        <item x="61"/>
        <item x="126"/>
        <item x="101"/>
        <item x="141"/>
        <item x="135"/>
        <item x="31"/>
        <item x="73"/>
        <item x="48"/>
        <item x="159"/>
        <item x="146"/>
        <item x="145"/>
        <item x="134"/>
        <item x="110"/>
        <item x="121"/>
        <item x="129"/>
      </items>
    </pivotField>
    <pivotField dataField="1" showAll="0" defaultSubtotal="0">
      <items count="87">
        <item x="60"/>
        <item x="57"/>
        <item x="48"/>
        <item x="65"/>
        <item x="68"/>
        <item x="47"/>
        <item x="78"/>
        <item x="59"/>
        <item x="51"/>
        <item x="58"/>
        <item x="49"/>
        <item x="67"/>
        <item x="33"/>
        <item x="56"/>
        <item x="32"/>
        <item x="61"/>
        <item x="77"/>
        <item x="64"/>
        <item x="66"/>
        <item x="55"/>
        <item x="63"/>
        <item x="42"/>
        <item x="75"/>
        <item x="50"/>
        <item x="46"/>
        <item x="34"/>
        <item x="73"/>
        <item x="74"/>
        <item x="86"/>
        <item x="70"/>
        <item x="85"/>
        <item x="39"/>
        <item x="45"/>
        <item x="72"/>
        <item x="54"/>
        <item x="83"/>
        <item x="44"/>
        <item x="76"/>
        <item x="84"/>
        <item x="28"/>
        <item x="43"/>
        <item x="79"/>
        <item x="71"/>
        <item x="62"/>
        <item x="82"/>
        <item x="20"/>
        <item x="16"/>
        <item x="81"/>
        <item x="29"/>
        <item x="36"/>
        <item x="41"/>
        <item x="53"/>
        <item x="7"/>
        <item x="8"/>
        <item x="40"/>
        <item x="38"/>
        <item x="35"/>
        <item x="52"/>
        <item x="80"/>
        <item x="69"/>
        <item x="30"/>
        <item x="18"/>
        <item x="37"/>
        <item x="13"/>
        <item x="31"/>
        <item x="25"/>
        <item x="12"/>
        <item x="26"/>
        <item x="27"/>
        <item x="14"/>
        <item x="17"/>
        <item x="10"/>
        <item x="22"/>
        <item x="24"/>
        <item x="23"/>
        <item x="21"/>
        <item x="15"/>
        <item x="9"/>
        <item x="5"/>
        <item x="11"/>
        <item x="6"/>
        <item x="19"/>
        <item x="4"/>
        <item x="3"/>
        <item x="1"/>
        <item x="2"/>
        <item x="0"/>
      </items>
    </pivotField>
    <pivotField dataField="1" showAll="0" defaultSubtotal="0">
      <items count="215">
        <item x="66"/>
        <item x="61"/>
        <item x="50"/>
        <item x="121"/>
        <item x="33"/>
        <item x="32"/>
        <item x="58"/>
        <item x="98"/>
        <item x="111"/>
        <item x="16"/>
        <item x="198"/>
        <item x="96"/>
        <item x="49"/>
        <item x="34"/>
        <item x="7"/>
        <item x="8"/>
        <item x="76"/>
        <item x="138"/>
        <item x="143"/>
        <item x="171"/>
        <item x="103"/>
        <item x="54"/>
        <item x="195"/>
        <item x="83"/>
        <item x="123"/>
        <item x="28"/>
        <item x="202"/>
        <item x="157"/>
        <item x="51"/>
        <item x="18"/>
        <item x="146"/>
        <item x="170"/>
        <item x="113"/>
        <item x="21"/>
        <item x="124"/>
        <item x="29"/>
        <item x="13"/>
        <item x="48"/>
        <item x="30"/>
        <item x="36"/>
        <item x="68"/>
        <item x="160"/>
        <item x="122"/>
        <item x="126"/>
        <item x="149"/>
        <item x="12"/>
        <item x="53"/>
        <item x="167"/>
        <item x="176"/>
        <item x="62"/>
        <item x="88"/>
        <item x="104"/>
        <item x="185"/>
        <item x="80"/>
        <item x="99"/>
        <item x="69"/>
        <item x="35"/>
        <item x="213"/>
        <item x="135"/>
        <item x="166"/>
        <item x="89"/>
        <item x="112"/>
        <item x="206"/>
        <item x="134"/>
        <item x="64"/>
        <item x="14"/>
        <item x="159"/>
        <item x="17"/>
        <item x="114"/>
        <item x="196"/>
        <item x="94"/>
        <item x="209"/>
        <item x="10"/>
        <item x="43"/>
        <item x="137"/>
        <item x="102"/>
        <item x="82"/>
        <item x="65"/>
        <item x="52"/>
        <item x="133"/>
        <item x="67"/>
        <item x="47"/>
        <item x="81"/>
        <item x="15"/>
        <item x="120"/>
        <item x="31"/>
        <item x="168"/>
        <item x="136"/>
        <item x="155"/>
        <item x="97"/>
        <item x="110"/>
        <item x="145"/>
        <item x="93"/>
        <item x="175"/>
        <item x="205"/>
        <item x="194"/>
        <item x="79"/>
        <item x="214"/>
        <item x="87"/>
        <item x="108"/>
        <item x="153"/>
        <item x="186"/>
        <item x="95"/>
        <item x="132"/>
        <item x="60"/>
        <item x="77"/>
        <item x="148"/>
        <item x="39"/>
        <item x="117"/>
        <item x="91"/>
        <item x="169"/>
        <item x="9"/>
        <item x="92"/>
        <item x="192"/>
        <item x="156"/>
        <item x="204"/>
        <item x="182"/>
        <item x="5"/>
        <item x="11"/>
        <item x="25"/>
        <item x="106"/>
        <item x="85"/>
        <item x="119"/>
        <item x="131"/>
        <item x="158"/>
        <item x="109"/>
        <item x="63"/>
        <item x="191"/>
        <item x="46"/>
        <item x="212"/>
        <item x="75"/>
        <item x="147"/>
        <item x="203"/>
        <item x="6"/>
        <item x="26"/>
        <item x="78"/>
        <item x="188"/>
        <item x="27"/>
        <item x="107"/>
        <item x="129"/>
        <item x="90"/>
        <item x="44"/>
        <item x="165"/>
        <item x="130"/>
        <item x="152"/>
        <item x="74"/>
        <item x="187"/>
        <item x="208"/>
        <item x="105"/>
        <item x="164"/>
        <item x="154"/>
        <item x="179"/>
        <item x="45"/>
        <item x="211"/>
        <item x="59"/>
        <item x="4"/>
        <item x="144"/>
        <item x="128"/>
        <item x="23"/>
        <item x="86"/>
        <item x="3"/>
        <item x="1"/>
        <item x="24"/>
        <item x="118"/>
        <item x="180"/>
        <item x="42"/>
        <item x="57"/>
        <item x="163"/>
        <item x="173"/>
        <item x="210"/>
        <item x="22"/>
        <item x="127"/>
        <item x="2"/>
        <item x="41"/>
        <item x="19"/>
        <item x="141"/>
        <item x="142"/>
        <item x="40"/>
        <item x="73"/>
        <item x="140"/>
        <item x="116"/>
        <item x="101"/>
        <item x="193"/>
        <item x="174"/>
        <item x="38"/>
        <item x="201"/>
        <item x="151"/>
        <item x="200"/>
        <item x="72"/>
        <item x="207"/>
        <item x="184"/>
        <item x="181"/>
        <item x="70"/>
        <item x="199"/>
        <item x="115"/>
        <item x="190"/>
        <item x="56"/>
        <item x="71"/>
        <item x="162"/>
        <item x="197"/>
        <item x="161"/>
        <item x="0"/>
        <item x="125"/>
        <item x="20"/>
        <item x="100"/>
        <item x="189"/>
        <item x="84"/>
        <item x="37"/>
        <item x="178"/>
        <item x="150"/>
        <item x="55"/>
        <item x="139"/>
        <item x="183"/>
        <item x="177"/>
        <item x="172"/>
      </items>
    </pivotField>
    <pivotField dataField="1" showAll="0" defaultSubtotal="0">
      <items count="71">
        <item x="64"/>
        <item x="57"/>
        <item x="46"/>
        <item x="40"/>
        <item x="41"/>
        <item x="42"/>
        <item x="62"/>
        <item x="43"/>
        <item x="61"/>
        <item x="63"/>
        <item x="66"/>
        <item x="68"/>
        <item x="54"/>
        <item x="47"/>
        <item x="58"/>
        <item x="45"/>
        <item x="60"/>
        <item x="48"/>
        <item x="39"/>
        <item x="33"/>
        <item x="67"/>
        <item x="55"/>
        <item x="49"/>
        <item x="26"/>
        <item x="59"/>
        <item x="56"/>
        <item x="53"/>
        <item x="69"/>
        <item x="65"/>
        <item x="50"/>
        <item x="28"/>
        <item x="52"/>
        <item x="44"/>
        <item x="51"/>
        <item x="25"/>
        <item x="23"/>
        <item x="2"/>
        <item x="70"/>
        <item x="11"/>
        <item x="32"/>
        <item x="24"/>
        <item x="3"/>
        <item x="4"/>
        <item x="27"/>
        <item x="21"/>
        <item x="37"/>
        <item x="38"/>
        <item x="15"/>
        <item x="18"/>
        <item x="31"/>
        <item x="6"/>
        <item x="9"/>
        <item x="30"/>
        <item x="0"/>
        <item x="36"/>
        <item x="29"/>
        <item x="34"/>
        <item x="35"/>
        <item x="14"/>
        <item x="19"/>
        <item x="5"/>
        <item x="17"/>
        <item x="10"/>
        <item x="12"/>
        <item x="13"/>
        <item x="22"/>
        <item x="16"/>
        <item x="20"/>
        <item x="8"/>
        <item x="7"/>
        <item x="1"/>
      </items>
    </pivotField>
    <pivotField dataField="1" showAll="0" defaultSubtotal="0">
      <items count="170">
        <item x="73"/>
        <item x="61"/>
        <item x="47"/>
        <item x="90"/>
        <item x="40"/>
        <item x="33"/>
        <item x="2"/>
        <item x="42"/>
        <item x="26"/>
        <item x="135"/>
        <item x="144"/>
        <item x="62"/>
        <item x="81"/>
        <item x="43"/>
        <item x="11"/>
        <item x="106"/>
        <item x="3"/>
        <item x="29"/>
        <item x="59"/>
        <item x="4"/>
        <item x="25"/>
        <item x="23"/>
        <item x="44"/>
        <item x="71"/>
        <item x="156"/>
        <item x="84"/>
        <item x="131"/>
        <item x="109"/>
        <item x="15"/>
        <item x="18"/>
        <item x="126"/>
        <item x="83"/>
        <item x="158"/>
        <item x="116"/>
        <item x="32"/>
        <item x="58"/>
        <item x="24"/>
        <item x="6"/>
        <item x="9"/>
        <item x="55"/>
        <item x="95"/>
        <item x="67"/>
        <item x="0"/>
        <item x="82"/>
        <item x="48"/>
        <item x="28"/>
        <item x="151"/>
        <item x="69"/>
        <item x="21"/>
        <item x="89"/>
        <item x="72"/>
        <item x="14"/>
        <item x="155"/>
        <item x="46"/>
        <item x="37"/>
        <item x="117"/>
        <item x="104"/>
        <item x="85"/>
        <item x="49"/>
        <item x="94"/>
        <item x="38"/>
        <item x="134"/>
        <item x="88"/>
        <item x="19"/>
        <item x="39"/>
        <item x="27"/>
        <item x="110"/>
        <item x="5"/>
        <item x="17"/>
        <item x="130"/>
        <item x="97"/>
        <item x="10"/>
        <item x="100"/>
        <item x="63"/>
        <item x="120"/>
        <item x="141"/>
        <item x="56"/>
        <item x="64"/>
        <item x="50"/>
        <item x="152"/>
        <item x="78"/>
        <item x="149"/>
        <item x="31"/>
        <item x="108"/>
        <item x="12"/>
        <item x="13"/>
        <item x="36"/>
        <item x="30"/>
        <item x="66"/>
        <item x="111"/>
        <item x="75"/>
        <item x="121"/>
        <item x="34"/>
        <item x="139"/>
        <item x="35"/>
        <item x="169"/>
        <item x="98"/>
        <item x="54"/>
        <item x="148"/>
        <item x="112"/>
        <item x="16"/>
        <item x="128"/>
        <item x="68"/>
        <item x="164"/>
        <item x="157"/>
        <item x="138"/>
        <item x="76"/>
        <item x="133"/>
        <item x="123"/>
        <item x="143"/>
        <item x="150"/>
        <item x="101"/>
        <item x="87"/>
        <item x="74"/>
        <item x="51"/>
        <item x="168"/>
        <item x="129"/>
        <item x="86"/>
        <item x="162"/>
        <item x="113"/>
        <item x="80"/>
        <item x="53"/>
        <item x="119"/>
        <item x="147"/>
        <item x="142"/>
        <item x="45"/>
        <item x="52"/>
        <item x="114"/>
        <item x="65"/>
        <item x="8"/>
        <item x="163"/>
        <item x="166"/>
        <item x="41"/>
        <item x="96"/>
        <item x="57"/>
        <item x="79"/>
        <item x="7"/>
        <item x="127"/>
        <item x="105"/>
        <item x="161"/>
        <item x="122"/>
        <item x="140"/>
        <item x="1"/>
        <item x="93"/>
        <item x="160"/>
        <item x="146"/>
        <item x="77"/>
        <item x="91"/>
        <item x="22"/>
        <item x="103"/>
        <item x="60"/>
        <item x="102"/>
        <item x="153"/>
        <item x="137"/>
        <item x="20"/>
        <item x="70"/>
        <item x="167"/>
        <item x="99"/>
        <item x="92"/>
        <item x="125"/>
        <item x="145"/>
        <item x="132"/>
        <item x="154"/>
        <item x="118"/>
        <item x="107"/>
        <item x="136"/>
        <item x="115"/>
        <item x="159"/>
        <item x="124"/>
        <item x="165"/>
      </items>
    </pivotField>
    <pivotField dataField="1" showAll="0" defaultSubtotal="0">
      <items count="2">
        <item x="0"/>
        <item x="1"/>
      </items>
    </pivotField>
  </pivotFields>
  <rowFields count="3">
    <field x="2"/>
    <field x="6"/>
    <field x="5"/>
  </rowFields>
  <rowItems count="431">
    <i>
      <x/>
    </i>
    <i r="1">
      <x/>
      <x v="58"/>
    </i>
    <i r="1">
      <x v="1"/>
      <x v="41"/>
    </i>
    <i r="1">
      <x v="2"/>
      <x v="57"/>
    </i>
    <i r="1">
      <x v="3"/>
      <x v="64"/>
    </i>
    <i r="1">
      <x v="4"/>
      <x v="53"/>
    </i>
    <i r="1">
      <x v="5"/>
      <x v="38"/>
    </i>
    <i r="1">
      <x v="6"/>
      <x v="49"/>
    </i>
    <i r="1">
      <x v="7"/>
      <x/>
    </i>
    <i r="1">
      <x v="8"/>
      <x v="40"/>
    </i>
    <i r="1">
      <x v="9"/>
      <x v="63"/>
    </i>
    <i r="1">
      <x v="10"/>
      <x v="32"/>
    </i>
    <i r="1">
      <x v="11"/>
      <x v="51"/>
    </i>
    <i r="1">
      <x v="12"/>
      <x v="35"/>
    </i>
    <i r="1">
      <x v="13"/>
      <x v="10"/>
    </i>
    <i r="1">
      <x v="14"/>
      <x v="31"/>
    </i>
    <i r="1">
      <x v="15"/>
      <x v="62"/>
    </i>
    <i r="1">
      <x v="16"/>
      <x v="1"/>
    </i>
    <i r="1">
      <x v="17"/>
      <x v="26"/>
    </i>
    <i r="1">
      <x v="18"/>
      <x v="66"/>
    </i>
    <i r="1">
      <x v="19"/>
      <x v="45"/>
    </i>
    <i t="blank">
      <x/>
    </i>
    <i>
      <x v="1"/>
    </i>
    <i r="1">
      <x/>
      <x v="41"/>
    </i>
    <i r="1">
      <x v="1"/>
      <x v="58"/>
    </i>
    <i r="1">
      <x v="2"/>
      <x v="40"/>
    </i>
    <i r="1">
      <x v="3"/>
      <x v="64"/>
    </i>
    <i r="1">
      <x v="4"/>
      <x v="49"/>
    </i>
    <i r="1">
      <x v="5"/>
      <x v="53"/>
    </i>
    <i r="1">
      <x v="6"/>
      <x v="57"/>
    </i>
    <i r="1">
      <x v="7"/>
      <x v="38"/>
    </i>
    <i r="1">
      <x v="8"/>
      <x v="63"/>
    </i>
    <i r="1">
      <x v="9"/>
      <x v="51"/>
    </i>
    <i r="1">
      <x v="10"/>
      <x v="10"/>
    </i>
    <i r="2">
      <x v="39"/>
    </i>
    <i r="1">
      <x v="12"/>
      <x v="45"/>
    </i>
    <i r="1">
      <x v="13"/>
      <x v="62"/>
    </i>
    <i r="1">
      <x v="14"/>
      <x v="52"/>
    </i>
    <i r="1">
      <x v="15"/>
      <x/>
    </i>
    <i r="2">
      <x v="1"/>
    </i>
    <i r="2">
      <x v="11"/>
    </i>
    <i r="1">
      <x v="18"/>
      <x v="32"/>
    </i>
    <i r="1">
      <x v="19"/>
      <x v="35"/>
    </i>
    <i t="blank">
      <x v="1"/>
    </i>
    <i>
      <x v="2"/>
    </i>
    <i r="1">
      <x/>
      <x v="58"/>
    </i>
    <i r="1">
      <x v="1"/>
      <x v="57"/>
    </i>
    <i r="1">
      <x v="2"/>
      <x v="41"/>
    </i>
    <i r="2">
      <x v="64"/>
    </i>
    <i r="1">
      <x v="4"/>
      <x v="51"/>
    </i>
    <i r="1">
      <x v="5"/>
      <x v="53"/>
    </i>
    <i r="1">
      <x v="6"/>
      <x v="35"/>
    </i>
    <i r="1">
      <x v="7"/>
      <x v="49"/>
    </i>
    <i r="1">
      <x v="8"/>
      <x v="52"/>
    </i>
    <i r="1">
      <x v="9"/>
      <x v="62"/>
    </i>
    <i r="1">
      <x v="10"/>
      <x v="38"/>
    </i>
    <i r="1">
      <x v="11"/>
      <x v="32"/>
    </i>
    <i r="1">
      <x v="12"/>
      <x v="10"/>
    </i>
    <i r="1">
      <x v="13"/>
      <x/>
    </i>
    <i r="1">
      <x v="14"/>
      <x v="1"/>
    </i>
    <i r="1">
      <x v="15"/>
      <x v="26"/>
    </i>
    <i r="1">
      <x v="16"/>
      <x v="63"/>
    </i>
    <i r="1">
      <x v="17"/>
      <x v="31"/>
    </i>
    <i r="1">
      <x v="18"/>
      <x v="25"/>
    </i>
    <i r="1">
      <x v="19"/>
      <x v="40"/>
    </i>
    <i t="blank">
      <x v="2"/>
    </i>
    <i>
      <x v="3"/>
    </i>
    <i r="1">
      <x/>
      <x v="41"/>
    </i>
    <i r="1">
      <x v="1"/>
      <x v="58"/>
    </i>
    <i r="1">
      <x v="2"/>
      <x v="57"/>
    </i>
    <i r="1">
      <x v="3"/>
      <x/>
    </i>
    <i r="1">
      <x v="4"/>
      <x v="64"/>
    </i>
    <i r="1">
      <x v="5"/>
      <x v="53"/>
    </i>
    <i r="1">
      <x v="6"/>
      <x v="38"/>
    </i>
    <i r="1">
      <x v="7"/>
      <x v="35"/>
    </i>
    <i r="2">
      <x v="63"/>
    </i>
    <i r="1">
      <x v="9"/>
      <x v="40"/>
    </i>
    <i r="1">
      <x v="10"/>
      <x v="32"/>
    </i>
    <i r="2">
      <x v="51"/>
    </i>
    <i r="1">
      <x v="12"/>
      <x v="26"/>
    </i>
    <i r="1">
      <x v="13"/>
      <x v="31"/>
    </i>
    <i r="2">
      <x v="62"/>
    </i>
    <i r="1">
      <x v="15"/>
      <x v="10"/>
    </i>
    <i r="2">
      <x v="36"/>
    </i>
    <i r="2">
      <x v="49"/>
    </i>
    <i r="1">
      <x v="18"/>
      <x v="39"/>
    </i>
    <i r="1">
      <x v="19"/>
      <x v="33"/>
    </i>
    <i r="2">
      <x v="42"/>
    </i>
    <i r="2">
      <x v="66"/>
    </i>
    <i t="blank">
      <x v="3"/>
    </i>
    <i>
      <x v="4"/>
    </i>
    <i r="1">
      <x/>
      <x v="41"/>
    </i>
    <i r="2">
      <x v="58"/>
    </i>
    <i r="1">
      <x v="2"/>
      <x v="53"/>
    </i>
    <i r="1">
      <x v="3"/>
      <x v="57"/>
    </i>
    <i r="1">
      <x v="4"/>
      <x v="38"/>
    </i>
    <i r="1">
      <x v="5"/>
      <x v="64"/>
    </i>
    <i r="1">
      <x v="6"/>
      <x/>
    </i>
    <i r="1">
      <x v="7"/>
      <x v="49"/>
    </i>
    <i r="2">
      <x v="51"/>
    </i>
    <i r="2">
      <x v="63"/>
    </i>
    <i r="1">
      <x v="10"/>
      <x v="26"/>
    </i>
    <i r="1">
      <x v="11"/>
      <x v="42"/>
    </i>
    <i r="1">
      <x v="12"/>
      <x v="66"/>
    </i>
    <i r="1">
      <x v="13"/>
      <x v="32"/>
    </i>
    <i r="2">
      <x v="45"/>
    </i>
    <i r="1">
      <x v="15"/>
      <x v="52"/>
    </i>
    <i r="2">
      <x v="62"/>
    </i>
    <i r="1">
      <x v="17"/>
      <x v="30"/>
    </i>
    <i r="1">
      <x v="18"/>
      <x v="5"/>
    </i>
    <i r="2">
      <x v="35"/>
    </i>
    <i t="blank">
      <x v="4"/>
    </i>
    <i>
      <x v="5"/>
    </i>
    <i r="1">
      <x/>
      <x v="58"/>
    </i>
    <i r="1">
      <x v="1"/>
      <x v="32"/>
    </i>
    <i r="1">
      <x v="2"/>
      <x v="57"/>
    </i>
    <i r="1">
      <x v="3"/>
      <x/>
    </i>
    <i r="1">
      <x v="4"/>
      <x v="38"/>
    </i>
    <i r="2">
      <x v="41"/>
    </i>
    <i r="1">
      <x v="6"/>
      <x v="35"/>
    </i>
    <i r="2">
      <x v="64"/>
    </i>
    <i r="1">
      <x v="8"/>
      <x v="63"/>
    </i>
    <i r="1">
      <x v="9"/>
      <x v="53"/>
    </i>
    <i r="1">
      <x v="10"/>
      <x v="62"/>
    </i>
    <i r="1">
      <x v="11"/>
      <x v="31"/>
    </i>
    <i r="1">
      <x v="12"/>
      <x v="51"/>
    </i>
    <i r="1">
      <x v="13"/>
      <x v="13"/>
    </i>
    <i r="1">
      <x v="14"/>
      <x v="66"/>
    </i>
    <i r="1">
      <x v="15"/>
      <x v="1"/>
    </i>
    <i r="2">
      <x v="11"/>
    </i>
    <i r="2">
      <x v="15"/>
    </i>
    <i r="2">
      <x v="49"/>
    </i>
    <i r="1">
      <x v="19"/>
      <x v="36"/>
    </i>
    <i r="2">
      <x v="56"/>
    </i>
    <i t="blank">
      <x v="5"/>
    </i>
    <i>
      <x v="6"/>
    </i>
    <i r="1">
      <x/>
      <x v="58"/>
    </i>
    <i r="1">
      <x v="1"/>
      <x v="57"/>
    </i>
    <i r="1">
      <x v="2"/>
      <x v="32"/>
    </i>
    <i r="1">
      <x v="3"/>
      <x/>
    </i>
    <i r="1">
      <x v="4"/>
      <x v="41"/>
    </i>
    <i r="1">
      <x v="5"/>
      <x v="53"/>
    </i>
    <i r="1">
      <x v="6"/>
      <x v="38"/>
    </i>
    <i r="2">
      <x v="64"/>
    </i>
    <i r="1">
      <x v="8"/>
      <x v="49"/>
    </i>
    <i r="1">
      <x v="9"/>
      <x v="51"/>
    </i>
    <i r="1">
      <x v="10"/>
      <x v="31"/>
    </i>
    <i r="1">
      <x v="11"/>
      <x v="35"/>
    </i>
    <i r="2">
      <x v="62"/>
    </i>
    <i r="1">
      <x v="13"/>
      <x v="1"/>
    </i>
    <i r="2">
      <x v="2"/>
    </i>
    <i r="2">
      <x v="66"/>
    </i>
    <i r="1">
      <x v="16"/>
      <x v="8"/>
    </i>
    <i r="2">
      <x v="45"/>
    </i>
    <i r="1">
      <x v="18"/>
      <x v="30"/>
    </i>
    <i r="1">
      <x v="19"/>
      <x v="10"/>
    </i>
    <i r="2">
      <x v="11"/>
    </i>
    <i r="2">
      <x v="20"/>
    </i>
    <i r="2">
      <x v="33"/>
    </i>
    <i r="2">
      <x v="56"/>
    </i>
    <i r="2">
      <x v="63"/>
    </i>
    <i t="blank">
      <x v="6"/>
    </i>
    <i>
      <x v="7"/>
    </i>
    <i r="1">
      <x/>
      <x v="58"/>
    </i>
    <i r="1">
      <x v="1"/>
      <x v="57"/>
    </i>
    <i r="1">
      <x v="2"/>
      <x v="16"/>
    </i>
    <i r="2">
      <x v="53"/>
    </i>
    <i r="1">
      <x v="4"/>
      <x v="64"/>
    </i>
    <i r="1">
      <x v="5"/>
      <x v="17"/>
    </i>
    <i r="1">
      <x v="6"/>
      <x v="19"/>
    </i>
    <i r="1">
      <x v="7"/>
      <x/>
    </i>
    <i r="2">
      <x v="32"/>
    </i>
    <i r="2">
      <x v="38"/>
    </i>
    <i r="1">
      <x v="10"/>
      <x v="2"/>
    </i>
    <i r="2">
      <x v="35"/>
    </i>
    <i r="1">
      <x v="12"/>
      <x v="1"/>
    </i>
    <i r="2">
      <x v="31"/>
    </i>
    <i r="2">
      <x v="51"/>
    </i>
    <i r="1">
      <x v="15"/>
      <x v="10"/>
    </i>
    <i r="1">
      <x v="16"/>
      <x v="36"/>
    </i>
    <i r="1">
      <x v="17"/>
      <x v="33"/>
    </i>
    <i r="1">
      <x v="18"/>
      <x v="23"/>
    </i>
    <i r="2">
      <x v="41"/>
    </i>
    <i r="2">
      <x v="44"/>
    </i>
    <i r="2">
      <x v="56"/>
    </i>
    <i r="2">
      <x v="66"/>
    </i>
    <i t="blank">
      <x v="7"/>
    </i>
    <i>
      <x v="8"/>
    </i>
    <i r="1">
      <x/>
      <x v="58"/>
    </i>
    <i r="1">
      <x v="1"/>
      <x/>
    </i>
    <i r="1">
      <x v="2"/>
      <x v="57"/>
    </i>
    <i r="1">
      <x v="3"/>
      <x v="64"/>
    </i>
    <i r="1">
      <x v="4"/>
      <x v="41"/>
    </i>
    <i r="1">
      <x v="5"/>
      <x v="53"/>
    </i>
    <i r="1">
      <x v="6"/>
      <x v="31"/>
    </i>
    <i r="2">
      <x v="32"/>
    </i>
    <i r="1">
      <x v="8"/>
      <x v="38"/>
    </i>
    <i r="1">
      <x v="9"/>
      <x v="26"/>
    </i>
    <i r="1">
      <x v="10"/>
      <x v="10"/>
    </i>
    <i r="2">
      <x v="63"/>
    </i>
    <i r="1">
      <x v="12"/>
      <x v="35"/>
    </i>
    <i r="1">
      <x v="13"/>
      <x v="66"/>
    </i>
    <i r="1">
      <x v="14"/>
      <x v="2"/>
    </i>
    <i r="1">
      <x v="15"/>
      <x v="1"/>
    </i>
    <i r="1">
      <x v="16"/>
      <x v="30"/>
    </i>
    <i r="1">
      <x v="17"/>
      <x v="36"/>
    </i>
    <i r="1">
      <x v="18"/>
      <x v="20"/>
    </i>
    <i r="2">
      <x v="49"/>
    </i>
    <i t="blank">
      <x v="8"/>
    </i>
    <i>
      <x v="9"/>
    </i>
    <i r="1">
      <x/>
      <x v="15"/>
    </i>
    <i r="1">
      <x v="1"/>
      <x v="58"/>
    </i>
    <i r="1">
      <x v="2"/>
      <x v="49"/>
    </i>
    <i r="1">
      <x v="3"/>
      <x v="57"/>
    </i>
    <i r="1">
      <x v="4"/>
      <x/>
    </i>
    <i r="1">
      <x v="5"/>
      <x v="53"/>
    </i>
    <i r="1">
      <x v="6"/>
      <x v="46"/>
    </i>
    <i r="1">
      <x v="7"/>
      <x v="31"/>
    </i>
    <i r="1">
      <x v="8"/>
      <x v="33"/>
    </i>
    <i r="1">
      <x v="9"/>
      <x v="36"/>
    </i>
    <i r="1">
      <x v="10"/>
      <x v="38"/>
    </i>
    <i r="2">
      <x v="61"/>
    </i>
    <i r="2">
      <x v="64"/>
    </i>
    <i r="1">
      <x v="13"/>
      <x v="26"/>
    </i>
    <i r="2">
      <x v="28"/>
    </i>
    <i r="2">
      <x v="35"/>
    </i>
    <i r="2">
      <x v="51"/>
    </i>
    <i r="1">
      <x v="17"/>
      <x v="30"/>
    </i>
    <i r="2">
      <x v="41"/>
    </i>
    <i r="1">
      <x v="19"/>
      <x v="2"/>
    </i>
    <i r="2">
      <x v="62"/>
    </i>
    <i t="blank">
      <x v="9"/>
    </i>
    <i>
      <x v="10"/>
    </i>
    <i r="1">
      <x/>
      <x v="15"/>
    </i>
    <i r="1">
      <x v="1"/>
      <x v="58"/>
    </i>
    <i r="1">
      <x v="2"/>
      <x/>
    </i>
    <i r="2">
      <x v="53"/>
    </i>
    <i r="1">
      <x v="4"/>
      <x v="41"/>
    </i>
    <i r="1">
      <x v="5"/>
      <x v="31"/>
    </i>
    <i r="1">
      <x v="6"/>
      <x v="61"/>
    </i>
    <i r="1">
      <x v="7"/>
      <x v="57"/>
    </i>
    <i r="2">
      <x v="64"/>
    </i>
    <i r="1">
      <x v="9"/>
      <x v="38"/>
    </i>
    <i r="1">
      <x v="10"/>
      <x v="26"/>
    </i>
    <i r="1">
      <x v="11"/>
      <x v="13"/>
    </i>
    <i r="2">
      <x v="62"/>
    </i>
    <i r="1">
      <x v="13"/>
      <x v="48"/>
    </i>
    <i r="2">
      <x v="63"/>
    </i>
    <i r="1">
      <x v="15"/>
      <x v="3"/>
    </i>
    <i r="2">
      <x v="14"/>
    </i>
    <i r="2">
      <x v="32"/>
    </i>
    <i r="2">
      <x v="49"/>
    </i>
    <i r="1">
      <x v="19"/>
      <x v="1"/>
    </i>
    <i r="2">
      <x v="2"/>
    </i>
    <i r="2">
      <x v="11"/>
    </i>
    <i r="2">
      <x v="30"/>
    </i>
    <i r="2">
      <x v="33"/>
    </i>
    <i r="2">
      <x v="37"/>
    </i>
    <i r="2">
      <x v="52"/>
    </i>
    <i t="blank">
      <x v="10"/>
    </i>
    <i>
      <x v="11"/>
    </i>
    <i r="1">
      <x/>
      <x v="41"/>
    </i>
    <i r="1">
      <x v="1"/>
      <x v="58"/>
    </i>
    <i r="1">
      <x v="2"/>
      <x/>
    </i>
    <i r="2">
      <x v="64"/>
    </i>
    <i r="1">
      <x v="4"/>
      <x v="57"/>
    </i>
    <i r="1">
      <x v="5"/>
      <x v="63"/>
    </i>
    <i r="1">
      <x v="6"/>
      <x v="53"/>
    </i>
    <i r="1">
      <x v="7"/>
      <x v="65"/>
    </i>
    <i r="1">
      <x v="8"/>
      <x v="2"/>
    </i>
    <i r="1">
      <x v="9"/>
      <x v="10"/>
    </i>
    <i r="2">
      <x v="32"/>
    </i>
    <i r="2">
      <x v="66"/>
    </i>
    <i r="1">
      <x v="12"/>
      <x v="49"/>
    </i>
    <i r="2">
      <x v="62"/>
    </i>
    <i r="1">
      <x v="14"/>
      <x v="11"/>
    </i>
    <i r="2">
      <x v="60"/>
    </i>
    <i r="1">
      <x v="16"/>
      <x v="1"/>
    </i>
    <i r="2">
      <x v="9"/>
    </i>
    <i r="2">
      <x v="18"/>
    </i>
    <i r="1">
      <x v="19"/>
      <x v="8"/>
    </i>
    <i r="2">
      <x v="30"/>
    </i>
    <i r="2">
      <x v="38"/>
    </i>
    <i r="2">
      <x v="39"/>
    </i>
    <i r="2">
      <x v="67"/>
    </i>
    <i t="blank">
      <x v="11"/>
    </i>
    <i>
      <x v="12"/>
    </i>
    <i r="1">
      <x/>
      <x v="46"/>
    </i>
    <i r="1">
      <x v="1"/>
      <x v="53"/>
    </i>
    <i r="1">
      <x v="2"/>
      <x v="47"/>
    </i>
    <i r="2">
      <x v="49"/>
    </i>
    <i r="2">
      <x v="55"/>
    </i>
    <i r="1">
      <x v="5"/>
      <x v="2"/>
    </i>
    <i r="2">
      <x v="31"/>
    </i>
    <i r="1">
      <x v="7"/>
      <x v="30"/>
    </i>
    <i r="2">
      <x v="41"/>
    </i>
    <i r="2">
      <x v="48"/>
    </i>
    <i r="2">
      <x v="51"/>
    </i>
    <i r="2">
      <x v="57"/>
    </i>
    <i r="1">
      <x v="12"/>
      <x/>
    </i>
    <i r="2">
      <x v="1"/>
    </i>
    <i r="2">
      <x v="12"/>
    </i>
    <i r="2">
      <x v="22"/>
    </i>
    <i r="2">
      <x v="32"/>
    </i>
    <i r="2">
      <x v="38"/>
    </i>
    <i r="2">
      <x v="42"/>
    </i>
    <i r="2">
      <x v="43"/>
    </i>
    <i r="2">
      <x v="52"/>
    </i>
    <i r="2">
      <x v="58"/>
    </i>
    <i t="blank">
      <x v="12"/>
    </i>
    <i>
      <x v="13"/>
    </i>
    <i r="1">
      <x/>
      <x v="41"/>
    </i>
    <i r="1">
      <x v="1"/>
      <x v="58"/>
    </i>
    <i r="1">
      <x v="2"/>
      <x v="63"/>
    </i>
    <i r="1">
      <x v="3"/>
      <x v="49"/>
    </i>
    <i r="2">
      <x v="57"/>
    </i>
    <i r="1">
      <x v="5"/>
      <x v="38"/>
    </i>
    <i r="1">
      <x v="6"/>
      <x v="56"/>
    </i>
    <i r="1">
      <x v="7"/>
      <x v="2"/>
    </i>
    <i r="1">
      <x v="8"/>
      <x v="40"/>
    </i>
    <i r="2">
      <x v="64"/>
    </i>
    <i r="1">
      <x v="10"/>
      <x v="26"/>
    </i>
    <i r="2">
      <x v="45"/>
    </i>
    <i r="1">
      <x v="12"/>
      <x/>
    </i>
    <i r="2">
      <x v="1"/>
    </i>
    <i r="2">
      <x v="9"/>
    </i>
    <i r="2">
      <x v="24"/>
    </i>
    <i r="2">
      <x v="31"/>
    </i>
    <i r="2">
      <x v="32"/>
    </i>
    <i r="2">
      <x v="35"/>
    </i>
    <i r="2">
      <x v="50"/>
    </i>
    <i r="2">
      <x v="53"/>
    </i>
    <i t="blank">
      <x v="13"/>
    </i>
    <i>
      <x v="14"/>
    </i>
    <i r="1">
      <x/>
      <x v="58"/>
    </i>
    <i r="1">
      <x v="1"/>
      <x v="57"/>
    </i>
    <i r="1">
      <x v="2"/>
      <x v="26"/>
    </i>
    <i r="1">
      <x v="3"/>
      <x/>
    </i>
    <i r="2">
      <x v="66"/>
    </i>
    <i r="1">
      <x v="5"/>
      <x v="10"/>
    </i>
    <i r="2">
      <x v="31"/>
    </i>
    <i r="2">
      <x v="35"/>
    </i>
    <i r="2">
      <x v="38"/>
    </i>
    <i r="1">
      <x v="9"/>
      <x v="2"/>
    </i>
    <i r="2">
      <x v="61"/>
    </i>
    <i r="1">
      <x v="11"/>
      <x v="20"/>
    </i>
    <i r="2">
      <x v="64"/>
    </i>
    <i r="1">
      <x v="13"/>
      <x v="1"/>
    </i>
    <i r="2">
      <x v="27"/>
    </i>
    <i r="2">
      <x v="32"/>
    </i>
    <i r="2">
      <x v="49"/>
    </i>
    <i r="2">
      <x v="53"/>
    </i>
    <i r="1">
      <x v="18"/>
      <x v="11"/>
    </i>
    <i r="2">
      <x v="36"/>
    </i>
    <i r="2">
      <x v="48"/>
    </i>
    <i r="2">
      <x v="56"/>
    </i>
    <i t="blank">
      <x v="14"/>
    </i>
    <i>
      <x v="15"/>
    </i>
    <i r="1">
      <x/>
      <x v="41"/>
    </i>
    <i r="1">
      <x v="1"/>
      <x v="38"/>
    </i>
    <i r="1">
      <x v="2"/>
      <x v="31"/>
    </i>
    <i r="1">
      <x v="3"/>
      <x v="35"/>
    </i>
    <i r="2">
      <x v="58"/>
    </i>
    <i r="1">
      <x v="5"/>
      <x v="30"/>
    </i>
    <i r="1">
      <x v="6"/>
      <x v="57"/>
    </i>
    <i r="1">
      <x v="7"/>
      <x v="53"/>
    </i>
    <i r="2">
      <x v="64"/>
    </i>
    <i r="1">
      <x v="9"/>
      <x v="50"/>
    </i>
    <i r="2">
      <x v="56"/>
    </i>
    <i r="2">
      <x v="63"/>
    </i>
    <i r="1">
      <x v="12"/>
      <x v="10"/>
    </i>
    <i r="2">
      <x v="34"/>
    </i>
    <i r="1">
      <x v="14"/>
      <x v="1"/>
    </i>
    <i r="2">
      <x v="15"/>
    </i>
    <i r="2">
      <x v="33"/>
    </i>
    <i r="2">
      <x v="40"/>
    </i>
    <i r="2">
      <x v="49"/>
    </i>
    <i r="2">
      <x v="51"/>
    </i>
    <i r="2">
      <x v="54"/>
    </i>
    <i t="blank">
      <x v="15"/>
    </i>
    <i>
      <x v="16"/>
    </i>
    <i r="1">
      <x/>
      <x v="58"/>
    </i>
    <i r="1">
      <x v="1"/>
      <x v="21"/>
    </i>
    <i r="1">
      <x v="2"/>
      <x v="57"/>
    </i>
    <i r="1">
      <x v="3"/>
      <x v="53"/>
    </i>
    <i r="1">
      <x v="4"/>
      <x v="64"/>
    </i>
    <i r="1">
      <x v="5"/>
      <x v="20"/>
    </i>
    <i r="2">
      <x v="38"/>
    </i>
    <i r="1">
      <x v="7"/>
      <x v="32"/>
    </i>
    <i r="1">
      <x v="8"/>
      <x/>
    </i>
    <i r="2">
      <x v="35"/>
    </i>
    <i r="2">
      <x v="49"/>
    </i>
    <i r="1">
      <x v="11"/>
      <x v="8"/>
    </i>
    <i r="2">
      <x v="48"/>
    </i>
    <i r="1">
      <x v="13"/>
      <x v="10"/>
    </i>
    <i r="2">
      <x v="31"/>
    </i>
    <i r="2">
      <x v="51"/>
    </i>
    <i r="2">
      <x v="56"/>
    </i>
    <i r="2">
      <x v="63"/>
    </i>
    <i r="1">
      <x v="18"/>
      <x v="44"/>
    </i>
    <i r="1">
      <x v="19"/>
      <x v="45"/>
    </i>
    <i r="2">
      <x v="54"/>
    </i>
    <i r="2">
      <x v="59"/>
    </i>
    <i r="2">
      <x v="61"/>
    </i>
    <i r="2">
      <x v="62"/>
    </i>
    <i t="blank">
      <x v="16"/>
    </i>
    <i>
      <x v="17"/>
    </i>
    <i r="1">
      <x/>
      <x/>
    </i>
    <i r="1">
      <x v="1"/>
      <x v="58"/>
    </i>
    <i r="1">
      <x v="2"/>
      <x v="32"/>
    </i>
    <i r="1">
      <x v="3"/>
      <x v="10"/>
    </i>
    <i r="1">
      <x v="4"/>
      <x v="53"/>
    </i>
    <i r="2">
      <x v="57"/>
    </i>
    <i r="1">
      <x v="6"/>
      <x v="38"/>
    </i>
    <i r="2">
      <x v="50"/>
    </i>
    <i r="1">
      <x v="8"/>
      <x v="4"/>
    </i>
    <i r="2">
      <x v="31"/>
    </i>
    <i r="1">
      <x v="10"/>
      <x v="64"/>
    </i>
    <i r="1">
      <x v="11"/>
      <x v="11"/>
    </i>
    <i r="2">
      <x v="45"/>
    </i>
    <i r="1">
      <x v="13"/>
      <x v="1"/>
    </i>
    <i r="2">
      <x v="36"/>
    </i>
    <i r="1">
      <x v="15"/>
      <x v="29"/>
    </i>
    <i r="2">
      <x v="63"/>
    </i>
    <i r="1">
      <x v="17"/>
      <x v="3"/>
    </i>
    <i r="2">
      <x v="6"/>
    </i>
    <i r="2">
      <x v="7"/>
    </i>
    <i r="2">
      <x v="8"/>
    </i>
    <i r="2">
      <x v="61"/>
    </i>
    <i r="2">
      <x v="66"/>
    </i>
    <i t="blank">
      <x v="17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268">
      <pivotArea field="2" type="button" dataOnly="0" labelOnly="1" outline="0" axis="axisRow" fieldPosition="0"/>
    </format>
    <format dxfId="267">
      <pivotArea outline="0" fieldPosition="0">
        <references count="1">
          <reference field="4294967294" count="1">
            <x v="0"/>
          </reference>
        </references>
      </pivotArea>
    </format>
    <format dxfId="266">
      <pivotArea outline="0" fieldPosition="0">
        <references count="1">
          <reference field="4294967294" count="1">
            <x v="1"/>
          </reference>
        </references>
      </pivotArea>
    </format>
    <format dxfId="265">
      <pivotArea outline="0" fieldPosition="0">
        <references count="1">
          <reference field="4294967294" count="1">
            <x v="2"/>
          </reference>
        </references>
      </pivotArea>
    </format>
    <format dxfId="264">
      <pivotArea outline="0" fieldPosition="0">
        <references count="1">
          <reference field="4294967294" count="1">
            <x v="3"/>
          </reference>
        </references>
      </pivotArea>
    </format>
    <format dxfId="263">
      <pivotArea outline="0" fieldPosition="0">
        <references count="1">
          <reference field="4294967294" count="1">
            <x v="4"/>
          </reference>
        </references>
      </pivotArea>
    </format>
    <format dxfId="262">
      <pivotArea outline="0" fieldPosition="0">
        <references count="1">
          <reference field="4294967294" count="1">
            <x v="5"/>
          </reference>
        </references>
      </pivotArea>
    </format>
    <format dxfId="261">
      <pivotArea outline="0" fieldPosition="0">
        <references count="1">
          <reference field="4294967294" count="1">
            <x v="6"/>
          </reference>
        </references>
      </pivotArea>
    </format>
    <format dxfId="260">
      <pivotArea field="2" type="button" dataOnly="0" labelOnly="1" outline="0" axis="axisRow" fieldPosition="0"/>
    </format>
    <format dxfId="25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58">
      <pivotArea field="2" type="button" dataOnly="0" labelOnly="1" outline="0" axis="axisRow" fieldPosition="0"/>
    </format>
    <format dxfId="25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56">
      <pivotArea field="2" type="button" dataOnly="0" labelOnly="1" outline="0" axis="axisRow" fieldPosition="0"/>
    </format>
    <format dxfId="25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5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5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52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257F0CF-CB3C-40EA-9CC5-716723EF9B48}" name="LTBL_37000" displayName="LTBL_37000" ref="B4:I20" totalsRowCount="1">
  <autoFilter ref="B4:I19" xr:uid="{A257F0CF-CB3C-40EA-9CC5-716723EF9B48}"/>
  <tableColumns count="8">
    <tableColumn id="9" xr3:uid="{54C909F4-7F19-4689-9159-20FFD431B4FB}" name="産業大分類" totalsRowLabel="合計" totalsRowDxfId="251"/>
    <tableColumn id="10" xr3:uid="{7A0D83B1-669F-46A5-B141-3F6348549CB3}" name="総数／事業所数" totalsRowFunction="custom" totalsRowDxfId="250" dataCellStyle="桁区切り" totalsRowCellStyle="桁区切り">
      <totalsRowFormula>SUM(LTBL_37000[総数／事業所数])</totalsRowFormula>
    </tableColumn>
    <tableColumn id="11" xr3:uid="{FB1F44E2-C41A-4A3F-8517-227DC4BBAF04}" name="総数／構成比" dataDxfId="249"/>
    <tableColumn id="12" xr3:uid="{1427B95C-6D58-4147-8C9B-F0160CB3ECB6}" name="個人／事業所数" totalsRowFunction="sum" totalsRowDxfId="248" dataCellStyle="桁区切り" totalsRowCellStyle="桁区切り"/>
    <tableColumn id="13" xr3:uid="{1CFD0BCE-A04C-4DF3-86DE-BC8F0560CC77}" name="個人／構成比" dataDxfId="247"/>
    <tableColumn id="14" xr3:uid="{60CF5796-52CB-4338-9F77-E85474E8701B}" name="法人／事業所数" totalsRowFunction="sum" totalsRowDxfId="246" dataCellStyle="桁区切り" totalsRowCellStyle="桁区切り"/>
    <tableColumn id="15" xr3:uid="{50FE9087-2D67-4D72-B2D6-B3C6494A1CCB}" name="法人／構成比" dataDxfId="245"/>
    <tableColumn id="16" xr3:uid="{809E0A13-C6A2-43D8-B64F-88D7DBFA716F}" name="法人以外の団体／事業所数" totalsRowFunction="sum" totalsRowDxfId="244" dataCellStyle="桁区切り" totalsRow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4317AF36-B3E5-44E0-9983-8E6484031C11}" name="LTBL_37203" displayName="LTBL_37203" ref="B4:I20" totalsRowCount="1">
  <autoFilter ref="B4:I19" xr:uid="{4317AF36-B3E5-44E0-9983-8E6484031C11}"/>
  <tableColumns count="8">
    <tableColumn id="9" xr3:uid="{729FA903-99F8-43DC-B00A-A72D7E308A69}" name="産業大分類" totalsRowLabel="合計" totalsRowDxfId="209"/>
    <tableColumn id="10" xr3:uid="{31E1D5B2-24EC-471E-BACB-1752B292BF9E}" name="総数／事業所数" totalsRowFunction="custom" totalsRowDxfId="208" dataCellStyle="桁区切り" totalsRowCellStyle="桁区切り">
      <totalsRowFormula>SUM(LTBL_37203[総数／事業所数])</totalsRowFormula>
    </tableColumn>
    <tableColumn id="11" xr3:uid="{4073B405-707C-4FA3-9DB7-45B63BE1A466}" name="総数／構成比" dataDxfId="207"/>
    <tableColumn id="12" xr3:uid="{6D4024E8-930D-4CAD-A847-61CA87D6C2F5}" name="個人／事業所数" totalsRowFunction="sum" totalsRowDxfId="206" dataCellStyle="桁区切り" totalsRowCellStyle="桁区切り"/>
    <tableColumn id="13" xr3:uid="{3163EBBB-343E-4B9E-A193-D61BB035A9BC}" name="個人／構成比" dataDxfId="205"/>
    <tableColumn id="14" xr3:uid="{B64D763C-9376-4056-8BA9-B95A30F2D7CE}" name="法人／事業所数" totalsRowFunction="sum" totalsRowDxfId="204" dataCellStyle="桁区切り" totalsRowCellStyle="桁区切り"/>
    <tableColumn id="15" xr3:uid="{BBD59F15-195D-4E98-84A6-DBFDEECF6FB7}" name="法人／構成比" dataDxfId="203"/>
    <tableColumn id="16" xr3:uid="{C7A10AFA-3746-4476-907C-3CB41E559163}" name="法人以外の団体／事業所数" totalsRowFunction="sum" totalsRowDxfId="202" dataCellStyle="桁区切り" totalsRow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F6488DB-9F19-4E69-9370-A5E6CA57F791}" name="M_TABLE_37203" displayName="M_TABLE_37203" ref="B23:I43" totalsRowShown="0">
  <autoFilter ref="B23:I43" xr:uid="{FF6488DB-9F19-4E69-9370-A5E6CA57F791}"/>
  <tableColumns count="8">
    <tableColumn id="9" xr3:uid="{B8A7E747-B97F-40A8-86F2-2170B7D3D754}" name="産業中分類上位２０"/>
    <tableColumn id="10" xr3:uid="{47C0A90D-2EC0-4CEE-A637-5F4AAA659588}" name="総数／事業所数" dataCellStyle="桁区切り"/>
    <tableColumn id="11" xr3:uid="{0A5EE33A-A1CF-400C-A951-DC758134C1D0}" name="総数／構成比" dataDxfId="201"/>
    <tableColumn id="12" xr3:uid="{21E26B21-785E-43DF-8B26-A354C746E9F0}" name="個人／事業所数" dataCellStyle="桁区切り"/>
    <tableColumn id="13" xr3:uid="{CCBF7B1C-4851-4396-B7B9-7EC7A93F5E8E}" name="個人／構成比" dataDxfId="200"/>
    <tableColumn id="14" xr3:uid="{92F947BF-A842-4CE0-954B-221E3740D8BB}" name="法人／事業所数" dataCellStyle="桁区切り"/>
    <tableColumn id="15" xr3:uid="{DD47AAC0-9E21-485E-B5AE-0CB254CB1944}" name="法人／構成比" dataDxfId="199"/>
    <tableColumn id="16" xr3:uid="{6A296DFF-FBD5-4CFD-9ECA-D27B563525B2}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EE43247-DC8A-4E63-8913-B2341879E521}" name="S_TABLE_37203" displayName="S_TABLE_37203" ref="B46:I68" totalsRowShown="0">
  <autoFilter ref="B46:I68" xr:uid="{5EE43247-DC8A-4E63-8913-B2341879E521}"/>
  <tableColumns count="8">
    <tableColumn id="9" xr3:uid="{32ECBA2D-5962-4D62-B2A4-A0CCEC640F95}" name="産業小分類上位２０"/>
    <tableColumn id="10" xr3:uid="{B41D4303-761F-4394-9F0F-E4550D2DE9FE}" name="総数／事業所数" dataCellStyle="桁区切り"/>
    <tableColumn id="11" xr3:uid="{A476010D-6865-4CAF-BCD0-D8E79965C10E}" name="総数／構成比" dataDxfId="198"/>
    <tableColumn id="12" xr3:uid="{815A1C0D-61B6-4705-B8E7-92217EAAEE79}" name="個人／事業所数" dataCellStyle="桁区切り"/>
    <tableColumn id="13" xr3:uid="{BD5AAFC9-DFD1-404A-8364-F0E56624EF0D}" name="個人／構成比" dataDxfId="197"/>
    <tableColumn id="14" xr3:uid="{51BF5509-2CFF-4439-A45B-327A637331A6}" name="法人／事業所数" dataCellStyle="桁区切り"/>
    <tableColumn id="15" xr3:uid="{D03F4942-F1FB-4327-9187-73A949543179}" name="法人／構成比" dataDxfId="196"/>
    <tableColumn id="16" xr3:uid="{AAEDCBED-A3CF-417F-BD88-BC8487387DA9}" name="法人以外の団体／事業所数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D6CA4B06-0052-4D6D-9E3C-C117B32AE18F}" name="LTBL_37204" displayName="LTBL_37204" ref="B4:I20" totalsRowCount="1">
  <autoFilter ref="B4:I19" xr:uid="{D6CA4B06-0052-4D6D-9E3C-C117B32AE18F}"/>
  <tableColumns count="8">
    <tableColumn id="9" xr3:uid="{CD53E8C6-5EBD-4FAB-B0AA-B5E52BB68139}" name="産業大分類" totalsRowLabel="合計" totalsRowDxfId="195"/>
    <tableColumn id="10" xr3:uid="{1F465C9B-792B-4405-9509-5E490979343B}" name="総数／事業所数" totalsRowFunction="custom" totalsRowDxfId="194" dataCellStyle="桁区切り" totalsRowCellStyle="桁区切り">
      <totalsRowFormula>SUM(LTBL_37204[総数／事業所数])</totalsRowFormula>
    </tableColumn>
    <tableColumn id="11" xr3:uid="{30B03866-6A78-48FA-9DC9-4E1BF3BDD2FC}" name="総数／構成比" dataDxfId="193"/>
    <tableColumn id="12" xr3:uid="{56084F6E-FBF9-4F73-BEC4-FC675637977D}" name="個人／事業所数" totalsRowFunction="sum" totalsRowDxfId="192" dataCellStyle="桁区切り" totalsRowCellStyle="桁区切り"/>
    <tableColumn id="13" xr3:uid="{6E76F16B-8FAD-4628-8343-E03675AB74E4}" name="個人／構成比" dataDxfId="191"/>
    <tableColumn id="14" xr3:uid="{9E7ECE36-20F5-42F4-81B1-DD26BE80C14B}" name="法人／事業所数" totalsRowFunction="sum" totalsRowDxfId="190" dataCellStyle="桁区切り" totalsRowCellStyle="桁区切り"/>
    <tableColumn id="15" xr3:uid="{D0AAB562-64D4-48E5-AD22-EDCAB1E5DF5A}" name="法人／構成比" dataDxfId="189"/>
    <tableColumn id="16" xr3:uid="{EFFF5A54-E162-45F3-BCCE-FD647CFC97DF}" name="法人以外の団体／事業所数" totalsRowFunction="sum" totalsRowDxfId="188" dataCellStyle="桁区切り" totalsRow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92291969-447E-4E12-B871-8BF52CD3ABF1}" name="M_TABLE_37204" displayName="M_TABLE_37204" ref="B23:I43" totalsRowShown="0">
  <autoFilter ref="B23:I43" xr:uid="{92291969-447E-4E12-B871-8BF52CD3ABF1}"/>
  <tableColumns count="8">
    <tableColumn id="9" xr3:uid="{9FD76A6F-39FE-4E04-886D-D0880FB7B251}" name="産業中分類上位２０"/>
    <tableColumn id="10" xr3:uid="{7922B7EC-8DCF-40A4-9BAB-793CD8A41F4B}" name="総数／事業所数" dataCellStyle="桁区切り"/>
    <tableColumn id="11" xr3:uid="{D615294C-4650-4CB0-B087-6AF4E3721046}" name="総数／構成比" dataDxfId="187"/>
    <tableColumn id="12" xr3:uid="{471C37A3-08B8-4F18-B78C-55F588F55ACE}" name="個人／事業所数" dataCellStyle="桁区切り"/>
    <tableColumn id="13" xr3:uid="{D0ABA066-CACF-4A72-AAA4-2D0753117019}" name="個人／構成比" dataDxfId="186"/>
    <tableColumn id="14" xr3:uid="{0841F5A8-507A-4B3A-9F0F-A4BE910E6125}" name="法人／事業所数" dataCellStyle="桁区切り"/>
    <tableColumn id="15" xr3:uid="{7E739642-D5F8-4D95-BB93-0CB1830AD07D}" name="法人／構成比" dataDxfId="185"/>
    <tableColumn id="16" xr3:uid="{6776A8C5-3AFA-4A25-82A9-61292FBBA58A}" name="法人以外の団体／事業所数" dataCellStyle="桁区切り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EC5979F5-B26C-4B9D-B367-AC26B520A945}" name="S_TABLE_37204" displayName="S_TABLE_37204" ref="B46:I66" totalsRowShown="0">
  <autoFilter ref="B46:I66" xr:uid="{EC5979F5-B26C-4B9D-B367-AC26B520A945}"/>
  <tableColumns count="8">
    <tableColumn id="9" xr3:uid="{184F32A7-98B8-4578-978F-49A1E58B5301}" name="産業小分類上位２０"/>
    <tableColumn id="10" xr3:uid="{BF98BB95-FE04-4950-9F71-8CFA5DFC5918}" name="総数／事業所数" dataCellStyle="桁区切り"/>
    <tableColumn id="11" xr3:uid="{691A3E5D-E1ED-41FC-AD6A-4AC61F630CE8}" name="総数／構成比" dataDxfId="184"/>
    <tableColumn id="12" xr3:uid="{973423F5-F633-44D5-8DD8-5D3A9059CC94}" name="個人／事業所数" dataCellStyle="桁区切り"/>
    <tableColumn id="13" xr3:uid="{1363F213-DEE1-40C6-BB48-F4AC40C47649}" name="個人／構成比" dataDxfId="183"/>
    <tableColumn id="14" xr3:uid="{6AAD1C61-CC96-4479-B993-20BA6F26E255}" name="法人／事業所数" dataCellStyle="桁区切り"/>
    <tableColumn id="15" xr3:uid="{81E59FEA-A059-4B33-AC66-92538952786F}" name="法人／構成比" dataDxfId="182"/>
    <tableColumn id="16" xr3:uid="{1BF1D2CA-094F-43BC-8C90-3C69CAA268F0}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CEAA88AE-25B6-4295-855E-41DA6FD45CD1}" name="LTBL_37205" displayName="LTBL_37205" ref="B4:I20" totalsRowCount="1">
  <autoFilter ref="B4:I19" xr:uid="{CEAA88AE-25B6-4295-855E-41DA6FD45CD1}"/>
  <tableColumns count="8">
    <tableColumn id="9" xr3:uid="{A58C83A9-5C89-41EB-AF76-AB715B5B29D4}" name="産業大分類" totalsRowLabel="合計" totalsRowDxfId="181"/>
    <tableColumn id="10" xr3:uid="{986FD469-4965-431F-8C93-3D88F220A7B2}" name="総数／事業所数" totalsRowFunction="custom" totalsRowDxfId="180" dataCellStyle="桁区切り" totalsRowCellStyle="桁区切り">
      <totalsRowFormula>SUM(LTBL_37205[総数／事業所数])</totalsRowFormula>
    </tableColumn>
    <tableColumn id="11" xr3:uid="{1BAF033B-D6EC-49A1-B377-E5BCB7C6C329}" name="総数／構成比" dataDxfId="179"/>
    <tableColumn id="12" xr3:uid="{E771433B-853D-48D6-A42D-B8DCE0FF8BD7}" name="個人／事業所数" totalsRowFunction="sum" totalsRowDxfId="178" dataCellStyle="桁区切り" totalsRowCellStyle="桁区切り"/>
    <tableColumn id="13" xr3:uid="{10D4094B-749E-48E1-A79C-B831BBC3B68E}" name="個人／構成比" dataDxfId="177"/>
    <tableColumn id="14" xr3:uid="{909F902E-FE09-4B2D-814A-5351F1A069D6}" name="法人／事業所数" totalsRowFunction="sum" totalsRowDxfId="176" dataCellStyle="桁区切り" totalsRowCellStyle="桁区切り"/>
    <tableColumn id="15" xr3:uid="{96E59C09-1114-467F-898F-F1D2BD3C323A}" name="法人／構成比" dataDxfId="175"/>
    <tableColumn id="16" xr3:uid="{2280A996-9CA3-474F-B0C7-A0BB297ACE12}" name="法人以外の団体／事業所数" totalsRowFunction="sum" totalsRowDxfId="174" dataCellStyle="桁区切り" totalsRow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1291832E-0B15-4B71-82CA-A9FA0E409698}" name="M_TABLE_37205" displayName="M_TABLE_37205" ref="B23:I43" totalsRowShown="0">
  <autoFilter ref="B23:I43" xr:uid="{1291832E-0B15-4B71-82CA-A9FA0E409698}"/>
  <tableColumns count="8">
    <tableColumn id="9" xr3:uid="{50C987DB-5E43-4CF2-9194-B82EA01C7A6F}" name="産業中分類上位２０"/>
    <tableColumn id="10" xr3:uid="{3F83F427-AB1F-4621-838A-4C653ECC6D63}" name="総数／事業所数" dataCellStyle="桁区切り"/>
    <tableColumn id="11" xr3:uid="{D4497B98-F1A4-4E11-9316-AE6A671B3D06}" name="総数／構成比" dataDxfId="173"/>
    <tableColumn id="12" xr3:uid="{793B99A9-5718-4376-BCE1-8C4D55E5DFEA}" name="個人／事業所数" dataCellStyle="桁区切り"/>
    <tableColumn id="13" xr3:uid="{5B8140D1-EACA-45F5-97F1-025322A870D0}" name="個人／構成比" dataDxfId="172"/>
    <tableColumn id="14" xr3:uid="{90362F09-3E42-47A8-82E5-2A00FE1B2980}" name="法人／事業所数" dataCellStyle="桁区切り"/>
    <tableColumn id="15" xr3:uid="{BF1684A0-4921-4D62-B6FD-3DA6F5689D70}" name="法人／構成比" dataDxfId="171"/>
    <tableColumn id="16" xr3:uid="{2CEA251C-670A-4C3C-8C5C-58C7DFE13887}" name="法人以外の団体／事業所数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75551679-7A3A-48F1-A3B9-25A617E5D650}" name="S_TABLE_37205" displayName="S_TABLE_37205" ref="B46:I67" totalsRowShown="0">
  <autoFilter ref="B46:I67" xr:uid="{75551679-7A3A-48F1-A3B9-25A617E5D650}"/>
  <tableColumns count="8">
    <tableColumn id="9" xr3:uid="{C45A5589-8EE0-43E0-A977-92546A72C747}" name="産業小分類上位２０"/>
    <tableColumn id="10" xr3:uid="{84EC4B63-34DE-4409-BDF3-B5A8FE7BD12B}" name="総数／事業所数" dataCellStyle="桁区切り"/>
    <tableColumn id="11" xr3:uid="{0447D3DC-7A0C-456C-8939-4B036CA5863F}" name="総数／構成比" dataDxfId="170"/>
    <tableColumn id="12" xr3:uid="{46015886-0E07-4AF3-AC62-7E78B2E4A79B}" name="個人／事業所数" dataCellStyle="桁区切り"/>
    <tableColumn id="13" xr3:uid="{97532458-A218-4736-BF3A-493089768961}" name="個人／構成比" dataDxfId="169"/>
    <tableColumn id="14" xr3:uid="{1A42DC02-FE4E-45FF-B3F6-B3D6181647F4}" name="法人／事業所数" dataCellStyle="桁区切り"/>
    <tableColumn id="15" xr3:uid="{6A7BBDD9-1311-4EE4-86C3-610E37B844D1}" name="法人／構成比" dataDxfId="168"/>
    <tableColumn id="16" xr3:uid="{5389ECB5-7757-44EC-9358-E20BC363BD68}" name="法人以外の団体／事業所数" dataCellStyle="桁区切り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81513C04-803A-4537-84F2-0D2AE7C48B37}" name="LTBL_37206" displayName="LTBL_37206" ref="B4:I20" totalsRowCount="1">
  <autoFilter ref="B4:I19" xr:uid="{81513C04-803A-4537-84F2-0D2AE7C48B37}"/>
  <tableColumns count="8">
    <tableColumn id="9" xr3:uid="{0B02EDEB-9209-414B-91F7-B81F1548819E}" name="産業大分類" totalsRowLabel="合計" totalsRowDxfId="167"/>
    <tableColumn id="10" xr3:uid="{82E25779-06FB-4949-9C84-EC32E08FB8A6}" name="総数／事業所数" totalsRowFunction="custom" totalsRowDxfId="166" dataCellStyle="桁区切り" totalsRowCellStyle="桁区切り">
      <totalsRowFormula>SUM(LTBL_37206[総数／事業所数])</totalsRowFormula>
    </tableColumn>
    <tableColumn id="11" xr3:uid="{84F55209-A753-4DF8-A636-5F6C5BDAFA35}" name="総数／構成比" dataDxfId="165"/>
    <tableColumn id="12" xr3:uid="{13D778E8-4853-4EEA-8965-A72D970C1D79}" name="個人／事業所数" totalsRowFunction="sum" totalsRowDxfId="164" dataCellStyle="桁区切り" totalsRowCellStyle="桁区切り"/>
    <tableColumn id="13" xr3:uid="{6FE8F9AC-4E3F-4E7C-AC91-6CA863CC4539}" name="個人／構成比" dataDxfId="163"/>
    <tableColumn id="14" xr3:uid="{288C13AD-D397-4A56-81ED-F68772B527D5}" name="法人／事業所数" totalsRowFunction="sum" totalsRowDxfId="162" dataCellStyle="桁区切り" totalsRowCellStyle="桁区切り"/>
    <tableColumn id="15" xr3:uid="{8F942006-5F4A-4FA8-BD43-0FC429261F1F}" name="法人／構成比" dataDxfId="161"/>
    <tableColumn id="16" xr3:uid="{8748B26D-A33F-417B-9651-B2D53F25A882}" name="法人以外の団体／事業所数" totalsRowFunction="sum" totalsRowDxfId="160" dataCellStyle="桁区切り" totalsRow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782D6DA-0D82-4EC9-A067-4388C582C5F9}" name="M_TABLE_37000" displayName="M_TABLE_37000" ref="B23:I43" totalsRowShown="0">
  <autoFilter ref="B23:I43" xr:uid="{D782D6DA-0D82-4EC9-A067-4388C582C5F9}"/>
  <tableColumns count="8">
    <tableColumn id="9" xr3:uid="{24E1AA00-C568-483F-AC13-FA6C260653FD}" name="産業中分類上位２０"/>
    <tableColumn id="10" xr3:uid="{E70F9ADD-F080-4D15-86E3-EC550E21034C}" name="総数／事業所数" dataCellStyle="桁区切り"/>
    <tableColumn id="11" xr3:uid="{D79052E8-5964-40FF-A9B7-D61749E4486E}" name="総数／構成比" dataDxfId="243"/>
    <tableColumn id="12" xr3:uid="{19043FBB-9EA2-4B73-A62A-28ADCF4BC0A6}" name="個人／事業所数" dataCellStyle="桁区切り"/>
    <tableColumn id="13" xr3:uid="{F12394A7-A21B-441F-9C2D-2E1F54A9E0F0}" name="個人／構成比" dataDxfId="242"/>
    <tableColumn id="14" xr3:uid="{62359A9C-B46C-4B77-9818-3241E33ED289}" name="法人／事業所数" dataCellStyle="桁区切り"/>
    <tableColumn id="15" xr3:uid="{9ADC7AB9-2355-43E1-97AD-5A232DE59AF0}" name="法人／構成比" dataDxfId="241"/>
    <tableColumn id="16" xr3:uid="{A30D416D-B42F-4516-BDF3-48BD79CA687B}" name="法人以外の団体／事業所数" dataCellStyle="桁区切り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52A6211-2D70-489A-9DAF-37D423C16F0F}" name="M_TABLE_37206" displayName="M_TABLE_37206" ref="B23:I43" totalsRowShown="0">
  <autoFilter ref="B23:I43" xr:uid="{052A6211-2D70-489A-9DAF-37D423C16F0F}"/>
  <tableColumns count="8">
    <tableColumn id="9" xr3:uid="{4062505E-629D-4969-BE97-E911FC45AC3F}" name="産業中分類上位２０"/>
    <tableColumn id="10" xr3:uid="{2F901610-CC74-4813-AB91-6B2A99AFE812}" name="総数／事業所数" dataCellStyle="桁区切り"/>
    <tableColumn id="11" xr3:uid="{03F910A6-2684-4C98-9917-EE78D5E90BCD}" name="総数／構成比" dataDxfId="159"/>
    <tableColumn id="12" xr3:uid="{A6242B19-5C9D-4522-8C7C-5D7C269DB8CE}" name="個人／事業所数" dataCellStyle="桁区切り"/>
    <tableColumn id="13" xr3:uid="{CA84A704-1F8B-4EF0-BF09-BFA53FE22390}" name="個人／構成比" dataDxfId="158"/>
    <tableColumn id="14" xr3:uid="{96E28244-205A-4623-81B2-5BF968F8DC03}" name="法人／事業所数" dataCellStyle="桁区切り"/>
    <tableColumn id="15" xr3:uid="{1FDA2E09-56CF-4B3C-92AA-B9A963C701AF}" name="法人／構成比" dataDxfId="157"/>
    <tableColumn id="16" xr3:uid="{C735E0B6-5D48-46C0-A30F-1BB4BF644271}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29704F4C-0C3A-487E-8D2C-3801D3B04EB2}" name="S_TABLE_37206" displayName="S_TABLE_37206" ref="B46:I71" totalsRowShown="0">
  <autoFilter ref="B46:I71" xr:uid="{29704F4C-0C3A-487E-8D2C-3801D3B04EB2}"/>
  <tableColumns count="8">
    <tableColumn id="9" xr3:uid="{02B52A0A-1F7C-4347-8B9E-3CD9EF23F018}" name="産業小分類上位２０"/>
    <tableColumn id="10" xr3:uid="{CCA94DDC-4FB2-4119-965E-55C7340E4F76}" name="総数／事業所数" dataCellStyle="桁区切り"/>
    <tableColumn id="11" xr3:uid="{096040BD-4D0B-4A64-8E8E-CE73014D7738}" name="総数／構成比" dataDxfId="156"/>
    <tableColumn id="12" xr3:uid="{15E7D538-E18D-4156-AA1F-E7C330E734EB}" name="個人／事業所数" dataCellStyle="桁区切り"/>
    <tableColumn id="13" xr3:uid="{AE77E97F-1B1F-4BA5-AC2F-5FF5F424BD69}" name="個人／構成比" dataDxfId="155"/>
    <tableColumn id="14" xr3:uid="{252B7751-33B6-4AE0-968A-0A91231987FE}" name="法人／事業所数" dataCellStyle="桁区切り"/>
    <tableColumn id="15" xr3:uid="{62814168-4541-4895-AECE-058664B9B669}" name="法人／構成比" dataDxfId="154"/>
    <tableColumn id="16" xr3:uid="{F014D909-7CE1-4D16-984E-AB761D0E8E91}" name="法人以外の団体／事業所数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7BE45DBF-2279-422B-8A83-ABE4FC141521}" name="LTBL_37207" displayName="LTBL_37207" ref="B4:I20" totalsRowCount="1">
  <autoFilter ref="B4:I19" xr:uid="{7BE45DBF-2279-422B-8A83-ABE4FC141521}"/>
  <tableColumns count="8">
    <tableColumn id="9" xr3:uid="{3849A72F-1A1C-4E73-829E-2F8283CAB1AB}" name="産業大分類" totalsRowLabel="合計" totalsRowDxfId="153"/>
    <tableColumn id="10" xr3:uid="{73CED650-73FA-44A1-A005-7BF3B3D943BE}" name="総数／事業所数" totalsRowFunction="custom" totalsRowDxfId="152" dataCellStyle="桁区切り" totalsRowCellStyle="桁区切り">
      <totalsRowFormula>SUM(LTBL_37207[総数／事業所数])</totalsRowFormula>
    </tableColumn>
    <tableColumn id="11" xr3:uid="{82901D96-DEBD-47FC-9B4B-CC4B06B8CE54}" name="総数／構成比" dataDxfId="151"/>
    <tableColumn id="12" xr3:uid="{9C84D864-BDFB-4B37-ADDE-CE3DAE27A976}" name="個人／事業所数" totalsRowFunction="sum" totalsRowDxfId="150" dataCellStyle="桁区切り" totalsRowCellStyle="桁区切り"/>
    <tableColumn id="13" xr3:uid="{D447DEF9-BBA3-426D-A1BC-C09720F7EFD4}" name="個人／構成比" dataDxfId="149"/>
    <tableColumn id="14" xr3:uid="{FD65AD49-B682-4603-A4C5-A9EE3FFFC4FA}" name="法人／事業所数" totalsRowFunction="sum" totalsRowDxfId="148" dataCellStyle="桁区切り" totalsRowCellStyle="桁区切り"/>
    <tableColumn id="15" xr3:uid="{BF30700C-F991-428A-9F77-3DC785A5FD5B}" name="法人／構成比" dataDxfId="147"/>
    <tableColumn id="16" xr3:uid="{DB2443D6-9058-4693-88CD-F5E8192CE53E}" name="法人以外の団体／事業所数" totalsRowFunction="sum" totalsRowDxfId="146" dataCellStyle="桁区切り" totalsRowCellStyle="桁区切り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5DDA50D7-EE42-4E51-A73C-7742FF06E4C1}" name="M_TABLE_37207" displayName="M_TABLE_37207" ref="B23:I45" totalsRowShown="0">
  <autoFilter ref="B23:I45" xr:uid="{5DDA50D7-EE42-4E51-A73C-7742FF06E4C1}"/>
  <tableColumns count="8">
    <tableColumn id="9" xr3:uid="{4CB88C6C-18E9-4DAE-883B-7F39B56B7946}" name="産業中分類上位２０"/>
    <tableColumn id="10" xr3:uid="{9FDBDCE2-6DA3-4C6D-B9F4-AAFB65FCB7ED}" name="総数／事業所数" dataCellStyle="桁区切り"/>
    <tableColumn id="11" xr3:uid="{CDEB495C-9D3F-40D5-97B7-0BB02A8C3918}" name="総数／構成比" dataDxfId="145"/>
    <tableColumn id="12" xr3:uid="{5A3E8008-DA3A-4F3A-AEDF-5E2AB34C15EF}" name="個人／事業所数" dataCellStyle="桁区切り"/>
    <tableColumn id="13" xr3:uid="{F0BBD480-6A57-4F72-BF99-E5757F634A9B}" name="個人／構成比" dataDxfId="144"/>
    <tableColumn id="14" xr3:uid="{C2E5B6AA-F5D0-4C28-BB61-6F7DE37E5E41}" name="法人／事業所数" dataCellStyle="桁区切り"/>
    <tableColumn id="15" xr3:uid="{5F232F84-F8B3-4B53-AEC8-E6620419AAB7}" name="法人／構成比" dataDxfId="143"/>
    <tableColumn id="16" xr3:uid="{DC703BFE-7179-4BBD-AE60-E3783691D6F7}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DCEEA8A4-879C-424D-BFCD-32B6D8658334}" name="S_TABLE_37207" displayName="S_TABLE_37207" ref="B48:I71" totalsRowShown="0">
  <autoFilter ref="B48:I71" xr:uid="{DCEEA8A4-879C-424D-BFCD-32B6D8658334}"/>
  <tableColumns count="8">
    <tableColumn id="9" xr3:uid="{C9F19946-F176-46DA-9065-4B1E58C77BA3}" name="産業小分類上位２０"/>
    <tableColumn id="10" xr3:uid="{AE7A8299-AACE-4754-93E9-B1668EA1F7DB}" name="総数／事業所数" dataCellStyle="桁区切り"/>
    <tableColumn id="11" xr3:uid="{2AC7DED2-ED1F-41C7-B765-B6A2C030BFF9}" name="総数／構成比" dataDxfId="142"/>
    <tableColumn id="12" xr3:uid="{258B3222-5FEC-4EA2-89F2-7BE2949E3C9C}" name="個人／事業所数" dataCellStyle="桁区切り"/>
    <tableColumn id="13" xr3:uid="{9250A4C3-0BB3-4BB4-948D-210A752AAF83}" name="個人／構成比" dataDxfId="141"/>
    <tableColumn id="14" xr3:uid="{68BCF89C-351C-4632-823F-282518EC4E27}" name="法人／事業所数" dataCellStyle="桁区切り"/>
    <tableColumn id="15" xr3:uid="{319083D4-EC40-4E89-B1FB-8C1C71380403}" name="法人／構成比" dataDxfId="140"/>
    <tableColumn id="16" xr3:uid="{C9DD9E21-07A5-47B2-8D5F-B6CBEFF283B0}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8E160B4A-55C6-4700-9BE9-296DB4A4A898}" name="LTBL_37208" displayName="LTBL_37208" ref="B4:I20" totalsRowCount="1">
  <autoFilter ref="B4:I19" xr:uid="{8E160B4A-55C6-4700-9BE9-296DB4A4A898}"/>
  <tableColumns count="8">
    <tableColumn id="9" xr3:uid="{07A5ECD3-2090-434A-8EE1-57E13F85D1D6}" name="産業大分類" totalsRowLabel="合計" totalsRowDxfId="139"/>
    <tableColumn id="10" xr3:uid="{9C8CA340-5099-4AFC-BB49-17B4FCA58361}" name="総数／事業所数" totalsRowFunction="custom" totalsRowDxfId="138" dataCellStyle="桁区切り" totalsRowCellStyle="桁区切り">
      <totalsRowFormula>SUM(LTBL_37208[総数／事業所数])</totalsRowFormula>
    </tableColumn>
    <tableColumn id="11" xr3:uid="{5BDDC17F-4C3A-48D3-B203-20B77458DDA6}" name="総数／構成比" dataDxfId="137"/>
    <tableColumn id="12" xr3:uid="{7A897C64-B547-40B7-96B9-AFE3A8CB7494}" name="個人／事業所数" totalsRowFunction="sum" totalsRowDxfId="136" dataCellStyle="桁区切り" totalsRowCellStyle="桁区切り"/>
    <tableColumn id="13" xr3:uid="{CA16EF63-1ACA-4025-92E4-A31B03BFE586}" name="個人／構成比" dataDxfId="135"/>
    <tableColumn id="14" xr3:uid="{518E4A74-778F-4F0A-B36E-28CD532BEEAD}" name="法人／事業所数" totalsRowFunction="sum" totalsRowDxfId="134" dataCellStyle="桁区切り" totalsRowCellStyle="桁区切り"/>
    <tableColumn id="15" xr3:uid="{C01A8F08-A4FE-4A96-9265-5983619D36EF}" name="法人／構成比" dataDxfId="133"/>
    <tableColumn id="16" xr3:uid="{C63AD9A8-E114-41B6-A920-B57A6FE62045}" name="法人以外の団体／事業所数" totalsRowFunction="sum" totalsRowDxfId="132" dataCellStyle="桁区切り" totalsRow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2AC8DA5B-7BAA-495B-8E78-B8B767E73114}" name="M_TABLE_37208" displayName="M_TABLE_37208" ref="B23:I43" totalsRowShown="0">
  <autoFilter ref="B23:I43" xr:uid="{2AC8DA5B-7BAA-495B-8E78-B8B767E73114}"/>
  <tableColumns count="8">
    <tableColumn id="9" xr3:uid="{928E4F1F-8257-4F2B-8CC2-D3CEBE124929}" name="産業中分類上位２０"/>
    <tableColumn id="10" xr3:uid="{A7D647E2-4839-4CD4-AC92-86164E63E008}" name="総数／事業所数" dataCellStyle="桁区切り"/>
    <tableColumn id="11" xr3:uid="{0C12318E-11A3-4AF4-A640-55C65B0D6980}" name="総数／構成比" dataDxfId="131"/>
    <tableColumn id="12" xr3:uid="{DD9BF580-400F-4D3F-9D15-F2A729AC7DAB}" name="個人／事業所数" dataCellStyle="桁区切り"/>
    <tableColumn id="13" xr3:uid="{08AE93C7-6F7A-4DA4-AB2B-5D42A9C3D435}" name="個人／構成比" dataDxfId="130"/>
    <tableColumn id="14" xr3:uid="{0AA49A82-8EF7-47D4-87D9-64FED5B425EA}" name="法人／事業所数" dataCellStyle="桁区切り"/>
    <tableColumn id="15" xr3:uid="{2758EDB4-E8D8-46C1-B29A-DDB8FC59CDB3}" name="法人／構成比" dataDxfId="129"/>
    <tableColumn id="16" xr3:uid="{7AB9ECD3-BF15-47D5-A108-2B35848F0615}" name="法人以外の団体／事業所数" dataCellStyle="桁区切り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E971447F-04CA-4ABD-A277-787A5D0F5758}" name="S_TABLE_37208" displayName="S_TABLE_37208" ref="B46:I66" totalsRowShown="0">
  <autoFilter ref="B46:I66" xr:uid="{E971447F-04CA-4ABD-A277-787A5D0F5758}"/>
  <tableColumns count="8">
    <tableColumn id="9" xr3:uid="{694F40C8-5ECA-463C-B8AA-9B4CE7F8D954}" name="産業小分類上位２０"/>
    <tableColumn id="10" xr3:uid="{F0542815-F3DE-4238-BF1C-E7802F01734E}" name="総数／事業所数" dataCellStyle="桁区切り"/>
    <tableColumn id="11" xr3:uid="{49AA14B6-A2EF-440F-9365-88521A2462E4}" name="総数／構成比" dataDxfId="128"/>
    <tableColumn id="12" xr3:uid="{36F6CC7D-0A06-4B5F-9E5D-D1A80ABD38D3}" name="個人／事業所数" dataCellStyle="桁区切り"/>
    <tableColumn id="13" xr3:uid="{A0DC430F-6498-4B9D-B375-55774D1D5311}" name="個人／構成比" dataDxfId="127"/>
    <tableColumn id="14" xr3:uid="{73DAD135-6999-467E-8473-A8156EA9198F}" name="法人／事業所数" dataCellStyle="桁区切り"/>
    <tableColumn id="15" xr3:uid="{2DC1A5AE-4455-4A90-9DAB-3EC011019360}" name="法人／構成比" dataDxfId="126"/>
    <tableColumn id="16" xr3:uid="{039B873E-59A6-4E21-9D6A-CCAF1466AE90}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DE971D9D-D802-4F35-8BDA-FF21C6D7D1B6}" name="LTBL_37322" displayName="LTBL_37322" ref="B4:I20" totalsRowCount="1">
  <autoFilter ref="B4:I19" xr:uid="{DE971D9D-D802-4F35-8BDA-FF21C6D7D1B6}"/>
  <tableColumns count="8">
    <tableColumn id="9" xr3:uid="{0A184C5A-11BD-46F3-86FE-205172D869D9}" name="産業大分類" totalsRowLabel="合計" totalsRowDxfId="125"/>
    <tableColumn id="10" xr3:uid="{55E8E8EE-7A0C-4252-81CB-A79ACF711615}" name="総数／事業所数" totalsRowFunction="custom" totalsRowDxfId="124" dataCellStyle="桁区切り" totalsRowCellStyle="桁区切り">
      <totalsRowFormula>SUM(LTBL_37322[総数／事業所数])</totalsRowFormula>
    </tableColumn>
    <tableColumn id="11" xr3:uid="{771C5506-8A25-4D13-A342-266883557D4E}" name="総数／構成比" dataDxfId="123"/>
    <tableColumn id="12" xr3:uid="{787F9608-C030-4D70-98D3-5CEB4E8F4068}" name="個人／事業所数" totalsRowFunction="sum" totalsRowDxfId="122" dataCellStyle="桁区切り" totalsRowCellStyle="桁区切り"/>
    <tableColumn id="13" xr3:uid="{EBE4FC66-5BCA-4D9B-9527-22A0E8B23702}" name="個人／構成比" dataDxfId="121"/>
    <tableColumn id="14" xr3:uid="{FE3529C8-F410-446F-9077-74DC51058645}" name="法人／事業所数" totalsRowFunction="sum" totalsRowDxfId="120" dataCellStyle="桁区切り" totalsRowCellStyle="桁区切り"/>
    <tableColumn id="15" xr3:uid="{A18715BA-F6FD-43EA-B524-13B3C0BCD63E}" name="法人／構成比" dataDxfId="119"/>
    <tableColumn id="16" xr3:uid="{834DD677-D3CB-4CD4-A3E5-5DDCE423EBBB}" name="法人以外の団体／事業所数" totalsRowFunction="sum" totalsRowDxfId="118" dataCellStyle="桁区切り" totalsRow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3B6E0E70-2182-4A0D-B9AE-46DA83B4EEA4}" name="M_TABLE_37322" displayName="M_TABLE_37322" ref="B23:I43" totalsRowShown="0">
  <autoFilter ref="B23:I43" xr:uid="{3B6E0E70-2182-4A0D-B9AE-46DA83B4EEA4}"/>
  <tableColumns count="8">
    <tableColumn id="9" xr3:uid="{523A11DE-0830-4B46-8B6F-2A331B46C612}" name="産業中分類上位２０"/>
    <tableColumn id="10" xr3:uid="{6BB7D6AD-2A3F-41FB-A794-D4527D0B4B53}" name="総数／事業所数" dataCellStyle="桁区切り"/>
    <tableColumn id="11" xr3:uid="{D4038D55-7B53-484D-B941-EFCFF8A2089D}" name="総数／構成比" dataDxfId="117"/>
    <tableColumn id="12" xr3:uid="{3E34AA55-A31C-417A-8DD3-CA9AAF3DB028}" name="個人／事業所数" dataCellStyle="桁区切り"/>
    <tableColumn id="13" xr3:uid="{8F6E7140-FC39-4E15-B3F5-B167BE28B307}" name="個人／構成比" dataDxfId="116"/>
    <tableColumn id="14" xr3:uid="{2275F7EC-9CFD-4C40-AE81-440AEB3179A1}" name="法人／事業所数" dataCellStyle="桁区切り"/>
    <tableColumn id="15" xr3:uid="{8E031D06-7D91-4379-9E5C-F4E056E24885}" name="法人／構成比" dataDxfId="115"/>
    <tableColumn id="16" xr3:uid="{FF73805F-9528-4100-8B0D-A4E77A13C4FA}" name="法人以外の団体／事業所数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CEEC541-83E7-47CB-B34A-50E2F3767836}" name="S_TABLE_37000" displayName="S_TABLE_37000" ref="B46:I66" totalsRowShown="0">
  <autoFilter ref="B46:I66" xr:uid="{4CEEC541-83E7-47CB-B34A-50E2F3767836}"/>
  <tableColumns count="8">
    <tableColumn id="9" xr3:uid="{E3DA3B8C-F4F2-4581-9849-EA5BF4B4A7D3}" name="産業小分類上位２０"/>
    <tableColumn id="10" xr3:uid="{A0CECE40-B015-4A6B-9204-0B1323DB48FA}" name="総数／事業所数" dataCellStyle="桁区切り"/>
    <tableColumn id="11" xr3:uid="{75169A51-BB7D-40A0-A96F-2CD344BCE34E}" name="総数／構成比" dataDxfId="240"/>
    <tableColumn id="12" xr3:uid="{B36AB0D0-6C99-4AC9-8348-86936EF73239}" name="個人／事業所数" dataCellStyle="桁区切り"/>
    <tableColumn id="13" xr3:uid="{1C4F99AF-254E-4A66-9AEC-3EF713CF57E1}" name="個人／構成比" dataDxfId="239"/>
    <tableColumn id="14" xr3:uid="{B312BDC2-119C-4C07-9442-6CA420C173F0}" name="法人／事業所数" dataCellStyle="桁区切り"/>
    <tableColumn id="15" xr3:uid="{5BBEF3DB-D1A1-4183-A7F0-3745C9F92C9A}" name="法人／構成比" dataDxfId="238"/>
    <tableColumn id="16" xr3:uid="{C43C7B9E-08EF-415C-81F2-4727A0A86098}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4CF96471-B709-4398-83D8-173B07CABD98}" name="S_TABLE_37322" displayName="S_TABLE_37322" ref="B46:I67" totalsRowShown="0">
  <autoFilter ref="B46:I67" xr:uid="{4CF96471-B709-4398-83D8-173B07CABD98}"/>
  <tableColumns count="8">
    <tableColumn id="9" xr3:uid="{943E1FF8-ED7E-4B46-B625-7B69780EEED2}" name="産業小分類上位２０"/>
    <tableColumn id="10" xr3:uid="{3C332FAF-B4A8-421C-BB2F-8622673F0703}" name="総数／事業所数" dataCellStyle="桁区切り"/>
    <tableColumn id="11" xr3:uid="{432A7096-9FA8-43A8-A05B-876DEF330BB7}" name="総数／構成比" dataDxfId="114"/>
    <tableColumn id="12" xr3:uid="{2598E360-0793-4527-9218-A56014831FCA}" name="個人／事業所数" dataCellStyle="桁区切り"/>
    <tableColumn id="13" xr3:uid="{C356552F-886F-4917-95EA-49F7B2660519}" name="個人／構成比" dataDxfId="113"/>
    <tableColumn id="14" xr3:uid="{0C668CE2-BAFE-49A1-A9B1-2D2D2DFC59A0}" name="法人／事業所数" dataCellStyle="桁区切り"/>
    <tableColumn id="15" xr3:uid="{E47B8953-523E-4E30-B89E-E9122AA837E4}" name="法人／構成比" dataDxfId="112"/>
    <tableColumn id="16" xr3:uid="{8AEA28C0-BCA9-4C84-B6D3-1E1ABB275C3E}" name="法人以外の団体／事業所数" dataCellStyle="桁区切り"/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3AC404B-8D27-4CF9-8B0B-41BB35015674}" name="LTBL_37324" displayName="LTBL_37324" ref="B4:I20" totalsRowCount="1">
  <autoFilter ref="B4:I19" xr:uid="{03AC404B-8D27-4CF9-8B0B-41BB35015674}"/>
  <tableColumns count="8">
    <tableColumn id="9" xr3:uid="{6ED3E645-5F88-4BBA-892A-D1DF3E41665A}" name="産業大分類" totalsRowLabel="合計" totalsRowDxfId="111"/>
    <tableColumn id="10" xr3:uid="{CEE75E52-4B5D-430D-B0D0-7025987E0362}" name="総数／事業所数" totalsRowFunction="custom" totalsRowDxfId="110" dataCellStyle="桁区切り" totalsRowCellStyle="桁区切り">
      <totalsRowFormula>SUM(LTBL_37324[総数／事業所数])</totalsRowFormula>
    </tableColumn>
    <tableColumn id="11" xr3:uid="{99C290FE-12D7-4493-8FE6-56DD6020C991}" name="総数／構成比" dataDxfId="109"/>
    <tableColumn id="12" xr3:uid="{A5D622DE-9A27-4F4F-BBD7-610C4177538F}" name="個人／事業所数" totalsRowFunction="sum" totalsRowDxfId="108" dataCellStyle="桁区切り" totalsRowCellStyle="桁区切り"/>
    <tableColumn id="13" xr3:uid="{9E9D688C-9EF2-450C-84EC-4564E571F965}" name="個人／構成比" dataDxfId="107"/>
    <tableColumn id="14" xr3:uid="{C85CBD02-B5E0-407E-A8E0-BBEEE334DF82}" name="法人／事業所数" totalsRowFunction="sum" totalsRowDxfId="106" dataCellStyle="桁区切り" totalsRowCellStyle="桁区切り"/>
    <tableColumn id="15" xr3:uid="{2DCAC3E6-365B-42A0-925E-FF4FCFBEFF90}" name="法人／構成比" dataDxfId="105"/>
    <tableColumn id="16" xr3:uid="{58AFA9C9-BFEE-419D-BE95-29D08F8DD193}" name="法人以外の団体／事業所数" totalsRowFunction="sum" totalsRowDxfId="104" dataCellStyle="桁区切り" totalsRow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75CDEB1-D57A-421A-983D-695456DF9A2D}" name="M_TABLE_37324" displayName="M_TABLE_37324" ref="B23:I44" totalsRowShown="0">
  <autoFilter ref="B23:I44" xr:uid="{075CDEB1-D57A-421A-983D-695456DF9A2D}"/>
  <tableColumns count="8">
    <tableColumn id="9" xr3:uid="{12FD7F27-646D-4EAB-9DAD-F8B4517AA3F4}" name="産業中分類上位２０"/>
    <tableColumn id="10" xr3:uid="{343D6A52-2282-4199-9E5A-945447F9CD89}" name="総数／事業所数" dataCellStyle="桁区切り"/>
    <tableColumn id="11" xr3:uid="{C65D52C3-0765-464C-B7B3-3FB2706D0180}" name="総数／構成比" dataDxfId="103"/>
    <tableColumn id="12" xr3:uid="{6FC6E008-4BD5-4A7D-902B-72B917DE6769}" name="個人／事業所数" dataCellStyle="桁区切り"/>
    <tableColumn id="13" xr3:uid="{9E9E9012-016C-49FC-B9D4-B0C23891C868}" name="個人／構成比" dataDxfId="102"/>
    <tableColumn id="14" xr3:uid="{BED08D06-B0BE-446A-80DA-681A6C4D4E66}" name="法人／事業所数" dataCellStyle="桁区切り"/>
    <tableColumn id="15" xr3:uid="{D206028C-BB80-4D75-94CA-986618E5DD62}" name="法人／構成比" dataDxfId="101"/>
    <tableColumn id="16" xr3:uid="{5A36641C-52D9-4523-B673-6E3CA4D07278}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BD11D33D-7745-4EEA-9316-A6F7D534E3E3}" name="S_TABLE_37324" displayName="S_TABLE_37324" ref="B47:I73" totalsRowShown="0">
  <autoFilter ref="B47:I73" xr:uid="{BD11D33D-7745-4EEA-9316-A6F7D534E3E3}"/>
  <tableColumns count="8">
    <tableColumn id="9" xr3:uid="{3B4110A1-AAE3-4C3D-A18D-70325BCB2AD6}" name="産業小分類上位２０"/>
    <tableColumn id="10" xr3:uid="{B080814B-95FB-4E81-BF71-3908CF291A9E}" name="総数／事業所数" dataCellStyle="桁区切り"/>
    <tableColumn id="11" xr3:uid="{7C9DE426-705D-4660-8FE2-F61E0C2E5006}" name="総数／構成比" dataDxfId="100"/>
    <tableColumn id="12" xr3:uid="{A248ABBB-1940-445B-AFEE-F20D37A10004}" name="個人／事業所数" dataCellStyle="桁区切り"/>
    <tableColumn id="13" xr3:uid="{80F47CDE-F4A7-4656-AD49-82BC127C6FD4}" name="個人／構成比" dataDxfId="99"/>
    <tableColumn id="14" xr3:uid="{965AED2D-D7F2-419B-8A93-F0EE980F5A10}" name="法人／事業所数" dataCellStyle="桁区切り"/>
    <tableColumn id="15" xr3:uid="{6BD135DD-5377-4C78-9C2F-AC5E8700DF26}" name="法人／構成比" dataDxfId="98"/>
    <tableColumn id="16" xr3:uid="{A5DBB972-E455-4B9F-BD9E-61CDD18692F7}" name="法人以外の団体／事業所数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8ED17138-1F20-4830-9E56-79DCE16CD180}" name="LTBL_37341" displayName="LTBL_37341" ref="B4:I20" totalsRowCount="1">
  <autoFilter ref="B4:I19" xr:uid="{8ED17138-1F20-4830-9E56-79DCE16CD180}"/>
  <tableColumns count="8">
    <tableColumn id="9" xr3:uid="{63E24D4A-3E3A-420D-AEAB-9AA0F1991B46}" name="産業大分類" totalsRowLabel="合計" totalsRowDxfId="97"/>
    <tableColumn id="10" xr3:uid="{5EFC2B16-4110-426B-BA9A-BE4933F95955}" name="総数／事業所数" totalsRowFunction="custom" totalsRowDxfId="96" dataCellStyle="桁区切り" totalsRowCellStyle="桁区切り">
      <totalsRowFormula>SUM(LTBL_37341[総数／事業所数])</totalsRowFormula>
    </tableColumn>
    <tableColumn id="11" xr3:uid="{CC7DC697-1033-4D95-BFE2-901E26137F0D}" name="総数／構成比" dataDxfId="95"/>
    <tableColumn id="12" xr3:uid="{8406C22A-557F-4247-95C0-70EA258B83D9}" name="個人／事業所数" totalsRowFunction="sum" totalsRowDxfId="94" dataCellStyle="桁区切り" totalsRowCellStyle="桁区切り"/>
    <tableColumn id="13" xr3:uid="{A7F04EC4-CA1A-4B6D-B84E-78693CF0906A}" name="個人／構成比" dataDxfId="93"/>
    <tableColumn id="14" xr3:uid="{0930E1B0-2D62-44B5-B3F3-2B227F1EECAD}" name="法人／事業所数" totalsRowFunction="sum" totalsRowDxfId="92" dataCellStyle="桁区切り" totalsRowCellStyle="桁区切り"/>
    <tableColumn id="15" xr3:uid="{60D6C109-C1D6-4713-954A-87FC128AF460}" name="法人／構成比" dataDxfId="91"/>
    <tableColumn id="16" xr3:uid="{846F7D53-E4BD-4118-AAFD-3CE12E97F83C}" name="法人以外の団体／事業所数" totalsRowFunction="sum" totalsRowDxfId="90" dataCellStyle="桁区切り" totalsRowCellStyle="桁区切り"/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30987EF5-00BC-4B28-BFE5-8F4C93D6AE52}" name="M_TABLE_37341" displayName="M_TABLE_37341" ref="B23:I43" totalsRowShown="0">
  <autoFilter ref="B23:I43" xr:uid="{30987EF5-00BC-4B28-BFE5-8F4C93D6AE52}"/>
  <tableColumns count="8">
    <tableColumn id="9" xr3:uid="{D23A5509-C2CC-46B4-AF19-ACA0F1A96C8E}" name="産業中分類上位２０"/>
    <tableColumn id="10" xr3:uid="{ECD8259D-925D-45BA-B2B5-C26B963171BC}" name="総数／事業所数" dataCellStyle="桁区切り"/>
    <tableColumn id="11" xr3:uid="{3868341E-221F-460E-BDC5-A2BED6CBB558}" name="総数／構成比" dataDxfId="89"/>
    <tableColumn id="12" xr3:uid="{873D7D36-9731-48BF-B7FA-D9FF2D9A8958}" name="個人／事業所数" dataCellStyle="桁区切り"/>
    <tableColumn id="13" xr3:uid="{E44FE556-03D1-47D7-B282-2B9A2772D636}" name="個人／構成比" dataDxfId="88"/>
    <tableColumn id="14" xr3:uid="{D22B8283-9066-4A54-973C-7A14754F9C7A}" name="法人／事業所数" dataCellStyle="桁区切り"/>
    <tableColumn id="15" xr3:uid="{EF2C1587-6BBC-49AE-93E2-7A915D28405F}" name="法人／構成比" dataDxfId="87"/>
    <tableColumn id="16" xr3:uid="{13ED76E2-A2A2-46FC-9509-7C7612B121FA}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C990D0A8-2D7B-4BF7-BDEB-00737CD013C4}" name="S_TABLE_37341" displayName="S_TABLE_37341" ref="B46:I70" totalsRowShown="0">
  <autoFilter ref="B46:I70" xr:uid="{C990D0A8-2D7B-4BF7-BDEB-00737CD013C4}"/>
  <tableColumns count="8">
    <tableColumn id="9" xr3:uid="{B2D569CD-0137-44B8-8204-5854399104C9}" name="産業小分類上位２０"/>
    <tableColumn id="10" xr3:uid="{E0EE73A5-5D29-43BB-8F28-FD04DCF14DBA}" name="総数／事業所数" dataCellStyle="桁区切り"/>
    <tableColumn id="11" xr3:uid="{5F557533-6EC0-4FCE-80FD-6EA6890CD284}" name="総数／構成比" dataDxfId="86"/>
    <tableColumn id="12" xr3:uid="{8D3FCD7C-871E-4F33-88FE-FC49343ABF14}" name="個人／事業所数" dataCellStyle="桁区切り"/>
    <tableColumn id="13" xr3:uid="{499692AE-19D2-47B7-936D-B64178B1F342}" name="個人／構成比" dataDxfId="85"/>
    <tableColumn id="14" xr3:uid="{EEA9FEA1-FB0F-48A8-9740-6D93732284C5}" name="法人／事業所数" dataCellStyle="桁区切り"/>
    <tableColumn id="15" xr3:uid="{9B47268B-64CB-4617-8377-6B4631B79F2E}" name="法人／構成比" dataDxfId="84"/>
    <tableColumn id="16" xr3:uid="{ADB2348E-B5AC-4EC5-8195-352170327FC7}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BB25CABB-11C8-4F24-9DE8-EE27BD19EF9D}" name="LTBL_37364" displayName="LTBL_37364" ref="B4:I20" totalsRowCount="1">
  <autoFilter ref="B4:I19" xr:uid="{BB25CABB-11C8-4F24-9DE8-EE27BD19EF9D}"/>
  <tableColumns count="8">
    <tableColumn id="9" xr3:uid="{2925E24D-7A45-450C-B978-17C9A7B6834F}" name="産業大分類" totalsRowLabel="合計" totalsRowDxfId="83"/>
    <tableColumn id="10" xr3:uid="{4866FB7F-3D39-4C48-B7B3-7AF8ACF7DCC0}" name="総数／事業所数" totalsRowFunction="custom" totalsRowDxfId="82" dataCellStyle="桁区切り" totalsRowCellStyle="桁区切り">
      <totalsRowFormula>SUM(LTBL_37364[総数／事業所数])</totalsRowFormula>
    </tableColumn>
    <tableColumn id="11" xr3:uid="{CEB068B3-85C1-4399-AF66-BF57EB1B43E1}" name="総数／構成比" dataDxfId="81"/>
    <tableColumn id="12" xr3:uid="{1ECB5BEF-AF5D-4D2A-AF8D-D22F82CCAA97}" name="個人／事業所数" totalsRowFunction="sum" totalsRowDxfId="80" dataCellStyle="桁区切り" totalsRowCellStyle="桁区切り"/>
    <tableColumn id="13" xr3:uid="{A8F1ACD9-33BF-4FED-8CB1-C843F9842D02}" name="個人／構成比" dataDxfId="79"/>
    <tableColumn id="14" xr3:uid="{576746E8-BFA2-44E4-B415-CC43A35F2426}" name="法人／事業所数" totalsRowFunction="sum" totalsRowDxfId="78" dataCellStyle="桁区切り" totalsRowCellStyle="桁区切り"/>
    <tableColumn id="15" xr3:uid="{EA089D91-6B58-4BD5-9447-E60CFE1F15CA}" name="法人／構成比" dataDxfId="77"/>
    <tableColumn id="16" xr3:uid="{2592B2B7-DF0F-4D0C-9D80-5CE5DD0CB6A3}" name="法人以外の団体／事業所数" totalsRowFunction="sum" totalsRowDxfId="76" dataCellStyle="桁区切り" totalsRow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CBD8B8D0-31EC-41C8-B394-A5363B950B4D}" name="M_TABLE_37364" displayName="M_TABLE_37364" ref="B23:I51" totalsRowShown="0">
  <autoFilter ref="B23:I51" xr:uid="{CBD8B8D0-31EC-41C8-B394-A5363B950B4D}"/>
  <tableColumns count="8">
    <tableColumn id="9" xr3:uid="{4D55E165-A016-4CB5-9B9C-729A4FD82347}" name="産業中分類上位２０"/>
    <tableColumn id="10" xr3:uid="{FF9C8C32-F473-42D0-8972-338ABCB048EA}" name="総数／事業所数" dataCellStyle="桁区切り"/>
    <tableColumn id="11" xr3:uid="{2129D320-1166-4C83-B1B2-0ECA840C01C5}" name="総数／構成比" dataDxfId="75"/>
    <tableColumn id="12" xr3:uid="{68943F7E-6092-491D-A333-08EDEF400CAA}" name="個人／事業所数" dataCellStyle="桁区切り"/>
    <tableColumn id="13" xr3:uid="{DFA2D02E-A796-4A83-8788-8A2A30088E9E}" name="個人／構成比" dataDxfId="74"/>
    <tableColumn id="14" xr3:uid="{E5C5E24D-84BF-48F0-B26E-3B408786E70D}" name="法人／事業所数" dataCellStyle="桁区切り"/>
    <tableColumn id="15" xr3:uid="{A5875D63-C1B2-4ED6-A00C-61D1953B92EC}" name="法人／構成比" dataDxfId="73"/>
    <tableColumn id="16" xr3:uid="{DB8DF22A-B64F-490F-B6C4-DF9FC2BF0B63}" name="法人以外の団体／事業所数" dataCellStyle="桁区切り"/>
  </tableColumns>
  <tableStyleInfo name="TableStyleMedium9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43E82B4F-C04B-4CF7-B46D-2DAA1FD95530}" name="S_TABLE_37364" displayName="S_TABLE_37364" ref="B54:I76" totalsRowShown="0">
  <autoFilter ref="B54:I76" xr:uid="{43E82B4F-C04B-4CF7-B46D-2DAA1FD95530}"/>
  <tableColumns count="8">
    <tableColumn id="9" xr3:uid="{4D29B582-0934-4E66-A590-0D3FD8D7572F}" name="産業小分類上位２０"/>
    <tableColumn id="10" xr3:uid="{0AA5D56B-0FDF-4CB6-81EC-E38FBE7C45B0}" name="総数／事業所数" dataCellStyle="桁区切り"/>
    <tableColumn id="11" xr3:uid="{5EC0BAE9-FD8F-48B1-B57B-C29F55190EBC}" name="総数／構成比" dataDxfId="72"/>
    <tableColumn id="12" xr3:uid="{EA288415-2533-4BC1-AA5F-753035490112}" name="個人／事業所数" dataCellStyle="桁区切り"/>
    <tableColumn id="13" xr3:uid="{3999108C-9043-4DE3-8E05-7CE91A99000E}" name="個人／構成比" dataDxfId="71"/>
    <tableColumn id="14" xr3:uid="{7D81D54A-E4E8-4DED-B70C-7FC2EECADCA2}" name="法人／事業所数" dataCellStyle="桁区切り"/>
    <tableColumn id="15" xr3:uid="{4EA25D11-79D9-49F8-8F47-D09FB97835E7}" name="法人／構成比" dataDxfId="70"/>
    <tableColumn id="16" xr3:uid="{80DA793E-CD38-42FC-A8D9-2636BE9C6856}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47E2B75-C906-425C-8ACF-E94B45D53AD0}" name="LTBL_37201" displayName="LTBL_37201" ref="B4:I20" totalsRowCount="1">
  <autoFilter ref="B4:I19" xr:uid="{D47E2B75-C906-425C-8ACF-E94B45D53AD0}"/>
  <tableColumns count="8">
    <tableColumn id="9" xr3:uid="{56F64949-1C2B-4E57-B99A-C4839CC63611}" name="産業大分類" totalsRowLabel="合計" totalsRowDxfId="237"/>
    <tableColumn id="10" xr3:uid="{6DB61FB3-CE13-48AF-AB06-AE3745095AAD}" name="総数／事業所数" totalsRowFunction="custom" totalsRowDxfId="236" dataCellStyle="桁区切り" totalsRowCellStyle="桁区切り">
      <totalsRowFormula>SUM(LTBL_37201[総数／事業所数])</totalsRowFormula>
    </tableColumn>
    <tableColumn id="11" xr3:uid="{544048F3-3880-4866-93D0-4DE26D9CE1E5}" name="総数／構成比" dataDxfId="235"/>
    <tableColumn id="12" xr3:uid="{5E00EBAB-F94E-4DF7-9068-CDEA5A6E0AB1}" name="個人／事業所数" totalsRowFunction="sum" totalsRowDxfId="234" dataCellStyle="桁区切り" totalsRowCellStyle="桁区切り"/>
    <tableColumn id="13" xr3:uid="{C6720CCC-2802-4305-82BB-321FFBFA1019}" name="個人／構成比" dataDxfId="233"/>
    <tableColumn id="14" xr3:uid="{A4222FAE-BA09-41C8-B178-0069F3D18CE9}" name="法人／事業所数" totalsRowFunction="sum" totalsRowDxfId="232" dataCellStyle="桁区切り" totalsRowCellStyle="桁区切り"/>
    <tableColumn id="15" xr3:uid="{C453E6A0-C94B-4FA9-B634-5B0A26815012}" name="法人／構成比" dataDxfId="231"/>
    <tableColumn id="16" xr3:uid="{7908B89F-1BCD-4F95-9D6F-C23188D0F4A9}" name="法人以外の団体／事業所数" totalsRowFunction="sum" totalsRowDxfId="230" dataCellStyle="桁区切り" totalsRow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588B318F-05D2-4288-A047-12604AE4BF7C}" name="LTBL_37386" displayName="LTBL_37386" ref="B4:I20" totalsRowCount="1">
  <autoFilter ref="B4:I19" xr:uid="{588B318F-05D2-4288-A047-12604AE4BF7C}"/>
  <tableColumns count="8">
    <tableColumn id="9" xr3:uid="{DC272BEA-B846-41FE-9699-226E466B8D91}" name="産業大分類" totalsRowLabel="合計" totalsRowDxfId="69"/>
    <tableColumn id="10" xr3:uid="{AD8B4AB4-69A0-4985-A051-2416DE283846}" name="総数／事業所数" totalsRowFunction="custom" totalsRowDxfId="68" dataCellStyle="桁区切り" totalsRowCellStyle="桁区切り">
      <totalsRowFormula>SUM(LTBL_37386[総数／事業所数])</totalsRowFormula>
    </tableColumn>
    <tableColumn id="11" xr3:uid="{21E50CB4-0353-40C9-9F65-3D54DD957A81}" name="総数／構成比" dataDxfId="67"/>
    <tableColumn id="12" xr3:uid="{07161EB7-C1B4-44BD-A7DA-A38E39820DB3}" name="個人／事業所数" totalsRowFunction="sum" totalsRowDxfId="66" dataCellStyle="桁区切り" totalsRowCellStyle="桁区切り"/>
    <tableColumn id="13" xr3:uid="{0AF9E3C1-FB17-4B07-B6EC-66AFBA5CBB41}" name="個人／構成比" dataDxfId="65"/>
    <tableColumn id="14" xr3:uid="{733F5E56-C831-42B8-B56F-B81A3BFE0D37}" name="法人／事業所数" totalsRowFunction="sum" totalsRowDxfId="64" dataCellStyle="桁区切り" totalsRowCellStyle="桁区切り"/>
    <tableColumn id="15" xr3:uid="{82690F5B-DBD2-4F80-8C9A-C6A37718F6BA}" name="法人／構成比" dataDxfId="63"/>
    <tableColumn id="16" xr3:uid="{8DE92949-6576-4C12-B539-F88B65AFC4D6}" name="法人以外の団体／事業所数" totalsRowFunction="sum" totalsRowDxfId="62" dataCellStyle="桁区切り" totalsRow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D9F5B51D-0A14-499B-88F0-36439EBBE260}" name="M_TABLE_37386" displayName="M_TABLE_37386" ref="B23:I43" totalsRowShown="0">
  <autoFilter ref="B23:I43" xr:uid="{D9F5B51D-0A14-499B-88F0-36439EBBE260}"/>
  <tableColumns count="8">
    <tableColumn id="9" xr3:uid="{1E587A37-3CD0-443F-BC32-593754CB099C}" name="産業中分類上位２０"/>
    <tableColumn id="10" xr3:uid="{9B508087-C69A-447B-84CE-E52CAAEE718A}" name="総数／事業所数" dataCellStyle="桁区切り"/>
    <tableColumn id="11" xr3:uid="{493320BD-1582-45C9-90CB-F48CF08F48AD}" name="総数／構成比" dataDxfId="61"/>
    <tableColumn id="12" xr3:uid="{3251FA8B-6C03-4376-A14E-3DECE7DA988E}" name="個人／事業所数" dataCellStyle="桁区切り"/>
    <tableColumn id="13" xr3:uid="{DC8C16A8-9CBF-4352-9511-AF5C52B9642A}" name="個人／構成比" dataDxfId="60"/>
    <tableColumn id="14" xr3:uid="{75977D11-A594-494A-92AD-33581DFC4747}" name="法人／事業所数" dataCellStyle="桁区切り"/>
    <tableColumn id="15" xr3:uid="{0BC8A5C6-9986-4EB1-AF0F-0FEBE9557340}" name="法人／構成比" dataDxfId="59"/>
    <tableColumn id="16" xr3:uid="{B748A5BF-2562-4FEC-9206-49C96CA624C0}" name="法人以外の団体／事業所数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C16E0D42-1A1A-4AF7-81D4-0232BA5F6BD2}" name="S_TABLE_37386" displayName="S_TABLE_37386" ref="B46:I67" totalsRowShown="0">
  <autoFilter ref="B46:I67" xr:uid="{C16E0D42-1A1A-4AF7-81D4-0232BA5F6BD2}"/>
  <tableColumns count="8">
    <tableColumn id="9" xr3:uid="{893FCFA4-B7E6-4D8F-9F0D-475C6785C608}" name="産業小分類上位２０"/>
    <tableColumn id="10" xr3:uid="{52E629F0-731C-4AAB-AEF6-06A128A1FF4F}" name="総数／事業所数" dataCellStyle="桁区切り"/>
    <tableColumn id="11" xr3:uid="{6E076F55-DDAC-4E1B-8F76-598AEF3330EA}" name="総数／構成比" dataDxfId="58"/>
    <tableColumn id="12" xr3:uid="{D9B88D17-A043-4A6B-B359-DB2E9E883E11}" name="個人／事業所数" dataCellStyle="桁区切り"/>
    <tableColumn id="13" xr3:uid="{E18EFC11-D483-45AC-9E3A-DFAC6CE765E2}" name="個人／構成比" dataDxfId="57"/>
    <tableColumn id="14" xr3:uid="{DDA9AC5E-E6A9-48BE-9F17-AA46A8307045}" name="法人／事業所数" dataCellStyle="桁区切り"/>
    <tableColumn id="15" xr3:uid="{29706008-B907-4049-A83B-F98EE75D5393}" name="法人／構成比" dataDxfId="56"/>
    <tableColumn id="16" xr3:uid="{E8469B02-F289-43C9-B5A4-433C9B9C9BF9}" name="法人以外の団体／事業所数" dataCellStyle="桁区切り"/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12B8AF30-897B-432A-85C1-8437019E675B}" name="LTBL_37387" displayName="LTBL_37387" ref="B4:I20" totalsRowCount="1">
  <autoFilter ref="B4:I19" xr:uid="{12B8AF30-897B-432A-85C1-8437019E675B}"/>
  <tableColumns count="8">
    <tableColumn id="9" xr3:uid="{74CCA651-3A50-4A52-BC8D-98D3E2887A65}" name="産業大分類" totalsRowLabel="合計" totalsRowDxfId="55"/>
    <tableColumn id="10" xr3:uid="{8BB96AA4-DE0C-4FD7-9CF4-F2ECAF0BB433}" name="総数／事業所数" totalsRowFunction="custom" totalsRowDxfId="54" dataCellStyle="桁区切り" totalsRowCellStyle="桁区切り">
      <totalsRowFormula>SUM(LTBL_37387[総数／事業所数])</totalsRowFormula>
    </tableColumn>
    <tableColumn id="11" xr3:uid="{564B90EB-789B-454C-AF7E-9BB2700F5250}" name="総数／構成比" dataDxfId="53"/>
    <tableColumn id="12" xr3:uid="{F70CDE2C-AC7F-4160-8A35-2ABED2DC635C}" name="個人／事業所数" totalsRowFunction="sum" totalsRowDxfId="52" dataCellStyle="桁区切り" totalsRowCellStyle="桁区切り"/>
    <tableColumn id="13" xr3:uid="{04AAE3BA-ACF0-4C33-B41C-BA62C5DC7266}" name="個人／構成比" dataDxfId="51"/>
    <tableColumn id="14" xr3:uid="{8ACFC988-97A2-43B1-B666-89F5B0E0ABE5}" name="法人／事業所数" totalsRowFunction="sum" totalsRowDxfId="50" dataCellStyle="桁区切り" totalsRowCellStyle="桁区切り"/>
    <tableColumn id="15" xr3:uid="{99A9AC44-145D-451B-8C0C-64FAA56F8E8F}" name="法人／構成比" dataDxfId="49"/>
    <tableColumn id="16" xr3:uid="{5DBB0461-D809-4F5F-B1D4-794697A60DC9}" name="法人以外の団体／事業所数" totalsRowFunction="sum" totalsRowDxfId="48" dataCellStyle="桁区切り" totalsRow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90CD394E-F2D2-4E10-8135-0D221997C013}" name="M_TABLE_37387" displayName="M_TABLE_37387" ref="B23:I43" totalsRowShown="0">
  <autoFilter ref="B23:I43" xr:uid="{90CD394E-F2D2-4E10-8135-0D221997C013}"/>
  <tableColumns count="8">
    <tableColumn id="9" xr3:uid="{969D2015-BC3D-425F-9CD6-AB3989A039DA}" name="産業中分類上位２０"/>
    <tableColumn id="10" xr3:uid="{35335F65-5424-4A4D-B5AE-3475E7B419AB}" name="総数／事業所数" dataCellStyle="桁区切り"/>
    <tableColumn id="11" xr3:uid="{6EA30C80-FB44-4EE1-AD9D-F115F73FD5FD}" name="総数／構成比" dataDxfId="47"/>
    <tableColumn id="12" xr3:uid="{1944F562-4598-43EB-A65F-33F1751D6C80}" name="個人／事業所数" dataCellStyle="桁区切り"/>
    <tableColumn id="13" xr3:uid="{F0BBAD04-4F04-47FE-82FA-56B84B402763}" name="個人／構成比" dataDxfId="46"/>
    <tableColumn id="14" xr3:uid="{AF9BC502-0FDB-496A-93A3-7A3E85ED7C9E}" name="法人／事業所数" dataCellStyle="桁区切り"/>
    <tableColumn id="15" xr3:uid="{9A5E3C08-83E1-4341-A760-B774A18D1724}" name="法人／構成比" dataDxfId="45"/>
    <tableColumn id="16" xr3:uid="{C249D0E7-6438-49A1-927C-E8A1DD30EF1B}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1E2B9475-3C74-45B5-8584-BEF053D8B552}" name="S_TABLE_37387" displayName="S_TABLE_37387" ref="B46:I68" totalsRowShown="0">
  <autoFilter ref="B46:I68" xr:uid="{1E2B9475-3C74-45B5-8584-BEF053D8B552}"/>
  <tableColumns count="8">
    <tableColumn id="9" xr3:uid="{ECF6A42C-69D5-45F5-B825-7C557A6EB7E8}" name="産業小分類上位２０"/>
    <tableColumn id="10" xr3:uid="{C663CC68-22B7-42D3-BEA4-FF4C14832132}" name="総数／事業所数" dataCellStyle="桁区切り"/>
    <tableColumn id="11" xr3:uid="{2DDB803B-CB08-46E5-A367-E9FC48388AC0}" name="総数／構成比" dataDxfId="44"/>
    <tableColumn id="12" xr3:uid="{BCC6516B-60D6-420F-8050-D234EDEC434C}" name="個人／事業所数" dataCellStyle="桁区切り"/>
    <tableColumn id="13" xr3:uid="{98221982-B1E2-428B-9091-E77D3903D144}" name="個人／構成比" dataDxfId="43"/>
    <tableColumn id="14" xr3:uid="{67A99BCE-E7DC-4D49-9454-31B80E388E44}" name="法人／事業所数" dataCellStyle="桁区切り"/>
    <tableColumn id="15" xr3:uid="{DDD004BD-B380-42BC-AF54-FE94F349B277}" name="法人／構成比" dataDxfId="42"/>
    <tableColumn id="16" xr3:uid="{A1E37BDC-DA8E-4D11-89FB-F545D33C26FB}" name="法人以外の団体／事業所数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C3E3898A-C8D9-405A-B057-A9FDCE84ABB8}" name="LTBL_37403" displayName="LTBL_37403" ref="B4:I20" totalsRowCount="1">
  <autoFilter ref="B4:I19" xr:uid="{C3E3898A-C8D9-405A-B057-A9FDCE84ABB8}"/>
  <tableColumns count="8">
    <tableColumn id="9" xr3:uid="{0C9821D8-F9A0-4C95-8D2F-30BAC7A56A31}" name="産業大分類" totalsRowLabel="合計" totalsRowDxfId="41"/>
    <tableColumn id="10" xr3:uid="{0529946B-0F17-4897-BA42-C833585AD9C4}" name="総数／事業所数" totalsRowFunction="custom" totalsRowDxfId="40" dataCellStyle="桁区切り" totalsRowCellStyle="桁区切り">
      <totalsRowFormula>SUM(LTBL_37403[総数／事業所数])</totalsRowFormula>
    </tableColumn>
    <tableColumn id="11" xr3:uid="{FA44EA58-E1E4-4E22-A2B9-71818FE857BB}" name="総数／構成比" dataDxfId="39"/>
    <tableColumn id="12" xr3:uid="{28A01A9A-A203-4E02-B9FB-0DA2624A0E27}" name="個人／事業所数" totalsRowFunction="sum" totalsRowDxfId="38" dataCellStyle="桁区切り" totalsRowCellStyle="桁区切り"/>
    <tableColumn id="13" xr3:uid="{8A9E52CC-CB48-4866-84D9-0E3D1712424D}" name="個人／構成比" dataDxfId="37"/>
    <tableColumn id="14" xr3:uid="{1AED9BF8-9935-45D0-9DA0-F72AEE2B0BD9}" name="法人／事業所数" totalsRowFunction="sum" totalsRowDxfId="36" dataCellStyle="桁区切り" totalsRowCellStyle="桁区切り"/>
    <tableColumn id="15" xr3:uid="{FEC8FC58-0BDC-4B63-8294-58ACAD320C5D}" name="法人／構成比" dataDxfId="35"/>
    <tableColumn id="16" xr3:uid="{3E29FC2F-01B0-446E-B40D-BDCE425BA487}" name="法人以外の団体／事業所数" totalsRowFunction="sum" totalsRowDxfId="34" dataCellStyle="桁区切り" totalsRowCellStyle="桁区切り"/>
  </tableColumns>
  <tableStyleInfo name="TableStyleMedium9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C88316BC-5D2A-49C0-9718-D43E799ED9FB}" name="M_TABLE_37403" displayName="M_TABLE_37403" ref="B23:I44" totalsRowShown="0">
  <autoFilter ref="B23:I44" xr:uid="{C88316BC-5D2A-49C0-9718-D43E799ED9FB}"/>
  <tableColumns count="8">
    <tableColumn id="9" xr3:uid="{04E95138-8E07-4E7E-9EF0-19BA79D7910F}" name="産業中分類上位２０"/>
    <tableColumn id="10" xr3:uid="{9A12B1F7-9916-4527-A4F5-8934EA159A4B}" name="総数／事業所数" dataCellStyle="桁区切り"/>
    <tableColumn id="11" xr3:uid="{2E4119F6-D208-4E87-9E8D-69834F4BF2A7}" name="総数／構成比" dataDxfId="33"/>
    <tableColumn id="12" xr3:uid="{8812FEA7-7250-4719-9345-7B219C508DFF}" name="個人／事業所数" dataCellStyle="桁区切り"/>
    <tableColumn id="13" xr3:uid="{61A0876E-98E1-4DCD-A833-C60FF18659D4}" name="個人／構成比" dataDxfId="32"/>
    <tableColumn id="14" xr3:uid="{89D53F64-D0CE-47BC-A7D2-E4B4705B4FB8}" name="法人／事業所数" dataCellStyle="桁区切り"/>
    <tableColumn id="15" xr3:uid="{CE07126B-864C-4336-93CD-844FCF672BCF}" name="法人／構成比" dataDxfId="31"/>
    <tableColumn id="16" xr3:uid="{D782F0CD-D00F-4078-B287-3059DDF9CFB6}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A0EC3AF4-4C97-42B2-A44B-9CF184350D64}" name="S_TABLE_37403" displayName="S_TABLE_37403" ref="B47:I68" totalsRowShown="0">
  <autoFilter ref="B47:I68" xr:uid="{A0EC3AF4-4C97-42B2-A44B-9CF184350D64}"/>
  <tableColumns count="8">
    <tableColumn id="9" xr3:uid="{DEDC881B-388D-4FA5-8993-2AA4FA65D6D1}" name="産業小分類上位２０"/>
    <tableColumn id="10" xr3:uid="{64EC7ED8-C16E-4315-A838-6A43151F6B4A}" name="総数／事業所数" dataCellStyle="桁区切り"/>
    <tableColumn id="11" xr3:uid="{AD2E6BD2-2116-46E1-903F-7D8124314CC5}" name="総数／構成比" dataDxfId="30"/>
    <tableColumn id="12" xr3:uid="{362FE03E-E9B7-4C95-AEB5-38C6B6965B96}" name="個人／事業所数" dataCellStyle="桁区切り"/>
    <tableColumn id="13" xr3:uid="{BDFC9598-AEB0-4BC6-9F67-8EF6298AD3B9}" name="個人／構成比" dataDxfId="29"/>
    <tableColumn id="14" xr3:uid="{6D4F6046-1591-4320-9987-2F50C31095CB}" name="法人／事業所数" dataCellStyle="桁区切り"/>
    <tableColumn id="15" xr3:uid="{68CEA225-D91B-4385-B376-CD75E85A9DFF}" name="法人／構成比" dataDxfId="28"/>
    <tableColumn id="16" xr3:uid="{C69FF936-429F-4FA3-91A4-4B6C5AC3AAFD}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B61119-BE5C-4929-918D-F2CB46277FB0}" name="LTBL_37404" displayName="LTBL_37404" ref="B4:I20" totalsRowCount="1">
  <autoFilter ref="B4:I19" xr:uid="{00B61119-BE5C-4929-918D-F2CB46277FB0}"/>
  <tableColumns count="8">
    <tableColumn id="9" xr3:uid="{5D716E4F-8467-4ACB-83DD-BF9EECB0D98E}" name="産業大分類" totalsRowLabel="合計" totalsRowDxfId="27"/>
    <tableColumn id="10" xr3:uid="{6533EA4A-F03B-44D7-9CA8-876AC7B12720}" name="総数／事業所数" totalsRowFunction="custom" totalsRowDxfId="26" dataCellStyle="桁区切り" totalsRowCellStyle="桁区切り">
      <totalsRowFormula>SUM(LTBL_37404[総数／事業所数])</totalsRowFormula>
    </tableColumn>
    <tableColumn id="11" xr3:uid="{6D082536-328D-49D5-8C4D-2D907A9B8ABF}" name="総数／構成比" dataDxfId="25"/>
    <tableColumn id="12" xr3:uid="{922927D4-A153-4A7F-AA3B-B536BEBACE38}" name="個人／事業所数" totalsRowFunction="sum" totalsRowDxfId="24" dataCellStyle="桁区切り" totalsRowCellStyle="桁区切り"/>
    <tableColumn id="13" xr3:uid="{FDC171F0-EBD0-4EF3-AD35-66C102B8D357}" name="個人／構成比" dataDxfId="23"/>
    <tableColumn id="14" xr3:uid="{E50AA6AB-D918-4F7C-81E7-19784924686D}" name="法人／事業所数" totalsRowFunction="sum" totalsRowDxfId="22" dataCellStyle="桁区切り" totalsRowCellStyle="桁区切り"/>
    <tableColumn id="15" xr3:uid="{DAF3C7B0-0532-419B-90D2-F0DC58A4EDDC}" name="法人／構成比" dataDxfId="21"/>
    <tableColumn id="16" xr3:uid="{7ED790F0-2DB9-4E2E-9FB6-32C6FA5BD24D}" name="法人以外の団体／事業所数" totalsRowFunction="sum" totalsRowDxfId="20" dataCellStyle="桁区切り" totalsRow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97D1E63-ACEF-4331-BFC0-AAF4A1F51938}" name="M_TABLE_37201" displayName="M_TABLE_37201" ref="B23:I43" totalsRowShown="0">
  <autoFilter ref="B23:I43" xr:uid="{197D1E63-ACEF-4331-BFC0-AAF4A1F51938}"/>
  <tableColumns count="8">
    <tableColumn id="9" xr3:uid="{B62F414B-30E0-42E6-BC1F-A4D174F71A4B}" name="産業中分類上位２０"/>
    <tableColumn id="10" xr3:uid="{86DCFDFA-6F53-4463-89DF-F4907E621590}" name="総数／事業所数" dataCellStyle="桁区切り"/>
    <tableColumn id="11" xr3:uid="{07EFAEEF-B498-43F4-96B2-6D7FE7798D26}" name="総数／構成比" dataDxfId="229"/>
    <tableColumn id="12" xr3:uid="{3E0F8ADA-E631-4680-8E0C-F3E720C9D984}" name="個人／事業所数" dataCellStyle="桁区切り"/>
    <tableColumn id="13" xr3:uid="{F4AE47F9-0759-49B9-964C-A201A1839AC8}" name="個人／構成比" dataDxfId="228"/>
    <tableColumn id="14" xr3:uid="{0D1F7E06-2AB2-4CB9-A03B-36F9F7F3EE34}" name="法人／事業所数" dataCellStyle="桁区切り"/>
    <tableColumn id="15" xr3:uid="{10BC0061-C556-4A75-9A08-5A931239CDDA}" name="法人／構成比" dataDxfId="227"/>
    <tableColumn id="16" xr3:uid="{F602F8CA-B0D0-4DC4-832F-DE30F897D4E3}" name="法人以外の団体／事業所数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B0A9D808-9CC0-4AE4-B237-64C7AF8C9721}" name="M_TABLE_37404" displayName="M_TABLE_37404" ref="B23:I43" totalsRowShown="0">
  <autoFilter ref="B23:I43" xr:uid="{B0A9D808-9CC0-4AE4-B237-64C7AF8C9721}"/>
  <tableColumns count="8">
    <tableColumn id="9" xr3:uid="{B4484F82-A2CD-4E03-B5D7-0A78379DCF07}" name="産業中分類上位２０"/>
    <tableColumn id="10" xr3:uid="{BC99DED2-F524-4F92-910E-0509555E57B1}" name="総数／事業所数" dataCellStyle="桁区切り"/>
    <tableColumn id="11" xr3:uid="{CD1A4FCD-2EFB-45F7-8CA9-5D6219592762}" name="総数／構成比" dataDxfId="19"/>
    <tableColumn id="12" xr3:uid="{E23A25B7-5D2D-4F5A-B73D-6CA3CA4D3DA7}" name="個人／事業所数" dataCellStyle="桁区切り"/>
    <tableColumn id="13" xr3:uid="{E3C91040-DE60-4FD9-9A18-226BB93E1577}" name="個人／構成比" dataDxfId="18"/>
    <tableColumn id="14" xr3:uid="{0F0BE4D1-6DAC-4BAE-A150-CE42A7E9AAAC}" name="法人／事業所数" dataCellStyle="桁区切り"/>
    <tableColumn id="15" xr3:uid="{FB262BF1-1519-413E-8ED9-E03733040289}" name="法人／構成比" dataDxfId="17"/>
    <tableColumn id="16" xr3:uid="{9AC14234-2491-4453-A03A-D7D5D8191324}" name="法人以外の団体／事業所数" dataCellStyle="桁区切り"/>
  </tableColumns>
  <tableStyleInfo name="TableStyleMedium9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27796500-4C94-4269-ADC4-3841B1D469A3}" name="S_TABLE_37404" displayName="S_TABLE_37404" ref="B46:I70" totalsRowShown="0">
  <autoFilter ref="B46:I70" xr:uid="{27796500-4C94-4269-ADC4-3841B1D469A3}"/>
  <tableColumns count="8">
    <tableColumn id="9" xr3:uid="{7BF47DC9-66AE-472A-AE4B-9A9369572141}" name="産業小分類上位２０"/>
    <tableColumn id="10" xr3:uid="{EB54D07D-32E3-4634-9ACC-E129ED5F77B1}" name="総数／事業所数" dataCellStyle="桁区切り"/>
    <tableColumn id="11" xr3:uid="{9A6DD5D3-B84F-4DCF-9C76-0182DC5C9721}" name="総数／構成比" dataDxfId="16"/>
    <tableColumn id="12" xr3:uid="{EFF131DE-8BFA-4D94-924C-A3860C593076}" name="個人／事業所数" dataCellStyle="桁区切り"/>
    <tableColumn id="13" xr3:uid="{92D77308-8F0D-43F4-B528-064CC36A5C2D}" name="個人／構成比" dataDxfId="15"/>
    <tableColumn id="14" xr3:uid="{B7E934B7-880E-43A3-A59A-B36E5899E138}" name="法人／事業所数" dataCellStyle="桁区切り"/>
    <tableColumn id="15" xr3:uid="{73104F0B-05D2-447B-A0EC-8DA48CE1F3B5}" name="法人／構成比" dataDxfId="14"/>
    <tableColumn id="16" xr3:uid="{B8253E22-C20A-4BCA-B019-914F0A324F67}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24853B63-CB04-4C29-9076-49332DB8782E}" name="LTBL_37406" displayName="LTBL_37406" ref="B4:I20" totalsRowCount="1">
  <autoFilter ref="B4:I19" xr:uid="{24853B63-CB04-4C29-9076-49332DB8782E}"/>
  <tableColumns count="8">
    <tableColumn id="9" xr3:uid="{22757757-59BC-42F3-A496-A6D7B04DC10B}" name="産業大分類" totalsRowLabel="合計" totalsRowDxfId="13"/>
    <tableColumn id="10" xr3:uid="{3DAB05DA-D513-48A4-8527-10C4970BCFE8}" name="総数／事業所数" totalsRowFunction="custom" totalsRowDxfId="12" dataCellStyle="桁区切り" totalsRowCellStyle="桁区切り">
      <totalsRowFormula>SUM(LTBL_37406[総数／事業所数])</totalsRowFormula>
    </tableColumn>
    <tableColumn id="11" xr3:uid="{779F2D18-2614-4268-AB8A-27171A2B5B79}" name="総数／構成比" dataDxfId="11"/>
    <tableColumn id="12" xr3:uid="{69BA4AC9-B055-4442-9C6A-4361241F3BC1}" name="個人／事業所数" totalsRowFunction="sum" totalsRowDxfId="10" dataCellStyle="桁区切り" totalsRowCellStyle="桁区切り"/>
    <tableColumn id="13" xr3:uid="{05589407-234B-46DB-94E1-5D92B167CE54}" name="個人／構成比" dataDxfId="9"/>
    <tableColumn id="14" xr3:uid="{137A1847-9D47-45A3-8D54-F340473DEBE9}" name="法人／事業所数" totalsRowFunction="sum" totalsRowDxfId="8" dataCellStyle="桁区切り" totalsRowCellStyle="桁区切り"/>
    <tableColumn id="15" xr3:uid="{55CDECD4-DE75-4EAA-AC1B-DC6BB8219443}" name="法人／構成比" dataDxfId="7"/>
    <tableColumn id="16" xr3:uid="{045F9246-117A-4403-A5AF-1A4A080B8DB0}" name="法人以外の団体／事業所数" totalsRowFunction="sum" totalsRowDxfId="6" dataCellStyle="桁区切り" totalsRow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C5BB63FE-4FF9-4665-9443-854BDE687129}" name="M_TABLE_37406" displayName="M_TABLE_37406" ref="B23:I43" totalsRowShown="0">
  <autoFilter ref="B23:I43" xr:uid="{C5BB63FE-4FF9-4665-9443-854BDE687129}"/>
  <tableColumns count="8">
    <tableColumn id="9" xr3:uid="{727F4E85-508E-4909-8B10-F73E3DB24D07}" name="産業中分類上位２０"/>
    <tableColumn id="10" xr3:uid="{47CC221A-8D9E-44B6-9F24-4CEB8AC164C8}" name="総数／事業所数" dataCellStyle="桁区切り"/>
    <tableColumn id="11" xr3:uid="{1E3B4780-E179-4CFC-9EA6-E2F58B65D6DA}" name="総数／構成比" dataDxfId="5"/>
    <tableColumn id="12" xr3:uid="{E117DBD2-46DF-4562-B7DA-590CCD6DBFF5}" name="個人／事業所数" dataCellStyle="桁区切り"/>
    <tableColumn id="13" xr3:uid="{98664E13-6E6C-4F83-B925-F4B9B2E1B5BD}" name="個人／構成比" dataDxfId="4"/>
    <tableColumn id="14" xr3:uid="{9CA6AF90-2078-4B34-BE80-29845483C1A6}" name="法人／事業所数" dataCellStyle="桁区切り"/>
    <tableColumn id="15" xr3:uid="{B605B90C-266A-455E-AD7D-F80A47C246EB}" name="法人／構成比" dataDxfId="3"/>
    <tableColumn id="16" xr3:uid="{7E29E865-D5E2-470D-B397-BA71F93DDE5C}" name="法人以外の団体／事業所数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DF09970-35AD-4687-AF25-72C33125559A}" name="S_TABLE_37406" displayName="S_TABLE_37406" ref="B46:I69" totalsRowShown="0">
  <autoFilter ref="B46:I69" xr:uid="{0DF09970-35AD-4687-AF25-72C33125559A}"/>
  <tableColumns count="8">
    <tableColumn id="9" xr3:uid="{4C5E3DB8-FD74-426C-A5D7-DF48755694E0}" name="産業小分類上位２０"/>
    <tableColumn id="10" xr3:uid="{7C33B1B6-6BE5-4FE5-B14A-51256B20B0B5}" name="総数／事業所数" dataCellStyle="桁区切り"/>
    <tableColumn id="11" xr3:uid="{4ED38B66-8677-4C6E-AE16-1D486031D2CD}" name="総数／構成比" dataDxfId="2"/>
    <tableColumn id="12" xr3:uid="{57C0C973-3AE0-458B-A716-7FEBF66B0C3B}" name="個人／事業所数" dataCellStyle="桁区切り"/>
    <tableColumn id="13" xr3:uid="{0C8C2F99-74AC-40F5-BC4F-3BE3E7EC8134}" name="個人／構成比" dataDxfId="1"/>
    <tableColumn id="14" xr3:uid="{4F26F127-B852-4144-966C-3CE124DC1111}" name="法人／事業所数" dataCellStyle="桁区切り"/>
    <tableColumn id="15" xr3:uid="{B4E7925F-5ECC-4D04-AFCD-1C46868E0CB5}" name="法人／構成比" dataDxfId="0"/>
    <tableColumn id="16" xr3:uid="{3BE2BBAC-2E81-4253-A037-BFB966F4BE76}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04453B4-1F13-4194-9D34-AE988C4B17BE}" name="S_TABLE_37201" displayName="S_TABLE_37201" ref="B46:I66" totalsRowShown="0">
  <autoFilter ref="B46:I66" xr:uid="{204453B4-1F13-4194-9D34-AE988C4B17BE}"/>
  <tableColumns count="8">
    <tableColumn id="9" xr3:uid="{9B5CE36F-23C4-427A-9BF1-E81387393707}" name="産業小分類上位２０"/>
    <tableColumn id="10" xr3:uid="{9701E543-0568-4507-8A8C-6D6506FAE86C}" name="総数／事業所数" dataCellStyle="桁区切り"/>
    <tableColumn id="11" xr3:uid="{236A1723-807F-4E51-AD24-E11920B30D76}" name="総数／構成比" dataDxfId="226"/>
    <tableColumn id="12" xr3:uid="{7B6DE12B-8E25-48D6-909D-AFC21E115B1E}" name="個人／事業所数" dataCellStyle="桁区切り"/>
    <tableColumn id="13" xr3:uid="{A581A977-E54D-4C8F-8235-D462BE728129}" name="個人／構成比" dataDxfId="225"/>
    <tableColumn id="14" xr3:uid="{D60677C8-7E7B-4384-A535-D5D6B6A51F4A}" name="法人／事業所数" dataCellStyle="桁区切り"/>
    <tableColumn id="15" xr3:uid="{7F272F7D-BC5E-4D62-99B5-A507CEF20B21}" name="法人／構成比" dataDxfId="224"/>
    <tableColumn id="16" xr3:uid="{55156C85-1EA0-4F56-A7D6-6AF960929438}" name="法人以外の団体／事業所数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3E608DA-A1D0-470F-BF3E-7EA0414BEE76}" name="LTBL_37202" displayName="LTBL_37202" ref="B4:I20" totalsRowCount="1">
  <autoFilter ref="B4:I19" xr:uid="{D3E608DA-A1D0-470F-BF3E-7EA0414BEE76}"/>
  <tableColumns count="8">
    <tableColumn id="9" xr3:uid="{67F3F949-B8B6-4DDE-BCDC-601633B6BAE1}" name="産業大分類" totalsRowLabel="合計" totalsRowDxfId="223"/>
    <tableColumn id="10" xr3:uid="{145A732A-177B-4DD8-9D9F-F9872CAC0077}" name="総数／事業所数" totalsRowFunction="custom" totalsRowDxfId="222" dataCellStyle="桁区切り" totalsRowCellStyle="桁区切り">
      <totalsRowFormula>SUM(LTBL_37202[総数／事業所数])</totalsRowFormula>
    </tableColumn>
    <tableColumn id="11" xr3:uid="{F46477B0-4382-400F-A5D9-45A365CABFB0}" name="総数／構成比" dataDxfId="221"/>
    <tableColumn id="12" xr3:uid="{C75CDB63-1E80-4CA0-A8F1-EB4C84108D2A}" name="個人／事業所数" totalsRowFunction="sum" totalsRowDxfId="220" dataCellStyle="桁区切り" totalsRowCellStyle="桁区切り"/>
    <tableColumn id="13" xr3:uid="{1BA2A669-70E7-4B31-B954-8CCD4640FDDC}" name="個人／構成比" dataDxfId="219"/>
    <tableColumn id="14" xr3:uid="{AEDD823C-325B-4504-BA33-8168112E9EA6}" name="法人／事業所数" totalsRowFunction="sum" totalsRowDxfId="218" dataCellStyle="桁区切り" totalsRowCellStyle="桁区切り"/>
    <tableColumn id="15" xr3:uid="{96C1513D-6D6C-44E6-A680-AEDB8F1D9417}" name="法人／構成比" dataDxfId="217"/>
    <tableColumn id="16" xr3:uid="{02B72ACE-17C0-4603-9BE0-18A3AAA6976B}" name="法人以外の団体／事業所数" totalsRowFunction="sum" totalsRowDxfId="216" dataCellStyle="桁区切り" totalsRow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E071CC5-0C15-419D-BB99-BED899BECE6E}" name="M_TABLE_37202" displayName="M_TABLE_37202" ref="B23:I43" totalsRowShown="0">
  <autoFilter ref="B23:I43" xr:uid="{BE071CC5-0C15-419D-BB99-BED899BECE6E}"/>
  <tableColumns count="8">
    <tableColumn id="9" xr3:uid="{8FAAF418-6FC2-4CFA-BB63-2117726FC7B6}" name="産業中分類上位２０"/>
    <tableColumn id="10" xr3:uid="{7C66E9D6-065C-46D9-9189-D6BEB9D3D178}" name="総数／事業所数" dataCellStyle="桁区切り"/>
    <tableColumn id="11" xr3:uid="{B675FB88-5D39-4C67-83A7-49C421F5CEEE}" name="総数／構成比" dataDxfId="215"/>
    <tableColumn id="12" xr3:uid="{93F9B57B-694A-4E61-B6E3-30A5F34806EB}" name="個人／事業所数" dataCellStyle="桁区切り"/>
    <tableColumn id="13" xr3:uid="{8741634D-0228-491F-8763-E06229562A52}" name="個人／構成比" dataDxfId="214"/>
    <tableColumn id="14" xr3:uid="{AA9F5835-CDAE-49DC-925E-927EC023CF48}" name="法人／事業所数" dataCellStyle="桁区切り"/>
    <tableColumn id="15" xr3:uid="{68A13029-D861-4800-B5DB-D1C220573918}" name="法人／構成比" dataDxfId="213"/>
    <tableColumn id="16" xr3:uid="{686B3873-3D03-4C6A-AAF4-0FEC2AA13A5C}" name="法人以外の団体／事業所数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7B2C7EF-05B2-4394-9E59-22EEAACAAB48}" name="S_TABLE_37202" displayName="S_TABLE_37202" ref="B46:I66" totalsRowShown="0">
  <autoFilter ref="B46:I66" xr:uid="{F7B2C7EF-05B2-4394-9E59-22EEAACAAB48}"/>
  <tableColumns count="8">
    <tableColumn id="9" xr3:uid="{F6C9A4E3-C6C0-4145-9754-3D8046DBA2AB}" name="産業小分類上位２０"/>
    <tableColumn id="10" xr3:uid="{95129026-4701-4460-81DD-9A03DBA5732D}" name="総数／事業所数" dataCellStyle="桁区切り"/>
    <tableColumn id="11" xr3:uid="{E9DD60BD-EFBC-4672-B3EF-C2F9C9C5BEC2}" name="総数／構成比" dataDxfId="212"/>
    <tableColumn id="12" xr3:uid="{2766023E-98F8-45E2-8ACD-A53B347B67A5}" name="個人／事業所数" dataCellStyle="桁区切り"/>
    <tableColumn id="13" xr3:uid="{CAD8593F-9CA5-40A4-A095-1576A887C4D1}" name="個人／構成比" dataDxfId="211"/>
    <tableColumn id="14" xr3:uid="{60B85475-1637-4400-8DBD-619CFC5FD463}" name="法人／事業所数" dataCellStyle="桁区切り"/>
    <tableColumn id="15" xr3:uid="{31902888-2EFF-4A7D-8E71-E0E800E90E4D}" name="法人／構成比" dataDxfId="210"/>
    <tableColumn id="16" xr3:uid="{6DBC02A1-0A9E-42CB-BD59-173D25E60D13}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1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2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1.bin"/><Relationship Id="rId4" Type="http://schemas.openxmlformats.org/officeDocument/2006/relationships/table" Target="../tables/table2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2.bin"/><Relationship Id="rId4" Type="http://schemas.openxmlformats.org/officeDocument/2006/relationships/table" Target="../tables/table2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3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3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5.xml"/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15.bin"/><Relationship Id="rId4" Type="http://schemas.openxmlformats.org/officeDocument/2006/relationships/table" Target="../tables/table3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6.bin"/><Relationship Id="rId4" Type="http://schemas.openxmlformats.org/officeDocument/2006/relationships/table" Target="../tables/table39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1.xml"/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17.bin"/><Relationship Id="rId4" Type="http://schemas.openxmlformats.org/officeDocument/2006/relationships/table" Target="../tables/table4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4.xml"/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18.bin"/><Relationship Id="rId4" Type="http://schemas.openxmlformats.org/officeDocument/2006/relationships/table" Target="../tables/table4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19.bin"/><Relationship Id="rId4" Type="http://schemas.openxmlformats.org/officeDocument/2006/relationships/table" Target="../tables/table4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20.bin"/><Relationship Id="rId4" Type="http://schemas.openxmlformats.org/officeDocument/2006/relationships/table" Target="../tables/table5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3.xml"/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21.bin"/><Relationship Id="rId4" Type="http://schemas.openxmlformats.org/officeDocument/2006/relationships/table" Target="../tables/table5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1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1551C-F7CA-4F8E-8982-F12396AC6A2C}">
  <dimension ref="A1:B22"/>
  <sheetViews>
    <sheetView tabSelected="1" workbookViewId="0"/>
  </sheetViews>
  <sheetFormatPr defaultRowHeight="13.2" x14ac:dyDescent="0.2"/>
  <sheetData>
    <row r="1" spans="1:2" x14ac:dyDescent="0.2">
      <c r="A1" t="s">
        <v>197</v>
      </c>
    </row>
    <row r="2" spans="1:2" x14ac:dyDescent="0.2">
      <c r="B2" s="13" t="s">
        <v>157</v>
      </c>
    </row>
    <row r="3" spans="1:2" x14ac:dyDescent="0.2">
      <c r="B3" s="13" t="s">
        <v>86</v>
      </c>
    </row>
    <row r="4" spans="1:2" x14ac:dyDescent="0.2">
      <c r="B4" s="13" t="s">
        <v>155</v>
      </c>
    </row>
    <row r="5" spans="1:2" x14ac:dyDescent="0.2">
      <c r="B5" s="13" t="s">
        <v>179</v>
      </c>
    </row>
    <row r="6" spans="1:2" x14ac:dyDescent="0.2">
      <c r="B6" s="13" t="s">
        <v>180</v>
      </c>
    </row>
    <row r="7" spans="1:2" x14ac:dyDescent="0.2">
      <c r="B7" s="13" t="s">
        <v>181</v>
      </c>
    </row>
    <row r="8" spans="1:2" x14ac:dyDescent="0.2">
      <c r="B8" s="13" t="s">
        <v>182</v>
      </c>
    </row>
    <row r="9" spans="1:2" x14ac:dyDescent="0.2">
      <c r="B9" s="13" t="s">
        <v>183</v>
      </c>
    </row>
    <row r="10" spans="1:2" x14ac:dyDescent="0.2">
      <c r="B10" s="13" t="s">
        <v>184</v>
      </c>
    </row>
    <row r="11" spans="1:2" x14ac:dyDescent="0.2">
      <c r="B11" s="13" t="s">
        <v>185</v>
      </c>
    </row>
    <row r="12" spans="1:2" x14ac:dyDescent="0.2">
      <c r="B12" s="13" t="s">
        <v>186</v>
      </c>
    </row>
    <row r="13" spans="1:2" x14ac:dyDescent="0.2">
      <c r="B13" s="13" t="s">
        <v>187</v>
      </c>
    </row>
    <row r="14" spans="1:2" x14ac:dyDescent="0.2">
      <c r="B14" s="13" t="s">
        <v>188</v>
      </c>
    </row>
    <row r="15" spans="1:2" x14ac:dyDescent="0.2">
      <c r="B15" s="13" t="s">
        <v>189</v>
      </c>
    </row>
    <row r="16" spans="1:2" x14ac:dyDescent="0.2">
      <c r="B16" s="13" t="s">
        <v>190</v>
      </c>
    </row>
    <row r="17" spans="2:2" x14ac:dyDescent="0.2">
      <c r="B17" s="13" t="s">
        <v>191</v>
      </c>
    </row>
    <row r="18" spans="2:2" x14ac:dyDescent="0.2">
      <c r="B18" s="13" t="s">
        <v>192</v>
      </c>
    </row>
    <row r="19" spans="2:2" x14ac:dyDescent="0.2">
      <c r="B19" s="13" t="s">
        <v>193</v>
      </c>
    </row>
    <row r="20" spans="2:2" x14ac:dyDescent="0.2">
      <c r="B20" s="13" t="s">
        <v>194</v>
      </c>
    </row>
    <row r="21" spans="2:2" x14ac:dyDescent="0.2">
      <c r="B21" s="13" t="s">
        <v>195</v>
      </c>
    </row>
    <row r="22" spans="2:2" x14ac:dyDescent="0.2">
      <c r="B22" s="13" t="s">
        <v>196</v>
      </c>
    </row>
  </sheetData>
  <phoneticPr fontId="1"/>
  <hyperlinks>
    <hyperlink ref="B2" location="'産業大分類'!a1" display="産業大分類" xr:uid="{D8306D2D-6C54-49C5-BFDB-2AB49DDFEF2D}"/>
    <hyperlink ref="B3" location="'産業中分類'!a1" display="産業中分類" xr:uid="{E012C449-442F-41CD-9DB4-D8AD09D63F98}"/>
    <hyperlink ref="B4" location="'産業小分類'!a1" display="産業小分類" xr:uid="{40B4F7AA-3A01-49DC-AA0C-9FBAAAA69408}"/>
    <hyperlink ref="B5" location="'香川県'!a1" display="香川県" xr:uid="{03479F11-F4E2-4A15-91BB-6024829D2981}"/>
    <hyperlink ref="B6" location="'高松市'!a1" display="高松市" xr:uid="{55B3951C-BE3B-431E-8F5E-E93CBD5E6D4F}"/>
    <hyperlink ref="B7" location="'丸亀市'!a1" display="丸亀市" xr:uid="{947644B1-A726-4FA1-B258-34B5F7B2A45C}"/>
    <hyperlink ref="B8" location="'坂出市'!a1" display="坂出市" xr:uid="{28DB66DF-7C72-461E-B784-15440D7A3404}"/>
    <hyperlink ref="B9" location="'善通寺市'!a1" display="善通寺市" xr:uid="{2BE02627-BD22-4933-A793-F664A5C19138}"/>
    <hyperlink ref="B10" location="'観音寺市'!a1" display="観音寺市" xr:uid="{8A8109B3-B570-4686-AEB9-015E3FC416D3}"/>
    <hyperlink ref="B11" location="'さぬき市'!a1" display="さぬき市" xr:uid="{2E480F45-7BF2-4864-8BA0-592FBD07A513}"/>
    <hyperlink ref="B12" location="'東かがわ市'!a1" display="東かがわ市" xr:uid="{347CDE76-17D9-4107-A265-F5674B0F5B98}"/>
    <hyperlink ref="B13" location="'三豊市'!a1" display="三豊市" xr:uid="{EF1800EA-3CC8-4927-9C71-4FD5488DBC31}"/>
    <hyperlink ref="B14" location="'小豆郡土庄町'!a1" display="小豆郡土庄町" xr:uid="{FEA0C61D-B467-44A2-BBF9-014E55C8E897}"/>
    <hyperlink ref="B15" location="'小豆郡小豆島町'!a1" display="小豆郡小豆島町" xr:uid="{A514F171-E58F-4185-BB8F-4727FC3DF3F2}"/>
    <hyperlink ref="B16" location="'木田郡三木町'!a1" display="木田郡三木町" xr:uid="{593668EA-2217-4E63-8D66-673236FA2135}"/>
    <hyperlink ref="B17" location="'香川郡直島町'!a1" display="香川郡直島町" xr:uid="{C79B3D0B-C910-442D-BF3B-B60E1FD50665}"/>
    <hyperlink ref="B18" location="'綾歌郡宇多津町'!a1" display="綾歌郡宇多津町" xr:uid="{A8F3C0FD-1E76-4D3C-8A8A-49A55D01D397}"/>
    <hyperlink ref="B19" location="'綾歌郡綾川町'!a1" display="綾歌郡綾川町" xr:uid="{8C8695C9-D647-4295-B2EF-F1FE50F4E869}"/>
    <hyperlink ref="B20" location="'仲多度郡琴平町'!a1" display="仲多度郡琴平町" xr:uid="{B2B74A8C-4EB2-4841-93FD-818BA1269B16}"/>
    <hyperlink ref="B21" location="'仲多度郡多度津町'!a1" display="仲多度郡多度津町" xr:uid="{97501CF9-078E-4AAC-9E0E-0522682C81C3}"/>
    <hyperlink ref="B22" location="'仲多度郡まんのう町'!a1" display="仲多度郡まんのう町" xr:uid="{A83F0F8B-F310-456B-90C5-704729AE68B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F2B6B-120C-4F4E-84C9-6B9EA072FEC3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166</v>
      </c>
    </row>
    <row r="4" spans="2:9" ht="33" customHeight="1" x14ac:dyDescent="0.2">
      <c r="B4" t="s">
        <v>157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2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19</v>
      </c>
      <c r="C6" s="12">
        <v>189</v>
      </c>
      <c r="D6" s="8">
        <v>11.25</v>
      </c>
      <c r="E6" s="12">
        <v>74</v>
      </c>
      <c r="F6" s="8">
        <v>8.25</v>
      </c>
      <c r="G6" s="12">
        <v>115</v>
      </c>
      <c r="H6" s="8">
        <v>15.25</v>
      </c>
      <c r="I6" s="12">
        <v>0</v>
      </c>
    </row>
    <row r="7" spans="2:9" ht="15" customHeight="1" x14ac:dyDescent="0.2">
      <c r="B7" t="s">
        <v>20</v>
      </c>
      <c r="C7" s="12">
        <v>208</v>
      </c>
      <c r="D7" s="8">
        <v>12.38</v>
      </c>
      <c r="E7" s="12">
        <v>83</v>
      </c>
      <c r="F7" s="8">
        <v>9.25</v>
      </c>
      <c r="G7" s="12">
        <v>125</v>
      </c>
      <c r="H7" s="8">
        <v>16.579999999999998</v>
      </c>
      <c r="I7" s="12">
        <v>0</v>
      </c>
    </row>
    <row r="8" spans="2:9" ht="15" customHeight="1" x14ac:dyDescent="0.2">
      <c r="B8" t="s">
        <v>21</v>
      </c>
      <c r="C8" s="12">
        <v>19</v>
      </c>
      <c r="D8" s="8">
        <v>1.1299999999999999</v>
      </c>
      <c r="E8" s="12">
        <v>0</v>
      </c>
      <c r="F8" s="8">
        <v>0</v>
      </c>
      <c r="G8" s="12">
        <v>19</v>
      </c>
      <c r="H8" s="8">
        <v>2.52</v>
      </c>
      <c r="I8" s="12">
        <v>0</v>
      </c>
    </row>
    <row r="9" spans="2:9" ht="15" customHeight="1" x14ac:dyDescent="0.2">
      <c r="B9" t="s">
        <v>22</v>
      </c>
      <c r="C9" s="12">
        <v>9</v>
      </c>
      <c r="D9" s="8">
        <v>0.54</v>
      </c>
      <c r="E9" s="12">
        <v>1</v>
      </c>
      <c r="F9" s="8">
        <v>0.11</v>
      </c>
      <c r="G9" s="12">
        <v>8</v>
      </c>
      <c r="H9" s="8">
        <v>1.06</v>
      </c>
      <c r="I9" s="12">
        <v>0</v>
      </c>
    </row>
    <row r="10" spans="2:9" ht="15" customHeight="1" x14ac:dyDescent="0.2">
      <c r="B10" t="s">
        <v>23</v>
      </c>
      <c r="C10" s="12">
        <v>19</v>
      </c>
      <c r="D10" s="8">
        <v>1.1299999999999999</v>
      </c>
      <c r="E10" s="12">
        <v>1</v>
      </c>
      <c r="F10" s="8">
        <v>0.11</v>
      </c>
      <c r="G10" s="12">
        <v>16</v>
      </c>
      <c r="H10" s="8">
        <v>2.12</v>
      </c>
      <c r="I10" s="12">
        <v>0</v>
      </c>
    </row>
    <row r="11" spans="2:9" ht="15" customHeight="1" x14ac:dyDescent="0.2">
      <c r="B11" t="s">
        <v>24</v>
      </c>
      <c r="C11" s="12">
        <v>486</v>
      </c>
      <c r="D11" s="8">
        <v>28.93</v>
      </c>
      <c r="E11" s="12">
        <v>229</v>
      </c>
      <c r="F11" s="8">
        <v>25.53</v>
      </c>
      <c r="G11" s="12">
        <v>256</v>
      </c>
      <c r="H11" s="8">
        <v>33.950000000000003</v>
      </c>
      <c r="I11" s="12">
        <v>1</v>
      </c>
    </row>
    <row r="12" spans="2:9" ht="15" customHeight="1" x14ac:dyDescent="0.2">
      <c r="B12" t="s">
        <v>25</v>
      </c>
      <c r="C12" s="12">
        <v>17</v>
      </c>
      <c r="D12" s="8">
        <v>1.01</v>
      </c>
      <c r="E12" s="12">
        <v>6</v>
      </c>
      <c r="F12" s="8">
        <v>0.67</v>
      </c>
      <c r="G12" s="12">
        <v>11</v>
      </c>
      <c r="H12" s="8">
        <v>1.46</v>
      </c>
      <c r="I12" s="12">
        <v>0</v>
      </c>
    </row>
    <row r="13" spans="2:9" ht="15" customHeight="1" x14ac:dyDescent="0.2">
      <c r="B13" t="s">
        <v>26</v>
      </c>
      <c r="C13" s="12">
        <v>93</v>
      </c>
      <c r="D13" s="8">
        <v>5.54</v>
      </c>
      <c r="E13" s="12">
        <v>30</v>
      </c>
      <c r="F13" s="8">
        <v>3.34</v>
      </c>
      <c r="G13" s="12">
        <v>63</v>
      </c>
      <c r="H13" s="8">
        <v>8.36</v>
      </c>
      <c r="I13" s="12">
        <v>0</v>
      </c>
    </row>
    <row r="14" spans="2:9" ht="15" customHeight="1" x14ac:dyDescent="0.2">
      <c r="B14" t="s">
        <v>27</v>
      </c>
      <c r="C14" s="12">
        <v>75</v>
      </c>
      <c r="D14" s="8">
        <v>4.46</v>
      </c>
      <c r="E14" s="12">
        <v>49</v>
      </c>
      <c r="F14" s="8">
        <v>5.46</v>
      </c>
      <c r="G14" s="12">
        <v>26</v>
      </c>
      <c r="H14" s="8">
        <v>3.45</v>
      </c>
      <c r="I14" s="12">
        <v>0</v>
      </c>
    </row>
    <row r="15" spans="2:9" ht="15" customHeight="1" x14ac:dyDescent="0.2">
      <c r="B15" t="s">
        <v>28</v>
      </c>
      <c r="C15" s="12">
        <v>154</v>
      </c>
      <c r="D15" s="8">
        <v>9.17</v>
      </c>
      <c r="E15" s="12">
        <v>124</v>
      </c>
      <c r="F15" s="8">
        <v>13.82</v>
      </c>
      <c r="G15" s="12">
        <v>28</v>
      </c>
      <c r="H15" s="8">
        <v>3.71</v>
      </c>
      <c r="I15" s="12">
        <v>1</v>
      </c>
    </row>
    <row r="16" spans="2:9" ht="15" customHeight="1" x14ac:dyDescent="0.2">
      <c r="B16" t="s">
        <v>29</v>
      </c>
      <c r="C16" s="12">
        <v>224</v>
      </c>
      <c r="D16" s="8">
        <v>13.33</v>
      </c>
      <c r="E16" s="12">
        <v>184</v>
      </c>
      <c r="F16" s="8">
        <v>20.51</v>
      </c>
      <c r="G16" s="12">
        <v>37</v>
      </c>
      <c r="H16" s="8">
        <v>4.91</v>
      </c>
      <c r="I16" s="12">
        <v>0</v>
      </c>
    </row>
    <row r="17" spans="2:9" ht="15" customHeight="1" x14ac:dyDescent="0.2">
      <c r="B17" t="s">
        <v>30</v>
      </c>
      <c r="C17" s="12">
        <v>82</v>
      </c>
      <c r="D17" s="8">
        <v>4.88</v>
      </c>
      <c r="E17" s="12">
        <v>50</v>
      </c>
      <c r="F17" s="8">
        <v>5.57</v>
      </c>
      <c r="G17" s="12">
        <v>15</v>
      </c>
      <c r="H17" s="8">
        <v>1.99</v>
      </c>
      <c r="I17" s="12">
        <v>0</v>
      </c>
    </row>
    <row r="18" spans="2:9" ht="15" customHeight="1" x14ac:dyDescent="0.2">
      <c r="B18" t="s">
        <v>31</v>
      </c>
      <c r="C18" s="12">
        <v>55</v>
      </c>
      <c r="D18" s="8">
        <v>3.27</v>
      </c>
      <c r="E18" s="12">
        <v>41</v>
      </c>
      <c r="F18" s="8">
        <v>4.57</v>
      </c>
      <c r="G18" s="12">
        <v>12</v>
      </c>
      <c r="H18" s="8">
        <v>1.59</v>
      </c>
      <c r="I18" s="12">
        <v>0</v>
      </c>
    </row>
    <row r="19" spans="2:9" ht="15" customHeight="1" x14ac:dyDescent="0.2">
      <c r="B19" t="s">
        <v>32</v>
      </c>
      <c r="C19" s="12">
        <v>50</v>
      </c>
      <c r="D19" s="8">
        <v>2.98</v>
      </c>
      <c r="E19" s="12">
        <v>25</v>
      </c>
      <c r="F19" s="8">
        <v>2.79</v>
      </c>
      <c r="G19" s="12">
        <v>23</v>
      </c>
      <c r="H19" s="8">
        <v>3.05</v>
      </c>
      <c r="I19" s="12">
        <v>0</v>
      </c>
    </row>
    <row r="20" spans="2:9" ht="15" customHeight="1" x14ac:dyDescent="0.2">
      <c r="B20" s="9" t="s">
        <v>158</v>
      </c>
      <c r="C20" s="12">
        <f>SUM(LTBL_37205[総数／事業所数])</f>
        <v>1680</v>
      </c>
      <c r="E20" s="12">
        <f>SUBTOTAL(109,LTBL_37205[個人／事業所数])</f>
        <v>897</v>
      </c>
      <c r="G20" s="12">
        <f>SUBTOTAL(109,LTBL_37205[法人／事業所数])</f>
        <v>754</v>
      </c>
      <c r="I20" s="12">
        <f>SUBTOTAL(109,LTBL_37205[法人以外の団体／事業所数])</f>
        <v>2</v>
      </c>
    </row>
    <row r="21" spans="2:9" ht="15" customHeight="1" x14ac:dyDescent="0.2">
      <c r="E21" s="11">
        <f>LTBL_37205[[#Totals],[個人／事業所数]]/LTBL_37205[[#Totals],[総数／事業所数]]</f>
        <v>0.53392857142857142</v>
      </c>
      <c r="G21" s="11">
        <f>LTBL_37205[[#Totals],[法人／事業所数]]/LTBL_37205[[#Totals],[総数／事業所数]]</f>
        <v>0.44880952380952382</v>
      </c>
      <c r="I21" s="11">
        <f>LTBL_37205[[#Totals],[法人以外の団体／事業所数]]/LTBL_37205[[#Totals],[総数／事業所数]]</f>
        <v>1.1904761904761906E-3</v>
      </c>
    </row>
    <row r="23" spans="2:9" ht="33" customHeight="1" x14ac:dyDescent="0.2">
      <c r="B23" t="s">
        <v>159</v>
      </c>
      <c r="C23" s="10" t="s">
        <v>34</v>
      </c>
      <c r="D23" s="10" t="s">
        <v>35</v>
      </c>
      <c r="E23" s="10" t="s">
        <v>36</v>
      </c>
      <c r="F23" s="10" t="s">
        <v>37</v>
      </c>
      <c r="G23" s="10" t="s">
        <v>38</v>
      </c>
      <c r="H23" s="10" t="s">
        <v>39</v>
      </c>
      <c r="I23" s="10" t="s">
        <v>40</v>
      </c>
    </row>
    <row r="24" spans="2:9" ht="15" customHeight="1" x14ac:dyDescent="0.2">
      <c r="B24" t="s">
        <v>57</v>
      </c>
      <c r="C24" s="12">
        <v>194</v>
      </c>
      <c r="D24" s="8">
        <v>11.55</v>
      </c>
      <c r="E24" s="12">
        <v>172</v>
      </c>
      <c r="F24" s="8">
        <v>19.18</v>
      </c>
      <c r="G24" s="12">
        <v>22</v>
      </c>
      <c r="H24" s="8">
        <v>2.92</v>
      </c>
      <c r="I24" s="12">
        <v>0</v>
      </c>
    </row>
    <row r="25" spans="2:9" ht="15" customHeight="1" x14ac:dyDescent="0.2">
      <c r="B25" t="s">
        <v>51</v>
      </c>
      <c r="C25" s="12">
        <v>158</v>
      </c>
      <c r="D25" s="8">
        <v>9.4</v>
      </c>
      <c r="E25" s="12">
        <v>70</v>
      </c>
      <c r="F25" s="8">
        <v>7.8</v>
      </c>
      <c r="G25" s="12">
        <v>88</v>
      </c>
      <c r="H25" s="8">
        <v>11.67</v>
      </c>
      <c r="I25" s="12">
        <v>0</v>
      </c>
    </row>
    <row r="26" spans="2:9" ht="15" customHeight="1" x14ac:dyDescent="0.2">
      <c r="B26" t="s">
        <v>56</v>
      </c>
      <c r="C26" s="12">
        <v>132</v>
      </c>
      <c r="D26" s="8">
        <v>7.86</v>
      </c>
      <c r="E26" s="12">
        <v>110</v>
      </c>
      <c r="F26" s="8">
        <v>12.26</v>
      </c>
      <c r="G26" s="12">
        <v>21</v>
      </c>
      <c r="H26" s="8">
        <v>2.79</v>
      </c>
      <c r="I26" s="12">
        <v>1</v>
      </c>
    </row>
    <row r="27" spans="2:9" ht="15" customHeight="1" x14ac:dyDescent="0.2">
      <c r="B27" t="s">
        <v>41</v>
      </c>
      <c r="C27" s="12">
        <v>100</v>
      </c>
      <c r="D27" s="8">
        <v>5.95</v>
      </c>
      <c r="E27" s="12">
        <v>29</v>
      </c>
      <c r="F27" s="8">
        <v>3.23</v>
      </c>
      <c r="G27" s="12">
        <v>71</v>
      </c>
      <c r="H27" s="8">
        <v>9.42</v>
      </c>
      <c r="I27" s="12">
        <v>0</v>
      </c>
    </row>
    <row r="28" spans="2:9" ht="15" customHeight="1" x14ac:dyDescent="0.2">
      <c r="B28" t="s">
        <v>49</v>
      </c>
      <c r="C28" s="12">
        <v>89</v>
      </c>
      <c r="D28" s="8">
        <v>5.3</v>
      </c>
      <c r="E28" s="12">
        <v>58</v>
      </c>
      <c r="F28" s="8">
        <v>6.47</v>
      </c>
      <c r="G28" s="12">
        <v>30</v>
      </c>
      <c r="H28" s="8">
        <v>3.98</v>
      </c>
      <c r="I28" s="12">
        <v>1</v>
      </c>
    </row>
    <row r="29" spans="2:9" ht="15" customHeight="1" x14ac:dyDescent="0.2">
      <c r="B29" t="s">
        <v>58</v>
      </c>
      <c r="C29" s="12">
        <v>82</v>
      </c>
      <c r="D29" s="8">
        <v>4.88</v>
      </c>
      <c r="E29" s="12">
        <v>50</v>
      </c>
      <c r="F29" s="8">
        <v>5.57</v>
      </c>
      <c r="G29" s="12">
        <v>15</v>
      </c>
      <c r="H29" s="8">
        <v>1.99</v>
      </c>
      <c r="I29" s="12">
        <v>0</v>
      </c>
    </row>
    <row r="30" spans="2:9" ht="15" customHeight="1" x14ac:dyDescent="0.2">
      <c r="B30" t="s">
        <v>50</v>
      </c>
      <c r="C30" s="12">
        <v>72</v>
      </c>
      <c r="D30" s="8">
        <v>4.29</v>
      </c>
      <c r="E30" s="12">
        <v>40</v>
      </c>
      <c r="F30" s="8">
        <v>4.46</v>
      </c>
      <c r="G30" s="12">
        <v>32</v>
      </c>
      <c r="H30" s="8">
        <v>4.24</v>
      </c>
      <c r="I30" s="12">
        <v>0</v>
      </c>
    </row>
    <row r="31" spans="2:9" ht="15" customHeight="1" x14ac:dyDescent="0.2">
      <c r="B31" t="s">
        <v>53</v>
      </c>
      <c r="C31" s="12">
        <v>69</v>
      </c>
      <c r="D31" s="8">
        <v>4.1100000000000003</v>
      </c>
      <c r="E31" s="12">
        <v>21</v>
      </c>
      <c r="F31" s="8">
        <v>2.34</v>
      </c>
      <c r="G31" s="12">
        <v>48</v>
      </c>
      <c r="H31" s="8">
        <v>6.37</v>
      </c>
      <c r="I31" s="12">
        <v>0</v>
      </c>
    </row>
    <row r="32" spans="2:9" ht="15" customHeight="1" x14ac:dyDescent="0.2">
      <c r="B32" t="s">
        <v>44</v>
      </c>
      <c r="C32" s="12">
        <v>64</v>
      </c>
      <c r="D32" s="8">
        <v>3.81</v>
      </c>
      <c r="E32" s="12">
        <v>23</v>
      </c>
      <c r="F32" s="8">
        <v>2.56</v>
      </c>
      <c r="G32" s="12">
        <v>41</v>
      </c>
      <c r="H32" s="8">
        <v>5.44</v>
      </c>
      <c r="I32" s="12">
        <v>0</v>
      </c>
    </row>
    <row r="33" spans="2:9" ht="15" customHeight="1" x14ac:dyDescent="0.2">
      <c r="B33" t="s">
        <v>48</v>
      </c>
      <c r="C33" s="12">
        <v>49</v>
      </c>
      <c r="D33" s="8">
        <v>2.92</v>
      </c>
      <c r="E33" s="12">
        <v>28</v>
      </c>
      <c r="F33" s="8">
        <v>3.12</v>
      </c>
      <c r="G33" s="12">
        <v>21</v>
      </c>
      <c r="H33" s="8">
        <v>2.79</v>
      </c>
      <c r="I33" s="12">
        <v>0</v>
      </c>
    </row>
    <row r="34" spans="2:9" ht="15" customHeight="1" x14ac:dyDescent="0.2">
      <c r="B34" t="s">
        <v>43</v>
      </c>
      <c r="C34" s="12">
        <v>46</v>
      </c>
      <c r="D34" s="8">
        <v>2.74</v>
      </c>
      <c r="E34" s="12">
        <v>22</v>
      </c>
      <c r="F34" s="8">
        <v>2.4500000000000002</v>
      </c>
      <c r="G34" s="12">
        <v>24</v>
      </c>
      <c r="H34" s="8">
        <v>3.18</v>
      </c>
      <c r="I34" s="12">
        <v>0</v>
      </c>
    </row>
    <row r="35" spans="2:9" ht="15" customHeight="1" x14ac:dyDescent="0.2">
      <c r="B35" t="s">
        <v>59</v>
      </c>
      <c r="C35" s="12">
        <v>45</v>
      </c>
      <c r="D35" s="8">
        <v>2.68</v>
      </c>
      <c r="E35" s="12">
        <v>41</v>
      </c>
      <c r="F35" s="8">
        <v>4.57</v>
      </c>
      <c r="G35" s="12">
        <v>4</v>
      </c>
      <c r="H35" s="8">
        <v>0.53</v>
      </c>
      <c r="I35" s="12">
        <v>0</v>
      </c>
    </row>
    <row r="36" spans="2:9" ht="15" customHeight="1" x14ac:dyDescent="0.2">
      <c r="B36" t="s">
        <v>42</v>
      </c>
      <c r="C36" s="12">
        <v>43</v>
      </c>
      <c r="D36" s="8">
        <v>2.56</v>
      </c>
      <c r="E36" s="12">
        <v>23</v>
      </c>
      <c r="F36" s="8">
        <v>2.56</v>
      </c>
      <c r="G36" s="12">
        <v>20</v>
      </c>
      <c r="H36" s="8">
        <v>2.65</v>
      </c>
      <c r="I36" s="12">
        <v>0</v>
      </c>
    </row>
    <row r="37" spans="2:9" ht="15" customHeight="1" x14ac:dyDescent="0.2">
      <c r="B37" t="s">
        <v>54</v>
      </c>
      <c r="C37" s="12">
        <v>37</v>
      </c>
      <c r="D37" s="8">
        <v>2.2000000000000002</v>
      </c>
      <c r="E37" s="12">
        <v>28</v>
      </c>
      <c r="F37" s="8">
        <v>3.12</v>
      </c>
      <c r="G37" s="12">
        <v>9</v>
      </c>
      <c r="H37" s="8">
        <v>1.19</v>
      </c>
      <c r="I37" s="12">
        <v>0</v>
      </c>
    </row>
    <row r="38" spans="2:9" ht="15" customHeight="1" x14ac:dyDescent="0.2">
      <c r="B38" t="s">
        <v>55</v>
      </c>
      <c r="C38" s="12">
        <v>34</v>
      </c>
      <c r="D38" s="8">
        <v>2.02</v>
      </c>
      <c r="E38" s="12">
        <v>20</v>
      </c>
      <c r="F38" s="8">
        <v>2.23</v>
      </c>
      <c r="G38" s="12">
        <v>14</v>
      </c>
      <c r="H38" s="8">
        <v>1.86</v>
      </c>
      <c r="I38" s="12">
        <v>0</v>
      </c>
    </row>
    <row r="39" spans="2:9" ht="15" customHeight="1" x14ac:dyDescent="0.2">
      <c r="B39" t="s">
        <v>47</v>
      </c>
      <c r="C39" s="12">
        <v>28</v>
      </c>
      <c r="D39" s="8">
        <v>1.67</v>
      </c>
      <c r="E39" s="12">
        <v>12</v>
      </c>
      <c r="F39" s="8">
        <v>1.34</v>
      </c>
      <c r="G39" s="12">
        <v>16</v>
      </c>
      <c r="H39" s="8">
        <v>2.12</v>
      </c>
      <c r="I39" s="12">
        <v>0</v>
      </c>
    </row>
    <row r="40" spans="2:9" ht="15" customHeight="1" x14ac:dyDescent="0.2">
      <c r="B40" t="s">
        <v>45</v>
      </c>
      <c r="C40" s="12">
        <v>27</v>
      </c>
      <c r="D40" s="8">
        <v>1.61</v>
      </c>
      <c r="E40" s="12">
        <v>7</v>
      </c>
      <c r="F40" s="8">
        <v>0.78</v>
      </c>
      <c r="G40" s="12">
        <v>20</v>
      </c>
      <c r="H40" s="8">
        <v>2.65</v>
      </c>
      <c r="I40" s="12">
        <v>0</v>
      </c>
    </row>
    <row r="41" spans="2:9" ht="15" customHeight="1" x14ac:dyDescent="0.2">
      <c r="B41" t="s">
        <v>60</v>
      </c>
      <c r="C41" s="12">
        <v>24</v>
      </c>
      <c r="D41" s="8">
        <v>1.43</v>
      </c>
      <c r="E41" s="12">
        <v>22</v>
      </c>
      <c r="F41" s="8">
        <v>2.4500000000000002</v>
      </c>
      <c r="G41" s="12">
        <v>2</v>
      </c>
      <c r="H41" s="8">
        <v>0.27</v>
      </c>
      <c r="I41" s="12">
        <v>0</v>
      </c>
    </row>
    <row r="42" spans="2:9" ht="15" customHeight="1" x14ac:dyDescent="0.2">
      <c r="B42" t="s">
        <v>46</v>
      </c>
      <c r="C42" s="12">
        <v>23</v>
      </c>
      <c r="D42" s="8">
        <v>1.37</v>
      </c>
      <c r="E42" s="12">
        <v>6</v>
      </c>
      <c r="F42" s="8">
        <v>0.67</v>
      </c>
      <c r="G42" s="12">
        <v>17</v>
      </c>
      <c r="H42" s="8">
        <v>2.25</v>
      </c>
      <c r="I42" s="12">
        <v>0</v>
      </c>
    </row>
    <row r="43" spans="2:9" ht="15" customHeight="1" x14ac:dyDescent="0.2">
      <c r="B43" t="s">
        <v>67</v>
      </c>
      <c r="C43" s="12">
        <v>21</v>
      </c>
      <c r="D43" s="8">
        <v>1.25</v>
      </c>
      <c r="E43" s="12">
        <v>5</v>
      </c>
      <c r="F43" s="8">
        <v>0.56000000000000005</v>
      </c>
      <c r="G43" s="12">
        <v>16</v>
      </c>
      <c r="H43" s="8">
        <v>2.12</v>
      </c>
      <c r="I43" s="12">
        <v>0</v>
      </c>
    </row>
    <row r="46" spans="2:9" ht="33" customHeight="1" x14ac:dyDescent="0.2">
      <c r="B46" t="s">
        <v>160</v>
      </c>
      <c r="C46" s="10" t="s">
        <v>34</v>
      </c>
      <c r="D46" s="10" t="s">
        <v>35</v>
      </c>
      <c r="E46" s="10" t="s">
        <v>36</v>
      </c>
      <c r="F46" s="10" t="s">
        <v>37</v>
      </c>
      <c r="G46" s="10" t="s">
        <v>38</v>
      </c>
      <c r="H46" s="10" t="s">
        <v>39</v>
      </c>
      <c r="I46" s="10" t="s">
        <v>40</v>
      </c>
    </row>
    <row r="47" spans="2:9" ht="15" customHeight="1" x14ac:dyDescent="0.2">
      <c r="B47" t="s">
        <v>102</v>
      </c>
      <c r="C47" s="12">
        <v>112</v>
      </c>
      <c r="D47" s="8">
        <v>6.67</v>
      </c>
      <c r="E47" s="12">
        <v>105</v>
      </c>
      <c r="F47" s="8">
        <v>11.71</v>
      </c>
      <c r="G47" s="12">
        <v>7</v>
      </c>
      <c r="H47" s="8">
        <v>0.93</v>
      </c>
      <c r="I47" s="12">
        <v>0</v>
      </c>
    </row>
    <row r="48" spans="2:9" ht="15" customHeight="1" x14ac:dyDescent="0.2">
      <c r="B48" t="s">
        <v>92</v>
      </c>
      <c r="C48" s="12">
        <v>48</v>
      </c>
      <c r="D48" s="8">
        <v>2.86</v>
      </c>
      <c r="E48" s="12">
        <v>29</v>
      </c>
      <c r="F48" s="8">
        <v>3.23</v>
      </c>
      <c r="G48" s="12">
        <v>19</v>
      </c>
      <c r="H48" s="8">
        <v>2.52</v>
      </c>
      <c r="I48" s="12">
        <v>0</v>
      </c>
    </row>
    <row r="49" spans="2:9" ht="15" customHeight="1" x14ac:dyDescent="0.2">
      <c r="B49" t="s">
        <v>101</v>
      </c>
      <c r="C49" s="12">
        <v>46</v>
      </c>
      <c r="D49" s="8">
        <v>2.74</v>
      </c>
      <c r="E49" s="12">
        <v>44</v>
      </c>
      <c r="F49" s="8">
        <v>4.91</v>
      </c>
      <c r="G49" s="12">
        <v>2</v>
      </c>
      <c r="H49" s="8">
        <v>0.27</v>
      </c>
      <c r="I49" s="12">
        <v>0</v>
      </c>
    </row>
    <row r="50" spans="2:9" ht="15" customHeight="1" x14ac:dyDescent="0.2">
      <c r="B50" t="s">
        <v>87</v>
      </c>
      <c r="C50" s="12">
        <v>41</v>
      </c>
      <c r="D50" s="8">
        <v>2.44</v>
      </c>
      <c r="E50" s="12">
        <v>10</v>
      </c>
      <c r="F50" s="8">
        <v>1.1100000000000001</v>
      </c>
      <c r="G50" s="12">
        <v>31</v>
      </c>
      <c r="H50" s="8">
        <v>4.1100000000000003</v>
      </c>
      <c r="I50" s="12">
        <v>0</v>
      </c>
    </row>
    <row r="51" spans="2:9" ht="15" customHeight="1" x14ac:dyDescent="0.2">
      <c r="B51" t="s">
        <v>94</v>
      </c>
      <c r="C51" s="12">
        <v>38</v>
      </c>
      <c r="D51" s="8">
        <v>2.2599999999999998</v>
      </c>
      <c r="E51" s="12">
        <v>24</v>
      </c>
      <c r="F51" s="8">
        <v>2.68</v>
      </c>
      <c r="G51" s="12">
        <v>14</v>
      </c>
      <c r="H51" s="8">
        <v>1.86</v>
      </c>
      <c r="I51" s="12">
        <v>0</v>
      </c>
    </row>
    <row r="52" spans="2:9" ht="15" customHeight="1" x14ac:dyDescent="0.2">
      <c r="B52" t="s">
        <v>96</v>
      </c>
      <c r="C52" s="12">
        <v>38</v>
      </c>
      <c r="D52" s="8">
        <v>2.2599999999999998</v>
      </c>
      <c r="E52" s="12">
        <v>12</v>
      </c>
      <c r="F52" s="8">
        <v>1.34</v>
      </c>
      <c r="G52" s="12">
        <v>26</v>
      </c>
      <c r="H52" s="8">
        <v>3.45</v>
      </c>
      <c r="I52" s="12">
        <v>0</v>
      </c>
    </row>
    <row r="53" spans="2:9" ht="15" customHeight="1" x14ac:dyDescent="0.2">
      <c r="B53" t="s">
        <v>93</v>
      </c>
      <c r="C53" s="12">
        <v>37</v>
      </c>
      <c r="D53" s="8">
        <v>2.2000000000000002</v>
      </c>
      <c r="E53" s="12">
        <v>15</v>
      </c>
      <c r="F53" s="8">
        <v>1.67</v>
      </c>
      <c r="G53" s="12">
        <v>22</v>
      </c>
      <c r="H53" s="8">
        <v>2.92</v>
      </c>
      <c r="I53" s="12">
        <v>0</v>
      </c>
    </row>
    <row r="54" spans="2:9" ht="15" customHeight="1" x14ac:dyDescent="0.2">
      <c r="B54" t="s">
        <v>105</v>
      </c>
      <c r="C54" s="12">
        <v>37</v>
      </c>
      <c r="D54" s="8">
        <v>2.2000000000000002</v>
      </c>
      <c r="E54" s="12">
        <v>34</v>
      </c>
      <c r="F54" s="8">
        <v>3.79</v>
      </c>
      <c r="G54" s="12">
        <v>3</v>
      </c>
      <c r="H54" s="8">
        <v>0.4</v>
      </c>
      <c r="I54" s="12">
        <v>0</v>
      </c>
    </row>
    <row r="55" spans="2:9" ht="15" customHeight="1" x14ac:dyDescent="0.2">
      <c r="B55" t="s">
        <v>104</v>
      </c>
      <c r="C55" s="12">
        <v>34</v>
      </c>
      <c r="D55" s="8">
        <v>2.02</v>
      </c>
      <c r="E55" s="12">
        <v>26</v>
      </c>
      <c r="F55" s="8">
        <v>2.9</v>
      </c>
      <c r="G55" s="12">
        <v>8</v>
      </c>
      <c r="H55" s="8">
        <v>1.06</v>
      </c>
      <c r="I55" s="12">
        <v>0</v>
      </c>
    </row>
    <row r="56" spans="2:9" ht="15" customHeight="1" x14ac:dyDescent="0.2">
      <c r="B56" t="s">
        <v>100</v>
      </c>
      <c r="C56" s="12">
        <v>33</v>
      </c>
      <c r="D56" s="8">
        <v>1.96</v>
      </c>
      <c r="E56" s="12">
        <v>27</v>
      </c>
      <c r="F56" s="8">
        <v>3.01</v>
      </c>
      <c r="G56" s="12">
        <v>6</v>
      </c>
      <c r="H56" s="8">
        <v>0.8</v>
      </c>
      <c r="I56" s="12">
        <v>0</v>
      </c>
    </row>
    <row r="57" spans="2:9" ht="15" customHeight="1" x14ac:dyDescent="0.2">
      <c r="B57" t="s">
        <v>103</v>
      </c>
      <c r="C57" s="12">
        <v>28</v>
      </c>
      <c r="D57" s="8">
        <v>1.67</v>
      </c>
      <c r="E57" s="12">
        <v>23</v>
      </c>
      <c r="F57" s="8">
        <v>2.56</v>
      </c>
      <c r="G57" s="12">
        <v>5</v>
      </c>
      <c r="H57" s="8">
        <v>0.66</v>
      </c>
      <c r="I57" s="12">
        <v>0</v>
      </c>
    </row>
    <row r="58" spans="2:9" ht="15" customHeight="1" x14ac:dyDescent="0.2">
      <c r="B58" t="s">
        <v>91</v>
      </c>
      <c r="C58" s="12">
        <v>27</v>
      </c>
      <c r="D58" s="8">
        <v>1.61</v>
      </c>
      <c r="E58" s="12">
        <v>17</v>
      </c>
      <c r="F58" s="8">
        <v>1.9</v>
      </c>
      <c r="G58" s="12">
        <v>10</v>
      </c>
      <c r="H58" s="8">
        <v>1.33</v>
      </c>
      <c r="I58" s="12">
        <v>0</v>
      </c>
    </row>
    <row r="59" spans="2:9" ht="15" customHeight="1" x14ac:dyDescent="0.2">
      <c r="B59" t="s">
        <v>99</v>
      </c>
      <c r="C59" s="12">
        <v>26</v>
      </c>
      <c r="D59" s="8">
        <v>1.55</v>
      </c>
      <c r="E59" s="12">
        <v>25</v>
      </c>
      <c r="F59" s="8">
        <v>2.79</v>
      </c>
      <c r="G59" s="12">
        <v>1</v>
      </c>
      <c r="H59" s="8">
        <v>0.13</v>
      </c>
      <c r="I59" s="12">
        <v>0</v>
      </c>
    </row>
    <row r="60" spans="2:9" ht="15" customHeight="1" x14ac:dyDescent="0.2">
      <c r="B60" t="s">
        <v>116</v>
      </c>
      <c r="C60" s="12">
        <v>25</v>
      </c>
      <c r="D60" s="8">
        <v>1.49</v>
      </c>
      <c r="E60" s="12">
        <v>4</v>
      </c>
      <c r="F60" s="8">
        <v>0.45</v>
      </c>
      <c r="G60" s="12">
        <v>21</v>
      </c>
      <c r="H60" s="8">
        <v>2.79</v>
      </c>
      <c r="I60" s="12">
        <v>0</v>
      </c>
    </row>
    <row r="61" spans="2:9" ht="15" customHeight="1" x14ac:dyDescent="0.2">
      <c r="B61" t="s">
        <v>106</v>
      </c>
      <c r="C61" s="12">
        <v>24</v>
      </c>
      <c r="D61" s="8">
        <v>1.43</v>
      </c>
      <c r="E61" s="12">
        <v>22</v>
      </c>
      <c r="F61" s="8">
        <v>2.4500000000000002</v>
      </c>
      <c r="G61" s="12">
        <v>2</v>
      </c>
      <c r="H61" s="8">
        <v>0.27</v>
      </c>
      <c r="I61" s="12">
        <v>0</v>
      </c>
    </row>
    <row r="62" spans="2:9" ht="15" customHeight="1" x14ac:dyDescent="0.2">
      <c r="B62" t="s">
        <v>88</v>
      </c>
      <c r="C62" s="12">
        <v>23</v>
      </c>
      <c r="D62" s="8">
        <v>1.37</v>
      </c>
      <c r="E62" s="12">
        <v>3</v>
      </c>
      <c r="F62" s="8">
        <v>0.33</v>
      </c>
      <c r="G62" s="12">
        <v>20</v>
      </c>
      <c r="H62" s="8">
        <v>2.65</v>
      </c>
      <c r="I62" s="12">
        <v>0</v>
      </c>
    </row>
    <row r="63" spans="2:9" ht="15" customHeight="1" x14ac:dyDescent="0.2">
      <c r="B63" t="s">
        <v>107</v>
      </c>
      <c r="C63" s="12">
        <v>23</v>
      </c>
      <c r="D63" s="8">
        <v>1.37</v>
      </c>
      <c r="E63" s="12">
        <v>12</v>
      </c>
      <c r="F63" s="8">
        <v>1.34</v>
      </c>
      <c r="G63" s="12">
        <v>11</v>
      </c>
      <c r="H63" s="8">
        <v>1.46</v>
      </c>
      <c r="I63" s="12">
        <v>0</v>
      </c>
    </row>
    <row r="64" spans="2:9" ht="15" customHeight="1" x14ac:dyDescent="0.2">
      <c r="B64" t="s">
        <v>117</v>
      </c>
      <c r="C64" s="12">
        <v>23</v>
      </c>
      <c r="D64" s="8">
        <v>1.37</v>
      </c>
      <c r="E64" s="12">
        <v>12</v>
      </c>
      <c r="F64" s="8">
        <v>1.34</v>
      </c>
      <c r="G64" s="12">
        <v>11</v>
      </c>
      <c r="H64" s="8">
        <v>1.46</v>
      </c>
      <c r="I64" s="12">
        <v>0</v>
      </c>
    </row>
    <row r="65" spans="2:9" ht="15" customHeight="1" x14ac:dyDescent="0.2">
      <c r="B65" t="s">
        <v>98</v>
      </c>
      <c r="C65" s="12">
        <v>23</v>
      </c>
      <c r="D65" s="8">
        <v>1.37</v>
      </c>
      <c r="E65" s="12">
        <v>20</v>
      </c>
      <c r="F65" s="8">
        <v>2.23</v>
      </c>
      <c r="G65" s="12">
        <v>3</v>
      </c>
      <c r="H65" s="8">
        <v>0.4</v>
      </c>
      <c r="I65" s="12">
        <v>0</v>
      </c>
    </row>
    <row r="66" spans="2:9" ht="15" customHeight="1" x14ac:dyDescent="0.2">
      <c r="B66" t="s">
        <v>112</v>
      </c>
      <c r="C66" s="12">
        <v>22</v>
      </c>
      <c r="D66" s="8">
        <v>1.31</v>
      </c>
      <c r="E66" s="12">
        <v>3</v>
      </c>
      <c r="F66" s="8">
        <v>0.33</v>
      </c>
      <c r="G66" s="12">
        <v>19</v>
      </c>
      <c r="H66" s="8">
        <v>2.52</v>
      </c>
      <c r="I66" s="12">
        <v>0</v>
      </c>
    </row>
    <row r="67" spans="2:9" ht="15" customHeight="1" x14ac:dyDescent="0.2">
      <c r="B67" t="s">
        <v>118</v>
      </c>
      <c r="C67" s="12">
        <v>22</v>
      </c>
      <c r="D67" s="8">
        <v>1.31</v>
      </c>
      <c r="E67" s="12">
        <v>13</v>
      </c>
      <c r="F67" s="8">
        <v>1.45</v>
      </c>
      <c r="G67" s="12">
        <v>9</v>
      </c>
      <c r="H67" s="8">
        <v>1.19</v>
      </c>
      <c r="I67" s="12">
        <v>0</v>
      </c>
    </row>
    <row r="69" spans="2:9" ht="15" customHeight="1" x14ac:dyDescent="0.2">
      <c r="B69" t="s">
        <v>161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587EA-B253-42F6-9F12-C606333F501B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167</v>
      </c>
    </row>
    <row r="4" spans="2:9" ht="33" customHeight="1" x14ac:dyDescent="0.2">
      <c r="B4" t="s">
        <v>157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2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19</v>
      </c>
      <c r="C6" s="12">
        <v>179</v>
      </c>
      <c r="D6" s="8">
        <v>16.04</v>
      </c>
      <c r="E6" s="12">
        <v>72</v>
      </c>
      <c r="F6" s="8">
        <v>12.16</v>
      </c>
      <c r="G6" s="12">
        <v>107</v>
      </c>
      <c r="H6" s="8">
        <v>21.49</v>
      </c>
      <c r="I6" s="12">
        <v>0</v>
      </c>
    </row>
    <row r="7" spans="2:9" ht="15" customHeight="1" x14ac:dyDescent="0.2">
      <c r="B7" t="s">
        <v>20</v>
      </c>
      <c r="C7" s="12">
        <v>146</v>
      </c>
      <c r="D7" s="8">
        <v>13.08</v>
      </c>
      <c r="E7" s="12">
        <v>59</v>
      </c>
      <c r="F7" s="8">
        <v>9.9700000000000006</v>
      </c>
      <c r="G7" s="12">
        <v>87</v>
      </c>
      <c r="H7" s="8">
        <v>17.47</v>
      </c>
      <c r="I7" s="12">
        <v>0</v>
      </c>
    </row>
    <row r="8" spans="2:9" ht="15" customHeight="1" x14ac:dyDescent="0.2">
      <c r="B8" t="s">
        <v>21</v>
      </c>
      <c r="C8" s="12">
        <v>3</v>
      </c>
      <c r="D8" s="8">
        <v>0.27</v>
      </c>
      <c r="E8" s="12">
        <v>0</v>
      </c>
      <c r="F8" s="8">
        <v>0</v>
      </c>
      <c r="G8" s="12">
        <v>3</v>
      </c>
      <c r="H8" s="8">
        <v>0.6</v>
      </c>
      <c r="I8" s="12">
        <v>0</v>
      </c>
    </row>
    <row r="9" spans="2:9" ht="15" customHeight="1" x14ac:dyDescent="0.2">
      <c r="B9" t="s">
        <v>22</v>
      </c>
      <c r="C9" s="12">
        <v>6</v>
      </c>
      <c r="D9" s="8">
        <v>0.54</v>
      </c>
      <c r="E9" s="12">
        <v>0</v>
      </c>
      <c r="F9" s="8">
        <v>0</v>
      </c>
      <c r="G9" s="12">
        <v>5</v>
      </c>
      <c r="H9" s="8">
        <v>1</v>
      </c>
      <c r="I9" s="12">
        <v>0</v>
      </c>
    </row>
    <row r="10" spans="2:9" ht="15" customHeight="1" x14ac:dyDescent="0.2">
      <c r="B10" t="s">
        <v>23</v>
      </c>
      <c r="C10" s="12">
        <v>13</v>
      </c>
      <c r="D10" s="8">
        <v>1.1599999999999999</v>
      </c>
      <c r="E10" s="12">
        <v>1</v>
      </c>
      <c r="F10" s="8">
        <v>0.17</v>
      </c>
      <c r="G10" s="12">
        <v>12</v>
      </c>
      <c r="H10" s="8">
        <v>2.41</v>
      </c>
      <c r="I10" s="12">
        <v>0</v>
      </c>
    </row>
    <row r="11" spans="2:9" ht="15" customHeight="1" x14ac:dyDescent="0.2">
      <c r="B11" t="s">
        <v>24</v>
      </c>
      <c r="C11" s="12">
        <v>291</v>
      </c>
      <c r="D11" s="8">
        <v>26.08</v>
      </c>
      <c r="E11" s="12">
        <v>144</v>
      </c>
      <c r="F11" s="8">
        <v>24.32</v>
      </c>
      <c r="G11" s="12">
        <v>147</v>
      </c>
      <c r="H11" s="8">
        <v>29.52</v>
      </c>
      <c r="I11" s="12">
        <v>0</v>
      </c>
    </row>
    <row r="12" spans="2:9" ht="15" customHeight="1" x14ac:dyDescent="0.2">
      <c r="B12" t="s">
        <v>25</v>
      </c>
      <c r="C12" s="12">
        <v>3</v>
      </c>
      <c r="D12" s="8">
        <v>0.27</v>
      </c>
      <c r="E12" s="12">
        <v>0</v>
      </c>
      <c r="F12" s="8">
        <v>0</v>
      </c>
      <c r="G12" s="12">
        <v>3</v>
      </c>
      <c r="H12" s="8">
        <v>0.6</v>
      </c>
      <c r="I12" s="12">
        <v>0</v>
      </c>
    </row>
    <row r="13" spans="2:9" ht="15" customHeight="1" x14ac:dyDescent="0.2">
      <c r="B13" t="s">
        <v>26</v>
      </c>
      <c r="C13" s="12">
        <v>48</v>
      </c>
      <c r="D13" s="8">
        <v>4.3</v>
      </c>
      <c r="E13" s="12">
        <v>16</v>
      </c>
      <c r="F13" s="8">
        <v>2.7</v>
      </c>
      <c r="G13" s="12">
        <v>32</v>
      </c>
      <c r="H13" s="8">
        <v>6.43</v>
      </c>
      <c r="I13" s="12">
        <v>0</v>
      </c>
    </row>
    <row r="14" spans="2:9" ht="15" customHeight="1" x14ac:dyDescent="0.2">
      <c r="B14" t="s">
        <v>27</v>
      </c>
      <c r="C14" s="12">
        <v>39</v>
      </c>
      <c r="D14" s="8">
        <v>3.49</v>
      </c>
      <c r="E14" s="12">
        <v>24</v>
      </c>
      <c r="F14" s="8">
        <v>4.05</v>
      </c>
      <c r="G14" s="12">
        <v>15</v>
      </c>
      <c r="H14" s="8">
        <v>3.01</v>
      </c>
      <c r="I14" s="12">
        <v>0</v>
      </c>
    </row>
    <row r="15" spans="2:9" ht="15" customHeight="1" x14ac:dyDescent="0.2">
      <c r="B15" t="s">
        <v>28</v>
      </c>
      <c r="C15" s="12">
        <v>115</v>
      </c>
      <c r="D15" s="8">
        <v>10.3</v>
      </c>
      <c r="E15" s="12">
        <v>95</v>
      </c>
      <c r="F15" s="8">
        <v>16.05</v>
      </c>
      <c r="G15" s="12">
        <v>20</v>
      </c>
      <c r="H15" s="8">
        <v>4.0199999999999996</v>
      </c>
      <c r="I15" s="12">
        <v>0</v>
      </c>
    </row>
    <row r="16" spans="2:9" ht="15" customHeight="1" x14ac:dyDescent="0.2">
      <c r="B16" t="s">
        <v>29</v>
      </c>
      <c r="C16" s="12">
        <v>133</v>
      </c>
      <c r="D16" s="8">
        <v>11.92</v>
      </c>
      <c r="E16" s="12">
        <v>113</v>
      </c>
      <c r="F16" s="8">
        <v>19.09</v>
      </c>
      <c r="G16" s="12">
        <v>18</v>
      </c>
      <c r="H16" s="8">
        <v>3.61</v>
      </c>
      <c r="I16" s="12">
        <v>1</v>
      </c>
    </row>
    <row r="17" spans="2:9" ht="15" customHeight="1" x14ac:dyDescent="0.2">
      <c r="B17" t="s">
        <v>30</v>
      </c>
      <c r="C17" s="12">
        <v>48</v>
      </c>
      <c r="D17" s="8">
        <v>4.3</v>
      </c>
      <c r="E17" s="12">
        <v>26</v>
      </c>
      <c r="F17" s="8">
        <v>4.3899999999999997</v>
      </c>
      <c r="G17" s="12">
        <v>10</v>
      </c>
      <c r="H17" s="8">
        <v>2.0099999999999998</v>
      </c>
      <c r="I17" s="12">
        <v>1</v>
      </c>
    </row>
    <row r="18" spans="2:9" ht="15" customHeight="1" x14ac:dyDescent="0.2">
      <c r="B18" t="s">
        <v>31</v>
      </c>
      <c r="C18" s="12">
        <v>55</v>
      </c>
      <c r="D18" s="8">
        <v>4.93</v>
      </c>
      <c r="E18" s="12">
        <v>30</v>
      </c>
      <c r="F18" s="8">
        <v>5.07</v>
      </c>
      <c r="G18" s="12">
        <v>17</v>
      </c>
      <c r="H18" s="8">
        <v>3.41</v>
      </c>
      <c r="I18" s="12">
        <v>0</v>
      </c>
    </row>
    <row r="19" spans="2:9" ht="15" customHeight="1" x14ac:dyDescent="0.2">
      <c r="B19" t="s">
        <v>32</v>
      </c>
      <c r="C19" s="12">
        <v>37</v>
      </c>
      <c r="D19" s="8">
        <v>3.32</v>
      </c>
      <c r="E19" s="12">
        <v>12</v>
      </c>
      <c r="F19" s="8">
        <v>2.0299999999999998</v>
      </c>
      <c r="G19" s="12">
        <v>22</v>
      </c>
      <c r="H19" s="8">
        <v>4.42</v>
      </c>
      <c r="I19" s="12">
        <v>0</v>
      </c>
    </row>
    <row r="20" spans="2:9" ht="15" customHeight="1" x14ac:dyDescent="0.2">
      <c r="B20" s="9" t="s">
        <v>158</v>
      </c>
      <c r="C20" s="12">
        <f>SUM(LTBL_37206[総数／事業所数])</f>
        <v>1116</v>
      </c>
      <c r="E20" s="12">
        <f>SUBTOTAL(109,LTBL_37206[個人／事業所数])</f>
        <v>592</v>
      </c>
      <c r="G20" s="12">
        <f>SUBTOTAL(109,LTBL_37206[法人／事業所数])</f>
        <v>498</v>
      </c>
      <c r="I20" s="12">
        <f>SUBTOTAL(109,LTBL_37206[法人以外の団体／事業所数])</f>
        <v>2</v>
      </c>
    </row>
    <row r="21" spans="2:9" ht="15" customHeight="1" x14ac:dyDescent="0.2">
      <c r="E21" s="11">
        <f>LTBL_37206[[#Totals],[個人／事業所数]]/LTBL_37206[[#Totals],[総数／事業所数]]</f>
        <v>0.53046594982078854</v>
      </c>
      <c r="G21" s="11">
        <f>LTBL_37206[[#Totals],[法人／事業所数]]/LTBL_37206[[#Totals],[総数／事業所数]]</f>
        <v>0.44623655913978494</v>
      </c>
      <c r="I21" s="11">
        <f>LTBL_37206[[#Totals],[法人以外の団体／事業所数]]/LTBL_37206[[#Totals],[総数／事業所数]]</f>
        <v>1.7921146953405018E-3</v>
      </c>
    </row>
    <row r="23" spans="2:9" ht="33" customHeight="1" x14ac:dyDescent="0.2">
      <c r="B23" t="s">
        <v>159</v>
      </c>
      <c r="C23" s="10" t="s">
        <v>34</v>
      </c>
      <c r="D23" s="10" t="s">
        <v>35</v>
      </c>
      <c r="E23" s="10" t="s">
        <v>36</v>
      </c>
      <c r="F23" s="10" t="s">
        <v>37</v>
      </c>
      <c r="G23" s="10" t="s">
        <v>38</v>
      </c>
      <c r="H23" s="10" t="s">
        <v>39</v>
      </c>
      <c r="I23" s="10" t="s">
        <v>40</v>
      </c>
    </row>
    <row r="24" spans="2:9" ht="15" customHeight="1" x14ac:dyDescent="0.2">
      <c r="B24" t="s">
        <v>57</v>
      </c>
      <c r="C24" s="12">
        <v>118</v>
      </c>
      <c r="D24" s="8">
        <v>10.57</v>
      </c>
      <c r="E24" s="12">
        <v>107</v>
      </c>
      <c r="F24" s="8">
        <v>18.07</v>
      </c>
      <c r="G24" s="12">
        <v>11</v>
      </c>
      <c r="H24" s="8">
        <v>2.21</v>
      </c>
      <c r="I24" s="12">
        <v>0</v>
      </c>
    </row>
    <row r="25" spans="2:9" ht="15" customHeight="1" x14ac:dyDescent="0.2">
      <c r="B25" t="s">
        <v>56</v>
      </c>
      <c r="C25" s="12">
        <v>100</v>
      </c>
      <c r="D25" s="8">
        <v>8.9600000000000009</v>
      </c>
      <c r="E25" s="12">
        <v>85</v>
      </c>
      <c r="F25" s="8">
        <v>14.36</v>
      </c>
      <c r="G25" s="12">
        <v>15</v>
      </c>
      <c r="H25" s="8">
        <v>3.01</v>
      </c>
      <c r="I25" s="12">
        <v>0</v>
      </c>
    </row>
    <row r="26" spans="2:9" ht="15" customHeight="1" x14ac:dyDescent="0.2">
      <c r="B26" t="s">
        <v>51</v>
      </c>
      <c r="C26" s="12">
        <v>87</v>
      </c>
      <c r="D26" s="8">
        <v>7.8</v>
      </c>
      <c r="E26" s="12">
        <v>41</v>
      </c>
      <c r="F26" s="8">
        <v>6.93</v>
      </c>
      <c r="G26" s="12">
        <v>46</v>
      </c>
      <c r="H26" s="8">
        <v>9.24</v>
      </c>
      <c r="I26" s="12">
        <v>0</v>
      </c>
    </row>
    <row r="27" spans="2:9" ht="15" customHeight="1" x14ac:dyDescent="0.2">
      <c r="B27" t="s">
        <v>41</v>
      </c>
      <c r="C27" s="12">
        <v>79</v>
      </c>
      <c r="D27" s="8">
        <v>7.08</v>
      </c>
      <c r="E27" s="12">
        <v>19</v>
      </c>
      <c r="F27" s="8">
        <v>3.21</v>
      </c>
      <c r="G27" s="12">
        <v>60</v>
      </c>
      <c r="H27" s="8">
        <v>12.05</v>
      </c>
      <c r="I27" s="12">
        <v>0</v>
      </c>
    </row>
    <row r="28" spans="2:9" ht="15" customHeight="1" x14ac:dyDescent="0.2">
      <c r="B28" t="s">
        <v>42</v>
      </c>
      <c r="C28" s="12">
        <v>67</v>
      </c>
      <c r="D28" s="8">
        <v>6</v>
      </c>
      <c r="E28" s="12">
        <v>38</v>
      </c>
      <c r="F28" s="8">
        <v>6.42</v>
      </c>
      <c r="G28" s="12">
        <v>29</v>
      </c>
      <c r="H28" s="8">
        <v>5.82</v>
      </c>
      <c r="I28" s="12">
        <v>0</v>
      </c>
    </row>
    <row r="29" spans="2:9" ht="15" customHeight="1" x14ac:dyDescent="0.2">
      <c r="B29" t="s">
        <v>49</v>
      </c>
      <c r="C29" s="12">
        <v>61</v>
      </c>
      <c r="D29" s="8">
        <v>5.47</v>
      </c>
      <c r="E29" s="12">
        <v>43</v>
      </c>
      <c r="F29" s="8">
        <v>7.26</v>
      </c>
      <c r="G29" s="12">
        <v>18</v>
      </c>
      <c r="H29" s="8">
        <v>3.61</v>
      </c>
      <c r="I29" s="12">
        <v>0</v>
      </c>
    </row>
    <row r="30" spans="2:9" ht="15" customHeight="1" x14ac:dyDescent="0.2">
      <c r="B30" t="s">
        <v>50</v>
      </c>
      <c r="C30" s="12">
        <v>51</v>
      </c>
      <c r="D30" s="8">
        <v>4.57</v>
      </c>
      <c r="E30" s="12">
        <v>24</v>
      </c>
      <c r="F30" s="8">
        <v>4.05</v>
      </c>
      <c r="G30" s="12">
        <v>27</v>
      </c>
      <c r="H30" s="8">
        <v>5.42</v>
      </c>
      <c r="I30" s="12">
        <v>0</v>
      </c>
    </row>
    <row r="31" spans="2:9" ht="15" customHeight="1" x14ac:dyDescent="0.2">
      <c r="B31" t="s">
        <v>58</v>
      </c>
      <c r="C31" s="12">
        <v>48</v>
      </c>
      <c r="D31" s="8">
        <v>4.3</v>
      </c>
      <c r="E31" s="12">
        <v>26</v>
      </c>
      <c r="F31" s="8">
        <v>4.3899999999999997</v>
      </c>
      <c r="G31" s="12">
        <v>10</v>
      </c>
      <c r="H31" s="8">
        <v>2.0099999999999998</v>
      </c>
      <c r="I31" s="12">
        <v>1</v>
      </c>
    </row>
    <row r="32" spans="2:9" ht="15" customHeight="1" x14ac:dyDescent="0.2">
      <c r="B32" t="s">
        <v>53</v>
      </c>
      <c r="C32" s="12">
        <v>39</v>
      </c>
      <c r="D32" s="8">
        <v>3.49</v>
      </c>
      <c r="E32" s="12">
        <v>11</v>
      </c>
      <c r="F32" s="8">
        <v>1.86</v>
      </c>
      <c r="G32" s="12">
        <v>28</v>
      </c>
      <c r="H32" s="8">
        <v>5.62</v>
      </c>
      <c r="I32" s="12">
        <v>0</v>
      </c>
    </row>
    <row r="33" spans="2:9" ht="15" customHeight="1" x14ac:dyDescent="0.2">
      <c r="B33" t="s">
        <v>59</v>
      </c>
      <c r="C33" s="12">
        <v>34</v>
      </c>
      <c r="D33" s="8">
        <v>3.05</v>
      </c>
      <c r="E33" s="12">
        <v>30</v>
      </c>
      <c r="F33" s="8">
        <v>5.07</v>
      </c>
      <c r="G33" s="12">
        <v>4</v>
      </c>
      <c r="H33" s="8">
        <v>0.8</v>
      </c>
      <c r="I33" s="12">
        <v>0</v>
      </c>
    </row>
    <row r="34" spans="2:9" ht="15" customHeight="1" x14ac:dyDescent="0.2">
      <c r="B34" t="s">
        <v>43</v>
      </c>
      <c r="C34" s="12">
        <v>33</v>
      </c>
      <c r="D34" s="8">
        <v>2.96</v>
      </c>
      <c r="E34" s="12">
        <v>15</v>
      </c>
      <c r="F34" s="8">
        <v>2.5299999999999998</v>
      </c>
      <c r="G34" s="12">
        <v>18</v>
      </c>
      <c r="H34" s="8">
        <v>3.61</v>
      </c>
      <c r="I34" s="12">
        <v>0</v>
      </c>
    </row>
    <row r="35" spans="2:9" ht="15" customHeight="1" x14ac:dyDescent="0.2">
      <c r="B35" t="s">
        <v>48</v>
      </c>
      <c r="C35" s="12">
        <v>28</v>
      </c>
      <c r="D35" s="8">
        <v>2.5099999999999998</v>
      </c>
      <c r="E35" s="12">
        <v>20</v>
      </c>
      <c r="F35" s="8">
        <v>3.38</v>
      </c>
      <c r="G35" s="12">
        <v>8</v>
      </c>
      <c r="H35" s="8">
        <v>1.61</v>
      </c>
      <c r="I35" s="12">
        <v>0</v>
      </c>
    </row>
    <row r="36" spans="2:9" ht="15" customHeight="1" x14ac:dyDescent="0.2">
      <c r="B36" t="s">
        <v>66</v>
      </c>
      <c r="C36" s="12">
        <v>26</v>
      </c>
      <c r="D36" s="8">
        <v>2.33</v>
      </c>
      <c r="E36" s="12">
        <v>7</v>
      </c>
      <c r="F36" s="8">
        <v>1.18</v>
      </c>
      <c r="G36" s="12">
        <v>19</v>
      </c>
      <c r="H36" s="8">
        <v>3.82</v>
      </c>
      <c r="I36" s="12">
        <v>0</v>
      </c>
    </row>
    <row r="37" spans="2:9" ht="15" customHeight="1" x14ac:dyDescent="0.2">
      <c r="B37" t="s">
        <v>55</v>
      </c>
      <c r="C37" s="12">
        <v>25</v>
      </c>
      <c r="D37" s="8">
        <v>2.2400000000000002</v>
      </c>
      <c r="E37" s="12">
        <v>12</v>
      </c>
      <c r="F37" s="8">
        <v>2.0299999999999998</v>
      </c>
      <c r="G37" s="12">
        <v>13</v>
      </c>
      <c r="H37" s="8">
        <v>2.61</v>
      </c>
      <c r="I37" s="12">
        <v>0</v>
      </c>
    </row>
    <row r="38" spans="2:9" ht="15" customHeight="1" x14ac:dyDescent="0.2">
      <c r="B38" t="s">
        <v>65</v>
      </c>
      <c r="C38" s="12">
        <v>21</v>
      </c>
      <c r="D38" s="8">
        <v>1.88</v>
      </c>
      <c r="E38" s="12">
        <v>0</v>
      </c>
      <c r="F38" s="8">
        <v>0</v>
      </c>
      <c r="G38" s="12">
        <v>13</v>
      </c>
      <c r="H38" s="8">
        <v>2.61</v>
      </c>
      <c r="I38" s="12">
        <v>0</v>
      </c>
    </row>
    <row r="39" spans="2:9" ht="15" customHeight="1" x14ac:dyDescent="0.2">
      <c r="B39" t="s">
        <v>60</v>
      </c>
      <c r="C39" s="12">
        <v>19</v>
      </c>
      <c r="D39" s="8">
        <v>1.7</v>
      </c>
      <c r="E39" s="12">
        <v>12</v>
      </c>
      <c r="F39" s="8">
        <v>2.0299999999999998</v>
      </c>
      <c r="G39" s="12">
        <v>7</v>
      </c>
      <c r="H39" s="8">
        <v>1.41</v>
      </c>
      <c r="I39" s="12">
        <v>0</v>
      </c>
    </row>
    <row r="40" spans="2:9" ht="15" customHeight="1" x14ac:dyDescent="0.2">
      <c r="B40" t="s">
        <v>44</v>
      </c>
      <c r="C40" s="12">
        <v>16</v>
      </c>
      <c r="D40" s="8">
        <v>1.43</v>
      </c>
      <c r="E40" s="12">
        <v>8</v>
      </c>
      <c r="F40" s="8">
        <v>1.35</v>
      </c>
      <c r="G40" s="12">
        <v>8</v>
      </c>
      <c r="H40" s="8">
        <v>1.61</v>
      </c>
      <c r="I40" s="12">
        <v>0</v>
      </c>
    </row>
    <row r="41" spans="2:9" ht="15" customHeight="1" x14ac:dyDescent="0.2">
      <c r="B41" t="s">
        <v>47</v>
      </c>
      <c r="C41" s="12">
        <v>16</v>
      </c>
      <c r="D41" s="8">
        <v>1.43</v>
      </c>
      <c r="E41" s="12">
        <v>7</v>
      </c>
      <c r="F41" s="8">
        <v>1.18</v>
      </c>
      <c r="G41" s="12">
        <v>9</v>
      </c>
      <c r="H41" s="8">
        <v>1.81</v>
      </c>
      <c r="I41" s="12">
        <v>0</v>
      </c>
    </row>
    <row r="42" spans="2:9" ht="15" customHeight="1" x14ac:dyDescent="0.2">
      <c r="B42" t="s">
        <v>67</v>
      </c>
      <c r="C42" s="12">
        <v>14</v>
      </c>
      <c r="D42" s="8">
        <v>1.25</v>
      </c>
      <c r="E42" s="12">
        <v>2</v>
      </c>
      <c r="F42" s="8">
        <v>0.34</v>
      </c>
      <c r="G42" s="12">
        <v>12</v>
      </c>
      <c r="H42" s="8">
        <v>2.41</v>
      </c>
      <c r="I42" s="12">
        <v>0</v>
      </c>
    </row>
    <row r="43" spans="2:9" ht="15" customHeight="1" x14ac:dyDescent="0.2">
      <c r="B43" t="s">
        <v>54</v>
      </c>
      <c r="C43" s="12">
        <v>14</v>
      </c>
      <c r="D43" s="8">
        <v>1.25</v>
      </c>
      <c r="E43" s="12">
        <v>12</v>
      </c>
      <c r="F43" s="8">
        <v>2.0299999999999998</v>
      </c>
      <c r="G43" s="12">
        <v>2</v>
      </c>
      <c r="H43" s="8">
        <v>0.4</v>
      </c>
      <c r="I43" s="12">
        <v>0</v>
      </c>
    </row>
    <row r="46" spans="2:9" ht="33" customHeight="1" x14ac:dyDescent="0.2">
      <c r="B46" t="s">
        <v>160</v>
      </c>
      <c r="C46" s="10" t="s">
        <v>34</v>
      </c>
      <c r="D46" s="10" t="s">
        <v>35</v>
      </c>
      <c r="E46" s="10" t="s">
        <v>36</v>
      </c>
      <c r="F46" s="10" t="s">
        <v>37</v>
      </c>
      <c r="G46" s="10" t="s">
        <v>38</v>
      </c>
      <c r="H46" s="10" t="s">
        <v>39</v>
      </c>
      <c r="I46" s="10" t="s">
        <v>40</v>
      </c>
    </row>
    <row r="47" spans="2:9" ht="15" customHeight="1" x14ac:dyDescent="0.2">
      <c r="B47" t="s">
        <v>102</v>
      </c>
      <c r="C47" s="12">
        <v>63</v>
      </c>
      <c r="D47" s="8">
        <v>5.65</v>
      </c>
      <c r="E47" s="12">
        <v>61</v>
      </c>
      <c r="F47" s="8">
        <v>10.3</v>
      </c>
      <c r="G47" s="12">
        <v>2</v>
      </c>
      <c r="H47" s="8">
        <v>0.4</v>
      </c>
      <c r="I47" s="12">
        <v>0</v>
      </c>
    </row>
    <row r="48" spans="2:9" ht="15" customHeight="1" x14ac:dyDescent="0.2">
      <c r="B48" t="s">
        <v>101</v>
      </c>
      <c r="C48" s="12">
        <v>39</v>
      </c>
      <c r="D48" s="8">
        <v>3.49</v>
      </c>
      <c r="E48" s="12">
        <v>38</v>
      </c>
      <c r="F48" s="8">
        <v>6.42</v>
      </c>
      <c r="G48" s="12">
        <v>1</v>
      </c>
      <c r="H48" s="8">
        <v>0.2</v>
      </c>
      <c r="I48" s="12">
        <v>0</v>
      </c>
    </row>
    <row r="49" spans="2:9" ht="15" customHeight="1" x14ac:dyDescent="0.2">
      <c r="B49" t="s">
        <v>92</v>
      </c>
      <c r="C49" s="12">
        <v>33</v>
      </c>
      <c r="D49" s="8">
        <v>2.96</v>
      </c>
      <c r="E49" s="12">
        <v>12</v>
      </c>
      <c r="F49" s="8">
        <v>2.0299999999999998</v>
      </c>
      <c r="G49" s="12">
        <v>21</v>
      </c>
      <c r="H49" s="8">
        <v>4.22</v>
      </c>
      <c r="I49" s="12">
        <v>0</v>
      </c>
    </row>
    <row r="50" spans="2:9" ht="15" customHeight="1" x14ac:dyDescent="0.2">
      <c r="B50" t="s">
        <v>87</v>
      </c>
      <c r="C50" s="12">
        <v>32</v>
      </c>
      <c r="D50" s="8">
        <v>2.87</v>
      </c>
      <c r="E50" s="12">
        <v>4</v>
      </c>
      <c r="F50" s="8">
        <v>0.68</v>
      </c>
      <c r="G50" s="12">
        <v>28</v>
      </c>
      <c r="H50" s="8">
        <v>5.62</v>
      </c>
      <c r="I50" s="12">
        <v>0</v>
      </c>
    </row>
    <row r="51" spans="2:9" ht="15" customHeight="1" x14ac:dyDescent="0.2">
      <c r="B51" t="s">
        <v>96</v>
      </c>
      <c r="C51" s="12">
        <v>28</v>
      </c>
      <c r="D51" s="8">
        <v>2.5099999999999998</v>
      </c>
      <c r="E51" s="12">
        <v>8</v>
      </c>
      <c r="F51" s="8">
        <v>1.35</v>
      </c>
      <c r="G51" s="12">
        <v>20</v>
      </c>
      <c r="H51" s="8">
        <v>4.0199999999999996</v>
      </c>
      <c r="I51" s="12">
        <v>0</v>
      </c>
    </row>
    <row r="52" spans="2:9" ht="15" customHeight="1" x14ac:dyDescent="0.2">
      <c r="B52" t="s">
        <v>100</v>
      </c>
      <c r="C52" s="12">
        <v>26</v>
      </c>
      <c r="D52" s="8">
        <v>2.33</v>
      </c>
      <c r="E52" s="12">
        <v>25</v>
      </c>
      <c r="F52" s="8">
        <v>4.22</v>
      </c>
      <c r="G52" s="12">
        <v>1</v>
      </c>
      <c r="H52" s="8">
        <v>0.2</v>
      </c>
      <c r="I52" s="12">
        <v>0</v>
      </c>
    </row>
    <row r="53" spans="2:9" ht="15" customHeight="1" x14ac:dyDescent="0.2">
      <c r="B53" t="s">
        <v>94</v>
      </c>
      <c r="C53" s="12">
        <v>25</v>
      </c>
      <c r="D53" s="8">
        <v>2.2400000000000002</v>
      </c>
      <c r="E53" s="12">
        <v>19</v>
      </c>
      <c r="F53" s="8">
        <v>3.21</v>
      </c>
      <c r="G53" s="12">
        <v>6</v>
      </c>
      <c r="H53" s="8">
        <v>1.2</v>
      </c>
      <c r="I53" s="12">
        <v>0</v>
      </c>
    </row>
    <row r="54" spans="2:9" ht="15" customHeight="1" x14ac:dyDescent="0.2">
      <c r="B54" t="s">
        <v>105</v>
      </c>
      <c r="C54" s="12">
        <v>25</v>
      </c>
      <c r="D54" s="8">
        <v>2.2400000000000002</v>
      </c>
      <c r="E54" s="12">
        <v>22</v>
      </c>
      <c r="F54" s="8">
        <v>3.72</v>
      </c>
      <c r="G54" s="12">
        <v>3</v>
      </c>
      <c r="H54" s="8">
        <v>0.6</v>
      </c>
      <c r="I54" s="12">
        <v>0</v>
      </c>
    </row>
    <row r="55" spans="2:9" ht="15" customHeight="1" x14ac:dyDescent="0.2">
      <c r="B55" t="s">
        <v>98</v>
      </c>
      <c r="C55" s="12">
        <v>23</v>
      </c>
      <c r="D55" s="8">
        <v>2.06</v>
      </c>
      <c r="E55" s="12">
        <v>16</v>
      </c>
      <c r="F55" s="8">
        <v>2.7</v>
      </c>
      <c r="G55" s="12">
        <v>7</v>
      </c>
      <c r="H55" s="8">
        <v>1.41</v>
      </c>
      <c r="I55" s="12">
        <v>0</v>
      </c>
    </row>
    <row r="56" spans="2:9" ht="15" customHeight="1" x14ac:dyDescent="0.2">
      <c r="B56" t="s">
        <v>99</v>
      </c>
      <c r="C56" s="12">
        <v>22</v>
      </c>
      <c r="D56" s="8">
        <v>1.97</v>
      </c>
      <c r="E56" s="12">
        <v>20</v>
      </c>
      <c r="F56" s="8">
        <v>3.38</v>
      </c>
      <c r="G56" s="12">
        <v>2</v>
      </c>
      <c r="H56" s="8">
        <v>0.4</v>
      </c>
      <c r="I56" s="12">
        <v>0</v>
      </c>
    </row>
    <row r="57" spans="2:9" ht="15" customHeight="1" x14ac:dyDescent="0.2">
      <c r="B57" t="s">
        <v>91</v>
      </c>
      <c r="C57" s="12">
        <v>21</v>
      </c>
      <c r="D57" s="8">
        <v>1.88</v>
      </c>
      <c r="E57" s="12">
        <v>15</v>
      </c>
      <c r="F57" s="8">
        <v>2.5299999999999998</v>
      </c>
      <c r="G57" s="12">
        <v>6</v>
      </c>
      <c r="H57" s="8">
        <v>1.2</v>
      </c>
      <c r="I57" s="12">
        <v>0</v>
      </c>
    </row>
    <row r="58" spans="2:9" ht="15" customHeight="1" x14ac:dyDescent="0.2">
      <c r="B58" t="s">
        <v>93</v>
      </c>
      <c r="C58" s="12">
        <v>20</v>
      </c>
      <c r="D58" s="8">
        <v>1.79</v>
      </c>
      <c r="E58" s="12">
        <v>8</v>
      </c>
      <c r="F58" s="8">
        <v>1.35</v>
      </c>
      <c r="G58" s="12">
        <v>12</v>
      </c>
      <c r="H58" s="8">
        <v>2.41</v>
      </c>
      <c r="I58" s="12">
        <v>0</v>
      </c>
    </row>
    <row r="59" spans="2:9" ht="15" customHeight="1" x14ac:dyDescent="0.2">
      <c r="B59" t="s">
        <v>103</v>
      </c>
      <c r="C59" s="12">
        <v>20</v>
      </c>
      <c r="D59" s="8">
        <v>1.79</v>
      </c>
      <c r="E59" s="12">
        <v>15</v>
      </c>
      <c r="F59" s="8">
        <v>2.5299999999999998</v>
      </c>
      <c r="G59" s="12">
        <v>5</v>
      </c>
      <c r="H59" s="8">
        <v>1</v>
      </c>
      <c r="I59" s="12">
        <v>0</v>
      </c>
    </row>
    <row r="60" spans="2:9" ht="15" customHeight="1" x14ac:dyDescent="0.2">
      <c r="B60" t="s">
        <v>88</v>
      </c>
      <c r="C60" s="12">
        <v>19</v>
      </c>
      <c r="D60" s="8">
        <v>1.7</v>
      </c>
      <c r="E60" s="12">
        <v>2</v>
      </c>
      <c r="F60" s="8">
        <v>0.34</v>
      </c>
      <c r="G60" s="12">
        <v>17</v>
      </c>
      <c r="H60" s="8">
        <v>3.41</v>
      </c>
      <c r="I60" s="12">
        <v>0</v>
      </c>
    </row>
    <row r="61" spans="2:9" ht="15" customHeight="1" x14ac:dyDescent="0.2">
      <c r="B61" t="s">
        <v>119</v>
      </c>
      <c r="C61" s="12">
        <v>19</v>
      </c>
      <c r="D61" s="8">
        <v>1.7</v>
      </c>
      <c r="E61" s="12">
        <v>10</v>
      </c>
      <c r="F61" s="8">
        <v>1.69</v>
      </c>
      <c r="G61" s="12">
        <v>9</v>
      </c>
      <c r="H61" s="8">
        <v>1.81</v>
      </c>
      <c r="I61" s="12">
        <v>0</v>
      </c>
    </row>
    <row r="62" spans="2:9" ht="15" customHeight="1" x14ac:dyDescent="0.2">
      <c r="B62" t="s">
        <v>106</v>
      </c>
      <c r="C62" s="12">
        <v>19</v>
      </c>
      <c r="D62" s="8">
        <v>1.7</v>
      </c>
      <c r="E62" s="12">
        <v>12</v>
      </c>
      <c r="F62" s="8">
        <v>2.0299999999999998</v>
      </c>
      <c r="G62" s="12">
        <v>7</v>
      </c>
      <c r="H62" s="8">
        <v>1.41</v>
      </c>
      <c r="I62" s="12">
        <v>0</v>
      </c>
    </row>
    <row r="63" spans="2:9" ht="15" customHeight="1" x14ac:dyDescent="0.2">
      <c r="B63" t="s">
        <v>120</v>
      </c>
      <c r="C63" s="12">
        <v>17</v>
      </c>
      <c r="D63" s="8">
        <v>1.52</v>
      </c>
      <c r="E63" s="12">
        <v>9</v>
      </c>
      <c r="F63" s="8">
        <v>1.52</v>
      </c>
      <c r="G63" s="12">
        <v>8</v>
      </c>
      <c r="H63" s="8">
        <v>1.61</v>
      </c>
      <c r="I63" s="12">
        <v>0</v>
      </c>
    </row>
    <row r="64" spans="2:9" ht="15" customHeight="1" x14ac:dyDescent="0.2">
      <c r="B64" t="s">
        <v>97</v>
      </c>
      <c r="C64" s="12">
        <v>17</v>
      </c>
      <c r="D64" s="8">
        <v>1.52</v>
      </c>
      <c r="E64" s="12">
        <v>6</v>
      </c>
      <c r="F64" s="8">
        <v>1.01</v>
      </c>
      <c r="G64" s="12">
        <v>11</v>
      </c>
      <c r="H64" s="8">
        <v>2.21</v>
      </c>
      <c r="I64" s="12">
        <v>0</v>
      </c>
    </row>
    <row r="65" spans="2:9" ht="15" customHeight="1" x14ac:dyDescent="0.2">
      <c r="B65" t="s">
        <v>115</v>
      </c>
      <c r="C65" s="12">
        <v>15</v>
      </c>
      <c r="D65" s="8">
        <v>1.34</v>
      </c>
      <c r="E65" s="12">
        <v>8</v>
      </c>
      <c r="F65" s="8">
        <v>1.35</v>
      </c>
      <c r="G65" s="12">
        <v>7</v>
      </c>
      <c r="H65" s="8">
        <v>1.41</v>
      </c>
      <c r="I65" s="12">
        <v>0</v>
      </c>
    </row>
    <row r="66" spans="2:9" ht="15" customHeight="1" x14ac:dyDescent="0.2">
      <c r="B66" t="s">
        <v>89</v>
      </c>
      <c r="C66" s="12">
        <v>14</v>
      </c>
      <c r="D66" s="8">
        <v>1.25</v>
      </c>
      <c r="E66" s="12">
        <v>8</v>
      </c>
      <c r="F66" s="8">
        <v>1.35</v>
      </c>
      <c r="G66" s="12">
        <v>6</v>
      </c>
      <c r="H66" s="8">
        <v>1.2</v>
      </c>
      <c r="I66" s="12">
        <v>0</v>
      </c>
    </row>
    <row r="67" spans="2:9" ht="15" customHeight="1" x14ac:dyDescent="0.2">
      <c r="B67" t="s">
        <v>107</v>
      </c>
      <c r="C67" s="12">
        <v>14</v>
      </c>
      <c r="D67" s="8">
        <v>1.25</v>
      </c>
      <c r="E67" s="12">
        <v>6</v>
      </c>
      <c r="F67" s="8">
        <v>1.01</v>
      </c>
      <c r="G67" s="12">
        <v>8</v>
      </c>
      <c r="H67" s="8">
        <v>1.61</v>
      </c>
      <c r="I67" s="12">
        <v>0</v>
      </c>
    </row>
    <row r="68" spans="2:9" ht="15" customHeight="1" x14ac:dyDescent="0.2">
      <c r="B68" t="s">
        <v>121</v>
      </c>
      <c r="C68" s="12">
        <v>14</v>
      </c>
      <c r="D68" s="8">
        <v>1.25</v>
      </c>
      <c r="E68" s="12">
        <v>6</v>
      </c>
      <c r="F68" s="8">
        <v>1.01</v>
      </c>
      <c r="G68" s="12">
        <v>8</v>
      </c>
      <c r="H68" s="8">
        <v>1.61</v>
      </c>
      <c r="I68" s="12">
        <v>0</v>
      </c>
    </row>
    <row r="69" spans="2:9" ht="15" customHeight="1" x14ac:dyDescent="0.2">
      <c r="B69" t="s">
        <v>111</v>
      </c>
      <c r="C69" s="12">
        <v>14</v>
      </c>
      <c r="D69" s="8">
        <v>1.25</v>
      </c>
      <c r="E69" s="12">
        <v>8</v>
      </c>
      <c r="F69" s="8">
        <v>1.35</v>
      </c>
      <c r="G69" s="12">
        <v>6</v>
      </c>
      <c r="H69" s="8">
        <v>1.2</v>
      </c>
      <c r="I69" s="12">
        <v>0</v>
      </c>
    </row>
    <row r="70" spans="2:9" ht="15" customHeight="1" x14ac:dyDescent="0.2">
      <c r="B70" t="s">
        <v>118</v>
      </c>
      <c r="C70" s="12">
        <v>14</v>
      </c>
      <c r="D70" s="8">
        <v>1.25</v>
      </c>
      <c r="E70" s="12">
        <v>7</v>
      </c>
      <c r="F70" s="8">
        <v>1.18</v>
      </c>
      <c r="G70" s="12">
        <v>7</v>
      </c>
      <c r="H70" s="8">
        <v>1.41</v>
      </c>
      <c r="I70" s="12">
        <v>0</v>
      </c>
    </row>
    <row r="71" spans="2:9" ht="15" customHeight="1" x14ac:dyDescent="0.2">
      <c r="B71" t="s">
        <v>104</v>
      </c>
      <c r="C71" s="12">
        <v>14</v>
      </c>
      <c r="D71" s="8">
        <v>1.25</v>
      </c>
      <c r="E71" s="12">
        <v>11</v>
      </c>
      <c r="F71" s="8">
        <v>1.86</v>
      </c>
      <c r="G71" s="12">
        <v>3</v>
      </c>
      <c r="H71" s="8">
        <v>0.6</v>
      </c>
      <c r="I71" s="12">
        <v>0</v>
      </c>
    </row>
    <row r="73" spans="2:9" ht="15" customHeight="1" x14ac:dyDescent="0.2">
      <c r="B73" t="s">
        <v>161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AE34C-4D3C-49B7-97E9-D02E499F73AE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168</v>
      </c>
    </row>
    <row r="4" spans="2:9" ht="33" customHeight="1" x14ac:dyDescent="0.2">
      <c r="B4" t="s">
        <v>157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2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19</v>
      </c>
      <c r="C6" s="12">
        <v>92</v>
      </c>
      <c r="D6" s="8">
        <v>11.54</v>
      </c>
      <c r="E6" s="12">
        <v>41</v>
      </c>
      <c r="F6" s="8">
        <v>8.4700000000000006</v>
      </c>
      <c r="G6" s="12">
        <v>51</v>
      </c>
      <c r="H6" s="8">
        <v>16.78</v>
      </c>
      <c r="I6" s="12">
        <v>0</v>
      </c>
    </row>
    <row r="7" spans="2:9" ht="15" customHeight="1" x14ac:dyDescent="0.2">
      <c r="B7" t="s">
        <v>20</v>
      </c>
      <c r="C7" s="12">
        <v>161</v>
      </c>
      <c r="D7" s="8">
        <v>20.2</v>
      </c>
      <c r="E7" s="12">
        <v>82</v>
      </c>
      <c r="F7" s="8">
        <v>16.940000000000001</v>
      </c>
      <c r="G7" s="12">
        <v>79</v>
      </c>
      <c r="H7" s="8">
        <v>25.99</v>
      </c>
      <c r="I7" s="12">
        <v>0</v>
      </c>
    </row>
    <row r="8" spans="2:9" ht="15" customHeight="1" x14ac:dyDescent="0.2">
      <c r="B8" t="s">
        <v>21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22</v>
      </c>
      <c r="C9" s="12">
        <v>3</v>
      </c>
      <c r="D9" s="8">
        <v>0.38</v>
      </c>
      <c r="E9" s="12">
        <v>0</v>
      </c>
      <c r="F9" s="8">
        <v>0</v>
      </c>
      <c r="G9" s="12">
        <v>3</v>
      </c>
      <c r="H9" s="8">
        <v>0.99</v>
      </c>
      <c r="I9" s="12">
        <v>0</v>
      </c>
    </row>
    <row r="10" spans="2:9" ht="15" customHeight="1" x14ac:dyDescent="0.2">
      <c r="B10" t="s">
        <v>23</v>
      </c>
      <c r="C10" s="12">
        <v>5</v>
      </c>
      <c r="D10" s="8">
        <v>0.63</v>
      </c>
      <c r="E10" s="12">
        <v>0</v>
      </c>
      <c r="F10" s="8">
        <v>0</v>
      </c>
      <c r="G10" s="12">
        <v>4</v>
      </c>
      <c r="H10" s="8">
        <v>1.32</v>
      </c>
      <c r="I10" s="12">
        <v>1</v>
      </c>
    </row>
    <row r="11" spans="2:9" ht="15" customHeight="1" x14ac:dyDescent="0.2">
      <c r="B11" t="s">
        <v>24</v>
      </c>
      <c r="C11" s="12">
        <v>193</v>
      </c>
      <c r="D11" s="8">
        <v>24.22</v>
      </c>
      <c r="E11" s="12">
        <v>98</v>
      </c>
      <c r="F11" s="8">
        <v>20.25</v>
      </c>
      <c r="G11" s="12">
        <v>95</v>
      </c>
      <c r="H11" s="8">
        <v>31.25</v>
      </c>
      <c r="I11" s="12">
        <v>0</v>
      </c>
    </row>
    <row r="12" spans="2:9" ht="15" customHeight="1" x14ac:dyDescent="0.2">
      <c r="B12" t="s">
        <v>25</v>
      </c>
      <c r="C12" s="12">
        <v>8</v>
      </c>
      <c r="D12" s="8">
        <v>1</v>
      </c>
      <c r="E12" s="12">
        <v>2</v>
      </c>
      <c r="F12" s="8">
        <v>0.41</v>
      </c>
      <c r="G12" s="12">
        <v>6</v>
      </c>
      <c r="H12" s="8">
        <v>1.97</v>
      </c>
      <c r="I12" s="12">
        <v>0</v>
      </c>
    </row>
    <row r="13" spans="2:9" ht="15" customHeight="1" x14ac:dyDescent="0.2">
      <c r="B13" t="s">
        <v>26</v>
      </c>
      <c r="C13" s="12">
        <v>24</v>
      </c>
      <c r="D13" s="8">
        <v>3.01</v>
      </c>
      <c r="E13" s="12">
        <v>9</v>
      </c>
      <c r="F13" s="8">
        <v>1.86</v>
      </c>
      <c r="G13" s="12">
        <v>15</v>
      </c>
      <c r="H13" s="8">
        <v>4.93</v>
      </c>
      <c r="I13" s="12">
        <v>0</v>
      </c>
    </row>
    <row r="14" spans="2:9" ht="15" customHeight="1" x14ac:dyDescent="0.2">
      <c r="B14" t="s">
        <v>27</v>
      </c>
      <c r="C14" s="12">
        <v>28</v>
      </c>
      <c r="D14" s="8">
        <v>3.51</v>
      </c>
      <c r="E14" s="12">
        <v>26</v>
      </c>
      <c r="F14" s="8">
        <v>5.37</v>
      </c>
      <c r="G14" s="12">
        <v>2</v>
      </c>
      <c r="H14" s="8">
        <v>0.66</v>
      </c>
      <c r="I14" s="12">
        <v>0</v>
      </c>
    </row>
    <row r="15" spans="2:9" ht="15" customHeight="1" x14ac:dyDescent="0.2">
      <c r="B15" t="s">
        <v>28</v>
      </c>
      <c r="C15" s="12">
        <v>92</v>
      </c>
      <c r="D15" s="8">
        <v>11.54</v>
      </c>
      <c r="E15" s="12">
        <v>85</v>
      </c>
      <c r="F15" s="8">
        <v>17.559999999999999</v>
      </c>
      <c r="G15" s="12">
        <v>6</v>
      </c>
      <c r="H15" s="8">
        <v>1.97</v>
      </c>
      <c r="I15" s="12">
        <v>0</v>
      </c>
    </row>
    <row r="16" spans="2:9" ht="15" customHeight="1" x14ac:dyDescent="0.2">
      <c r="B16" t="s">
        <v>29</v>
      </c>
      <c r="C16" s="12">
        <v>104</v>
      </c>
      <c r="D16" s="8">
        <v>13.05</v>
      </c>
      <c r="E16" s="12">
        <v>89</v>
      </c>
      <c r="F16" s="8">
        <v>18.39</v>
      </c>
      <c r="G16" s="12">
        <v>15</v>
      </c>
      <c r="H16" s="8">
        <v>4.93</v>
      </c>
      <c r="I16" s="12">
        <v>0</v>
      </c>
    </row>
    <row r="17" spans="2:9" ht="15" customHeight="1" x14ac:dyDescent="0.2">
      <c r="B17" t="s">
        <v>30</v>
      </c>
      <c r="C17" s="12">
        <v>15</v>
      </c>
      <c r="D17" s="8">
        <v>1.88</v>
      </c>
      <c r="E17" s="12">
        <v>9</v>
      </c>
      <c r="F17" s="8">
        <v>1.86</v>
      </c>
      <c r="G17" s="12">
        <v>1</v>
      </c>
      <c r="H17" s="8">
        <v>0.33</v>
      </c>
      <c r="I17" s="12">
        <v>0</v>
      </c>
    </row>
    <row r="18" spans="2:9" ht="15" customHeight="1" x14ac:dyDescent="0.2">
      <c r="B18" t="s">
        <v>31</v>
      </c>
      <c r="C18" s="12">
        <v>42</v>
      </c>
      <c r="D18" s="8">
        <v>5.27</v>
      </c>
      <c r="E18" s="12">
        <v>31</v>
      </c>
      <c r="F18" s="8">
        <v>6.4</v>
      </c>
      <c r="G18" s="12">
        <v>11</v>
      </c>
      <c r="H18" s="8">
        <v>3.62</v>
      </c>
      <c r="I18" s="12">
        <v>0</v>
      </c>
    </row>
    <row r="19" spans="2:9" ht="15" customHeight="1" x14ac:dyDescent="0.2">
      <c r="B19" t="s">
        <v>32</v>
      </c>
      <c r="C19" s="12">
        <v>30</v>
      </c>
      <c r="D19" s="8">
        <v>3.76</v>
      </c>
      <c r="E19" s="12">
        <v>12</v>
      </c>
      <c r="F19" s="8">
        <v>2.48</v>
      </c>
      <c r="G19" s="12">
        <v>16</v>
      </c>
      <c r="H19" s="8">
        <v>5.26</v>
      </c>
      <c r="I19" s="12">
        <v>0</v>
      </c>
    </row>
    <row r="20" spans="2:9" ht="15" customHeight="1" x14ac:dyDescent="0.2">
      <c r="B20" s="9" t="s">
        <v>158</v>
      </c>
      <c r="C20" s="12">
        <f>SUM(LTBL_37207[総数／事業所数])</f>
        <v>797</v>
      </c>
      <c r="E20" s="12">
        <f>SUBTOTAL(109,LTBL_37207[個人／事業所数])</f>
        <v>484</v>
      </c>
      <c r="G20" s="12">
        <f>SUBTOTAL(109,LTBL_37207[法人／事業所数])</f>
        <v>304</v>
      </c>
      <c r="I20" s="12">
        <f>SUBTOTAL(109,LTBL_37207[法人以外の団体／事業所数])</f>
        <v>1</v>
      </c>
    </row>
    <row r="21" spans="2:9" ht="15" customHeight="1" x14ac:dyDescent="0.2">
      <c r="E21" s="11">
        <f>LTBL_37207[[#Totals],[個人／事業所数]]/LTBL_37207[[#Totals],[総数／事業所数]]</f>
        <v>0.60727728983688833</v>
      </c>
      <c r="G21" s="11">
        <f>LTBL_37207[[#Totals],[法人／事業所数]]/LTBL_37207[[#Totals],[総数／事業所数]]</f>
        <v>0.38143036386449186</v>
      </c>
      <c r="I21" s="11">
        <f>LTBL_37207[[#Totals],[法人以外の団体／事業所数]]/LTBL_37207[[#Totals],[総数／事業所数]]</f>
        <v>1.2547051442910915E-3</v>
      </c>
    </row>
    <row r="23" spans="2:9" ht="33" customHeight="1" x14ac:dyDescent="0.2">
      <c r="B23" t="s">
        <v>159</v>
      </c>
      <c r="C23" s="10" t="s">
        <v>34</v>
      </c>
      <c r="D23" s="10" t="s">
        <v>35</v>
      </c>
      <c r="E23" s="10" t="s">
        <v>36</v>
      </c>
      <c r="F23" s="10" t="s">
        <v>37</v>
      </c>
      <c r="G23" s="10" t="s">
        <v>38</v>
      </c>
      <c r="H23" s="10" t="s">
        <v>39</v>
      </c>
      <c r="I23" s="10" t="s">
        <v>40</v>
      </c>
    </row>
    <row r="24" spans="2:9" ht="15" customHeight="1" x14ac:dyDescent="0.2">
      <c r="B24" t="s">
        <v>57</v>
      </c>
      <c r="C24" s="12">
        <v>92</v>
      </c>
      <c r="D24" s="8">
        <v>11.54</v>
      </c>
      <c r="E24" s="12">
        <v>83</v>
      </c>
      <c r="F24" s="8">
        <v>17.149999999999999</v>
      </c>
      <c r="G24" s="12">
        <v>9</v>
      </c>
      <c r="H24" s="8">
        <v>2.96</v>
      </c>
      <c r="I24" s="12">
        <v>0</v>
      </c>
    </row>
    <row r="25" spans="2:9" ht="15" customHeight="1" x14ac:dyDescent="0.2">
      <c r="B25" t="s">
        <v>56</v>
      </c>
      <c r="C25" s="12">
        <v>77</v>
      </c>
      <c r="D25" s="8">
        <v>9.66</v>
      </c>
      <c r="E25" s="12">
        <v>76</v>
      </c>
      <c r="F25" s="8">
        <v>15.7</v>
      </c>
      <c r="G25" s="12">
        <v>1</v>
      </c>
      <c r="H25" s="8">
        <v>0.33</v>
      </c>
      <c r="I25" s="12">
        <v>0</v>
      </c>
    </row>
    <row r="26" spans="2:9" ht="15" customHeight="1" x14ac:dyDescent="0.2">
      <c r="B26" t="s">
        <v>51</v>
      </c>
      <c r="C26" s="12">
        <v>64</v>
      </c>
      <c r="D26" s="8">
        <v>8.0299999999999994</v>
      </c>
      <c r="E26" s="12">
        <v>30</v>
      </c>
      <c r="F26" s="8">
        <v>6.2</v>
      </c>
      <c r="G26" s="12">
        <v>34</v>
      </c>
      <c r="H26" s="8">
        <v>11.18</v>
      </c>
      <c r="I26" s="12">
        <v>0</v>
      </c>
    </row>
    <row r="27" spans="2:9" ht="15" customHeight="1" x14ac:dyDescent="0.2">
      <c r="B27" t="s">
        <v>70</v>
      </c>
      <c r="C27" s="12">
        <v>61</v>
      </c>
      <c r="D27" s="8">
        <v>7.65</v>
      </c>
      <c r="E27" s="12">
        <v>35</v>
      </c>
      <c r="F27" s="8">
        <v>7.23</v>
      </c>
      <c r="G27" s="12">
        <v>26</v>
      </c>
      <c r="H27" s="8">
        <v>8.5500000000000007</v>
      </c>
      <c r="I27" s="12">
        <v>0</v>
      </c>
    </row>
    <row r="28" spans="2:9" ht="15" customHeight="1" x14ac:dyDescent="0.2">
      <c r="B28" t="s">
        <v>41</v>
      </c>
      <c r="C28" s="12">
        <v>51</v>
      </c>
      <c r="D28" s="8">
        <v>6.4</v>
      </c>
      <c r="E28" s="12">
        <v>18</v>
      </c>
      <c r="F28" s="8">
        <v>3.72</v>
      </c>
      <c r="G28" s="12">
        <v>33</v>
      </c>
      <c r="H28" s="8">
        <v>10.86</v>
      </c>
      <c r="I28" s="12">
        <v>0</v>
      </c>
    </row>
    <row r="29" spans="2:9" ht="15" customHeight="1" x14ac:dyDescent="0.2">
      <c r="B29" t="s">
        <v>49</v>
      </c>
      <c r="C29" s="12">
        <v>38</v>
      </c>
      <c r="D29" s="8">
        <v>4.7699999999999996</v>
      </c>
      <c r="E29" s="12">
        <v>27</v>
      </c>
      <c r="F29" s="8">
        <v>5.58</v>
      </c>
      <c r="G29" s="12">
        <v>11</v>
      </c>
      <c r="H29" s="8">
        <v>3.62</v>
      </c>
      <c r="I29" s="12">
        <v>0</v>
      </c>
    </row>
    <row r="30" spans="2:9" ht="15" customHeight="1" x14ac:dyDescent="0.2">
      <c r="B30" t="s">
        <v>59</v>
      </c>
      <c r="C30" s="12">
        <v>34</v>
      </c>
      <c r="D30" s="8">
        <v>4.2699999999999996</v>
      </c>
      <c r="E30" s="12">
        <v>31</v>
      </c>
      <c r="F30" s="8">
        <v>6.4</v>
      </c>
      <c r="G30" s="12">
        <v>3</v>
      </c>
      <c r="H30" s="8">
        <v>0.99</v>
      </c>
      <c r="I30" s="12">
        <v>0</v>
      </c>
    </row>
    <row r="31" spans="2:9" ht="15" customHeight="1" x14ac:dyDescent="0.2">
      <c r="B31" t="s">
        <v>50</v>
      </c>
      <c r="C31" s="12">
        <v>29</v>
      </c>
      <c r="D31" s="8">
        <v>3.64</v>
      </c>
      <c r="E31" s="12">
        <v>21</v>
      </c>
      <c r="F31" s="8">
        <v>4.34</v>
      </c>
      <c r="G31" s="12">
        <v>8</v>
      </c>
      <c r="H31" s="8">
        <v>2.63</v>
      </c>
      <c r="I31" s="12">
        <v>0</v>
      </c>
    </row>
    <row r="32" spans="2:9" ht="15" customHeight="1" x14ac:dyDescent="0.2">
      <c r="B32" t="s">
        <v>72</v>
      </c>
      <c r="C32" s="12">
        <v>28</v>
      </c>
      <c r="D32" s="8">
        <v>3.51</v>
      </c>
      <c r="E32" s="12">
        <v>18</v>
      </c>
      <c r="F32" s="8">
        <v>3.72</v>
      </c>
      <c r="G32" s="12">
        <v>10</v>
      </c>
      <c r="H32" s="8">
        <v>3.29</v>
      </c>
      <c r="I32" s="12">
        <v>0</v>
      </c>
    </row>
    <row r="33" spans="2:9" ht="15" customHeight="1" x14ac:dyDescent="0.2">
      <c r="B33" t="s">
        <v>42</v>
      </c>
      <c r="C33" s="12">
        <v>21</v>
      </c>
      <c r="D33" s="8">
        <v>2.63</v>
      </c>
      <c r="E33" s="12">
        <v>9</v>
      </c>
      <c r="F33" s="8">
        <v>1.86</v>
      </c>
      <c r="G33" s="12">
        <v>12</v>
      </c>
      <c r="H33" s="8">
        <v>3.95</v>
      </c>
      <c r="I33" s="12">
        <v>0</v>
      </c>
    </row>
    <row r="34" spans="2:9" ht="15" customHeight="1" x14ac:dyDescent="0.2">
      <c r="B34" t="s">
        <v>43</v>
      </c>
      <c r="C34" s="12">
        <v>20</v>
      </c>
      <c r="D34" s="8">
        <v>2.5099999999999998</v>
      </c>
      <c r="E34" s="12">
        <v>14</v>
      </c>
      <c r="F34" s="8">
        <v>2.89</v>
      </c>
      <c r="G34" s="12">
        <v>6</v>
      </c>
      <c r="H34" s="8">
        <v>1.97</v>
      </c>
      <c r="I34" s="12">
        <v>0</v>
      </c>
    </row>
    <row r="35" spans="2:9" ht="15" customHeight="1" x14ac:dyDescent="0.2">
      <c r="B35" t="s">
        <v>54</v>
      </c>
      <c r="C35" s="12">
        <v>18</v>
      </c>
      <c r="D35" s="8">
        <v>2.2599999999999998</v>
      </c>
      <c r="E35" s="12">
        <v>18</v>
      </c>
      <c r="F35" s="8">
        <v>3.72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53</v>
      </c>
      <c r="C36" s="12">
        <v>17</v>
      </c>
      <c r="D36" s="8">
        <v>2.13</v>
      </c>
      <c r="E36" s="12">
        <v>5</v>
      </c>
      <c r="F36" s="8">
        <v>1.03</v>
      </c>
      <c r="G36" s="12">
        <v>12</v>
      </c>
      <c r="H36" s="8">
        <v>3.95</v>
      </c>
      <c r="I36" s="12">
        <v>0</v>
      </c>
    </row>
    <row r="37" spans="2:9" ht="15" customHeight="1" x14ac:dyDescent="0.2">
      <c r="B37" t="s">
        <v>58</v>
      </c>
      <c r="C37" s="12">
        <v>15</v>
      </c>
      <c r="D37" s="8">
        <v>1.88</v>
      </c>
      <c r="E37" s="12">
        <v>9</v>
      </c>
      <c r="F37" s="8">
        <v>1.86</v>
      </c>
      <c r="G37" s="12">
        <v>1</v>
      </c>
      <c r="H37" s="8">
        <v>0.33</v>
      </c>
      <c r="I37" s="12">
        <v>0</v>
      </c>
    </row>
    <row r="38" spans="2:9" ht="15" customHeight="1" x14ac:dyDescent="0.2">
      <c r="B38" t="s">
        <v>47</v>
      </c>
      <c r="C38" s="12">
        <v>13</v>
      </c>
      <c r="D38" s="8">
        <v>1.63</v>
      </c>
      <c r="E38" s="12">
        <v>3</v>
      </c>
      <c r="F38" s="8">
        <v>0.62</v>
      </c>
      <c r="G38" s="12">
        <v>10</v>
      </c>
      <c r="H38" s="8">
        <v>3.29</v>
      </c>
      <c r="I38" s="12">
        <v>0</v>
      </c>
    </row>
    <row r="39" spans="2:9" ht="15" customHeight="1" x14ac:dyDescent="0.2">
      <c r="B39" t="s">
        <v>44</v>
      </c>
      <c r="C39" s="12">
        <v>12</v>
      </c>
      <c r="D39" s="8">
        <v>1.51</v>
      </c>
      <c r="E39" s="12">
        <v>6</v>
      </c>
      <c r="F39" s="8">
        <v>1.24</v>
      </c>
      <c r="G39" s="12">
        <v>6</v>
      </c>
      <c r="H39" s="8">
        <v>1.97</v>
      </c>
      <c r="I39" s="12">
        <v>0</v>
      </c>
    </row>
    <row r="40" spans="2:9" ht="15" customHeight="1" x14ac:dyDescent="0.2">
      <c r="B40" t="s">
        <v>73</v>
      </c>
      <c r="C40" s="12">
        <v>12</v>
      </c>
      <c r="D40" s="8">
        <v>1.51</v>
      </c>
      <c r="E40" s="12">
        <v>1</v>
      </c>
      <c r="F40" s="8">
        <v>0.21</v>
      </c>
      <c r="G40" s="12">
        <v>11</v>
      </c>
      <c r="H40" s="8">
        <v>3.62</v>
      </c>
      <c r="I40" s="12">
        <v>0</v>
      </c>
    </row>
    <row r="41" spans="2:9" ht="15" customHeight="1" x14ac:dyDescent="0.2">
      <c r="B41" t="s">
        <v>48</v>
      </c>
      <c r="C41" s="12">
        <v>12</v>
      </c>
      <c r="D41" s="8">
        <v>1.51</v>
      </c>
      <c r="E41" s="12">
        <v>8</v>
      </c>
      <c r="F41" s="8">
        <v>1.65</v>
      </c>
      <c r="G41" s="12">
        <v>4</v>
      </c>
      <c r="H41" s="8">
        <v>1.32</v>
      </c>
      <c r="I41" s="12">
        <v>0</v>
      </c>
    </row>
    <row r="42" spans="2:9" ht="15" customHeight="1" x14ac:dyDescent="0.2">
      <c r="B42" t="s">
        <v>71</v>
      </c>
      <c r="C42" s="12">
        <v>10</v>
      </c>
      <c r="D42" s="8">
        <v>1.25</v>
      </c>
      <c r="E42" s="12">
        <v>6</v>
      </c>
      <c r="F42" s="8">
        <v>1.24</v>
      </c>
      <c r="G42" s="12">
        <v>4</v>
      </c>
      <c r="H42" s="8">
        <v>1.32</v>
      </c>
      <c r="I42" s="12">
        <v>0</v>
      </c>
    </row>
    <row r="43" spans="2:9" ht="15" customHeight="1" x14ac:dyDescent="0.2">
      <c r="B43" t="s">
        <v>74</v>
      </c>
      <c r="C43" s="12">
        <v>9</v>
      </c>
      <c r="D43" s="8">
        <v>1.1299999999999999</v>
      </c>
      <c r="E43" s="12">
        <v>2</v>
      </c>
      <c r="F43" s="8">
        <v>0.41</v>
      </c>
      <c r="G43" s="12">
        <v>7</v>
      </c>
      <c r="H43" s="8">
        <v>2.2999999999999998</v>
      </c>
      <c r="I43" s="12">
        <v>0</v>
      </c>
    </row>
    <row r="44" spans="2:9" ht="15" customHeight="1" x14ac:dyDescent="0.2">
      <c r="B44" t="s">
        <v>55</v>
      </c>
      <c r="C44" s="12">
        <v>9</v>
      </c>
      <c r="D44" s="8">
        <v>1.1299999999999999</v>
      </c>
      <c r="E44" s="12">
        <v>8</v>
      </c>
      <c r="F44" s="8">
        <v>1.65</v>
      </c>
      <c r="G44" s="12">
        <v>1</v>
      </c>
      <c r="H44" s="8">
        <v>0.33</v>
      </c>
      <c r="I44" s="12">
        <v>0</v>
      </c>
    </row>
    <row r="45" spans="2:9" ht="15" customHeight="1" x14ac:dyDescent="0.2">
      <c r="B45" t="s">
        <v>60</v>
      </c>
      <c r="C45" s="12">
        <v>9</v>
      </c>
      <c r="D45" s="8">
        <v>1.1299999999999999</v>
      </c>
      <c r="E45" s="12">
        <v>7</v>
      </c>
      <c r="F45" s="8">
        <v>1.45</v>
      </c>
      <c r="G45" s="12">
        <v>2</v>
      </c>
      <c r="H45" s="8">
        <v>0.66</v>
      </c>
      <c r="I45" s="12">
        <v>0</v>
      </c>
    </row>
    <row r="48" spans="2:9" ht="33" customHeight="1" x14ac:dyDescent="0.2">
      <c r="B48" t="s">
        <v>160</v>
      </c>
      <c r="C48" s="10" t="s">
        <v>34</v>
      </c>
      <c r="D48" s="10" t="s">
        <v>35</v>
      </c>
      <c r="E48" s="10" t="s">
        <v>36</v>
      </c>
      <c r="F48" s="10" t="s">
        <v>37</v>
      </c>
      <c r="G48" s="10" t="s">
        <v>38</v>
      </c>
      <c r="H48" s="10" t="s">
        <v>39</v>
      </c>
      <c r="I48" s="10" t="s">
        <v>40</v>
      </c>
    </row>
    <row r="49" spans="2:9" ht="15" customHeight="1" x14ac:dyDescent="0.2">
      <c r="B49" t="s">
        <v>102</v>
      </c>
      <c r="C49" s="12">
        <v>44</v>
      </c>
      <c r="D49" s="8">
        <v>5.52</v>
      </c>
      <c r="E49" s="12">
        <v>43</v>
      </c>
      <c r="F49" s="8">
        <v>8.8800000000000008</v>
      </c>
      <c r="G49" s="12">
        <v>1</v>
      </c>
      <c r="H49" s="8">
        <v>0.33</v>
      </c>
      <c r="I49" s="12">
        <v>0</v>
      </c>
    </row>
    <row r="50" spans="2:9" ht="15" customHeight="1" x14ac:dyDescent="0.2">
      <c r="B50" t="s">
        <v>101</v>
      </c>
      <c r="C50" s="12">
        <v>32</v>
      </c>
      <c r="D50" s="8">
        <v>4.0199999999999996</v>
      </c>
      <c r="E50" s="12">
        <v>31</v>
      </c>
      <c r="F50" s="8">
        <v>6.4</v>
      </c>
      <c r="G50" s="12">
        <v>1</v>
      </c>
      <c r="H50" s="8">
        <v>0.33</v>
      </c>
      <c r="I50" s="12">
        <v>0</v>
      </c>
    </row>
    <row r="51" spans="2:9" ht="15" customHeight="1" x14ac:dyDescent="0.2">
      <c r="B51" t="s">
        <v>122</v>
      </c>
      <c r="C51" s="12">
        <v>31</v>
      </c>
      <c r="D51" s="8">
        <v>3.89</v>
      </c>
      <c r="E51" s="12">
        <v>14</v>
      </c>
      <c r="F51" s="8">
        <v>2.89</v>
      </c>
      <c r="G51" s="12">
        <v>17</v>
      </c>
      <c r="H51" s="8">
        <v>5.59</v>
      </c>
      <c r="I51" s="12">
        <v>0</v>
      </c>
    </row>
    <row r="52" spans="2:9" ht="15" customHeight="1" x14ac:dyDescent="0.2">
      <c r="B52" t="s">
        <v>100</v>
      </c>
      <c r="C52" s="12">
        <v>31</v>
      </c>
      <c r="D52" s="8">
        <v>3.89</v>
      </c>
      <c r="E52" s="12">
        <v>31</v>
      </c>
      <c r="F52" s="8">
        <v>6.4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105</v>
      </c>
      <c r="C53" s="12">
        <v>26</v>
      </c>
      <c r="D53" s="8">
        <v>3.26</v>
      </c>
      <c r="E53" s="12">
        <v>24</v>
      </c>
      <c r="F53" s="8">
        <v>4.96</v>
      </c>
      <c r="G53" s="12">
        <v>2</v>
      </c>
      <c r="H53" s="8">
        <v>0.66</v>
      </c>
      <c r="I53" s="12">
        <v>0</v>
      </c>
    </row>
    <row r="54" spans="2:9" ht="15" customHeight="1" x14ac:dyDescent="0.2">
      <c r="B54" t="s">
        <v>123</v>
      </c>
      <c r="C54" s="12">
        <v>21</v>
      </c>
      <c r="D54" s="8">
        <v>2.63</v>
      </c>
      <c r="E54" s="12">
        <v>16</v>
      </c>
      <c r="F54" s="8">
        <v>3.31</v>
      </c>
      <c r="G54" s="12">
        <v>5</v>
      </c>
      <c r="H54" s="8">
        <v>1.64</v>
      </c>
      <c r="I54" s="12">
        <v>0</v>
      </c>
    </row>
    <row r="55" spans="2:9" ht="15" customHeight="1" x14ac:dyDescent="0.2">
      <c r="B55" t="s">
        <v>124</v>
      </c>
      <c r="C55" s="12">
        <v>19</v>
      </c>
      <c r="D55" s="8">
        <v>2.38</v>
      </c>
      <c r="E55" s="12">
        <v>11</v>
      </c>
      <c r="F55" s="8">
        <v>2.27</v>
      </c>
      <c r="G55" s="12">
        <v>8</v>
      </c>
      <c r="H55" s="8">
        <v>2.63</v>
      </c>
      <c r="I55" s="12">
        <v>0</v>
      </c>
    </row>
    <row r="56" spans="2:9" ht="15" customHeight="1" x14ac:dyDescent="0.2">
      <c r="B56" t="s">
        <v>87</v>
      </c>
      <c r="C56" s="12">
        <v>16</v>
      </c>
      <c r="D56" s="8">
        <v>2.0099999999999998</v>
      </c>
      <c r="E56" s="12">
        <v>1</v>
      </c>
      <c r="F56" s="8">
        <v>0.21</v>
      </c>
      <c r="G56" s="12">
        <v>15</v>
      </c>
      <c r="H56" s="8">
        <v>4.93</v>
      </c>
      <c r="I56" s="12">
        <v>0</v>
      </c>
    </row>
    <row r="57" spans="2:9" ht="15" customHeight="1" x14ac:dyDescent="0.2">
      <c r="B57" t="s">
        <v>92</v>
      </c>
      <c r="C57" s="12">
        <v>16</v>
      </c>
      <c r="D57" s="8">
        <v>2.0099999999999998</v>
      </c>
      <c r="E57" s="12">
        <v>14</v>
      </c>
      <c r="F57" s="8">
        <v>2.89</v>
      </c>
      <c r="G57" s="12">
        <v>2</v>
      </c>
      <c r="H57" s="8">
        <v>0.66</v>
      </c>
      <c r="I57" s="12">
        <v>0</v>
      </c>
    </row>
    <row r="58" spans="2:9" ht="15" customHeight="1" x14ac:dyDescent="0.2">
      <c r="B58" t="s">
        <v>94</v>
      </c>
      <c r="C58" s="12">
        <v>16</v>
      </c>
      <c r="D58" s="8">
        <v>2.0099999999999998</v>
      </c>
      <c r="E58" s="12">
        <v>14</v>
      </c>
      <c r="F58" s="8">
        <v>2.89</v>
      </c>
      <c r="G58" s="12">
        <v>2</v>
      </c>
      <c r="H58" s="8">
        <v>0.66</v>
      </c>
      <c r="I58" s="12">
        <v>0</v>
      </c>
    </row>
    <row r="59" spans="2:9" ht="15" customHeight="1" x14ac:dyDescent="0.2">
      <c r="B59" t="s">
        <v>119</v>
      </c>
      <c r="C59" s="12">
        <v>15</v>
      </c>
      <c r="D59" s="8">
        <v>1.88</v>
      </c>
      <c r="E59" s="12">
        <v>9</v>
      </c>
      <c r="F59" s="8">
        <v>1.86</v>
      </c>
      <c r="G59" s="12">
        <v>6</v>
      </c>
      <c r="H59" s="8">
        <v>1.97</v>
      </c>
      <c r="I59" s="12">
        <v>0</v>
      </c>
    </row>
    <row r="60" spans="2:9" ht="15" customHeight="1" x14ac:dyDescent="0.2">
      <c r="B60" t="s">
        <v>93</v>
      </c>
      <c r="C60" s="12">
        <v>15</v>
      </c>
      <c r="D60" s="8">
        <v>1.88</v>
      </c>
      <c r="E60" s="12">
        <v>2</v>
      </c>
      <c r="F60" s="8">
        <v>0.41</v>
      </c>
      <c r="G60" s="12">
        <v>13</v>
      </c>
      <c r="H60" s="8">
        <v>4.28</v>
      </c>
      <c r="I60" s="12">
        <v>0</v>
      </c>
    </row>
    <row r="61" spans="2:9" ht="15" customHeight="1" x14ac:dyDescent="0.2">
      <c r="B61" t="s">
        <v>88</v>
      </c>
      <c r="C61" s="12">
        <v>14</v>
      </c>
      <c r="D61" s="8">
        <v>1.76</v>
      </c>
      <c r="E61" s="12">
        <v>6</v>
      </c>
      <c r="F61" s="8">
        <v>1.24</v>
      </c>
      <c r="G61" s="12">
        <v>8</v>
      </c>
      <c r="H61" s="8">
        <v>2.63</v>
      </c>
      <c r="I61" s="12">
        <v>0</v>
      </c>
    </row>
    <row r="62" spans="2:9" ht="15" customHeight="1" x14ac:dyDescent="0.2">
      <c r="B62" t="s">
        <v>91</v>
      </c>
      <c r="C62" s="12">
        <v>14</v>
      </c>
      <c r="D62" s="8">
        <v>1.76</v>
      </c>
      <c r="E62" s="12">
        <v>10</v>
      </c>
      <c r="F62" s="8">
        <v>2.0699999999999998</v>
      </c>
      <c r="G62" s="12">
        <v>4</v>
      </c>
      <c r="H62" s="8">
        <v>1.32</v>
      </c>
      <c r="I62" s="12">
        <v>0</v>
      </c>
    </row>
    <row r="63" spans="2:9" ht="15" customHeight="1" x14ac:dyDescent="0.2">
      <c r="B63" t="s">
        <v>99</v>
      </c>
      <c r="C63" s="12">
        <v>14</v>
      </c>
      <c r="D63" s="8">
        <v>1.76</v>
      </c>
      <c r="E63" s="12">
        <v>14</v>
      </c>
      <c r="F63" s="8">
        <v>2.89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89</v>
      </c>
      <c r="C64" s="12">
        <v>13</v>
      </c>
      <c r="D64" s="8">
        <v>1.63</v>
      </c>
      <c r="E64" s="12">
        <v>10</v>
      </c>
      <c r="F64" s="8">
        <v>2.0699999999999998</v>
      </c>
      <c r="G64" s="12">
        <v>3</v>
      </c>
      <c r="H64" s="8">
        <v>0.99</v>
      </c>
      <c r="I64" s="12">
        <v>0</v>
      </c>
    </row>
    <row r="65" spans="2:9" ht="15" customHeight="1" x14ac:dyDescent="0.2">
      <c r="B65" t="s">
        <v>112</v>
      </c>
      <c r="C65" s="12">
        <v>12</v>
      </c>
      <c r="D65" s="8">
        <v>1.51</v>
      </c>
      <c r="E65" s="12">
        <v>1</v>
      </c>
      <c r="F65" s="8">
        <v>0.21</v>
      </c>
      <c r="G65" s="12">
        <v>11</v>
      </c>
      <c r="H65" s="8">
        <v>3.62</v>
      </c>
      <c r="I65" s="12">
        <v>0</v>
      </c>
    </row>
    <row r="66" spans="2:9" ht="15" customHeight="1" x14ac:dyDescent="0.2">
      <c r="B66" t="s">
        <v>111</v>
      </c>
      <c r="C66" s="12">
        <v>10</v>
      </c>
      <c r="D66" s="8">
        <v>1.25</v>
      </c>
      <c r="E66" s="12">
        <v>4</v>
      </c>
      <c r="F66" s="8">
        <v>0.83</v>
      </c>
      <c r="G66" s="12">
        <v>6</v>
      </c>
      <c r="H66" s="8">
        <v>1.97</v>
      </c>
      <c r="I66" s="12">
        <v>0</v>
      </c>
    </row>
    <row r="67" spans="2:9" ht="15" customHeight="1" x14ac:dyDescent="0.2">
      <c r="B67" t="s">
        <v>125</v>
      </c>
      <c r="C67" s="12">
        <v>9</v>
      </c>
      <c r="D67" s="8">
        <v>1.1299999999999999</v>
      </c>
      <c r="E67" s="12">
        <v>1</v>
      </c>
      <c r="F67" s="8">
        <v>0.21</v>
      </c>
      <c r="G67" s="12">
        <v>8</v>
      </c>
      <c r="H67" s="8">
        <v>2.63</v>
      </c>
      <c r="I67" s="12">
        <v>0</v>
      </c>
    </row>
    <row r="68" spans="2:9" ht="15" customHeight="1" x14ac:dyDescent="0.2">
      <c r="B68" t="s">
        <v>96</v>
      </c>
      <c r="C68" s="12">
        <v>9</v>
      </c>
      <c r="D68" s="8">
        <v>1.1299999999999999</v>
      </c>
      <c r="E68" s="12">
        <v>4</v>
      </c>
      <c r="F68" s="8">
        <v>0.83</v>
      </c>
      <c r="G68" s="12">
        <v>5</v>
      </c>
      <c r="H68" s="8">
        <v>1.64</v>
      </c>
      <c r="I68" s="12">
        <v>0</v>
      </c>
    </row>
    <row r="69" spans="2:9" ht="15" customHeight="1" x14ac:dyDescent="0.2">
      <c r="B69" t="s">
        <v>126</v>
      </c>
      <c r="C69" s="12">
        <v>9</v>
      </c>
      <c r="D69" s="8">
        <v>1.1299999999999999</v>
      </c>
      <c r="E69" s="12">
        <v>9</v>
      </c>
      <c r="F69" s="8">
        <v>1.86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118</v>
      </c>
      <c r="C70" s="12">
        <v>9</v>
      </c>
      <c r="D70" s="8">
        <v>1.1299999999999999</v>
      </c>
      <c r="E70" s="12">
        <v>5</v>
      </c>
      <c r="F70" s="8">
        <v>1.03</v>
      </c>
      <c r="G70" s="12">
        <v>4</v>
      </c>
      <c r="H70" s="8">
        <v>1.32</v>
      </c>
      <c r="I70" s="12">
        <v>0</v>
      </c>
    </row>
    <row r="71" spans="2:9" ht="15" customHeight="1" x14ac:dyDescent="0.2">
      <c r="B71" t="s">
        <v>106</v>
      </c>
      <c r="C71" s="12">
        <v>9</v>
      </c>
      <c r="D71" s="8">
        <v>1.1299999999999999</v>
      </c>
      <c r="E71" s="12">
        <v>7</v>
      </c>
      <c r="F71" s="8">
        <v>1.45</v>
      </c>
      <c r="G71" s="12">
        <v>2</v>
      </c>
      <c r="H71" s="8">
        <v>0.66</v>
      </c>
      <c r="I71" s="12">
        <v>0</v>
      </c>
    </row>
    <row r="73" spans="2:9" ht="15" customHeight="1" x14ac:dyDescent="0.2">
      <c r="B73" t="s">
        <v>161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B85C9-C95E-4E20-9BD3-522E54D7B854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169</v>
      </c>
    </row>
    <row r="4" spans="2:9" ht="33" customHeight="1" x14ac:dyDescent="0.2">
      <c r="B4" t="s">
        <v>157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2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19</v>
      </c>
      <c r="C6" s="12">
        <v>270</v>
      </c>
      <c r="D6" s="8">
        <v>16.27</v>
      </c>
      <c r="E6" s="12">
        <v>108</v>
      </c>
      <c r="F6" s="8">
        <v>11.21</v>
      </c>
      <c r="G6" s="12">
        <v>162</v>
      </c>
      <c r="H6" s="8">
        <v>24.29</v>
      </c>
      <c r="I6" s="12">
        <v>0</v>
      </c>
    </row>
    <row r="7" spans="2:9" ht="15" customHeight="1" x14ac:dyDescent="0.2">
      <c r="B7" t="s">
        <v>20</v>
      </c>
      <c r="C7" s="12">
        <v>204</v>
      </c>
      <c r="D7" s="8">
        <v>12.3</v>
      </c>
      <c r="E7" s="12">
        <v>81</v>
      </c>
      <c r="F7" s="8">
        <v>8.41</v>
      </c>
      <c r="G7" s="12">
        <v>123</v>
      </c>
      <c r="H7" s="8">
        <v>18.440000000000001</v>
      </c>
      <c r="I7" s="12">
        <v>0</v>
      </c>
    </row>
    <row r="8" spans="2:9" ht="15" customHeight="1" x14ac:dyDescent="0.2">
      <c r="B8" t="s">
        <v>21</v>
      </c>
      <c r="C8" s="12">
        <v>14</v>
      </c>
      <c r="D8" s="8">
        <v>0.84</v>
      </c>
      <c r="E8" s="12">
        <v>0</v>
      </c>
      <c r="F8" s="8">
        <v>0</v>
      </c>
      <c r="G8" s="12">
        <v>14</v>
      </c>
      <c r="H8" s="8">
        <v>2.1</v>
      </c>
      <c r="I8" s="12">
        <v>0</v>
      </c>
    </row>
    <row r="9" spans="2:9" ht="15" customHeight="1" x14ac:dyDescent="0.2">
      <c r="B9" t="s">
        <v>22</v>
      </c>
      <c r="C9" s="12">
        <v>13</v>
      </c>
      <c r="D9" s="8">
        <v>0.78</v>
      </c>
      <c r="E9" s="12">
        <v>0</v>
      </c>
      <c r="F9" s="8">
        <v>0</v>
      </c>
      <c r="G9" s="12">
        <v>13</v>
      </c>
      <c r="H9" s="8">
        <v>1.95</v>
      </c>
      <c r="I9" s="12">
        <v>0</v>
      </c>
    </row>
    <row r="10" spans="2:9" ht="15" customHeight="1" x14ac:dyDescent="0.2">
      <c r="B10" t="s">
        <v>23</v>
      </c>
      <c r="C10" s="12">
        <v>20</v>
      </c>
      <c r="D10" s="8">
        <v>1.21</v>
      </c>
      <c r="E10" s="12">
        <v>5</v>
      </c>
      <c r="F10" s="8">
        <v>0.52</v>
      </c>
      <c r="G10" s="12">
        <v>15</v>
      </c>
      <c r="H10" s="8">
        <v>2.25</v>
      </c>
      <c r="I10" s="12">
        <v>0</v>
      </c>
    </row>
    <row r="11" spans="2:9" ht="15" customHeight="1" x14ac:dyDescent="0.2">
      <c r="B11" t="s">
        <v>24</v>
      </c>
      <c r="C11" s="12">
        <v>422</v>
      </c>
      <c r="D11" s="8">
        <v>25.44</v>
      </c>
      <c r="E11" s="12">
        <v>254</v>
      </c>
      <c r="F11" s="8">
        <v>26.38</v>
      </c>
      <c r="G11" s="12">
        <v>168</v>
      </c>
      <c r="H11" s="8">
        <v>25.19</v>
      </c>
      <c r="I11" s="12">
        <v>0</v>
      </c>
    </row>
    <row r="12" spans="2:9" ht="15" customHeight="1" x14ac:dyDescent="0.2">
      <c r="B12" t="s">
        <v>25</v>
      </c>
      <c r="C12" s="12">
        <v>9</v>
      </c>
      <c r="D12" s="8">
        <v>0.54</v>
      </c>
      <c r="E12" s="12">
        <v>1</v>
      </c>
      <c r="F12" s="8">
        <v>0.1</v>
      </c>
      <c r="G12" s="12">
        <v>8</v>
      </c>
      <c r="H12" s="8">
        <v>1.2</v>
      </c>
      <c r="I12" s="12">
        <v>0</v>
      </c>
    </row>
    <row r="13" spans="2:9" ht="15" customHeight="1" x14ac:dyDescent="0.2">
      <c r="B13" t="s">
        <v>26</v>
      </c>
      <c r="C13" s="12">
        <v>97</v>
      </c>
      <c r="D13" s="8">
        <v>5.85</v>
      </c>
      <c r="E13" s="12">
        <v>57</v>
      </c>
      <c r="F13" s="8">
        <v>5.92</v>
      </c>
      <c r="G13" s="12">
        <v>40</v>
      </c>
      <c r="H13" s="8">
        <v>6</v>
      </c>
      <c r="I13" s="12">
        <v>0</v>
      </c>
    </row>
    <row r="14" spans="2:9" ht="15" customHeight="1" x14ac:dyDescent="0.2">
      <c r="B14" t="s">
        <v>27</v>
      </c>
      <c r="C14" s="12">
        <v>50</v>
      </c>
      <c r="D14" s="8">
        <v>3.01</v>
      </c>
      <c r="E14" s="12">
        <v>31</v>
      </c>
      <c r="F14" s="8">
        <v>3.22</v>
      </c>
      <c r="G14" s="12">
        <v>19</v>
      </c>
      <c r="H14" s="8">
        <v>2.85</v>
      </c>
      <c r="I14" s="12">
        <v>0</v>
      </c>
    </row>
    <row r="15" spans="2:9" ht="15" customHeight="1" x14ac:dyDescent="0.2">
      <c r="B15" t="s">
        <v>28</v>
      </c>
      <c r="C15" s="12">
        <v>153</v>
      </c>
      <c r="D15" s="8">
        <v>9.2200000000000006</v>
      </c>
      <c r="E15" s="12">
        <v>131</v>
      </c>
      <c r="F15" s="8">
        <v>13.6</v>
      </c>
      <c r="G15" s="12">
        <v>20</v>
      </c>
      <c r="H15" s="8">
        <v>3</v>
      </c>
      <c r="I15" s="12">
        <v>0</v>
      </c>
    </row>
    <row r="16" spans="2:9" ht="15" customHeight="1" x14ac:dyDescent="0.2">
      <c r="B16" t="s">
        <v>29</v>
      </c>
      <c r="C16" s="12">
        <v>204</v>
      </c>
      <c r="D16" s="8">
        <v>12.3</v>
      </c>
      <c r="E16" s="12">
        <v>170</v>
      </c>
      <c r="F16" s="8">
        <v>17.649999999999999</v>
      </c>
      <c r="G16" s="12">
        <v>28</v>
      </c>
      <c r="H16" s="8">
        <v>4.2</v>
      </c>
      <c r="I16" s="12">
        <v>0</v>
      </c>
    </row>
    <row r="17" spans="2:9" ht="15" customHeight="1" x14ac:dyDescent="0.2">
      <c r="B17" t="s">
        <v>30</v>
      </c>
      <c r="C17" s="12">
        <v>62</v>
      </c>
      <c r="D17" s="8">
        <v>3.74</v>
      </c>
      <c r="E17" s="12">
        <v>43</v>
      </c>
      <c r="F17" s="8">
        <v>4.47</v>
      </c>
      <c r="G17" s="12">
        <v>8</v>
      </c>
      <c r="H17" s="8">
        <v>1.2</v>
      </c>
      <c r="I17" s="12">
        <v>0</v>
      </c>
    </row>
    <row r="18" spans="2:9" ht="15" customHeight="1" x14ac:dyDescent="0.2">
      <c r="B18" t="s">
        <v>31</v>
      </c>
      <c r="C18" s="12">
        <v>77</v>
      </c>
      <c r="D18" s="8">
        <v>4.6399999999999997</v>
      </c>
      <c r="E18" s="12">
        <v>53</v>
      </c>
      <c r="F18" s="8">
        <v>5.5</v>
      </c>
      <c r="G18" s="12">
        <v>16</v>
      </c>
      <c r="H18" s="8">
        <v>2.4</v>
      </c>
      <c r="I18" s="12">
        <v>0</v>
      </c>
    </row>
    <row r="19" spans="2:9" ht="15" customHeight="1" x14ac:dyDescent="0.2">
      <c r="B19" t="s">
        <v>32</v>
      </c>
      <c r="C19" s="12">
        <v>64</v>
      </c>
      <c r="D19" s="8">
        <v>3.86</v>
      </c>
      <c r="E19" s="12">
        <v>29</v>
      </c>
      <c r="F19" s="8">
        <v>3.01</v>
      </c>
      <c r="G19" s="12">
        <v>33</v>
      </c>
      <c r="H19" s="8">
        <v>4.95</v>
      </c>
      <c r="I19" s="12">
        <v>0</v>
      </c>
    </row>
    <row r="20" spans="2:9" ht="15" customHeight="1" x14ac:dyDescent="0.2">
      <c r="B20" s="9" t="s">
        <v>158</v>
      </c>
      <c r="C20" s="12">
        <f>SUM(LTBL_37208[総数／事業所数])</f>
        <v>1659</v>
      </c>
      <c r="E20" s="12">
        <f>SUBTOTAL(109,LTBL_37208[個人／事業所数])</f>
        <v>963</v>
      </c>
      <c r="G20" s="12">
        <f>SUBTOTAL(109,LTBL_37208[法人／事業所数])</f>
        <v>667</v>
      </c>
      <c r="I20" s="12">
        <f>SUBTOTAL(109,LTBL_37208[法人以外の団体／事業所数])</f>
        <v>0</v>
      </c>
    </row>
    <row r="21" spans="2:9" ht="15" customHeight="1" x14ac:dyDescent="0.2">
      <c r="E21" s="11">
        <f>LTBL_37208[[#Totals],[個人／事業所数]]/LTBL_37208[[#Totals],[総数／事業所数]]</f>
        <v>0.58047016274864371</v>
      </c>
      <c r="G21" s="11">
        <f>LTBL_37208[[#Totals],[法人／事業所数]]/LTBL_37208[[#Totals],[総数／事業所数]]</f>
        <v>0.40204942736588306</v>
      </c>
      <c r="I21" s="11">
        <f>LTBL_37208[[#Totals],[法人以外の団体／事業所数]]/LTBL_37208[[#Totals],[総数／事業所数]]</f>
        <v>0</v>
      </c>
    </row>
    <row r="23" spans="2:9" ht="33" customHeight="1" x14ac:dyDescent="0.2">
      <c r="B23" t="s">
        <v>159</v>
      </c>
      <c r="C23" s="10" t="s">
        <v>34</v>
      </c>
      <c r="D23" s="10" t="s">
        <v>35</v>
      </c>
      <c r="E23" s="10" t="s">
        <v>36</v>
      </c>
      <c r="F23" s="10" t="s">
        <v>37</v>
      </c>
      <c r="G23" s="10" t="s">
        <v>38</v>
      </c>
      <c r="H23" s="10" t="s">
        <v>39</v>
      </c>
      <c r="I23" s="10" t="s">
        <v>40</v>
      </c>
    </row>
    <row r="24" spans="2:9" ht="15" customHeight="1" x14ac:dyDescent="0.2">
      <c r="B24" t="s">
        <v>57</v>
      </c>
      <c r="C24" s="12">
        <v>177</v>
      </c>
      <c r="D24" s="8">
        <v>10.67</v>
      </c>
      <c r="E24" s="12">
        <v>163</v>
      </c>
      <c r="F24" s="8">
        <v>16.93</v>
      </c>
      <c r="G24" s="12">
        <v>14</v>
      </c>
      <c r="H24" s="8">
        <v>2.1</v>
      </c>
      <c r="I24" s="12">
        <v>0</v>
      </c>
    </row>
    <row r="25" spans="2:9" ht="15" customHeight="1" x14ac:dyDescent="0.2">
      <c r="B25" t="s">
        <v>51</v>
      </c>
      <c r="C25" s="12">
        <v>135</v>
      </c>
      <c r="D25" s="8">
        <v>8.14</v>
      </c>
      <c r="E25" s="12">
        <v>77</v>
      </c>
      <c r="F25" s="8">
        <v>8</v>
      </c>
      <c r="G25" s="12">
        <v>58</v>
      </c>
      <c r="H25" s="8">
        <v>8.6999999999999993</v>
      </c>
      <c r="I25" s="12">
        <v>0</v>
      </c>
    </row>
    <row r="26" spans="2:9" ht="15" customHeight="1" x14ac:dyDescent="0.2">
      <c r="B26" t="s">
        <v>41</v>
      </c>
      <c r="C26" s="12">
        <v>133</v>
      </c>
      <c r="D26" s="8">
        <v>8.02</v>
      </c>
      <c r="E26" s="12">
        <v>35</v>
      </c>
      <c r="F26" s="8">
        <v>3.63</v>
      </c>
      <c r="G26" s="12">
        <v>98</v>
      </c>
      <c r="H26" s="8">
        <v>14.69</v>
      </c>
      <c r="I26" s="12">
        <v>0</v>
      </c>
    </row>
    <row r="27" spans="2:9" ht="15" customHeight="1" x14ac:dyDescent="0.2">
      <c r="B27" t="s">
        <v>56</v>
      </c>
      <c r="C27" s="12">
        <v>132</v>
      </c>
      <c r="D27" s="8">
        <v>7.96</v>
      </c>
      <c r="E27" s="12">
        <v>117</v>
      </c>
      <c r="F27" s="8">
        <v>12.15</v>
      </c>
      <c r="G27" s="12">
        <v>15</v>
      </c>
      <c r="H27" s="8">
        <v>2.25</v>
      </c>
      <c r="I27" s="12">
        <v>0</v>
      </c>
    </row>
    <row r="28" spans="2:9" ht="15" customHeight="1" x14ac:dyDescent="0.2">
      <c r="B28" t="s">
        <v>49</v>
      </c>
      <c r="C28" s="12">
        <v>100</v>
      </c>
      <c r="D28" s="8">
        <v>6.03</v>
      </c>
      <c r="E28" s="12">
        <v>84</v>
      </c>
      <c r="F28" s="8">
        <v>8.7200000000000006</v>
      </c>
      <c r="G28" s="12">
        <v>16</v>
      </c>
      <c r="H28" s="8">
        <v>2.4</v>
      </c>
      <c r="I28" s="12">
        <v>0</v>
      </c>
    </row>
    <row r="29" spans="2:9" ht="15" customHeight="1" x14ac:dyDescent="0.2">
      <c r="B29" t="s">
        <v>42</v>
      </c>
      <c r="C29" s="12">
        <v>86</v>
      </c>
      <c r="D29" s="8">
        <v>5.18</v>
      </c>
      <c r="E29" s="12">
        <v>54</v>
      </c>
      <c r="F29" s="8">
        <v>5.61</v>
      </c>
      <c r="G29" s="12">
        <v>32</v>
      </c>
      <c r="H29" s="8">
        <v>4.8</v>
      </c>
      <c r="I29" s="12">
        <v>0</v>
      </c>
    </row>
    <row r="30" spans="2:9" ht="15" customHeight="1" x14ac:dyDescent="0.2">
      <c r="B30" t="s">
        <v>53</v>
      </c>
      <c r="C30" s="12">
        <v>72</v>
      </c>
      <c r="D30" s="8">
        <v>4.34</v>
      </c>
      <c r="E30" s="12">
        <v>45</v>
      </c>
      <c r="F30" s="8">
        <v>4.67</v>
      </c>
      <c r="G30" s="12">
        <v>27</v>
      </c>
      <c r="H30" s="8">
        <v>4.05</v>
      </c>
      <c r="I30" s="12">
        <v>0</v>
      </c>
    </row>
    <row r="31" spans="2:9" ht="15" customHeight="1" x14ac:dyDescent="0.2">
      <c r="B31" t="s">
        <v>58</v>
      </c>
      <c r="C31" s="12">
        <v>62</v>
      </c>
      <c r="D31" s="8">
        <v>3.74</v>
      </c>
      <c r="E31" s="12">
        <v>43</v>
      </c>
      <c r="F31" s="8">
        <v>4.47</v>
      </c>
      <c r="G31" s="12">
        <v>8</v>
      </c>
      <c r="H31" s="8">
        <v>1.2</v>
      </c>
      <c r="I31" s="12">
        <v>0</v>
      </c>
    </row>
    <row r="32" spans="2:9" ht="15" customHeight="1" x14ac:dyDescent="0.2">
      <c r="B32" t="s">
        <v>59</v>
      </c>
      <c r="C32" s="12">
        <v>59</v>
      </c>
      <c r="D32" s="8">
        <v>3.56</v>
      </c>
      <c r="E32" s="12">
        <v>53</v>
      </c>
      <c r="F32" s="8">
        <v>5.5</v>
      </c>
      <c r="G32" s="12">
        <v>6</v>
      </c>
      <c r="H32" s="8">
        <v>0.9</v>
      </c>
      <c r="I32" s="12">
        <v>0</v>
      </c>
    </row>
    <row r="33" spans="2:9" ht="15" customHeight="1" x14ac:dyDescent="0.2">
      <c r="B33" t="s">
        <v>50</v>
      </c>
      <c r="C33" s="12">
        <v>57</v>
      </c>
      <c r="D33" s="8">
        <v>3.44</v>
      </c>
      <c r="E33" s="12">
        <v>39</v>
      </c>
      <c r="F33" s="8">
        <v>4.05</v>
      </c>
      <c r="G33" s="12">
        <v>18</v>
      </c>
      <c r="H33" s="8">
        <v>2.7</v>
      </c>
      <c r="I33" s="12">
        <v>0</v>
      </c>
    </row>
    <row r="34" spans="2:9" ht="15" customHeight="1" x14ac:dyDescent="0.2">
      <c r="B34" t="s">
        <v>43</v>
      </c>
      <c r="C34" s="12">
        <v>51</v>
      </c>
      <c r="D34" s="8">
        <v>3.07</v>
      </c>
      <c r="E34" s="12">
        <v>19</v>
      </c>
      <c r="F34" s="8">
        <v>1.97</v>
      </c>
      <c r="G34" s="12">
        <v>32</v>
      </c>
      <c r="H34" s="8">
        <v>4.8</v>
      </c>
      <c r="I34" s="12">
        <v>0</v>
      </c>
    </row>
    <row r="35" spans="2:9" ht="15" customHeight="1" x14ac:dyDescent="0.2">
      <c r="B35" t="s">
        <v>48</v>
      </c>
      <c r="C35" s="12">
        <v>51</v>
      </c>
      <c r="D35" s="8">
        <v>3.07</v>
      </c>
      <c r="E35" s="12">
        <v>28</v>
      </c>
      <c r="F35" s="8">
        <v>2.91</v>
      </c>
      <c r="G35" s="12">
        <v>23</v>
      </c>
      <c r="H35" s="8">
        <v>3.45</v>
      </c>
      <c r="I35" s="12">
        <v>0</v>
      </c>
    </row>
    <row r="36" spans="2:9" ht="15" customHeight="1" x14ac:dyDescent="0.2">
      <c r="B36" t="s">
        <v>66</v>
      </c>
      <c r="C36" s="12">
        <v>33</v>
      </c>
      <c r="D36" s="8">
        <v>1.99</v>
      </c>
      <c r="E36" s="12">
        <v>10</v>
      </c>
      <c r="F36" s="8">
        <v>1.04</v>
      </c>
      <c r="G36" s="12">
        <v>23</v>
      </c>
      <c r="H36" s="8">
        <v>3.45</v>
      </c>
      <c r="I36" s="12">
        <v>0</v>
      </c>
    </row>
    <row r="37" spans="2:9" ht="15" customHeight="1" x14ac:dyDescent="0.2">
      <c r="B37" t="s">
        <v>60</v>
      </c>
      <c r="C37" s="12">
        <v>29</v>
      </c>
      <c r="D37" s="8">
        <v>1.75</v>
      </c>
      <c r="E37" s="12">
        <v>23</v>
      </c>
      <c r="F37" s="8">
        <v>2.39</v>
      </c>
      <c r="G37" s="12">
        <v>6</v>
      </c>
      <c r="H37" s="8">
        <v>0.9</v>
      </c>
      <c r="I37" s="12">
        <v>0</v>
      </c>
    </row>
    <row r="38" spans="2:9" ht="15" customHeight="1" x14ac:dyDescent="0.2">
      <c r="B38" t="s">
        <v>54</v>
      </c>
      <c r="C38" s="12">
        <v>27</v>
      </c>
      <c r="D38" s="8">
        <v>1.63</v>
      </c>
      <c r="E38" s="12">
        <v>21</v>
      </c>
      <c r="F38" s="8">
        <v>2.1800000000000002</v>
      </c>
      <c r="G38" s="12">
        <v>6</v>
      </c>
      <c r="H38" s="8">
        <v>0.9</v>
      </c>
      <c r="I38" s="12">
        <v>0</v>
      </c>
    </row>
    <row r="39" spans="2:9" ht="15" customHeight="1" x14ac:dyDescent="0.2">
      <c r="B39" t="s">
        <v>44</v>
      </c>
      <c r="C39" s="12">
        <v>26</v>
      </c>
      <c r="D39" s="8">
        <v>1.57</v>
      </c>
      <c r="E39" s="12">
        <v>14</v>
      </c>
      <c r="F39" s="8">
        <v>1.45</v>
      </c>
      <c r="G39" s="12">
        <v>12</v>
      </c>
      <c r="H39" s="8">
        <v>1.8</v>
      </c>
      <c r="I39" s="12">
        <v>0</v>
      </c>
    </row>
    <row r="40" spans="2:9" ht="15" customHeight="1" x14ac:dyDescent="0.2">
      <c r="B40" t="s">
        <v>45</v>
      </c>
      <c r="C40" s="12">
        <v>23</v>
      </c>
      <c r="D40" s="8">
        <v>1.39</v>
      </c>
      <c r="E40" s="12">
        <v>5</v>
      </c>
      <c r="F40" s="8">
        <v>0.52</v>
      </c>
      <c r="G40" s="12">
        <v>18</v>
      </c>
      <c r="H40" s="8">
        <v>2.7</v>
      </c>
      <c r="I40" s="12">
        <v>0</v>
      </c>
    </row>
    <row r="41" spans="2:9" ht="15" customHeight="1" x14ac:dyDescent="0.2">
      <c r="B41" t="s">
        <v>55</v>
      </c>
      <c r="C41" s="12">
        <v>22</v>
      </c>
      <c r="D41" s="8">
        <v>1.33</v>
      </c>
      <c r="E41" s="12">
        <v>9</v>
      </c>
      <c r="F41" s="8">
        <v>0.93</v>
      </c>
      <c r="G41" s="12">
        <v>13</v>
      </c>
      <c r="H41" s="8">
        <v>1.95</v>
      </c>
      <c r="I41" s="12">
        <v>0</v>
      </c>
    </row>
    <row r="42" spans="2:9" ht="15" customHeight="1" x14ac:dyDescent="0.2">
      <c r="B42" t="s">
        <v>67</v>
      </c>
      <c r="C42" s="12">
        <v>20</v>
      </c>
      <c r="D42" s="8">
        <v>1.21</v>
      </c>
      <c r="E42" s="12">
        <v>8</v>
      </c>
      <c r="F42" s="8">
        <v>0.83</v>
      </c>
      <c r="G42" s="12">
        <v>12</v>
      </c>
      <c r="H42" s="8">
        <v>1.8</v>
      </c>
      <c r="I42" s="12">
        <v>0</v>
      </c>
    </row>
    <row r="43" spans="2:9" ht="15" customHeight="1" x14ac:dyDescent="0.2">
      <c r="B43" t="s">
        <v>52</v>
      </c>
      <c r="C43" s="12">
        <v>19</v>
      </c>
      <c r="D43" s="8">
        <v>1.1499999999999999</v>
      </c>
      <c r="E43" s="12">
        <v>10</v>
      </c>
      <c r="F43" s="8">
        <v>1.04</v>
      </c>
      <c r="G43" s="12">
        <v>9</v>
      </c>
      <c r="H43" s="8">
        <v>1.35</v>
      </c>
      <c r="I43" s="12">
        <v>0</v>
      </c>
    </row>
    <row r="46" spans="2:9" ht="33" customHeight="1" x14ac:dyDescent="0.2">
      <c r="B46" t="s">
        <v>160</v>
      </c>
      <c r="C46" s="10" t="s">
        <v>34</v>
      </c>
      <c r="D46" s="10" t="s">
        <v>35</v>
      </c>
      <c r="E46" s="10" t="s">
        <v>36</v>
      </c>
      <c r="F46" s="10" t="s">
        <v>37</v>
      </c>
      <c r="G46" s="10" t="s">
        <v>38</v>
      </c>
      <c r="H46" s="10" t="s">
        <v>39</v>
      </c>
      <c r="I46" s="10" t="s">
        <v>40</v>
      </c>
    </row>
    <row r="47" spans="2:9" ht="15" customHeight="1" x14ac:dyDescent="0.2">
      <c r="B47" t="s">
        <v>102</v>
      </c>
      <c r="C47" s="12">
        <v>100</v>
      </c>
      <c r="D47" s="8">
        <v>6.03</v>
      </c>
      <c r="E47" s="12">
        <v>97</v>
      </c>
      <c r="F47" s="8">
        <v>10.07</v>
      </c>
      <c r="G47" s="12">
        <v>3</v>
      </c>
      <c r="H47" s="8">
        <v>0.45</v>
      </c>
      <c r="I47" s="12">
        <v>0</v>
      </c>
    </row>
    <row r="48" spans="2:9" ht="15" customHeight="1" x14ac:dyDescent="0.2">
      <c r="B48" t="s">
        <v>87</v>
      </c>
      <c r="C48" s="12">
        <v>61</v>
      </c>
      <c r="D48" s="8">
        <v>3.68</v>
      </c>
      <c r="E48" s="12">
        <v>12</v>
      </c>
      <c r="F48" s="8">
        <v>1.25</v>
      </c>
      <c r="G48" s="12">
        <v>49</v>
      </c>
      <c r="H48" s="8">
        <v>7.35</v>
      </c>
      <c r="I48" s="12">
        <v>0</v>
      </c>
    </row>
    <row r="49" spans="2:9" ht="15" customHeight="1" x14ac:dyDescent="0.2">
      <c r="B49" t="s">
        <v>101</v>
      </c>
      <c r="C49" s="12">
        <v>54</v>
      </c>
      <c r="D49" s="8">
        <v>3.25</v>
      </c>
      <c r="E49" s="12">
        <v>52</v>
      </c>
      <c r="F49" s="8">
        <v>5.4</v>
      </c>
      <c r="G49" s="12">
        <v>2</v>
      </c>
      <c r="H49" s="8">
        <v>0.3</v>
      </c>
      <c r="I49" s="12">
        <v>0</v>
      </c>
    </row>
    <row r="50" spans="2:9" ht="15" customHeight="1" x14ac:dyDescent="0.2">
      <c r="B50" t="s">
        <v>105</v>
      </c>
      <c r="C50" s="12">
        <v>51</v>
      </c>
      <c r="D50" s="8">
        <v>3.07</v>
      </c>
      <c r="E50" s="12">
        <v>47</v>
      </c>
      <c r="F50" s="8">
        <v>4.88</v>
      </c>
      <c r="G50" s="12">
        <v>4</v>
      </c>
      <c r="H50" s="8">
        <v>0.6</v>
      </c>
      <c r="I50" s="12">
        <v>0</v>
      </c>
    </row>
    <row r="51" spans="2:9" ht="15" customHeight="1" x14ac:dyDescent="0.2">
      <c r="B51" t="s">
        <v>96</v>
      </c>
      <c r="C51" s="12">
        <v>49</v>
      </c>
      <c r="D51" s="8">
        <v>2.95</v>
      </c>
      <c r="E51" s="12">
        <v>36</v>
      </c>
      <c r="F51" s="8">
        <v>3.74</v>
      </c>
      <c r="G51" s="12">
        <v>13</v>
      </c>
      <c r="H51" s="8">
        <v>1.95</v>
      </c>
      <c r="I51" s="12">
        <v>0</v>
      </c>
    </row>
    <row r="52" spans="2:9" ht="15" customHeight="1" x14ac:dyDescent="0.2">
      <c r="B52" t="s">
        <v>100</v>
      </c>
      <c r="C52" s="12">
        <v>40</v>
      </c>
      <c r="D52" s="8">
        <v>2.41</v>
      </c>
      <c r="E52" s="12">
        <v>38</v>
      </c>
      <c r="F52" s="8">
        <v>3.95</v>
      </c>
      <c r="G52" s="12">
        <v>2</v>
      </c>
      <c r="H52" s="8">
        <v>0.3</v>
      </c>
      <c r="I52" s="12">
        <v>0</v>
      </c>
    </row>
    <row r="53" spans="2:9" ht="15" customHeight="1" x14ac:dyDescent="0.2">
      <c r="B53" t="s">
        <v>91</v>
      </c>
      <c r="C53" s="12">
        <v>37</v>
      </c>
      <c r="D53" s="8">
        <v>2.23</v>
      </c>
      <c r="E53" s="12">
        <v>32</v>
      </c>
      <c r="F53" s="8">
        <v>3.32</v>
      </c>
      <c r="G53" s="12">
        <v>5</v>
      </c>
      <c r="H53" s="8">
        <v>0.75</v>
      </c>
      <c r="I53" s="12">
        <v>0</v>
      </c>
    </row>
    <row r="54" spans="2:9" ht="15" customHeight="1" x14ac:dyDescent="0.2">
      <c r="B54" t="s">
        <v>92</v>
      </c>
      <c r="C54" s="12">
        <v>37</v>
      </c>
      <c r="D54" s="8">
        <v>2.23</v>
      </c>
      <c r="E54" s="12">
        <v>27</v>
      </c>
      <c r="F54" s="8">
        <v>2.8</v>
      </c>
      <c r="G54" s="12">
        <v>10</v>
      </c>
      <c r="H54" s="8">
        <v>1.5</v>
      </c>
      <c r="I54" s="12">
        <v>0</v>
      </c>
    </row>
    <row r="55" spans="2:9" ht="15" customHeight="1" x14ac:dyDescent="0.2">
      <c r="B55" t="s">
        <v>94</v>
      </c>
      <c r="C55" s="12">
        <v>35</v>
      </c>
      <c r="D55" s="8">
        <v>2.11</v>
      </c>
      <c r="E55" s="12">
        <v>21</v>
      </c>
      <c r="F55" s="8">
        <v>2.1800000000000002</v>
      </c>
      <c r="G55" s="12">
        <v>14</v>
      </c>
      <c r="H55" s="8">
        <v>2.1</v>
      </c>
      <c r="I55" s="12">
        <v>0</v>
      </c>
    </row>
    <row r="56" spans="2:9" ht="15" customHeight="1" x14ac:dyDescent="0.2">
      <c r="B56" t="s">
        <v>90</v>
      </c>
      <c r="C56" s="12">
        <v>32</v>
      </c>
      <c r="D56" s="8">
        <v>1.93</v>
      </c>
      <c r="E56" s="12">
        <v>17</v>
      </c>
      <c r="F56" s="8">
        <v>1.77</v>
      </c>
      <c r="G56" s="12">
        <v>15</v>
      </c>
      <c r="H56" s="8">
        <v>2.25</v>
      </c>
      <c r="I56" s="12">
        <v>0</v>
      </c>
    </row>
    <row r="57" spans="2:9" ht="15" customHeight="1" x14ac:dyDescent="0.2">
      <c r="B57" t="s">
        <v>89</v>
      </c>
      <c r="C57" s="12">
        <v>31</v>
      </c>
      <c r="D57" s="8">
        <v>1.87</v>
      </c>
      <c r="E57" s="12">
        <v>12</v>
      </c>
      <c r="F57" s="8">
        <v>1.25</v>
      </c>
      <c r="G57" s="12">
        <v>19</v>
      </c>
      <c r="H57" s="8">
        <v>2.85</v>
      </c>
      <c r="I57" s="12">
        <v>0</v>
      </c>
    </row>
    <row r="58" spans="2:9" ht="15" customHeight="1" x14ac:dyDescent="0.2">
      <c r="B58" t="s">
        <v>104</v>
      </c>
      <c r="C58" s="12">
        <v>31</v>
      </c>
      <c r="D58" s="8">
        <v>1.87</v>
      </c>
      <c r="E58" s="12">
        <v>26</v>
      </c>
      <c r="F58" s="8">
        <v>2.7</v>
      </c>
      <c r="G58" s="12">
        <v>5</v>
      </c>
      <c r="H58" s="8">
        <v>0.75</v>
      </c>
      <c r="I58" s="12">
        <v>0</v>
      </c>
    </row>
    <row r="59" spans="2:9" ht="15" customHeight="1" x14ac:dyDescent="0.2">
      <c r="B59" t="s">
        <v>93</v>
      </c>
      <c r="C59" s="12">
        <v>30</v>
      </c>
      <c r="D59" s="8">
        <v>1.81</v>
      </c>
      <c r="E59" s="12">
        <v>15</v>
      </c>
      <c r="F59" s="8">
        <v>1.56</v>
      </c>
      <c r="G59" s="12">
        <v>15</v>
      </c>
      <c r="H59" s="8">
        <v>2.25</v>
      </c>
      <c r="I59" s="12">
        <v>0</v>
      </c>
    </row>
    <row r="60" spans="2:9" ht="15" customHeight="1" x14ac:dyDescent="0.2">
      <c r="B60" t="s">
        <v>106</v>
      </c>
      <c r="C60" s="12">
        <v>29</v>
      </c>
      <c r="D60" s="8">
        <v>1.75</v>
      </c>
      <c r="E60" s="12">
        <v>23</v>
      </c>
      <c r="F60" s="8">
        <v>2.39</v>
      </c>
      <c r="G60" s="12">
        <v>6</v>
      </c>
      <c r="H60" s="8">
        <v>0.9</v>
      </c>
      <c r="I60" s="12">
        <v>0</v>
      </c>
    </row>
    <row r="61" spans="2:9" ht="15" customHeight="1" x14ac:dyDescent="0.2">
      <c r="B61" t="s">
        <v>119</v>
      </c>
      <c r="C61" s="12">
        <v>27</v>
      </c>
      <c r="D61" s="8">
        <v>1.63</v>
      </c>
      <c r="E61" s="12">
        <v>14</v>
      </c>
      <c r="F61" s="8">
        <v>1.45</v>
      </c>
      <c r="G61" s="12">
        <v>13</v>
      </c>
      <c r="H61" s="8">
        <v>1.95</v>
      </c>
      <c r="I61" s="12">
        <v>0</v>
      </c>
    </row>
    <row r="62" spans="2:9" ht="15" customHeight="1" x14ac:dyDescent="0.2">
      <c r="B62" t="s">
        <v>88</v>
      </c>
      <c r="C62" s="12">
        <v>26</v>
      </c>
      <c r="D62" s="8">
        <v>1.57</v>
      </c>
      <c r="E62" s="12">
        <v>5</v>
      </c>
      <c r="F62" s="8">
        <v>0.52</v>
      </c>
      <c r="G62" s="12">
        <v>21</v>
      </c>
      <c r="H62" s="8">
        <v>3.15</v>
      </c>
      <c r="I62" s="12">
        <v>0</v>
      </c>
    </row>
    <row r="63" spans="2:9" ht="15" customHeight="1" x14ac:dyDescent="0.2">
      <c r="B63" t="s">
        <v>115</v>
      </c>
      <c r="C63" s="12">
        <v>24</v>
      </c>
      <c r="D63" s="8">
        <v>1.45</v>
      </c>
      <c r="E63" s="12">
        <v>19</v>
      </c>
      <c r="F63" s="8">
        <v>1.97</v>
      </c>
      <c r="G63" s="12">
        <v>5</v>
      </c>
      <c r="H63" s="8">
        <v>0.75</v>
      </c>
      <c r="I63" s="12">
        <v>0</v>
      </c>
    </row>
    <row r="64" spans="2:9" ht="15" customHeight="1" x14ac:dyDescent="0.2">
      <c r="B64" t="s">
        <v>112</v>
      </c>
      <c r="C64" s="12">
        <v>22</v>
      </c>
      <c r="D64" s="8">
        <v>1.33</v>
      </c>
      <c r="E64" s="12">
        <v>8</v>
      </c>
      <c r="F64" s="8">
        <v>0.83</v>
      </c>
      <c r="G64" s="12">
        <v>14</v>
      </c>
      <c r="H64" s="8">
        <v>2.1</v>
      </c>
      <c r="I64" s="12">
        <v>0</v>
      </c>
    </row>
    <row r="65" spans="2:9" ht="15" customHeight="1" x14ac:dyDescent="0.2">
      <c r="B65" t="s">
        <v>121</v>
      </c>
      <c r="C65" s="12">
        <v>21</v>
      </c>
      <c r="D65" s="8">
        <v>1.27</v>
      </c>
      <c r="E65" s="12">
        <v>6</v>
      </c>
      <c r="F65" s="8">
        <v>0.62</v>
      </c>
      <c r="G65" s="12">
        <v>15</v>
      </c>
      <c r="H65" s="8">
        <v>2.25</v>
      </c>
      <c r="I65" s="12">
        <v>0</v>
      </c>
    </row>
    <row r="66" spans="2:9" ht="15" customHeight="1" x14ac:dyDescent="0.2">
      <c r="B66" t="s">
        <v>98</v>
      </c>
      <c r="C66" s="12">
        <v>21</v>
      </c>
      <c r="D66" s="8">
        <v>1.27</v>
      </c>
      <c r="E66" s="12">
        <v>17</v>
      </c>
      <c r="F66" s="8">
        <v>1.77</v>
      </c>
      <c r="G66" s="12">
        <v>4</v>
      </c>
      <c r="H66" s="8">
        <v>0.6</v>
      </c>
      <c r="I66" s="12">
        <v>0</v>
      </c>
    </row>
    <row r="68" spans="2:9" ht="15" customHeight="1" x14ac:dyDescent="0.2">
      <c r="B68" t="s">
        <v>161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F59A5-5AD9-44D0-BEFF-CD03565F8B3C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170</v>
      </c>
    </row>
    <row r="4" spans="2:9" ht="33" customHeight="1" x14ac:dyDescent="0.2">
      <c r="B4" t="s">
        <v>157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2">
      <c r="B5" t="s">
        <v>18</v>
      </c>
      <c r="C5" s="12">
        <v>1</v>
      </c>
      <c r="D5" s="8">
        <v>0.18</v>
      </c>
      <c r="E5" s="12">
        <v>0</v>
      </c>
      <c r="F5" s="8">
        <v>0</v>
      </c>
      <c r="G5" s="12">
        <v>1</v>
      </c>
      <c r="H5" s="8">
        <v>0.43</v>
      </c>
      <c r="I5" s="12">
        <v>0</v>
      </c>
    </row>
    <row r="6" spans="2:9" ht="15" customHeight="1" x14ac:dyDescent="0.2">
      <c r="B6" t="s">
        <v>19</v>
      </c>
      <c r="C6" s="12">
        <v>58</v>
      </c>
      <c r="D6" s="8">
        <v>10.23</v>
      </c>
      <c r="E6" s="12">
        <v>22</v>
      </c>
      <c r="F6" s="8">
        <v>7.01</v>
      </c>
      <c r="G6" s="12">
        <v>36</v>
      </c>
      <c r="H6" s="8">
        <v>15.32</v>
      </c>
      <c r="I6" s="12">
        <v>0</v>
      </c>
    </row>
    <row r="7" spans="2:9" ht="15" customHeight="1" x14ac:dyDescent="0.2">
      <c r="B7" t="s">
        <v>20</v>
      </c>
      <c r="C7" s="12">
        <v>89</v>
      </c>
      <c r="D7" s="8">
        <v>15.7</v>
      </c>
      <c r="E7" s="12">
        <v>49</v>
      </c>
      <c r="F7" s="8">
        <v>15.61</v>
      </c>
      <c r="G7" s="12">
        <v>40</v>
      </c>
      <c r="H7" s="8">
        <v>17.02</v>
      </c>
      <c r="I7" s="12">
        <v>0</v>
      </c>
    </row>
    <row r="8" spans="2:9" ht="15" customHeight="1" x14ac:dyDescent="0.2">
      <c r="B8" t="s">
        <v>21</v>
      </c>
      <c r="C8" s="12">
        <v>1</v>
      </c>
      <c r="D8" s="8">
        <v>0.18</v>
      </c>
      <c r="E8" s="12">
        <v>0</v>
      </c>
      <c r="F8" s="8">
        <v>0</v>
      </c>
      <c r="G8" s="12">
        <v>1</v>
      </c>
      <c r="H8" s="8">
        <v>0.43</v>
      </c>
      <c r="I8" s="12">
        <v>0</v>
      </c>
    </row>
    <row r="9" spans="2:9" ht="15" customHeight="1" x14ac:dyDescent="0.2">
      <c r="B9" t="s">
        <v>22</v>
      </c>
      <c r="C9" s="12">
        <v>2</v>
      </c>
      <c r="D9" s="8">
        <v>0.35</v>
      </c>
      <c r="E9" s="12">
        <v>0</v>
      </c>
      <c r="F9" s="8">
        <v>0</v>
      </c>
      <c r="G9" s="12">
        <v>2</v>
      </c>
      <c r="H9" s="8">
        <v>0.85</v>
      </c>
      <c r="I9" s="12">
        <v>0</v>
      </c>
    </row>
    <row r="10" spans="2:9" ht="15" customHeight="1" x14ac:dyDescent="0.2">
      <c r="B10" t="s">
        <v>23</v>
      </c>
      <c r="C10" s="12">
        <v>9</v>
      </c>
      <c r="D10" s="8">
        <v>1.59</v>
      </c>
      <c r="E10" s="12">
        <v>2</v>
      </c>
      <c r="F10" s="8">
        <v>0.64</v>
      </c>
      <c r="G10" s="12">
        <v>6</v>
      </c>
      <c r="H10" s="8">
        <v>2.5499999999999998</v>
      </c>
      <c r="I10" s="12">
        <v>0</v>
      </c>
    </row>
    <row r="11" spans="2:9" ht="15" customHeight="1" x14ac:dyDescent="0.2">
      <c r="B11" t="s">
        <v>24</v>
      </c>
      <c r="C11" s="12">
        <v>157</v>
      </c>
      <c r="D11" s="8">
        <v>27.69</v>
      </c>
      <c r="E11" s="12">
        <v>79</v>
      </c>
      <c r="F11" s="8">
        <v>25.16</v>
      </c>
      <c r="G11" s="12">
        <v>78</v>
      </c>
      <c r="H11" s="8">
        <v>33.19</v>
      </c>
      <c r="I11" s="12">
        <v>0</v>
      </c>
    </row>
    <row r="12" spans="2:9" ht="15" customHeight="1" x14ac:dyDescent="0.2">
      <c r="B12" t="s">
        <v>25</v>
      </c>
      <c r="C12" s="12">
        <v>3</v>
      </c>
      <c r="D12" s="8">
        <v>0.53</v>
      </c>
      <c r="E12" s="12">
        <v>1</v>
      </c>
      <c r="F12" s="8">
        <v>0.32</v>
      </c>
      <c r="G12" s="12">
        <v>2</v>
      </c>
      <c r="H12" s="8">
        <v>0.85</v>
      </c>
      <c r="I12" s="12">
        <v>0</v>
      </c>
    </row>
    <row r="13" spans="2:9" ht="15" customHeight="1" x14ac:dyDescent="0.2">
      <c r="B13" t="s">
        <v>26</v>
      </c>
      <c r="C13" s="12">
        <v>20</v>
      </c>
      <c r="D13" s="8">
        <v>3.53</v>
      </c>
      <c r="E13" s="12">
        <v>6</v>
      </c>
      <c r="F13" s="8">
        <v>1.91</v>
      </c>
      <c r="G13" s="12">
        <v>14</v>
      </c>
      <c r="H13" s="8">
        <v>5.96</v>
      </c>
      <c r="I13" s="12">
        <v>0</v>
      </c>
    </row>
    <row r="14" spans="2:9" ht="15" customHeight="1" x14ac:dyDescent="0.2">
      <c r="B14" t="s">
        <v>27</v>
      </c>
      <c r="C14" s="12">
        <v>18</v>
      </c>
      <c r="D14" s="8">
        <v>3.17</v>
      </c>
      <c r="E14" s="12">
        <v>13</v>
      </c>
      <c r="F14" s="8">
        <v>4.1399999999999997</v>
      </c>
      <c r="G14" s="12">
        <v>5</v>
      </c>
      <c r="H14" s="8">
        <v>2.13</v>
      </c>
      <c r="I14" s="12">
        <v>0</v>
      </c>
    </row>
    <row r="15" spans="2:9" ht="15" customHeight="1" x14ac:dyDescent="0.2">
      <c r="B15" t="s">
        <v>28</v>
      </c>
      <c r="C15" s="12">
        <v>91</v>
      </c>
      <c r="D15" s="8">
        <v>16.05</v>
      </c>
      <c r="E15" s="12">
        <v>68</v>
      </c>
      <c r="F15" s="8">
        <v>21.66</v>
      </c>
      <c r="G15" s="12">
        <v>21</v>
      </c>
      <c r="H15" s="8">
        <v>8.94</v>
      </c>
      <c r="I15" s="12">
        <v>0</v>
      </c>
    </row>
    <row r="16" spans="2:9" ht="15" customHeight="1" x14ac:dyDescent="0.2">
      <c r="B16" t="s">
        <v>29</v>
      </c>
      <c r="C16" s="12">
        <v>60</v>
      </c>
      <c r="D16" s="8">
        <v>10.58</v>
      </c>
      <c r="E16" s="12">
        <v>50</v>
      </c>
      <c r="F16" s="8">
        <v>15.92</v>
      </c>
      <c r="G16" s="12">
        <v>10</v>
      </c>
      <c r="H16" s="8">
        <v>4.26</v>
      </c>
      <c r="I16" s="12">
        <v>0</v>
      </c>
    </row>
    <row r="17" spans="2:9" ht="15" customHeight="1" x14ac:dyDescent="0.2">
      <c r="B17" t="s">
        <v>30</v>
      </c>
      <c r="C17" s="12">
        <v>22</v>
      </c>
      <c r="D17" s="8">
        <v>3.88</v>
      </c>
      <c r="E17" s="12">
        <v>10</v>
      </c>
      <c r="F17" s="8">
        <v>3.18</v>
      </c>
      <c r="G17" s="12">
        <v>5</v>
      </c>
      <c r="H17" s="8">
        <v>2.13</v>
      </c>
      <c r="I17" s="12">
        <v>0</v>
      </c>
    </row>
    <row r="18" spans="2:9" ht="15" customHeight="1" x14ac:dyDescent="0.2">
      <c r="B18" t="s">
        <v>31</v>
      </c>
      <c r="C18" s="12">
        <v>22</v>
      </c>
      <c r="D18" s="8">
        <v>3.88</v>
      </c>
      <c r="E18" s="12">
        <v>11</v>
      </c>
      <c r="F18" s="8">
        <v>3.5</v>
      </c>
      <c r="G18" s="12">
        <v>5</v>
      </c>
      <c r="H18" s="8">
        <v>2.13</v>
      </c>
      <c r="I18" s="12">
        <v>0</v>
      </c>
    </row>
    <row r="19" spans="2:9" ht="15" customHeight="1" x14ac:dyDescent="0.2">
      <c r="B19" t="s">
        <v>32</v>
      </c>
      <c r="C19" s="12">
        <v>14</v>
      </c>
      <c r="D19" s="8">
        <v>2.4700000000000002</v>
      </c>
      <c r="E19" s="12">
        <v>3</v>
      </c>
      <c r="F19" s="8">
        <v>0.96</v>
      </c>
      <c r="G19" s="12">
        <v>9</v>
      </c>
      <c r="H19" s="8">
        <v>3.83</v>
      </c>
      <c r="I19" s="12">
        <v>1</v>
      </c>
    </row>
    <row r="20" spans="2:9" ht="15" customHeight="1" x14ac:dyDescent="0.2">
      <c r="B20" s="9" t="s">
        <v>158</v>
      </c>
      <c r="C20" s="12">
        <f>SUM(LTBL_37322[総数／事業所数])</f>
        <v>567</v>
      </c>
      <c r="E20" s="12">
        <f>SUBTOTAL(109,LTBL_37322[個人／事業所数])</f>
        <v>314</v>
      </c>
      <c r="G20" s="12">
        <f>SUBTOTAL(109,LTBL_37322[法人／事業所数])</f>
        <v>235</v>
      </c>
      <c r="I20" s="12">
        <f>SUBTOTAL(109,LTBL_37322[法人以外の団体／事業所数])</f>
        <v>1</v>
      </c>
    </row>
    <row r="21" spans="2:9" ht="15" customHeight="1" x14ac:dyDescent="0.2">
      <c r="E21" s="11">
        <f>LTBL_37322[[#Totals],[個人／事業所数]]/LTBL_37322[[#Totals],[総数／事業所数]]</f>
        <v>0.55379188712522043</v>
      </c>
      <c r="G21" s="11">
        <f>LTBL_37322[[#Totals],[法人／事業所数]]/LTBL_37322[[#Totals],[総数／事業所数]]</f>
        <v>0.41446208112874777</v>
      </c>
      <c r="I21" s="11">
        <f>LTBL_37322[[#Totals],[法人以外の団体／事業所数]]/LTBL_37322[[#Totals],[総数／事業所数]]</f>
        <v>1.7636684303350969E-3</v>
      </c>
    </row>
    <row r="23" spans="2:9" ht="33" customHeight="1" x14ac:dyDescent="0.2">
      <c r="B23" t="s">
        <v>159</v>
      </c>
      <c r="C23" s="10" t="s">
        <v>34</v>
      </c>
      <c r="D23" s="10" t="s">
        <v>35</v>
      </c>
      <c r="E23" s="10" t="s">
        <v>36</v>
      </c>
      <c r="F23" s="10" t="s">
        <v>37</v>
      </c>
      <c r="G23" s="10" t="s">
        <v>38</v>
      </c>
      <c r="H23" s="10" t="s">
        <v>39</v>
      </c>
      <c r="I23" s="10" t="s">
        <v>40</v>
      </c>
    </row>
    <row r="24" spans="2:9" ht="15" customHeight="1" x14ac:dyDescent="0.2">
      <c r="B24" t="s">
        <v>56</v>
      </c>
      <c r="C24" s="12">
        <v>70</v>
      </c>
      <c r="D24" s="8">
        <v>12.35</v>
      </c>
      <c r="E24" s="12">
        <v>58</v>
      </c>
      <c r="F24" s="8">
        <v>18.47</v>
      </c>
      <c r="G24" s="12">
        <v>12</v>
      </c>
      <c r="H24" s="8">
        <v>5.1100000000000003</v>
      </c>
      <c r="I24" s="12">
        <v>0</v>
      </c>
    </row>
    <row r="25" spans="2:9" ht="15" customHeight="1" x14ac:dyDescent="0.2">
      <c r="B25" t="s">
        <v>44</v>
      </c>
      <c r="C25" s="12">
        <v>65</v>
      </c>
      <c r="D25" s="8">
        <v>11.46</v>
      </c>
      <c r="E25" s="12">
        <v>39</v>
      </c>
      <c r="F25" s="8">
        <v>12.42</v>
      </c>
      <c r="G25" s="12">
        <v>26</v>
      </c>
      <c r="H25" s="8">
        <v>11.06</v>
      </c>
      <c r="I25" s="12">
        <v>0</v>
      </c>
    </row>
    <row r="26" spans="2:9" ht="15" customHeight="1" x14ac:dyDescent="0.2">
      <c r="B26" t="s">
        <v>57</v>
      </c>
      <c r="C26" s="12">
        <v>53</v>
      </c>
      <c r="D26" s="8">
        <v>9.35</v>
      </c>
      <c r="E26" s="12">
        <v>46</v>
      </c>
      <c r="F26" s="8">
        <v>14.65</v>
      </c>
      <c r="G26" s="12">
        <v>7</v>
      </c>
      <c r="H26" s="8">
        <v>2.98</v>
      </c>
      <c r="I26" s="12">
        <v>0</v>
      </c>
    </row>
    <row r="27" spans="2:9" ht="15" customHeight="1" x14ac:dyDescent="0.2">
      <c r="B27" t="s">
        <v>51</v>
      </c>
      <c r="C27" s="12">
        <v>52</v>
      </c>
      <c r="D27" s="8">
        <v>9.17</v>
      </c>
      <c r="E27" s="12">
        <v>24</v>
      </c>
      <c r="F27" s="8">
        <v>7.64</v>
      </c>
      <c r="G27" s="12">
        <v>28</v>
      </c>
      <c r="H27" s="8">
        <v>11.91</v>
      </c>
      <c r="I27" s="12">
        <v>0</v>
      </c>
    </row>
    <row r="28" spans="2:9" ht="15" customHeight="1" x14ac:dyDescent="0.2">
      <c r="B28" t="s">
        <v>49</v>
      </c>
      <c r="C28" s="12">
        <v>43</v>
      </c>
      <c r="D28" s="8">
        <v>7.58</v>
      </c>
      <c r="E28" s="12">
        <v>27</v>
      </c>
      <c r="F28" s="8">
        <v>8.6</v>
      </c>
      <c r="G28" s="12">
        <v>16</v>
      </c>
      <c r="H28" s="8">
        <v>6.81</v>
      </c>
      <c r="I28" s="12">
        <v>0</v>
      </c>
    </row>
    <row r="29" spans="2:9" ht="15" customHeight="1" x14ac:dyDescent="0.2">
      <c r="B29" t="s">
        <v>41</v>
      </c>
      <c r="C29" s="12">
        <v>34</v>
      </c>
      <c r="D29" s="8">
        <v>6</v>
      </c>
      <c r="E29" s="12">
        <v>7</v>
      </c>
      <c r="F29" s="8">
        <v>2.23</v>
      </c>
      <c r="G29" s="12">
        <v>27</v>
      </c>
      <c r="H29" s="8">
        <v>11.49</v>
      </c>
      <c r="I29" s="12">
        <v>0</v>
      </c>
    </row>
    <row r="30" spans="2:9" ht="15" customHeight="1" x14ac:dyDescent="0.2">
      <c r="B30" t="s">
        <v>58</v>
      </c>
      <c r="C30" s="12">
        <v>22</v>
      </c>
      <c r="D30" s="8">
        <v>3.88</v>
      </c>
      <c r="E30" s="12">
        <v>10</v>
      </c>
      <c r="F30" s="8">
        <v>3.18</v>
      </c>
      <c r="G30" s="12">
        <v>5</v>
      </c>
      <c r="H30" s="8">
        <v>2.13</v>
      </c>
      <c r="I30" s="12">
        <v>0</v>
      </c>
    </row>
    <row r="31" spans="2:9" ht="15" customHeight="1" x14ac:dyDescent="0.2">
      <c r="B31" t="s">
        <v>75</v>
      </c>
      <c r="C31" s="12">
        <v>20</v>
      </c>
      <c r="D31" s="8">
        <v>3.53</v>
      </c>
      <c r="E31" s="12">
        <v>9</v>
      </c>
      <c r="F31" s="8">
        <v>2.87</v>
      </c>
      <c r="G31" s="12">
        <v>9</v>
      </c>
      <c r="H31" s="8">
        <v>3.83</v>
      </c>
      <c r="I31" s="12">
        <v>0</v>
      </c>
    </row>
    <row r="32" spans="2:9" ht="15" customHeight="1" x14ac:dyDescent="0.2">
      <c r="B32" t="s">
        <v>48</v>
      </c>
      <c r="C32" s="12">
        <v>17</v>
      </c>
      <c r="D32" s="8">
        <v>3</v>
      </c>
      <c r="E32" s="12">
        <v>10</v>
      </c>
      <c r="F32" s="8">
        <v>3.18</v>
      </c>
      <c r="G32" s="12">
        <v>7</v>
      </c>
      <c r="H32" s="8">
        <v>2.98</v>
      </c>
      <c r="I32" s="12">
        <v>0</v>
      </c>
    </row>
    <row r="33" spans="2:9" ht="15" customHeight="1" x14ac:dyDescent="0.2">
      <c r="B33" t="s">
        <v>50</v>
      </c>
      <c r="C33" s="12">
        <v>17</v>
      </c>
      <c r="D33" s="8">
        <v>3</v>
      </c>
      <c r="E33" s="12">
        <v>11</v>
      </c>
      <c r="F33" s="8">
        <v>3.5</v>
      </c>
      <c r="G33" s="12">
        <v>6</v>
      </c>
      <c r="H33" s="8">
        <v>2.5499999999999998</v>
      </c>
      <c r="I33" s="12">
        <v>0</v>
      </c>
    </row>
    <row r="34" spans="2:9" ht="15" customHeight="1" x14ac:dyDescent="0.2">
      <c r="B34" t="s">
        <v>53</v>
      </c>
      <c r="C34" s="12">
        <v>17</v>
      </c>
      <c r="D34" s="8">
        <v>3</v>
      </c>
      <c r="E34" s="12">
        <v>4</v>
      </c>
      <c r="F34" s="8">
        <v>1.27</v>
      </c>
      <c r="G34" s="12">
        <v>13</v>
      </c>
      <c r="H34" s="8">
        <v>5.53</v>
      </c>
      <c r="I34" s="12">
        <v>0</v>
      </c>
    </row>
    <row r="35" spans="2:9" ht="15" customHeight="1" x14ac:dyDescent="0.2">
      <c r="B35" t="s">
        <v>42</v>
      </c>
      <c r="C35" s="12">
        <v>15</v>
      </c>
      <c r="D35" s="8">
        <v>2.65</v>
      </c>
      <c r="E35" s="12">
        <v>12</v>
      </c>
      <c r="F35" s="8">
        <v>3.82</v>
      </c>
      <c r="G35" s="12">
        <v>3</v>
      </c>
      <c r="H35" s="8">
        <v>1.28</v>
      </c>
      <c r="I35" s="12">
        <v>0</v>
      </c>
    </row>
    <row r="36" spans="2:9" ht="15" customHeight="1" x14ac:dyDescent="0.2">
      <c r="B36" t="s">
        <v>59</v>
      </c>
      <c r="C36" s="12">
        <v>11</v>
      </c>
      <c r="D36" s="8">
        <v>1.94</v>
      </c>
      <c r="E36" s="12">
        <v>11</v>
      </c>
      <c r="F36" s="8">
        <v>3.5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65</v>
      </c>
      <c r="C37" s="12">
        <v>11</v>
      </c>
      <c r="D37" s="8">
        <v>1.94</v>
      </c>
      <c r="E37" s="12">
        <v>0</v>
      </c>
      <c r="F37" s="8">
        <v>0</v>
      </c>
      <c r="G37" s="12">
        <v>5</v>
      </c>
      <c r="H37" s="8">
        <v>2.13</v>
      </c>
      <c r="I37" s="12">
        <v>0</v>
      </c>
    </row>
    <row r="38" spans="2:9" ht="15" customHeight="1" x14ac:dyDescent="0.2">
      <c r="B38" t="s">
        <v>61</v>
      </c>
      <c r="C38" s="12">
        <v>10</v>
      </c>
      <c r="D38" s="8">
        <v>1.76</v>
      </c>
      <c r="E38" s="12">
        <v>4</v>
      </c>
      <c r="F38" s="8">
        <v>1.27</v>
      </c>
      <c r="G38" s="12">
        <v>6</v>
      </c>
      <c r="H38" s="8">
        <v>2.5499999999999998</v>
      </c>
      <c r="I38" s="12">
        <v>0</v>
      </c>
    </row>
    <row r="39" spans="2:9" ht="15" customHeight="1" x14ac:dyDescent="0.2">
      <c r="B39" t="s">
        <v>55</v>
      </c>
      <c r="C39" s="12">
        <v>10</v>
      </c>
      <c r="D39" s="8">
        <v>1.76</v>
      </c>
      <c r="E39" s="12">
        <v>8</v>
      </c>
      <c r="F39" s="8">
        <v>2.5499999999999998</v>
      </c>
      <c r="G39" s="12">
        <v>2</v>
      </c>
      <c r="H39" s="8">
        <v>0.85</v>
      </c>
      <c r="I39" s="12">
        <v>0</v>
      </c>
    </row>
    <row r="40" spans="2:9" ht="15" customHeight="1" x14ac:dyDescent="0.2">
      <c r="B40" t="s">
        <v>43</v>
      </c>
      <c r="C40" s="12">
        <v>9</v>
      </c>
      <c r="D40" s="8">
        <v>1.59</v>
      </c>
      <c r="E40" s="12">
        <v>3</v>
      </c>
      <c r="F40" s="8">
        <v>0.96</v>
      </c>
      <c r="G40" s="12">
        <v>6</v>
      </c>
      <c r="H40" s="8">
        <v>2.5499999999999998</v>
      </c>
      <c r="I40" s="12">
        <v>0</v>
      </c>
    </row>
    <row r="41" spans="2:9" ht="15" customHeight="1" x14ac:dyDescent="0.2">
      <c r="B41" t="s">
        <v>67</v>
      </c>
      <c r="C41" s="12">
        <v>8</v>
      </c>
      <c r="D41" s="8">
        <v>1.41</v>
      </c>
      <c r="E41" s="12">
        <v>3</v>
      </c>
      <c r="F41" s="8">
        <v>0.96</v>
      </c>
      <c r="G41" s="12">
        <v>5</v>
      </c>
      <c r="H41" s="8">
        <v>2.13</v>
      </c>
      <c r="I41" s="12">
        <v>0</v>
      </c>
    </row>
    <row r="42" spans="2:9" ht="15" customHeight="1" x14ac:dyDescent="0.2">
      <c r="B42" t="s">
        <v>45</v>
      </c>
      <c r="C42" s="12">
        <v>7</v>
      </c>
      <c r="D42" s="8">
        <v>1.23</v>
      </c>
      <c r="E42" s="12">
        <v>1</v>
      </c>
      <c r="F42" s="8">
        <v>0.32</v>
      </c>
      <c r="G42" s="12">
        <v>6</v>
      </c>
      <c r="H42" s="8">
        <v>2.5499999999999998</v>
      </c>
      <c r="I42" s="12">
        <v>0</v>
      </c>
    </row>
    <row r="43" spans="2:9" ht="15" customHeight="1" x14ac:dyDescent="0.2">
      <c r="B43" t="s">
        <v>54</v>
      </c>
      <c r="C43" s="12">
        <v>7</v>
      </c>
      <c r="D43" s="8">
        <v>1.23</v>
      </c>
      <c r="E43" s="12">
        <v>5</v>
      </c>
      <c r="F43" s="8">
        <v>1.59</v>
      </c>
      <c r="G43" s="12">
        <v>2</v>
      </c>
      <c r="H43" s="8">
        <v>0.85</v>
      </c>
      <c r="I43" s="12">
        <v>0</v>
      </c>
    </row>
    <row r="46" spans="2:9" ht="33" customHeight="1" x14ac:dyDescent="0.2">
      <c r="B46" t="s">
        <v>160</v>
      </c>
      <c r="C46" s="10" t="s">
        <v>34</v>
      </c>
      <c r="D46" s="10" t="s">
        <v>35</v>
      </c>
      <c r="E46" s="10" t="s">
        <v>36</v>
      </c>
      <c r="F46" s="10" t="s">
        <v>37</v>
      </c>
      <c r="G46" s="10" t="s">
        <v>38</v>
      </c>
      <c r="H46" s="10" t="s">
        <v>39</v>
      </c>
      <c r="I46" s="10" t="s">
        <v>40</v>
      </c>
    </row>
    <row r="47" spans="2:9" ht="15" customHeight="1" x14ac:dyDescent="0.2">
      <c r="B47" t="s">
        <v>117</v>
      </c>
      <c r="C47" s="12">
        <v>56</v>
      </c>
      <c r="D47" s="8">
        <v>9.8800000000000008</v>
      </c>
      <c r="E47" s="12">
        <v>38</v>
      </c>
      <c r="F47" s="8">
        <v>12.1</v>
      </c>
      <c r="G47" s="12">
        <v>18</v>
      </c>
      <c r="H47" s="8">
        <v>7.66</v>
      </c>
      <c r="I47" s="12">
        <v>0</v>
      </c>
    </row>
    <row r="48" spans="2:9" ht="15" customHeight="1" x14ac:dyDescent="0.2">
      <c r="B48" t="s">
        <v>102</v>
      </c>
      <c r="C48" s="12">
        <v>22</v>
      </c>
      <c r="D48" s="8">
        <v>3.88</v>
      </c>
      <c r="E48" s="12">
        <v>20</v>
      </c>
      <c r="F48" s="8">
        <v>6.37</v>
      </c>
      <c r="G48" s="12">
        <v>2</v>
      </c>
      <c r="H48" s="8">
        <v>0.85</v>
      </c>
      <c r="I48" s="12">
        <v>0</v>
      </c>
    </row>
    <row r="49" spans="2:9" ht="15" customHeight="1" x14ac:dyDescent="0.2">
      <c r="B49" t="s">
        <v>98</v>
      </c>
      <c r="C49" s="12">
        <v>21</v>
      </c>
      <c r="D49" s="8">
        <v>3.7</v>
      </c>
      <c r="E49" s="12">
        <v>18</v>
      </c>
      <c r="F49" s="8">
        <v>5.73</v>
      </c>
      <c r="G49" s="12">
        <v>3</v>
      </c>
      <c r="H49" s="8">
        <v>1.28</v>
      </c>
      <c r="I49" s="12">
        <v>0</v>
      </c>
    </row>
    <row r="50" spans="2:9" ht="15" customHeight="1" x14ac:dyDescent="0.2">
      <c r="B50" t="s">
        <v>101</v>
      </c>
      <c r="C50" s="12">
        <v>20</v>
      </c>
      <c r="D50" s="8">
        <v>3.53</v>
      </c>
      <c r="E50" s="12">
        <v>19</v>
      </c>
      <c r="F50" s="8">
        <v>6.05</v>
      </c>
      <c r="G50" s="12">
        <v>1</v>
      </c>
      <c r="H50" s="8">
        <v>0.43</v>
      </c>
      <c r="I50" s="12">
        <v>0</v>
      </c>
    </row>
    <row r="51" spans="2:9" ht="15" customHeight="1" x14ac:dyDescent="0.2">
      <c r="B51" t="s">
        <v>87</v>
      </c>
      <c r="C51" s="12">
        <v>19</v>
      </c>
      <c r="D51" s="8">
        <v>3.35</v>
      </c>
      <c r="E51" s="12">
        <v>2</v>
      </c>
      <c r="F51" s="8">
        <v>0.64</v>
      </c>
      <c r="G51" s="12">
        <v>17</v>
      </c>
      <c r="H51" s="8">
        <v>7.23</v>
      </c>
      <c r="I51" s="12">
        <v>0</v>
      </c>
    </row>
    <row r="52" spans="2:9" ht="15" customHeight="1" x14ac:dyDescent="0.2">
      <c r="B52" t="s">
        <v>100</v>
      </c>
      <c r="C52" s="12">
        <v>17</v>
      </c>
      <c r="D52" s="8">
        <v>3</v>
      </c>
      <c r="E52" s="12">
        <v>15</v>
      </c>
      <c r="F52" s="8">
        <v>4.78</v>
      </c>
      <c r="G52" s="12">
        <v>2</v>
      </c>
      <c r="H52" s="8">
        <v>0.85</v>
      </c>
      <c r="I52" s="12">
        <v>0</v>
      </c>
    </row>
    <row r="53" spans="2:9" ht="15" customHeight="1" x14ac:dyDescent="0.2">
      <c r="B53" t="s">
        <v>128</v>
      </c>
      <c r="C53" s="12">
        <v>15</v>
      </c>
      <c r="D53" s="8">
        <v>2.65</v>
      </c>
      <c r="E53" s="12">
        <v>8</v>
      </c>
      <c r="F53" s="8">
        <v>2.5499999999999998</v>
      </c>
      <c r="G53" s="12">
        <v>7</v>
      </c>
      <c r="H53" s="8">
        <v>2.98</v>
      </c>
      <c r="I53" s="12">
        <v>0</v>
      </c>
    </row>
    <row r="54" spans="2:9" ht="15" customHeight="1" x14ac:dyDescent="0.2">
      <c r="B54" t="s">
        <v>91</v>
      </c>
      <c r="C54" s="12">
        <v>14</v>
      </c>
      <c r="D54" s="8">
        <v>2.4700000000000002</v>
      </c>
      <c r="E54" s="12">
        <v>10</v>
      </c>
      <c r="F54" s="8">
        <v>3.18</v>
      </c>
      <c r="G54" s="12">
        <v>4</v>
      </c>
      <c r="H54" s="8">
        <v>1.7</v>
      </c>
      <c r="I54" s="12">
        <v>0</v>
      </c>
    </row>
    <row r="55" spans="2:9" ht="15" customHeight="1" x14ac:dyDescent="0.2">
      <c r="B55" t="s">
        <v>111</v>
      </c>
      <c r="C55" s="12">
        <v>13</v>
      </c>
      <c r="D55" s="8">
        <v>2.29</v>
      </c>
      <c r="E55" s="12">
        <v>8</v>
      </c>
      <c r="F55" s="8">
        <v>2.5499999999999998</v>
      </c>
      <c r="G55" s="12">
        <v>5</v>
      </c>
      <c r="H55" s="8">
        <v>2.13</v>
      </c>
      <c r="I55" s="12">
        <v>0</v>
      </c>
    </row>
    <row r="56" spans="2:9" ht="15" customHeight="1" x14ac:dyDescent="0.2">
      <c r="B56" t="s">
        <v>112</v>
      </c>
      <c r="C56" s="12">
        <v>12</v>
      </c>
      <c r="D56" s="8">
        <v>2.12</v>
      </c>
      <c r="E56" s="12">
        <v>3</v>
      </c>
      <c r="F56" s="8">
        <v>0.96</v>
      </c>
      <c r="G56" s="12">
        <v>9</v>
      </c>
      <c r="H56" s="8">
        <v>3.83</v>
      </c>
      <c r="I56" s="12">
        <v>0</v>
      </c>
    </row>
    <row r="57" spans="2:9" ht="15" customHeight="1" x14ac:dyDescent="0.2">
      <c r="B57" t="s">
        <v>94</v>
      </c>
      <c r="C57" s="12">
        <v>11</v>
      </c>
      <c r="D57" s="8">
        <v>1.94</v>
      </c>
      <c r="E57" s="12">
        <v>10</v>
      </c>
      <c r="F57" s="8">
        <v>3.18</v>
      </c>
      <c r="G57" s="12">
        <v>1</v>
      </c>
      <c r="H57" s="8">
        <v>0.43</v>
      </c>
      <c r="I57" s="12">
        <v>0</v>
      </c>
    </row>
    <row r="58" spans="2:9" ht="15" customHeight="1" x14ac:dyDescent="0.2">
      <c r="B58" t="s">
        <v>129</v>
      </c>
      <c r="C58" s="12">
        <v>11</v>
      </c>
      <c r="D58" s="8">
        <v>1.94</v>
      </c>
      <c r="E58" s="12">
        <v>0</v>
      </c>
      <c r="F58" s="8">
        <v>0</v>
      </c>
      <c r="G58" s="12">
        <v>4</v>
      </c>
      <c r="H58" s="8">
        <v>1.7</v>
      </c>
      <c r="I58" s="12">
        <v>0</v>
      </c>
    </row>
    <row r="59" spans="2:9" ht="15" customHeight="1" x14ac:dyDescent="0.2">
      <c r="B59" t="s">
        <v>105</v>
      </c>
      <c r="C59" s="12">
        <v>11</v>
      </c>
      <c r="D59" s="8">
        <v>1.94</v>
      </c>
      <c r="E59" s="12">
        <v>11</v>
      </c>
      <c r="F59" s="8">
        <v>3.5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90</v>
      </c>
      <c r="C60" s="12">
        <v>10</v>
      </c>
      <c r="D60" s="8">
        <v>1.76</v>
      </c>
      <c r="E60" s="12">
        <v>7</v>
      </c>
      <c r="F60" s="8">
        <v>2.23</v>
      </c>
      <c r="G60" s="12">
        <v>3</v>
      </c>
      <c r="H60" s="8">
        <v>1.28</v>
      </c>
      <c r="I60" s="12">
        <v>0</v>
      </c>
    </row>
    <row r="61" spans="2:9" ht="15" customHeight="1" x14ac:dyDescent="0.2">
      <c r="B61" t="s">
        <v>127</v>
      </c>
      <c r="C61" s="12">
        <v>10</v>
      </c>
      <c r="D61" s="8">
        <v>1.76</v>
      </c>
      <c r="E61" s="12">
        <v>10</v>
      </c>
      <c r="F61" s="8">
        <v>3.18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93</v>
      </c>
      <c r="C62" s="12">
        <v>10</v>
      </c>
      <c r="D62" s="8">
        <v>1.76</v>
      </c>
      <c r="E62" s="12">
        <v>3</v>
      </c>
      <c r="F62" s="8">
        <v>0.96</v>
      </c>
      <c r="G62" s="12">
        <v>7</v>
      </c>
      <c r="H62" s="8">
        <v>2.98</v>
      </c>
      <c r="I62" s="12">
        <v>0</v>
      </c>
    </row>
    <row r="63" spans="2:9" ht="15" customHeight="1" x14ac:dyDescent="0.2">
      <c r="B63" t="s">
        <v>99</v>
      </c>
      <c r="C63" s="12">
        <v>10</v>
      </c>
      <c r="D63" s="8">
        <v>1.76</v>
      </c>
      <c r="E63" s="12">
        <v>9</v>
      </c>
      <c r="F63" s="8">
        <v>2.87</v>
      </c>
      <c r="G63" s="12">
        <v>1</v>
      </c>
      <c r="H63" s="8">
        <v>0.43</v>
      </c>
      <c r="I63" s="12">
        <v>0</v>
      </c>
    </row>
    <row r="64" spans="2:9" ht="15" customHeight="1" x14ac:dyDescent="0.2">
      <c r="B64" t="s">
        <v>115</v>
      </c>
      <c r="C64" s="12">
        <v>9</v>
      </c>
      <c r="D64" s="8">
        <v>1.59</v>
      </c>
      <c r="E64" s="12">
        <v>3</v>
      </c>
      <c r="F64" s="8">
        <v>0.96</v>
      </c>
      <c r="G64" s="12">
        <v>6</v>
      </c>
      <c r="H64" s="8">
        <v>2.5499999999999998</v>
      </c>
      <c r="I64" s="12">
        <v>0</v>
      </c>
    </row>
    <row r="65" spans="2:9" ht="15" customHeight="1" x14ac:dyDescent="0.2">
      <c r="B65" t="s">
        <v>96</v>
      </c>
      <c r="C65" s="12">
        <v>9</v>
      </c>
      <c r="D65" s="8">
        <v>1.59</v>
      </c>
      <c r="E65" s="12">
        <v>4</v>
      </c>
      <c r="F65" s="8">
        <v>1.27</v>
      </c>
      <c r="G65" s="12">
        <v>5</v>
      </c>
      <c r="H65" s="8">
        <v>2.13</v>
      </c>
      <c r="I65" s="12">
        <v>0</v>
      </c>
    </row>
    <row r="66" spans="2:9" ht="15" customHeight="1" x14ac:dyDescent="0.2">
      <c r="B66" t="s">
        <v>119</v>
      </c>
      <c r="C66" s="12">
        <v>8</v>
      </c>
      <c r="D66" s="8">
        <v>1.41</v>
      </c>
      <c r="E66" s="12">
        <v>3</v>
      </c>
      <c r="F66" s="8">
        <v>0.96</v>
      </c>
      <c r="G66" s="12">
        <v>5</v>
      </c>
      <c r="H66" s="8">
        <v>2.13</v>
      </c>
      <c r="I66" s="12">
        <v>0</v>
      </c>
    </row>
    <row r="67" spans="2:9" ht="15" customHeight="1" x14ac:dyDescent="0.2">
      <c r="B67" t="s">
        <v>103</v>
      </c>
      <c r="C67" s="12">
        <v>8</v>
      </c>
      <c r="D67" s="8">
        <v>1.41</v>
      </c>
      <c r="E67" s="12">
        <v>8</v>
      </c>
      <c r="F67" s="8">
        <v>2.5499999999999998</v>
      </c>
      <c r="G67" s="12">
        <v>0</v>
      </c>
      <c r="H67" s="8">
        <v>0</v>
      </c>
      <c r="I67" s="12">
        <v>0</v>
      </c>
    </row>
    <row r="69" spans="2:9" ht="15" customHeight="1" x14ac:dyDescent="0.2">
      <c r="B69" t="s">
        <v>161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FD2B3-FB3C-4B8B-80A0-EE62C85AF907}">
  <sheetPr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171</v>
      </c>
    </row>
    <row r="4" spans="2:9" ht="33" customHeight="1" x14ac:dyDescent="0.2">
      <c r="B4" t="s">
        <v>157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2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19</v>
      </c>
      <c r="C6" s="12">
        <v>83</v>
      </c>
      <c r="D6" s="8">
        <v>13.58</v>
      </c>
      <c r="E6" s="12">
        <v>35</v>
      </c>
      <c r="F6" s="8">
        <v>10.67</v>
      </c>
      <c r="G6" s="12">
        <v>48</v>
      </c>
      <c r="H6" s="8">
        <v>19.05</v>
      </c>
      <c r="I6" s="12">
        <v>0</v>
      </c>
    </row>
    <row r="7" spans="2:9" ht="15" customHeight="1" x14ac:dyDescent="0.2">
      <c r="B7" t="s">
        <v>20</v>
      </c>
      <c r="C7" s="12">
        <v>114</v>
      </c>
      <c r="D7" s="8">
        <v>18.66</v>
      </c>
      <c r="E7" s="12">
        <v>49</v>
      </c>
      <c r="F7" s="8">
        <v>14.94</v>
      </c>
      <c r="G7" s="12">
        <v>64</v>
      </c>
      <c r="H7" s="8">
        <v>25.4</v>
      </c>
      <c r="I7" s="12">
        <v>1</v>
      </c>
    </row>
    <row r="8" spans="2:9" ht="15" customHeight="1" x14ac:dyDescent="0.2">
      <c r="B8" t="s">
        <v>21</v>
      </c>
      <c r="C8" s="12">
        <v>2</v>
      </c>
      <c r="D8" s="8">
        <v>0.33</v>
      </c>
      <c r="E8" s="12">
        <v>0</v>
      </c>
      <c r="F8" s="8">
        <v>0</v>
      </c>
      <c r="G8" s="12">
        <v>2</v>
      </c>
      <c r="H8" s="8">
        <v>0.79</v>
      </c>
      <c r="I8" s="12">
        <v>0</v>
      </c>
    </row>
    <row r="9" spans="2:9" ht="15" customHeight="1" x14ac:dyDescent="0.2">
      <c r="B9" t="s">
        <v>22</v>
      </c>
      <c r="C9" s="12">
        <v>4</v>
      </c>
      <c r="D9" s="8">
        <v>0.65</v>
      </c>
      <c r="E9" s="12">
        <v>1</v>
      </c>
      <c r="F9" s="8">
        <v>0.3</v>
      </c>
      <c r="G9" s="12">
        <v>3</v>
      </c>
      <c r="H9" s="8">
        <v>1.19</v>
      </c>
      <c r="I9" s="12">
        <v>0</v>
      </c>
    </row>
    <row r="10" spans="2:9" ht="15" customHeight="1" x14ac:dyDescent="0.2">
      <c r="B10" t="s">
        <v>23</v>
      </c>
      <c r="C10" s="12">
        <v>10</v>
      </c>
      <c r="D10" s="8">
        <v>1.64</v>
      </c>
      <c r="E10" s="12">
        <v>1</v>
      </c>
      <c r="F10" s="8">
        <v>0.3</v>
      </c>
      <c r="G10" s="12">
        <v>8</v>
      </c>
      <c r="H10" s="8">
        <v>3.17</v>
      </c>
      <c r="I10" s="12">
        <v>0</v>
      </c>
    </row>
    <row r="11" spans="2:9" ht="15" customHeight="1" x14ac:dyDescent="0.2">
      <c r="B11" t="s">
        <v>24</v>
      </c>
      <c r="C11" s="12">
        <v>133</v>
      </c>
      <c r="D11" s="8">
        <v>21.77</v>
      </c>
      <c r="E11" s="12">
        <v>70</v>
      </c>
      <c r="F11" s="8">
        <v>21.34</v>
      </c>
      <c r="G11" s="12">
        <v>63</v>
      </c>
      <c r="H11" s="8">
        <v>25</v>
      </c>
      <c r="I11" s="12">
        <v>0</v>
      </c>
    </row>
    <row r="12" spans="2:9" ht="15" customHeight="1" x14ac:dyDescent="0.2">
      <c r="B12" t="s">
        <v>25</v>
      </c>
      <c r="C12" s="12">
        <v>2</v>
      </c>
      <c r="D12" s="8">
        <v>0.33</v>
      </c>
      <c r="E12" s="12">
        <v>1</v>
      </c>
      <c r="F12" s="8">
        <v>0.3</v>
      </c>
      <c r="G12" s="12">
        <v>1</v>
      </c>
      <c r="H12" s="8">
        <v>0.4</v>
      </c>
      <c r="I12" s="12">
        <v>0</v>
      </c>
    </row>
    <row r="13" spans="2:9" ht="15" customHeight="1" x14ac:dyDescent="0.2">
      <c r="B13" t="s">
        <v>26</v>
      </c>
      <c r="C13" s="12">
        <v>32</v>
      </c>
      <c r="D13" s="8">
        <v>5.24</v>
      </c>
      <c r="E13" s="12">
        <v>18</v>
      </c>
      <c r="F13" s="8">
        <v>5.49</v>
      </c>
      <c r="G13" s="12">
        <v>13</v>
      </c>
      <c r="H13" s="8">
        <v>5.16</v>
      </c>
      <c r="I13" s="12">
        <v>0</v>
      </c>
    </row>
    <row r="14" spans="2:9" ht="15" customHeight="1" x14ac:dyDescent="0.2">
      <c r="B14" t="s">
        <v>27</v>
      </c>
      <c r="C14" s="12">
        <v>14</v>
      </c>
      <c r="D14" s="8">
        <v>2.29</v>
      </c>
      <c r="E14" s="12">
        <v>4</v>
      </c>
      <c r="F14" s="8">
        <v>1.22</v>
      </c>
      <c r="G14" s="12">
        <v>10</v>
      </c>
      <c r="H14" s="8">
        <v>3.97</v>
      </c>
      <c r="I14" s="12">
        <v>0</v>
      </c>
    </row>
    <row r="15" spans="2:9" ht="15" customHeight="1" x14ac:dyDescent="0.2">
      <c r="B15" t="s">
        <v>28</v>
      </c>
      <c r="C15" s="12">
        <v>78</v>
      </c>
      <c r="D15" s="8">
        <v>12.77</v>
      </c>
      <c r="E15" s="12">
        <v>61</v>
      </c>
      <c r="F15" s="8">
        <v>18.600000000000001</v>
      </c>
      <c r="G15" s="12">
        <v>17</v>
      </c>
      <c r="H15" s="8">
        <v>6.75</v>
      </c>
      <c r="I15" s="12">
        <v>0</v>
      </c>
    </row>
    <row r="16" spans="2:9" ht="15" customHeight="1" x14ac:dyDescent="0.2">
      <c r="B16" t="s">
        <v>29</v>
      </c>
      <c r="C16" s="12">
        <v>54</v>
      </c>
      <c r="D16" s="8">
        <v>8.84</v>
      </c>
      <c r="E16" s="12">
        <v>43</v>
      </c>
      <c r="F16" s="8">
        <v>13.11</v>
      </c>
      <c r="G16" s="12">
        <v>8</v>
      </c>
      <c r="H16" s="8">
        <v>3.17</v>
      </c>
      <c r="I16" s="12">
        <v>0</v>
      </c>
    </row>
    <row r="17" spans="2:9" ht="15" customHeight="1" x14ac:dyDescent="0.2">
      <c r="B17" t="s">
        <v>30</v>
      </c>
      <c r="C17" s="12">
        <v>37</v>
      </c>
      <c r="D17" s="8">
        <v>6.06</v>
      </c>
      <c r="E17" s="12">
        <v>21</v>
      </c>
      <c r="F17" s="8">
        <v>6.4</v>
      </c>
      <c r="G17" s="12">
        <v>2</v>
      </c>
      <c r="H17" s="8">
        <v>0.79</v>
      </c>
      <c r="I17" s="12">
        <v>0</v>
      </c>
    </row>
    <row r="18" spans="2:9" ht="15" customHeight="1" x14ac:dyDescent="0.2">
      <c r="B18" t="s">
        <v>31</v>
      </c>
      <c r="C18" s="12">
        <v>29</v>
      </c>
      <c r="D18" s="8">
        <v>4.75</v>
      </c>
      <c r="E18" s="12">
        <v>15</v>
      </c>
      <c r="F18" s="8">
        <v>4.57</v>
      </c>
      <c r="G18" s="12">
        <v>6</v>
      </c>
      <c r="H18" s="8">
        <v>2.38</v>
      </c>
      <c r="I18" s="12">
        <v>0</v>
      </c>
    </row>
    <row r="19" spans="2:9" ht="15" customHeight="1" x14ac:dyDescent="0.2">
      <c r="B19" t="s">
        <v>32</v>
      </c>
      <c r="C19" s="12">
        <v>19</v>
      </c>
      <c r="D19" s="8">
        <v>3.11</v>
      </c>
      <c r="E19" s="12">
        <v>9</v>
      </c>
      <c r="F19" s="8">
        <v>2.74</v>
      </c>
      <c r="G19" s="12">
        <v>7</v>
      </c>
      <c r="H19" s="8">
        <v>2.78</v>
      </c>
      <c r="I19" s="12">
        <v>1</v>
      </c>
    </row>
    <row r="20" spans="2:9" ht="15" customHeight="1" x14ac:dyDescent="0.2">
      <c r="B20" s="9" t="s">
        <v>158</v>
      </c>
      <c r="C20" s="12">
        <f>SUM(LTBL_37324[総数／事業所数])</f>
        <v>611</v>
      </c>
      <c r="E20" s="12">
        <f>SUBTOTAL(109,LTBL_37324[個人／事業所数])</f>
        <v>328</v>
      </c>
      <c r="G20" s="12">
        <f>SUBTOTAL(109,LTBL_37324[法人／事業所数])</f>
        <v>252</v>
      </c>
      <c r="I20" s="12">
        <f>SUBTOTAL(109,LTBL_37324[法人以外の団体／事業所数])</f>
        <v>2</v>
      </c>
    </row>
    <row r="21" spans="2:9" ht="15" customHeight="1" x14ac:dyDescent="0.2">
      <c r="E21" s="11">
        <f>LTBL_37324[[#Totals],[個人／事業所数]]/LTBL_37324[[#Totals],[総数／事業所数]]</f>
        <v>0.53682487725040917</v>
      </c>
      <c r="G21" s="11">
        <f>LTBL_37324[[#Totals],[法人／事業所数]]/LTBL_37324[[#Totals],[総数／事業所数]]</f>
        <v>0.41243862520458263</v>
      </c>
      <c r="I21" s="11">
        <f>LTBL_37324[[#Totals],[法人以外の団体／事業所数]]/LTBL_37324[[#Totals],[総数／事業所数]]</f>
        <v>3.2733224222585926E-3</v>
      </c>
    </row>
    <row r="23" spans="2:9" ht="33" customHeight="1" x14ac:dyDescent="0.2">
      <c r="B23" t="s">
        <v>159</v>
      </c>
      <c r="C23" s="10" t="s">
        <v>34</v>
      </c>
      <c r="D23" s="10" t="s">
        <v>35</v>
      </c>
      <c r="E23" s="10" t="s">
        <v>36</v>
      </c>
      <c r="F23" s="10" t="s">
        <v>37</v>
      </c>
      <c r="G23" s="10" t="s">
        <v>38</v>
      </c>
      <c r="H23" s="10" t="s">
        <v>39</v>
      </c>
      <c r="I23" s="10" t="s">
        <v>40</v>
      </c>
    </row>
    <row r="24" spans="2:9" ht="15" customHeight="1" x14ac:dyDescent="0.2">
      <c r="B24" t="s">
        <v>44</v>
      </c>
      <c r="C24" s="12">
        <v>92</v>
      </c>
      <c r="D24" s="8">
        <v>15.06</v>
      </c>
      <c r="E24" s="12">
        <v>44</v>
      </c>
      <c r="F24" s="8">
        <v>13.41</v>
      </c>
      <c r="G24" s="12">
        <v>47</v>
      </c>
      <c r="H24" s="8">
        <v>18.649999999999999</v>
      </c>
      <c r="I24" s="12">
        <v>1</v>
      </c>
    </row>
    <row r="25" spans="2:9" ht="15" customHeight="1" x14ac:dyDescent="0.2">
      <c r="B25" t="s">
        <v>56</v>
      </c>
      <c r="C25" s="12">
        <v>64</v>
      </c>
      <c r="D25" s="8">
        <v>10.47</v>
      </c>
      <c r="E25" s="12">
        <v>55</v>
      </c>
      <c r="F25" s="8">
        <v>16.77</v>
      </c>
      <c r="G25" s="12">
        <v>9</v>
      </c>
      <c r="H25" s="8">
        <v>3.57</v>
      </c>
      <c r="I25" s="12">
        <v>0</v>
      </c>
    </row>
    <row r="26" spans="2:9" ht="15" customHeight="1" x14ac:dyDescent="0.2">
      <c r="B26" t="s">
        <v>57</v>
      </c>
      <c r="C26" s="12">
        <v>46</v>
      </c>
      <c r="D26" s="8">
        <v>7.53</v>
      </c>
      <c r="E26" s="12">
        <v>40</v>
      </c>
      <c r="F26" s="8">
        <v>12.2</v>
      </c>
      <c r="G26" s="12">
        <v>6</v>
      </c>
      <c r="H26" s="8">
        <v>2.38</v>
      </c>
      <c r="I26" s="12">
        <v>0</v>
      </c>
    </row>
    <row r="27" spans="2:9" ht="15" customHeight="1" x14ac:dyDescent="0.2">
      <c r="B27" t="s">
        <v>41</v>
      </c>
      <c r="C27" s="12">
        <v>45</v>
      </c>
      <c r="D27" s="8">
        <v>7.36</v>
      </c>
      <c r="E27" s="12">
        <v>14</v>
      </c>
      <c r="F27" s="8">
        <v>4.2699999999999996</v>
      </c>
      <c r="G27" s="12">
        <v>31</v>
      </c>
      <c r="H27" s="8">
        <v>12.3</v>
      </c>
      <c r="I27" s="12">
        <v>0</v>
      </c>
    </row>
    <row r="28" spans="2:9" ht="15" customHeight="1" x14ac:dyDescent="0.2">
      <c r="B28" t="s">
        <v>51</v>
      </c>
      <c r="C28" s="12">
        <v>41</v>
      </c>
      <c r="D28" s="8">
        <v>6.71</v>
      </c>
      <c r="E28" s="12">
        <v>24</v>
      </c>
      <c r="F28" s="8">
        <v>7.32</v>
      </c>
      <c r="G28" s="12">
        <v>17</v>
      </c>
      <c r="H28" s="8">
        <v>6.75</v>
      </c>
      <c r="I28" s="12">
        <v>0</v>
      </c>
    </row>
    <row r="29" spans="2:9" ht="15" customHeight="1" x14ac:dyDescent="0.2">
      <c r="B29" t="s">
        <v>58</v>
      </c>
      <c r="C29" s="12">
        <v>37</v>
      </c>
      <c r="D29" s="8">
        <v>6.06</v>
      </c>
      <c r="E29" s="12">
        <v>21</v>
      </c>
      <c r="F29" s="8">
        <v>6.4</v>
      </c>
      <c r="G29" s="12">
        <v>2</v>
      </c>
      <c r="H29" s="8">
        <v>0.79</v>
      </c>
      <c r="I29" s="12">
        <v>0</v>
      </c>
    </row>
    <row r="30" spans="2:9" ht="15" customHeight="1" x14ac:dyDescent="0.2">
      <c r="B30" t="s">
        <v>49</v>
      </c>
      <c r="C30" s="12">
        <v>34</v>
      </c>
      <c r="D30" s="8">
        <v>5.56</v>
      </c>
      <c r="E30" s="12">
        <v>22</v>
      </c>
      <c r="F30" s="8">
        <v>6.71</v>
      </c>
      <c r="G30" s="12">
        <v>12</v>
      </c>
      <c r="H30" s="8">
        <v>4.76</v>
      </c>
      <c r="I30" s="12">
        <v>0</v>
      </c>
    </row>
    <row r="31" spans="2:9" ht="15" customHeight="1" x14ac:dyDescent="0.2">
      <c r="B31" t="s">
        <v>53</v>
      </c>
      <c r="C31" s="12">
        <v>30</v>
      </c>
      <c r="D31" s="8">
        <v>4.91</v>
      </c>
      <c r="E31" s="12">
        <v>18</v>
      </c>
      <c r="F31" s="8">
        <v>5.49</v>
      </c>
      <c r="G31" s="12">
        <v>11</v>
      </c>
      <c r="H31" s="8">
        <v>4.37</v>
      </c>
      <c r="I31" s="12">
        <v>0</v>
      </c>
    </row>
    <row r="32" spans="2:9" ht="15" customHeight="1" x14ac:dyDescent="0.2">
      <c r="B32" t="s">
        <v>42</v>
      </c>
      <c r="C32" s="12">
        <v>24</v>
      </c>
      <c r="D32" s="8">
        <v>3.93</v>
      </c>
      <c r="E32" s="12">
        <v>14</v>
      </c>
      <c r="F32" s="8">
        <v>4.2699999999999996</v>
      </c>
      <c r="G32" s="12">
        <v>10</v>
      </c>
      <c r="H32" s="8">
        <v>3.97</v>
      </c>
      <c r="I32" s="12">
        <v>0</v>
      </c>
    </row>
    <row r="33" spans="2:9" ht="15" customHeight="1" x14ac:dyDescent="0.2">
      <c r="B33" t="s">
        <v>48</v>
      </c>
      <c r="C33" s="12">
        <v>18</v>
      </c>
      <c r="D33" s="8">
        <v>2.95</v>
      </c>
      <c r="E33" s="12">
        <v>12</v>
      </c>
      <c r="F33" s="8">
        <v>3.66</v>
      </c>
      <c r="G33" s="12">
        <v>6</v>
      </c>
      <c r="H33" s="8">
        <v>2.38</v>
      </c>
      <c r="I33" s="12">
        <v>0</v>
      </c>
    </row>
    <row r="34" spans="2:9" ht="15" customHeight="1" x14ac:dyDescent="0.2">
      <c r="B34" t="s">
        <v>50</v>
      </c>
      <c r="C34" s="12">
        <v>17</v>
      </c>
      <c r="D34" s="8">
        <v>2.78</v>
      </c>
      <c r="E34" s="12">
        <v>7</v>
      </c>
      <c r="F34" s="8">
        <v>2.13</v>
      </c>
      <c r="G34" s="12">
        <v>10</v>
      </c>
      <c r="H34" s="8">
        <v>3.97</v>
      </c>
      <c r="I34" s="12">
        <v>0</v>
      </c>
    </row>
    <row r="35" spans="2:9" ht="15" customHeight="1" x14ac:dyDescent="0.2">
      <c r="B35" t="s">
        <v>59</v>
      </c>
      <c r="C35" s="12">
        <v>16</v>
      </c>
      <c r="D35" s="8">
        <v>2.62</v>
      </c>
      <c r="E35" s="12">
        <v>15</v>
      </c>
      <c r="F35" s="8">
        <v>4.57</v>
      </c>
      <c r="G35" s="12">
        <v>1</v>
      </c>
      <c r="H35" s="8">
        <v>0.4</v>
      </c>
      <c r="I35" s="12">
        <v>0</v>
      </c>
    </row>
    <row r="36" spans="2:9" ht="15" customHeight="1" x14ac:dyDescent="0.2">
      <c r="B36" t="s">
        <v>43</v>
      </c>
      <c r="C36" s="12">
        <v>14</v>
      </c>
      <c r="D36" s="8">
        <v>2.29</v>
      </c>
      <c r="E36" s="12">
        <v>7</v>
      </c>
      <c r="F36" s="8">
        <v>2.13</v>
      </c>
      <c r="G36" s="12">
        <v>7</v>
      </c>
      <c r="H36" s="8">
        <v>2.78</v>
      </c>
      <c r="I36" s="12">
        <v>0</v>
      </c>
    </row>
    <row r="37" spans="2:9" ht="15" customHeight="1" x14ac:dyDescent="0.2">
      <c r="B37" t="s">
        <v>75</v>
      </c>
      <c r="C37" s="12">
        <v>13</v>
      </c>
      <c r="D37" s="8">
        <v>2.13</v>
      </c>
      <c r="E37" s="12">
        <v>5</v>
      </c>
      <c r="F37" s="8">
        <v>1.52</v>
      </c>
      <c r="G37" s="12">
        <v>8</v>
      </c>
      <c r="H37" s="8">
        <v>3.17</v>
      </c>
      <c r="I37" s="12">
        <v>0</v>
      </c>
    </row>
    <row r="38" spans="2:9" ht="15" customHeight="1" x14ac:dyDescent="0.2">
      <c r="B38" t="s">
        <v>65</v>
      </c>
      <c r="C38" s="12">
        <v>13</v>
      </c>
      <c r="D38" s="8">
        <v>2.13</v>
      </c>
      <c r="E38" s="12">
        <v>0</v>
      </c>
      <c r="F38" s="8">
        <v>0</v>
      </c>
      <c r="G38" s="12">
        <v>5</v>
      </c>
      <c r="H38" s="8">
        <v>1.98</v>
      </c>
      <c r="I38" s="12">
        <v>0</v>
      </c>
    </row>
    <row r="39" spans="2:9" ht="15" customHeight="1" x14ac:dyDescent="0.2">
      <c r="B39" t="s">
        <v>67</v>
      </c>
      <c r="C39" s="12">
        <v>7</v>
      </c>
      <c r="D39" s="8">
        <v>1.1499999999999999</v>
      </c>
      <c r="E39" s="12">
        <v>1</v>
      </c>
      <c r="F39" s="8">
        <v>0.3</v>
      </c>
      <c r="G39" s="12">
        <v>6</v>
      </c>
      <c r="H39" s="8">
        <v>2.38</v>
      </c>
      <c r="I39" s="12">
        <v>0</v>
      </c>
    </row>
    <row r="40" spans="2:9" ht="15" customHeight="1" x14ac:dyDescent="0.2">
      <c r="B40" t="s">
        <v>45</v>
      </c>
      <c r="C40" s="12">
        <v>7</v>
      </c>
      <c r="D40" s="8">
        <v>1.1499999999999999</v>
      </c>
      <c r="E40" s="12">
        <v>1</v>
      </c>
      <c r="F40" s="8">
        <v>0.3</v>
      </c>
      <c r="G40" s="12">
        <v>6</v>
      </c>
      <c r="H40" s="8">
        <v>2.38</v>
      </c>
      <c r="I40" s="12">
        <v>0</v>
      </c>
    </row>
    <row r="41" spans="2:9" ht="15" customHeight="1" x14ac:dyDescent="0.2">
      <c r="B41" t="s">
        <v>55</v>
      </c>
      <c r="C41" s="12">
        <v>7</v>
      </c>
      <c r="D41" s="8">
        <v>1.1499999999999999</v>
      </c>
      <c r="E41" s="12">
        <v>1</v>
      </c>
      <c r="F41" s="8">
        <v>0.3</v>
      </c>
      <c r="G41" s="12">
        <v>6</v>
      </c>
      <c r="H41" s="8">
        <v>2.38</v>
      </c>
      <c r="I41" s="12">
        <v>0</v>
      </c>
    </row>
    <row r="42" spans="2:9" ht="15" customHeight="1" x14ac:dyDescent="0.2">
      <c r="B42" t="s">
        <v>77</v>
      </c>
      <c r="C42" s="12">
        <v>7</v>
      </c>
      <c r="D42" s="8">
        <v>1.1499999999999999</v>
      </c>
      <c r="E42" s="12">
        <v>1</v>
      </c>
      <c r="F42" s="8">
        <v>0.3</v>
      </c>
      <c r="G42" s="12">
        <v>4</v>
      </c>
      <c r="H42" s="8">
        <v>1.59</v>
      </c>
      <c r="I42" s="12">
        <v>0</v>
      </c>
    </row>
    <row r="43" spans="2:9" ht="15" customHeight="1" x14ac:dyDescent="0.2">
      <c r="B43" t="s">
        <v>76</v>
      </c>
      <c r="C43" s="12">
        <v>6</v>
      </c>
      <c r="D43" s="8">
        <v>0.98</v>
      </c>
      <c r="E43" s="12">
        <v>0</v>
      </c>
      <c r="F43" s="8">
        <v>0</v>
      </c>
      <c r="G43" s="12">
        <v>6</v>
      </c>
      <c r="H43" s="8">
        <v>2.38</v>
      </c>
      <c r="I43" s="12">
        <v>0</v>
      </c>
    </row>
    <row r="44" spans="2:9" ht="15" customHeight="1" x14ac:dyDescent="0.2">
      <c r="B44" t="s">
        <v>54</v>
      </c>
      <c r="C44" s="12">
        <v>6</v>
      </c>
      <c r="D44" s="8">
        <v>0.98</v>
      </c>
      <c r="E44" s="12">
        <v>3</v>
      </c>
      <c r="F44" s="8">
        <v>0.91</v>
      </c>
      <c r="G44" s="12">
        <v>3</v>
      </c>
      <c r="H44" s="8">
        <v>1.19</v>
      </c>
      <c r="I44" s="12">
        <v>0</v>
      </c>
    </row>
    <row r="47" spans="2:9" ht="33" customHeight="1" x14ac:dyDescent="0.2">
      <c r="B47" t="s">
        <v>160</v>
      </c>
      <c r="C47" s="10" t="s">
        <v>34</v>
      </c>
      <c r="D47" s="10" t="s">
        <v>35</v>
      </c>
      <c r="E47" s="10" t="s">
        <v>36</v>
      </c>
      <c r="F47" s="10" t="s">
        <v>37</v>
      </c>
      <c r="G47" s="10" t="s">
        <v>38</v>
      </c>
      <c r="H47" s="10" t="s">
        <v>39</v>
      </c>
      <c r="I47" s="10" t="s">
        <v>40</v>
      </c>
    </row>
    <row r="48" spans="2:9" ht="15" customHeight="1" x14ac:dyDescent="0.2">
      <c r="B48" t="s">
        <v>117</v>
      </c>
      <c r="C48" s="12">
        <v>61</v>
      </c>
      <c r="D48" s="8">
        <v>9.98</v>
      </c>
      <c r="E48" s="12">
        <v>39</v>
      </c>
      <c r="F48" s="8">
        <v>11.89</v>
      </c>
      <c r="G48" s="12">
        <v>22</v>
      </c>
      <c r="H48" s="8">
        <v>8.73</v>
      </c>
      <c r="I48" s="12">
        <v>0</v>
      </c>
    </row>
    <row r="49" spans="2:9" ht="15" customHeight="1" x14ac:dyDescent="0.2">
      <c r="B49" t="s">
        <v>102</v>
      </c>
      <c r="C49" s="12">
        <v>24</v>
      </c>
      <c r="D49" s="8">
        <v>3.93</v>
      </c>
      <c r="E49" s="12">
        <v>23</v>
      </c>
      <c r="F49" s="8">
        <v>7.01</v>
      </c>
      <c r="G49" s="12">
        <v>1</v>
      </c>
      <c r="H49" s="8">
        <v>0.4</v>
      </c>
      <c r="I49" s="12">
        <v>0</v>
      </c>
    </row>
    <row r="50" spans="2:9" ht="15" customHeight="1" x14ac:dyDescent="0.2">
      <c r="B50" t="s">
        <v>87</v>
      </c>
      <c r="C50" s="12">
        <v>20</v>
      </c>
      <c r="D50" s="8">
        <v>3.27</v>
      </c>
      <c r="E50" s="12">
        <v>5</v>
      </c>
      <c r="F50" s="8">
        <v>1.52</v>
      </c>
      <c r="G50" s="12">
        <v>15</v>
      </c>
      <c r="H50" s="8">
        <v>5.95</v>
      </c>
      <c r="I50" s="12">
        <v>0</v>
      </c>
    </row>
    <row r="51" spans="2:9" ht="15" customHeight="1" x14ac:dyDescent="0.2">
      <c r="B51" t="s">
        <v>100</v>
      </c>
      <c r="C51" s="12">
        <v>20</v>
      </c>
      <c r="D51" s="8">
        <v>3.27</v>
      </c>
      <c r="E51" s="12">
        <v>18</v>
      </c>
      <c r="F51" s="8">
        <v>5.49</v>
      </c>
      <c r="G51" s="12">
        <v>2</v>
      </c>
      <c r="H51" s="8">
        <v>0.79</v>
      </c>
      <c r="I51" s="12">
        <v>0</v>
      </c>
    </row>
    <row r="52" spans="2:9" ht="15" customHeight="1" x14ac:dyDescent="0.2">
      <c r="B52" t="s">
        <v>96</v>
      </c>
      <c r="C52" s="12">
        <v>19</v>
      </c>
      <c r="D52" s="8">
        <v>3.11</v>
      </c>
      <c r="E52" s="12">
        <v>13</v>
      </c>
      <c r="F52" s="8">
        <v>3.96</v>
      </c>
      <c r="G52" s="12">
        <v>5</v>
      </c>
      <c r="H52" s="8">
        <v>1.98</v>
      </c>
      <c r="I52" s="12">
        <v>0</v>
      </c>
    </row>
    <row r="53" spans="2:9" ht="15" customHeight="1" x14ac:dyDescent="0.2">
      <c r="B53" t="s">
        <v>91</v>
      </c>
      <c r="C53" s="12">
        <v>18</v>
      </c>
      <c r="D53" s="8">
        <v>2.95</v>
      </c>
      <c r="E53" s="12">
        <v>9</v>
      </c>
      <c r="F53" s="8">
        <v>2.74</v>
      </c>
      <c r="G53" s="12">
        <v>9</v>
      </c>
      <c r="H53" s="8">
        <v>3.57</v>
      </c>
      <c r="I53" s="12">
        <v>0</v>
      </c>
    </row>
    <row r="54" spans="2:9" ht="15" customHeight="1" x14ac:dyDescent="0.2">
      <c r="B54" t="s">
        <v>129</v>
      </c>
      <c r="C54" s="12">
        <v>16</v>
      </c>
      <c r="D54" s="8">
        <v>2.62</v>
      </c>
      <c r="E54" s="12">
        <v>0</v>
      </c>
      <c r="F54" s="8">
        <v>0</v>
      </c>
      <c r="G54" s="12">
        <v>2</v>
      </c>
      <c r="H54" s="8">
        <v>0.79</v>
      </c>
      <c r="I54" s="12">
        <v>0</v>
      </c>
    </row>
    <row r="55" spans="2:9" ht="15" customHeight="1" x14ac:dyDescent="0.2">
      <c r="B55" t="s">
        <v>101</v>
      </c>
      <c r="C55" s="12">
        <v>14</v>
      </c>
      <c r="D55" s="8">
        <v>2.29</v>
      </c>
      <c r="E55" s="12">
        <v>13</v>
      </c>
      <c r="F55" s="8">
        <v>3.96</v>
      </c>
      <c r="G55" s="12">
        <v>1</v>
      </c>
      <c r="H55" s="8">
        <v>0.4</v>
      </c>
      <c r="I55" s="12">
        <v>0</v>
      </c>
    </row>
    <row r="56" spans="2:9" ht="15" customHeight="1" x14ac:dyDescent="0.2">
      <c r="B56" t="s">
        <v>105</v>
      </c>
      <c r="C56" s="12">
        <v>14</v>
      </c>
      <c r="D56" s="8">
        <v>2.29</v>
      </c>
      <c r="E56" s="12">
        <v>14</v>
      </c>
      <c r="F56" s="8">
        <v>4.2699999999999996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94</v>
      </c>
      <c r="C57" s="12">
        <v>13</v>
      </c>
      <c r="D57" s="8">
        <v>2.13</v>
      </c>
      <c r="E57" s="12">
        <v>8</v>
      </c>
      <c r="F57" s="8">
        <v>2.44</v>
      </c>
      <c r="G57" s="12">
        <v>5</v>
      </c>
      <c r="H57" s="8">
        <v>1.98</v>
      </c>
      <c r="I57" s="12">
        <v>0</v>
      </c>
    </row>
    <row r="58" spans="2:9" ht="15" customHeight="1" x14ac:dyDescent="0.2">
      <c r="B58" t="s">
        <v>90</v>
      </c>
      <c r="C58" s="12">
        <v>12</v>
      </c>
      <c r="D58" s="8">
        <v>1.96</v>
      </c>
      <c r="E58" s="12">
        <v>10</v>
      </c>
      <c r="F58" s="8">
        <v>3.05</v>
      </c>
      <c r="G58" s="12">
        <v>2</v>
      </c>
      <c r="H58" s="8">
        <v>0.79</v>
      </c>
      <c r="I58" s="12">
        <v>0</v>
      </c>
    </row>
    <row r="59" spans="2:9" ht="15" customHeight="1" x14ac:dyDescent="0.2">
      <c r="B59" t="s">
        <v>116</v>
      </c>
      <c r="C59" s="12">
        <v>11</v>
      </c>
      <c r="D59" s="8">
        <v>1.8</v>
      </c>
      <c r="E59" s="12">
        <v>3</v>
      </c>
      <c r="F59" s="8">
        <v>0.91</v>
      </c>
      <c r="G59" s="12">
        <v>8</v>
      </c>
      <c r="H59" s="8">
        <v>3.17</v>
      </c>
      <c r="I59" s="12">
        <v>0</v>
      </c>
    </row>
    <row r="60" spans="2:9" ht="15" customHeight="1" x14ac:dyDescent="0.2">
      <c r="B60" t="s">
        <v>103</v>
      </c>
      <c r="C60" s="12">
        <v>11</v>
      </c>
      <c r="D60" s="8">
        <v>1.8</v>
      </c>
      <c r="E60" s="12">
        <v>11</v>
      </c>
      <c r="F60" s="8">
        <v>3.35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133</v>
      </c>
      <c r="C61" s="12">
        <v>10</v>
      </c>
      <c r="D61" s="8">
        <v>1.64</v>
      </c>
      <c r="E61" s="12">
        <v>8</v>
      </c>
      <c r="F61" s="8">
        <v>2.44</v>
      </c>
      <c r="G61" s="12">
        <v>2</v>
      </c>
      <c r="H61" s="8">
        <v>0.79</v>
      </c>
      <c r="I61" s="12">
        <v>0</v>
      </c>
    </row>
    <row r="62" spans="2:9" ht="15" customHeight="1" x14ac:dyDescent="0.2">
      <c r="B62" t="s">
        <v>104</v>
      </c>
      <c r="C62" s="12">
        <v>10</v>
      </c>
      <c r="D62" s="8">
        <v>1.64</v>
      </c>
      <c r="E62" s="12">
        <v>10</v>
      </c>
      <c r="F62" s="8">
        <v>3.05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130</v>
      </c>
      <c r="C63" s="12">
        <v>9</v>
      </c>
      <c r="D63" s="8">
        <v>1.47</v>
      </c>
      <c r="E63" s="12">
        <v>3</v>
      </c>
      <c r="F63" s="8">
        <v>0.91</v>
      </c>
      <c r="G63" s="12">
        <v>6</v>
      </c>
      <c r="H63" s="8">
        <v>2.38</v>
      </c>
      <c r="I63" s="12">
        <v>0</v>
      </c>
    </row>
    <row r="64" spans="2:9" ht="15" customHeight="1" x14ac:dyDescent="0.2">
      <c r="B64" t="s">
        <v>131</v>
      </c>
      <c r="C64" s="12">
        <v>9</v>
      </c>
      <c r="D64" s="8">
        <v>1.47</v>
      </c>
      <c r="E64" s="12">
        <v>0</v>
      </c>
      <c r="F64" s="8">
        <v>0</v>
      </c>
      <c r="G64" s="12">
        <v>9</v>
      </c>
      <c r="H64" s="8">
        <v>3.57</v>
      </c>
      <c r="I64" s="12">
        <v>0</v>
      </c>
    </row>
    <row r="65" spans="2:9" ht="15" customHeight="1" x14ac:dyDescent="0.2">
      <c r="B65" t="s">
        <v>92</v>
      </c>
      <c r="C65" s="12">
        <v>9</v>
      </c>
      <c r="D65" s="8">
        <v>1.47</v>
      </c>
      <c r="E65" s="12">
        <v>3</v>
      </c>
      <c r="F65" s="8">
        <v>0.91</v>
      </c>
      <c r="G65" s="12">
        <v>6</v>
      </c>
      <c r="H65" s="8">
        <v>2.38</v>
      </c>
      <c r="I65" s="12">
        <v>0</v>
      </c>
    </row>
    <row r="66" spans="2:9" ht="15" customHeight="1" x14ac:dyDescent="0.2">
      <c r="B66" t="s">
        <v>98</v>
      </c>
      <c r="C66" s="12">
        <v>9</v>
      </c>
      <c r="D66" s="8">
        <v>1.47</v>
      </c>
      <c r="E66" s="12">
        <v>6</v>
      </c>
      <c r="F66" s="8">
        <v>1.83</v>
      </c>
      <c r="G66" s="12">
        <v>3</v>
      </c>
      <c r="H66" s="8">
        <v>1.19</v>
      </c>
      <c r="I66" s="12">
        <v>0</v>
      </c>
    </row>
    <row r="67" spans="2:9" ht="15" customHeight="1" x14ac:dyDescent="0.2">
      <c r="B67" t="s">
        <v>88</v>
      </c>
      <c r="C67" s="12">
        <v>8</v>
      </c>
      <c r="D67" s="8">
        <v>1.31</v>
      </c>
      <c r="E67" s="12">
        <v>1</v>
      </c>
      <c r="F67" s="8">
        <v>0.3</v>
      </c>
      <c r="G67" s="12">
        <v>7</v>
      </c>
      <c r="H67" s="8">
        <v>2.78</v>
      </c>
      <c r="I67" s="12">
        <v>0</v>
      </c>
    </row>
    <row r="68" spans="2:9" ht="15" customHeight="1" x14ac:dyDescent="0.2">
      <c r="B68" t="s">
        <v>119</v>
      </c>
      <c r="C68" s="12">
        <v>8</v>
      </c>
      <c r="D68" s="8">
        <v>1.31</v>
      </c>
      <c r="E68" s="12">
        <v>5</v>
      </c>
      <c r="F68" s="8">
        <v>1.52</v>
      </c>
      <c r="G68" s="12">
        <v>3</v>
      </c>
      <c r="H68" s="8">
        <v>1.19</v>
      </c>
      <c r="I68" s="12">
        <v>0</v>
      </c>
    </row>
    <row r="69" spans="2:9" ht="15" customHeight="1" x14ac:dyDescent="0.2">
      <c r="B69" t="s">
        <v>107</v>
      </c>
      <c r="C69" s="12">
        <v>8</v>
      </c>
      <c r="D69" s="8">
        <v>1.31</v>
      </c>
      <c r="E69" s="12">
        <v>4</v>
      </c>
      <c r="F69" s="8">
        <v>1.22</v>
      </c>
      <c r="G69" s="12">
        <v>4</v>
      </c>
      <c r="H69" s="8">
        <v>1.59</v>
      </c>
      <c r="I69" s="12">
        <v>0</v>
      </c>
    </row>
    <row r="70" spans="2:9" ht="15" customHeight="1" x14ac:dyDescent="0.2">
      <c r="B70" t="s">
        <v>115</v>
      </c>
      <c r="C70" s="12">
        <v>8</v>
      </c>
      <c r="D70" s="8">
        <v>1.31</v>
      </c>
      <c r="E70" s="12">
        <v>6</v>
      </c>
      <c r="F70" s="8">
        <v>1.83</v>
      </c>
      <c r="G70" s="12">
        <v>2</v>
      </c>
      <c r="H70" s="8">
        <v>0.79</v>
      </c>
      <c r="I70" s="12">
        <v>0</v>
      </c>
    </row>
    <row r="71" spans="2:9" ht="15" customHeight="1" x14ac:dyDescent="0.2">
      <c r="B71" t="s">
        <v>111</v>
      </c>
      <c r="C71" s="12">
        <v>8</v>
      </c>
      <c r="D71" s="8">
        <v>1.31</v>
      </c>
      <c r="E71" s="12">
        <v>4</v>
      </c>
      <c r="F71" s="8">
        <v>1.22</v>
      </c>
      <c r="G71" s="12">
        <v>4</v>
      </c>
      <c r="H71" s="8">
        <v>1.59</v>
      </c>
      <c r="I71" s="12">
        <v>0</v>
      </c>
    </row>
    <row r="72" spans="2:9" ht="15" customHeight="1" x14ac:dyDescent="0.2">
      <c r="B72" t="s">
        <v>132</v>
      </c>
      <c r="C72" s="12">
        <v>8</v>
      </c>
      <c r="D72" s="8">
        <v>1.31</v>
      </c>
      <c r="E72" s="12">
        <v>7</v>
      </c>
      <c r="F72" s="8">
        <v>2.13</v>
      </c>
      <c r="G72" s="12">
        <v>1</v>
      </c>
      <c r="H72" s="8">
        <v>0.4</v>
      </c>
      <c r="I72" s="12">
        <v>0</v>
      </c>
    </row>
    <row r="73" spans="2:9" ht="15" customHeight="1" x14ac:dyDescent="0.2">
      <c r="B73" t="s">
        <v>109</v>
      </c>
      <c r="C73" s="12">
        <v>8</v>
      </c>
      <c r="D73" s="8">
        <v>1.31</v>
      </c>
      <c r="E73" s="12">
        <v>8</v>
      </c>
      <c r="F73" s="8">
        <v>2.44</v>
      </c>
      <c r="G73" s="12">
        <v>0</v>
      </c>
      <c r="H73" s="8">
        <v>0</v>
      </c>
      <c r="I73" s="12">
        <v>0</v>
      </c>
    </row>
    <row r="75" spans="2:9" ht="15" customHeight="1" x14ac:dyDescent="0.2">
      <c r="B75" t="s">
        <v>161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50545-CF93-4BDF-AE4A-92C1B97CD501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172</v>
      </c>
    </row>
    <row r="4" spans="2:9" ht="33" customHeight="1" x14ac:dyDescent="0.2">
      <c r="B4" t="s">
        <v>157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2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19</v>
      </c>
      <c r="C6" s="12">
        <v>100</v>
      </c>
      <c r="D6" s="8">
        <v>16.37</v>
      </c>
      <c r="E6" s="12">
        <v>28</v>
      </c>
      <c r="F6" s="8">
        <v>9.18</v>
      </c>
      <c r="G6" s="12">
        <v>72</v>
      </c>
      <c r="H6" s="8">
        <v>26.09</v>
      </c>
      <c r="I6" s="12">
        <v>0</v>
      </c>
    </row>
    <row r="7" spans="2:9" ht="15" customHeight="1" x14ac:dyDescent="0.2">
      <c r="B7" t="s">
        <v>20</v>
      </c>
      <c r="C7" s="12">
        <v>69</v>
      </c>
      <c r="D7" s="8">
        <v>11.29</v>
      </c>
      <c r="E7" s="12">
        <v>29</v>
      </c>
      <c r="F7" s="8">
        <v>9.51</v>
      </c>
      <c r="G7" s="12">
        <v>40</v>
      </c>
      <c r="H7" s="8">
        <v>14.49</v>
      </c>
      <c r="I7" s="12">
        <v>0</v>
      </c>
    </row>
    <row r="8" spans="2:9" ht="15" customHeight="1" x14ac:dyDescent="0.2">
      <c r="B8" t="s">
        <v>21</v>
      </c>
      <c r="C8" s="12">
        <v>2</v>
      </c>
      <c r="D8" s="8">
        <v>0.33</v>
      </c>
      <c r="E8" s="12">
        <v>0</v>
      </c>
      <c r="F8" s="8">
        <v>0</v>
      </c>
      <c r="G8" s="12">
        <v>2</v>
      </c>
      <c r="H8" s="8">
        <v>0.72</v>
      </c>
      <c r="I8" s="12">
        <v>0</v>
      </c>
    </row>
    <row r="9" spans="2:9" ht="15" customHeight="1" x14ac:dyDescent="0.2">
      <c r="B9" t="s">
        <v>22</v>
      </c>
      <c r="C9" s="12">
        <v>3</v>
      </c>
      <c r="D9" s="8">
        <v>0.49</v>
      </c>
      <c r="E9" s="12">
        <v>0</v>
      </c>
      <c r="F9" s="8">
        <v>0</v>
      </c>
      <c r="G9" s="12">
        <v>3</v>
      </c>
      <c r="H9" s="8">
        <v>1.0900000000000001</v>
      </c>
      <c r="I9" s="12">
        <v>0</v>
      </c>
    </row>
    <row r="10" spans="2:9" ht="15" customHeight="1" x14ac:dyDescent="0.2">
      <c r="B10" t="s">
        <v>23</v>
      </c>
      <c r="C10" s="12">
        <v>1</v>
      </c>
      <c r="D10" s="8">
        <v>0.16</v>
      </c>
      <c r="E10" s="12">
        <v>0</v>
      </c>
      <c r="F10" s="8">
        <v>0</v>
      </c>
      <c r="G10" s="12">
        <v>1</v>
      </c>
      <c r="H10" s="8">
        <v>0.36</v>
      </c>
      <c r="I10" s="12">
        <v>0</v>
      </c>
    </row>
    <row r="11" spans="2:9" ht="15" customHeight="1" x14ac:dyDescent="0.2">
      <c r="B11" t="s">
        <v>24</v>
      </c>
      <c r="C11" s="12">
        <v>122</v>
      </c>
      <c r="D11" s="8">
        <v>19.97</v>
      </c>
      <c r="E11" s="12">
        <v>52</v>
      </c>
      <c r="F11" s="8">
        <v>17.05</v>
      </c>
      <c r="G11" s="12">
        <v>69</v>
      </c>
      <c r="H11" s="8">
        <v>25</v>
      </c>
      <c r="I11" s="12">
        <v>1</v>
      </c>
    </row>
    <row r="12" spans="2:9" ht="15" customHeight="1" x14ac:dyDescent="0.2">
      <c r="B12" t="s">
        <v>25</v>
      </c>
      <c r="C12" s="12">
        <v>2</v>
      </c>
      <c r="D12" s="8">
        <v>0.33</v>
      </c>
      <c r="E12" s="12">
        <v>0</v>
      </c>
      <c r="F12" s="8">
        <v>0</v>
      </c>
      <c r="G12" s="12">
        <v>2</v>
      </c>
      <c r="H12" s="8">
        <v>0.72</v>
      </c>
      <c r="I12" s="12">
        <v>0</v>
      </c>
    </row>
    <row r="13" spans="2:9" ht="15" customHeight="1" x14ac:dyDescent="0.2">
      <c r="B13" t="s">
        <v>26</v>
      </c>
      <c r="C13" s="12">
        <v>61</v>
      </c>
      <c r="D13" s="8">
        <v>9.98</v>
      </c>
      <c r="E13" s="12">
        <v>35</v>
      </c>
      <c r="F13" s="8">
        <v>11.48</v>
      </c>
      <c r="G13" s="12">
        <v>25</v>
      </c>
      <c r="H13" s="8">
        <v>9.06</v>
      </c>
      <c r="I13" s="12">
        <v>0</v>
      </c>
    </row>
    <row r="14" spans="2:9" ht="15" customHeight="1" x14ac:dyDescent="0.2">
      <c r="B14" t="s">
        <v>27</v>
      </c>
      <c r="C14" s="12">
        <v>25</v>
      </c>
      <c r="D14" s="8">
        <v>4.09</v>
      </c>
      <c r="E14" s="12">
        <v>14</v>
      </c>
      <c r="F14" s="8">
        <v>4.59</v>
      </c>
      <c r="G14" s="12">
        <v>11</v>
      </c>
      <c r="H14" s="8">
        <v>3.99</v>
      </c>
      <c r="I14" s="12">
        <v>0</v>
      </c>
    </row>
    <row r="15" spans="2:9" ht="15" customHeight="1" x14ac:dyDescent="0.2">
      <c r="B15" t="s">
        <v>28</v>
      </c>
      <c r="C15" s="12">
        <v>51</v>
      </c>
      <c r="D15" s="8">
        <v>8.35</v>
      </c>
      <c r="E15" s="12">
        <v>41</v>
      </c>
      <c r="F15" s="8">
        <v>13.44</v>
      </c>
      <c r="G15" s="12">
        <v>10</v>
      </c>
      <c r="H15" s="8">
        <v>3.62</v>
      </c>
      <c r="I15" s="12">
        <v>0</v>
      </c>
    </row>
    <row r="16" spans="2:9" ht="15" customHeight="1" x14ac:dyDescent="0.2">
      <c r="B16" t="s">
        <v>29</v>
      </c>
      <c r="C16" s="12">
        <v>73</v>
      </c>
      <c r="D16" s="8">
        <v>11.95</v>
      </c>
      <c r="E16" s="12">
        <v>54</v>
      </c>
      <c r="F16" s="8">
        <v>17.7</v>
      </c>
      <c r="G16" s="12">
        <v>14</v>
      </c>
      <c r="H16" s="8">
        <v>5.07</v>
      </c>
      <c r="I16" s="12">
        <v>0</v>
      </c>
    </row>
    <row r="17" spans="2:9" ht="15" customHeight="1" x14ac:dyDescent="0.2">
      <c r="B17" t="s">
        <v>30</v>
      </c>
      <c r="C17" s="12">
        <v>29</v>
      </c>
      <c r="D17" s="8">
        <v>4.75</v>
      </c>
      <c r="E17" s="12">
        <v>20</v>
      </c>
      <c r="F17" s="8">
        <v>6.56</v>
      </c>
      <c r="G17" s="12">
        <v>6</v>
      </c>
      <c r="H17" s="8">
        <v>2.17</v>
      </c>
      <c r="I17" s="12">
        <v>0</v>
      </c>
    </row>
    <row r="18" spans="2:9" ht="15" customHeight="1" x14ac:dyDescent="0.2">
      <c r="B18" t="s">
        <v>31</v>
      </c>
      <c r="C18" s="12">
        <v>46</v>
      </c>
      <c r="D18" s="8">
        <v>7.53</v>
      </c>
      <c r="E18" s="12">
        <v>22</v>
      </c>
      <c r="F18" s="8">
        <v>7.21</v>
      </c>
      <c r="G18" s="12">
        <v>11</v>
      </c>
      <c r="H18" s="8">
        <v>3.99</v>
      </c>
      <c r="I18" s="12">
        <v>0</v>
      </c>
    </row>
    <row r="19" spans="2:9" ht="15" customHeight="1" x14ac:dyDescent="0.2">
      <c r="B19" t="s">
        <v>32</v>
      </c>
      <c r="C19" s="12">
        <v>27</v>
      </c>
      <c r="D19" s="8">
        <v>4.42</v>
      </c>
      <c r="E19" s="12">
        <v>10</v>
      </c>
      <c r="F19" s="8">
        <v>3.28</v>
      </c>
      <c r="G19" s="12">
        <v>10</v>
      </c>
      <c r="H19" s="8">
        <v>3.62</v>
      </c>
      <c r="I19" s="12">
        <v>0</v>
      </c>
    </row>
    <row r="20" spans="2:9" ht="15" customHeight="1" x14ac:dyDescent="0.2">
      <c r="B20" s="9" t="s">
        <v>158</v>
      </c>
      <c r="C20" s="12">
        <f>SUM(LTBL_37341[総数／事業所数])</f>
        <v>611</v>
      </c>
      <c r="E20" s="12">
        <f>SUBTOTAL(109,LTBL_37341[個人／事業所数])</f>
        <v>305</v>
      </c>
      <c r="G20" s="12">
        <f>SUBTOTAL(109,LTBL_37341[法人／事業所数])</f>
        <v>276</v>
      </c>
      <c r="I20" s="12">
        <f>SUBTOTAL(109,LTBL_37341[法人以外の団体／事業所数])</f>
        <v>1</v>
      </c>
    </row>
    <row r="21" spans="2:9" ht="15" customHeight="1" x14ac:dyDescent="0.2">
      <c r="E21" s="11">
        <f>LTBL_37341[[#Totals],[個人／事業所数]]/LTBL_37341[[#Totals],[総数／事業所数]]</f>
        <v>0.49918166939443537</v>
      </c>
      <c r="G21" s="11">
        <f>LTBL_37341[[#Totals],[法人／事業所数]]/LTBL_37341[[#Totals],[総数／事業所数]]</f>
        <v>0.45171849427168576</v>
      </c>
      <c r="I21" s="11">
        <f>LTBL_37341[[#Totals],[法人以外の団体／事業所数]]/LTBL_37341[[#Totals],[総数／事業所数]]</f>
        <v>1.6366612111292963E-3</v>
      </c>
    </row>
    <row r="23" spans="2:9" ht="33" customHeight="1" x14ac:dyDescent="0.2">
      <c r="B23" t="s">
        <v>159</v>
      </c>
      <c r="C23" s="10" t="s">
        <v>34</v>
      </c>
      <c r="D23" s="10" t="s">
        <v>35</v>
      </c>
      <c r="E23" s="10" t="s">
        <v>36</v>
      </c>
      <c r="F23" s="10" t="s">
        <v>37</v>
      </c>
      <c r="G23" s="10" t="s">
        <v>38</v>
      </c>
      <c r="H23" s="10" t="s">
        <v>39</v>
      </c>
      <c r="I23" s="10" t="s">
        <v>40</v>
      </c>
    </row>
    <row r="24" spans="2:9" ht="15" customHeight="1" x14ac:dyDescent="0.2">
      <c r="B24" t="s">
        <v>57</v>
      </c>
      <c r="C24" s="12">
        <v>54</v>
      </c>
      <c r="D24" s="8">
        <v>8.84</v>
      </c>
      <c r="E24" s="12">
        <v>48</v>
      </c>
      <c r="F24" s="8">
        <v>15.74</v>
      </c>
      <c r="G24" s="12">
        <v>6</v>
      </c>
      <c r="H24" s="8">
        <v>2.17</v>
      </c>
      <c r="I24" s="12">
        <v>0</v>
      </c>
    </row>
    <row r="25" spans="2:9" ht="15" customHeight="1" x14ac:dyDescent="0.2">
      <c r="B25" t="s">
        <v>53</v>
      </c>
      <c r="C25" s="12">
        <v>49</v>
      </c>
      <c r="D25" s="8">
        <v>8.02</v>
      </c>
      <c r="E25" s="12">
        <v>34</v>
      </c>
      <c r="F25" s="8">
        <v>11.15</v>
      </c>
      <c r="G25" s="12">
        <v>14</v>
      </c>
      <c r="H25" s="8">
        <v>5.07</v>
      </c>
      <c r="I25" s="12">
        <v>0</v>
      </c>
    </row>
    <row r="26" spans="2:9" ht="15" customHeight="1" x14ac:dyDescent="0.2">
      <c r="B26" t="s">
        <v>56</v>
      </c>
      <c r="C26" s="12">
        <v>45</v>
      </c>
      <c r="D26" s="8">
        <v>7.36</v>
      </c>
      <c r="E26" s="12">
        <v>38</v>
      </c>
      <c r="F26" s="8">
        <v>12.46</v>
      </c>
      <c r="G26" s="12">
        <v>7</v>
      </c>
      <c r="H26" s="8">
        <v>2.54</v>
      </c>
      <c r="I26" s="12">
        <v>0</v>
      </c>
    </row>
    <row r="27" spans="2:9" ht="15" customHeight="1" x14ac:dyDescent="0.2">
      <c r="B27" t="s">
        <v>41</v>
      </c>
      <c r="C27" s="12">
        <v>44</v>
      </c>
      <c r="D27" s="8">
        <v>7.2</v>
      </c>
      <c r="E27" s="12">
        <v>9</v>
      </c>
      <c r="F27" s="8">
        <v>2.95</v>
      </c>
      <c r="G27" s="12">
        <v>35</v>
      </c>
      <c r="H27" s="8">
        <v>12.68</v>
      </c>
      <c r="I27" s="12">
        <v>0</v>
      </c>
    </row>
    <row r="28" spans="2:9" ht="15" customHeight="1" x14ac:dyDescent="0.2">
      <c r="B28" t="s">
        <v>51</v>
      </c>
      <c r="C28" s="12">
        <v>40</v>
      </c>
      <c r="D28" s="8">
        <v>6.55</v>
      </c>
      <c r="E28" s="12">
        <v>19</v>
      </c>
      <c r="F28" s="8">
        <v>6.23</v>
      </c>
      <c r="G28" s="12">
        <v>21</v>
      </c>
      <c r="H28" s="8">
        <v>7.61</v>
      </c>
      <c r="I28" s="12">
        <v>0</v>
      </c>
    </row>
    <row r="29" spans="2:9" ht="15" customHeight="1" x14ac:dyDescent="0.2">
      <c r="B29" t="s">
        <v>42</v>
      </c>
      <c r="C29" s="12">
        <v>33</v>
      </c>
      <c r="D29" s="8">
        <v>5.4</v>
      </c>
      <c r="E29" s="12">
        <v>11</v>
      </c>
      <c r="F29" s="8">
        <v>3.61</v>
      </c>
      <c r="G29" s="12">
        <v>22</v>
      </c>
      <c r="H29" s="8">
        <v>7.97</v>
      </c>
      <c r="I29" s="12">
        <v>0</v>
      </c>
    </row>
    <row r="30" spans="2:9" ht="15" customHeight="1" x14ac:dyDescent="0.2">
      <c r="B30" t="s">
        <v>58</v>
      </c>
      <c r="C30" s="12">
        <v>29</v>
      </c>
      <c r="D30" s="8">
        <v>4.75</v>
      </c>
      <c r="E30" s="12">
        <v>20</v>
      </c>
      <c r="F30" s="8">
        <v>6.56</v>
      </c>
      <c r="G30" s="12">
        <v>6</v>
      </c>
      <c r="H30" s="8">
        <v>2.17</v>
      </c>
      <c r="I30" s="12">
        <v>0</v>
      </c>
    </row>
    <row r="31" spans="2:9" ht="15" customHeight="1" x14ac:dyDescent="0.2">
      <c r="B31" t="s">
        <v>59</v>
      </c>
      <c r="C31" s="12">
        <v>25</v>
      </c>
      <c r="D31" s="8">
        <v>4.09</v>
      </c>
      <c r="E31" s="12">
        <v>22</v>
      </c>
      <c r="F31" s="8">
        <v>7.21</v>
      </c>
      <c r="G31" s="12">
        <v>3</v>
      </c>
      <c r="H31" s="8">
        <v>1.0900000000000001</v>
      </c>
      <c r="I31" s="12">
        <v>0</v>
      </c>
    </row>
    <row r="32" spans="2:9" ht="15" customHeight="1" x14ac:dyDescent="0.2">
      <c r="B32" t="s">
        <v>43</v>
      </c>
      <c r="C32" s="12">
        <v>23</v>
      </c>
      <c r="D32" s="8">
        <v>3.76</v>
      </c>
      <c r="E32" s="12">
        <v>8</v>
      </c>
      <c r="F32" s="8">
        <v>2.62</v>
      </c>
      <c r="G32" s="12">
        <v>15</v>
      </c>
      <c r="H32" s="8">
        <v>5.43</v>
      </c>
      <c r="I32" s="12">
        <v>0</v>
      </c>
    </row>
    <row r="33" spans="2:9" ht="15" customHeight="1" x14ac:dyDescent="0.2">
      <c r="B33" t="s">
        <v>65</v>
      </c>
      <c r="C33" s="12">
        <v>21</v>
      </c>
      <c r="D33" s="8">
        <v>3.44</v>
      </c>
      <c r="E33" s="12">
        <v>0</v>
      </c>
      <c r="F33" s="8">
        <v>0</v>
      </c>
      <c r="G33" s="12">
        <v>8</v>
      </c>
      <c r="H33" s="8">
        <v>2.9</v>
      </c>
      <c r="I33" s="12">
        <v>0</v>
      </c>
    </row>
    <row r="34" spans="2:9" ht="15" customHeight="1" x14ac:dyDescent="0.2">
      <c r="B34" t="s">
        <v>49</v>
      </c>
      <c r="C34" s="12">
        <v>20</v>
      </c>
      <c r="D34" s="8">
        <v>3.27</v>
      </c>
      <c r="E34" s="12">
        <v>14</v>
      </c>
      <c r="F34" s="8">
        <v>4.59</v>
      </c>
      <c r="G34" s="12">
        <v>5</v>
      </c>
      <c r="H34" s="8">
        <v>1.81</v>
      </c>
      <c r="I34" s="12">
        <v>1</v>
      </c>
    </row>
    <row r="35" spans="2:9" ht="15" customHeight="1" x14ac:dyDescent="0.2">
      <c r="B35" t="s">
        <v>50</v>
      </c>
      <c r="C35" s="12">
        <v>19</v>
      </c>
      <c r="D35" s="8">
        <v>3.11</v>
      </c>
      <c r="E35" s="12">
        <v>9</v>
      </c>
      <c r="F35" s="8">
        <v>2.95</v>
      </c>
      <c r="G35" s="12">
        <v>10</v>
      </c>
      <c r="H35" s="8">
        <v>3.62</v>
      </c>
      <c r="I35" s="12">
        <v>0</v>
      </c>
    </row>
    <row r="36" spans="2:9" ht="15" customHeight="1" x14ac:dyDescent="0.2">
      <c r="B36" t="s">
        <v>54</v>
      </c>
      <c r="C36" s="12">
        <v>14</v>
      </c>
      <c r="D36" s="8">
        <v>2.29</v>
      </c>
      <c r="E36" s="12">
        <v>10</v>
      </c>
      <c r="F36" s="8">
        <v>3.28</v>
      </c>
      <c r="G36" s="12">
        <v>4</v>
      </c>
      <c r="H36" s="8">
        <v>1.45</v>
      </c>
      <c r="I36" s="12">
        <v>0</v>
      </c>
    </row>
    <row r="37" spans="2:9" ht="15" customHeight="1" x14ac:dyDescent="0.2">
      <c r="B37" t="s">
        <v>71</v>
      </c>
      <c r="C37" s="12">
        <v>11</v>
      </c>
      <c r="D37" s="8">
        <v>1.8</v>
      </c>
      <c r="E37" s="12">
        <v>8</v>
      </c>
      <c r="F37" s="8">
        <v>2.62</v>
      </c>
      <c r="G37" s="12">
        <v>3</v>
      </c>
      <c r="H37" s="8">
        <v>1.0900000000000001</v>
      </c>
      <c r="I37" s="12">
        <v>0</v>
      </c>
    </row>
    <row r="38" spans="2:9" ht="15" customHeight="1" x14ac:dyDescent="0.2">
      <c r="B38" t="s">
        <v>55</v>
      </c>
      <c r="C38" s="12">
        <v>11</v>
      </c>
      <c r="D38" s="8">
        <v>1.8</v>
      </c>
      <c r="E38" s="12">
        <v>4</v>
      </c>
      <c r="F38" s="8">
        <v>1.31</v>
      </c>
      <c r="G38" s="12">
        <v>7</v>
      </c>
      <c r="H38" s="8">
        <v>2.54</v>
      </c>
      <c r="I38" s="12">
        <v>0</v>
      </c>
    </row>
    <row r="39" spans="2:9" ht="15" customHeight="1" x14ac:dyDescent="0.2">
      <c r="B39" t="s">
        <v>78</v>
      </c>
      <c r="C39" s="12">
        <v>11</v>
      </c>
      <c r="D39" s="8">
        <v>1.8</v>
      </c>
      <c r="E39" s="12">
        <v>1</v>
      </c>
      <c r="F39" s="8">
        <v>0.33</v>
      </c>
      <c r="G39" s="12">
        <v>5</v>
      </c>
      <c r="H39" s="8">
        <v>1.81</v>
      </c>
      <c r="I39" s="12">
        <v>0</v>
      </c>
    </row>
    <row r="40" spans="2:9" ht="15" customHeight="1" x14ac:dyDescent="0.2">
      <c r="B40" t="s">
        <v>60</v>
      </c>
      <c r="C40" s="12">
        <v>11</v>
      </c>
      <c r="D40" s="8">
        <v>1.8</v>
      </c>
      <c r="E40" s="12">
        <v>7</v>
      </c>
      <c r="F40" s="8">
        <v>2.2999999999999998</v>
      </c>
      <c r="G40" s="12">
        <v>4</v>
      </c>
      <c r="H40" s="8">
        <v>1.45</v>
      </c>
      <c r="I40" s="12">
        <v>0</v>
      </c>
    </row>
    <row r="41" spans="2:9" ht="15" customHeight="1" x14ac:dyDescent="0.2">
      <c r="B41" t="s">
        <v>48</v>
      </c>
      <c r="C41" s="12">
        <v>10</v>
      </c>
      <c r="D41" s="8">
        <v>1.64</v>
      </c>
      <c r="E41" s="12">
        <v>5</v>
      </c>
      <c r="F41" s="8">
        <v>1.64</v>
      </c>
      <c r="G41" s="12">
        <v>5</v>
      </c>
      <c r="H41" s="8">
        <v>1.81</v>
      </c>
      <c r="I41" s="12">
        <v>0</v>
      </c>
    </row>
    <row r="42" spans="2:9" ht="15" customHeight="1" x14ac:dyDescent="0.2">
      <c r="B42" t="s">
        <v>52</v>
      </c>
      <c r="C42" s="12">
        <v>10</v>
      </c>
      <c r="D42" s="8">
        <v>1.64</v>
      </c>
      <c r="E42" s="12">
        <v>1</v>
      </c>
      <c r="F42" s="8">
        <v>0.33</v>
      </c>
      <c r="G42" s="12">
        <v>9</v>
      </c>
      <c r="H42" s="8">
        <v>3.26</v>
      </c>
      <c r="I42" s="12">
        <v>0</v>
      </c>
    </row>
    <row r="43" spans="2:9" ht="15" customHeight="1" x14ac:dyDescent="0.2">
      <c r="B43" t="s">
        <v>66</v>
      </c>
      <c r="C43" s="12">
        <v>9</v>
      </c>
      <c r="D43" s="8">
        <v>1.47</v>
      </c>
      <c r="E43" s="12">
        <v>2</v>
      </c>
      <c r="F43" s="8">
        <v>0.66</v>
      </c>
      <c r="G43" s="12">
        <v>7</v>
      </c>
      <c r="H43" s="8">
        <v>2.54</v>
      </c>
      <c r="I43" s="12">
        <v>0</v>
      </c>
    </row>
    <row r="46" spans="2:9" ht="33" customHeight="1" x14ac:dyDescent="0.2">
      <c r="B46" t="s">
        <v>160</v>
      </c>
      <c r="C46" s="10" t="s">
        <v>34</v>
      </c>
      <c r="D46" s="10" t="s">
        <v>35</v>
      </c>
      <c r="E46" s="10" t="s">
        <v>36</v>
      </c>
      <c r="F46" s="10" t="s">
        <v>37</v>
      </c>
      <c r="G46" s="10" t="s">
        <v>38</v>
      </c>
      <c r="H46" s="10" t="s">
        <v>39</v>
      </c>
      <c r="I46" s="10" t="s">
        <v>40</v>
      </c>
    </row>
    <row r="47" spans="2:9" ht="15" customHeight="1" x14ac:dyDescent="0.2">
      <c r="B47" t="s">
        <v>96</v>
      </c>
      <c r="C47" s="12">
        <v>36</v>
      </c>
      <c r="D47" s="8">
        <v>5.89</v>
      </c>
      <c r="E47" s="12">
        <v>30</v>
      </c>
      <c r="F47" s="8">
        <v>9.84</v>
      </c>
      <c r="G47" s="12">
        <v>5</v>
      </c>
      <c r="H47" s="8">
        <v>1.81</v>
      </c>
      <c r="I47" s="12">
        <v>0</v>
      </c>
    </row>
    <row r="48" spans="2:9" ht="15" customHeight="1" x14ac:dyDescent="0.2">
      <c r="B48" t="s">
        <v>102</v>
      </c>
      <c r="C48" s="12">
        <v>31</v>
      </c>
      <c r="D48" s="8">
        <v>5.07</v>
      </c>
      <c r="E48" s="12">
        <v>29</v>
      </c>
      <c r="F48" s="8">
        <v>9.51</v>
      </c>
      <c r="G48" s="12">
        <v>2</v>
      </c>
      <c r="H48" s="8">
        <v>0.72</v>
      </c>
      <c r="I48" s="12">
        <v>0</v>
      </c>
    </row>
    <row r="49" spans="2:9" ht="15" customHeight="1" x14ac:dyDescent="0.2">
      <c r="B49" t="s">
        <v>87</v>
      </c>
      <c r="C49" s="12">
        <v>18</v>
      </c>
      <c r="D49" s="8">
        <v>2.95</v>
      </c>
      <c r="E49" s="12">
        <v>1</v>
      </c>
      <c r="F49" s="8">
        <v>0.33</v>
      </c>
      <c r="G49" s="12">
        <v>17</v>
      </c>
      <c r="H49" s="8">
        <v>6.16</v>
      </c>
      <c r="I49" s="12">
        <v>0</v>
      </c>
    </row>
    <row r="50" spans="2:9" ht="15" customHeight="1" x14ac:dyDescent="0.2">
      <c r="B50" t="s">
        <v>105</v>
      </c>
      <c r="C50" s="12">
        <v>18</v>
      </c>
      <c r="D50" s="8">
        <v>2.95</v>
      </c>
      <c r="E50" s="12">
        <v>16</v>
      </c>
      <c r="F50" s="8">
        <v>5.25</v>
      </c>
      <c r="G50" s="12">
        <v>2</v>
      </c>
      <c r="H50" s="8">
        <v>0.72</v>
      </c>
      <c r="I50" s="12">
        <v>0</v>
      </c>
    </row>
    <row r="51" spans="2:9" ht="15" customHeight="1" x14ac:dyDescent="0.2">
      <c r="B51" t="s">
        <v>101</v>
      </c>
      <c r="C51" s="12">
        <v>16</v>
      </c>
      <c r="D51" s="8">
        <v>2.62</v>
      </c>
      <c r="E51" s="12">
        <v>16</v>
      </c>
      <c r="F51" s="8">
        <v>5.25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104</v>
      </c>
      <c r="C52" s="12">
        <v>15</v>
      </c>
      <c r="D52" s="8">
        <v>2.4500000000000002</v>
      </c>
      <c r="E52" s="12">
        <v>13</v>
      </c>
      <c r="F52" s="8">
        <v>4.26</v>
      </c>
      <c r="G52" s="12">
        <v>2</v>
      </c>
      <c r="H52" s="8">
        <v>0.72</v>
      </c>
      <c r="I52" s="12">
        <v>0</v>
      </c>
    </row>
    <row r="53" spans="2:9" ht="15" customHeight="1" x14ac:dyDescent="0.2">
      <c r="B53" t="s">
        <v>100</v>
      </c>
      <c r="C53" s="12">
        <v>14</v>
      </c>
      <c r="D53" s="8">
        <v>2.29</v>
      </c>
      <c r="E53" s="12">
        <v>12</v>
      </c>
      <c r="F53" s="8">
        <v>3.93</v>
      </c>
      <c r="G53" s="12">
        <v>2</v>
      </c>
      <c r="H53" s="8">
        <v>0.72</v>
      </c>
      <c r="I53" s="12">
        <v>0</v>
      </c>
    </row>
    <row r="54" spans="2:9" ht="15" customHeight="1" x14ac:dyDescent="0.2">
      <c r="B54" t="s">
        <v>137</v>
      </c>
      <c r="C54" s="12">
        <v>13</v>
      </c>
      <c r="D54" s="8">
        <v>2.13</v>
      </c>
      <c r="E54" s="12">
        <v>0</v>
      </c>
      <c r="F54" s="8">
        <v>0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119</v>
      </c>
      <c r="C55" s="12">
        <v>12</v>
      </c>
      <c r="D55" s="8">
        <v>1.96</v>
      </c>
      <c r="E55" s="12">
        <v>5</v>
      </c>
      <c r="F55" s="8">
        <v>1.64</v>
      </c>
      <c r="G55" s="12">
        <v>7</v>
      </c>
      <c r="H55" s="8">
        <v>2.54</v>
      </c>
      <c r="I55" s="12">
        <v>0</v>
      </c>
    </row>
    <row r="56" spans="2:9" ht="15" customHeight="1" x14ac:dyDescent="0.2">
      <c r="B56" t="s">
        <v>89</v>
      </c>
      <c r="C56" s="12">
        <v>11</v>
      </c>
      <c r="D56" s="8">
        <v>1.8</v>
      </c>
      <c r="E56" s="12">
        <v>4</v>
      </c>
      <c r="F56" s="8">
        <v>1.31</v>
      </c>
      <c r="G56" s="12">
        <v>7</v>
      </c>
      <c r="H56" s="8">
        <v>2.54</v>
      </c>
      <c r="I56" s="12">
        <v>0</v>
      </c>
    </row>
    <row r="57" spans="2:9" ht="15" customHeight="1" x14ac:dyDescent="0.2">
      <c r="B57" t="s">
        <v>92</v>
      </c>
      <c r="C57" s="12">
        <v>11</v>
      </c>
      <c r="D57" s="8">
        <v>1.8</v>
      </c>
      <c r="E57" s="12">
        <v>6</v>
      </c>
      <c r="F57" s="8">
        <v>1.97</v>
      </c>
      <c r="G57" s="12">
        <v>5</v>
      </c>
      <c r="H57" s="8">
        <v>1.81</v>
      </c>
      <c r="I57" s="12">
        <v>0</v>
      </c>
    </row>
    <row r="58" spans="2:9" ht="15" customHeight="1" x14ac:dyDescent="0.2">
      <c r="B58" t="s">
        <v>106</v>
      </c>
      <c r="C58" s="12">
        <v>11</v>
      </c>
      <c r="D58" s="8">
        <v>1.8</v>
      </c>
      <c r="E58" s="12">
        <v>7</v>
      </c>
      <c r="F58" s="8">
        <v>2.2999999999999998</v>
      </c>
      <c r="G58" s="12">
        <v>4</v>
      </c>
      <c r="H58" s="8">
        <v>1.45</v>
      </c>
      <c r="I58" s="12">
        <v>0</v>
      </c>
    </row>
    <row r="59" spans="2:9" ht="15" customHeight="1" x14ac:dyDescent="0.2">
      <c r="B59" t="s">
        <v>98</v>
      </c>
      <c r="C59" s="12">
        <v>10</v>
      </c>
      <c r="D59" s="8">
        <v>1.64</v>
      </c>
      <c r="E59" s="12">
        <v>9</v>
      </c>
      <c r="F59" s="8">
        <v>2.95</v>
      </c>
      <c r="G59" s="12">
        <v>1</v>
      </c>
      <c r="H59" s="8">
        <v>0.36</v>
      </c>
      <c r="I59" s="12">
        <v>0</v>
      </c>
    </row>
    <row r="60" spans="2:9" ht="15" customHeight="1" x14ac:dyDescent="0.2">
      <c r="B60" t="s">
        <v>103</v>
      </c>
      <c r="C60" s="12">
        <v>10</v>
      </c>
      <c r="D60" s="8">
        <v>1.64</v>
      </c>
      <c r="E60" s="12">
        <v>7</v>
      </c>
      <c r="F60" s="8">
        <v>2.2999999999999998</v>
      </c>
      <c r="G60" s="12">
        <v>3</v>
      </c>
      <c r="H60" s="8">
        <v>1.0900000000000001</v>
      </c>
      <c r="I60" s="12">
        <v>0</v>
      </c>
    </row>
    <row r="61" spans="2:9" ht="15" customHeight="1" x14ac:dyDescent="0.2">
      <c r="B61" t="s">
        <v>107</v>
      </c>
      <c r="C61" s="12">
        <v>9</v>
      </c>
      <c r="D61" s="8">
        <v>1.47</v>
      </c>
      <c r="E61" s="12">
        <v>3</v>
      </c>
      <c r="F61" s="8">
        <v>0.98</v>
      </c>
      <c r="G61" s="12">
        <v>6</v>
      </c>
      <c r="H61" s="8">
        <v>2.17</v>
      </c>
      <c r="I61" s="12">
        <v>0</v>
      </c>
    </row>
    <row r="62" spans="2:9" ht="15" customHeight="1" x14ac:dyDescent="0.2">
      <c r="B62" t="s">
        <v>136</v>
      </c>
      <c r="C62" s="12">
        <v>9</v>
      </c>
      <c r="D62" s="8">
        <v>1.47</v>
      </c>
      <c r="E62" s="12">
        <v>0</v>
      </c>
      <c r="F62" s="8">
        <v>0</v>
      </c>
      <c r="G62" s="12">
        <v>4</v>
      </c>
      <c r="H62" s="8">
        <v>1.45</v>
      </c>
      <c r="I62" s="12">
        <v>0</v>
      </c>
    </row>
    <row r="63" spans="2:9" ht="15" customHeight="1" x14ac:dyDescent="0.2">
      <c r="B63" t="s">
        <v>88</v>
      </c>
      <c r="C63" s="12">
        <v>8</v>
      </c>
      <c r="D63" s="8">
        <v>1.31</v>
      </c>
      <c r="E63" s="12">
        <v>1</v>
      </c>
      <c r="F63" s="8">
        <v>0.33</v>
      </c>
      <c r="G63" s="12">
        <v>7</v>
      </c>
      <c r="H63" s="8">
        <v>2.54</v>
      </c>
      <c r="I63" s="12">
        <v>0</v>
      </c>
    </row>
    <row r="64" spans="2:9" ht="15" customHeight="1" x14ac:dyDescent="0.2">
      <c r="B64" t="s">
        <v>134</v>
      </c>
      <c r="C64" s="12">
        <v>8</v>
      </c>
      <c r="D64" s="8">
        <v>1.31</v>
      </c>
      <c r="E64" s="12">
        <v>2</v>
      </c>
      <c r="F64" s="8">
        <v>0.66</v>
      </c>
      <c r="G64" s="12">
        <v>6</v>
      </c>
      <c r="H64" s="8">
        <v>2.17</v>
      </c>
      <c r="I64" s="12">
        <v>0</v>
      </c>
    </row>
    <row r="65" spans="2:9" ht="15" customHeight="1" x14ac:dyDescent="0.2">
      <c r="B65" t="s">
        <v>135</v>
      </c>
      <c r="C65" s="12">
        <v>8</v>
      </c>
      <c r="D65" s="8">
        <v>1.31</v>
      </c>
      <c r="E65" s="12">
        <v>5</v>
      </c>
      <c r="F65" s="8">
        <v>1.64</v>
      </c>
      <c r="G65" s="12">
        <v>3</v>
      </c>
      <c r="H65" s="8">
        <v>1.0900000000000001</v>
      </c>
      <c r="I65" s="12">
        <v>0</v>
      </c>
    </row>
    <row r="66" spans="2:9" ht="15" customHeight="1" x14ac:dyDescent="0.2">
      <c r="B66" t="s">
        <v>120</v>
      </c>
      <c r="C66" s="12">
        <v>7</v>
      </c>
      <c r="D66" s="8">
        <v>1.1499999999999999</v>
      </c>
      <c r="E66" s="12">
        <v>3</v>
      </c>
      <c r="F66" s="8">
        <v>0.98</v>
      </c>
      <c r="G66" s="12">
        <v>4</v>
      </c>
      <c r="H66" s="8">
        <v>1.45</v>
      </c>
      <c r="I66" s="12">
        <v>0</v>
      </c>
    </row>
    <row r="67" spans="2:9" ht="15" customHeight="1" x14ac:dyDescent="0.2">
      <c r="B67" t="s">
        <v>115</v>
      </c>
      <c r="C67" s="12">
        <v>7</v>
      </c>
      <c r="D67" s="8">
        <v>1.1499999999999999</v>
      </c>
      <c r="E67" s="12">
        <v>6</v>
      </c>
      <c r="F67" s="8">
        <v>1.97</v>
      </c>
      <c r="G67" s="12">
        <v>0</v>
      </c>
      <c r="H67" s="8">
        <v>0</v>
      </c>
      <c r="I67" s="12">
        <v>1</v>
      </c>
    </row>
    <row r="68" spans="2:9" ht="15" customHeight="1" x14ac:dyDescent="0.2">
      <c r="B68" t="s">
        <v>94</v>
      </c>
      <c r="C68" s="12">
        <v>7</v>
      </c>
      <c r="D68" s="8">
        <v>1.1499999999999999</v>
      </c>
      <c r="E68" s="12">
        <v>6</v>
      </c>
      <c r="F68" s="8">
        <v>1.97</v>
      </c>
      <c r="G68" s="12">
        <v>1</v>
      </c>
      <c r="H68" s="8">
        <v>0.36</v>
      </c>
      <c r="I68" s="12">
        <v>0</v>
      </c>
    </row>
    <row r="69" spans="2:9" ht="15" customHeight="1" x14ac:dyDescent="0.2">
      <c r="B69" t="s">
        <v>108</v>
      </c>
      <c r="C69" s="12">
        <v>7</v>
      </c>
      <c r="D69" s="8">
        <v>1.1499999999999999</v>
      </c>
      <c r="E69" s="12">
        <v>1</v>
      </c>
      <c r="F69" s="8">
        <v>0.33</v>
      </c>
      <c r="G69" s="12">
        <v>6</v>
      </c>
      <c r="H69" s="8">
        <v>2.17</v>
      </c>
      <c r="I69" s="12">
        <v>0</v>
      </c>
    </row>
    <row r="70" spans="2:9" ht="15" customHeight="1" x14ac:dyDescent="0.2">
      <c r="B70" t="s">
        <v>138</v>
      </c>
      <c r="C70" s="12">
        <v>7</v>
      </c>
      <c r="D70" s="8">
        <v>1.1499999999999999</v>
      </c>
      <c r="E70" s="12">
        <v>0</v>
      </c>
      <c r="F70" s="8">
        <v>0</v>
      </c>
      <c r="G70" s="12">
        <v>0</v>
      </c>
      <c r="H70" s="8">
        <v>0</v>
      </c>
      <c r="I70" s="12">
        <v>0</v>
      </c>
    </row>
    <row r="72" spans="2:9" ht="15" customHeight="1" x14ac:dyDescent="0.2">
      <c r="B72" t="s">
        <v>161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92E79-8435-4971-8474-9CFDFB58EAA5}">
  <sheetPr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173</v>
      </c>
    </row>
    <row r="4" spans="2:9" ht="33" customHeight="1" x14ac:dyDescent="0.2">
      <c r="B4" t="s">
        <v>157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2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19</v>
      </c>
      <c r="C6" s="12">
        <v>14</v>
      </c>
      <c r="D6" s="8">
        <v>11.29</v>
      </c>
      <c r="E6" s="12">
        <v>4</v>
      </c>
      <c r="F6" s="8">
        <v>5.26</v>
      </c>
      <c r="G6" s="12">
        <v>10</v>
      </c>
      <c r="H6" s="8">
        <v>25</v>
      </c>
      <c r="I6" s="12">
        <v>0</v>
      </c>
    </row>
    <row r="7" spans="2:9" ht="15" customHeight="1" x14ac:dyDescent="0.2">
      <c r="B7" t="s">
        <v>20</v>
      </c>
      <c r="C7" s="12">
        <v>2</v>
      </c>
      <c r="D7" s="8">
        <v>1.61</v>
      </c>
      <c r="E7" s="12">
        <v>1</v>
      </c>
      <c r="F7" s="8">
        <v>1.32</v>
      </c>
      <c r="G7" s="12">
        <v>1</v>
      </c>
      <c r="H7" s="8">
        <v>2.5</v>
      </c>
      <c r="I7" s="12">
        <v>0</v>
      </c>
    </row>
    <row r="8" spans="2:9" ht="15" customHeight="1" x14ac:dyDescent="0.2">
      <c r="B8" t="s">
        <v>21</v>
      </c>
      <c r="C8" s="12">
        <v>3</v>
      </c>
      <c r="D8" s="8">
        <v>2.42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22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23</v>
      </c>
      <c r="C10" s="12">
        <v>2</v>
      </c>
      <c r="D10" s="8">
        <v>1.61</v>
      </c>
      <c r="E10" s="12">
        <v>0</v>
      </c>
      <c r="F10" s="8">
        <v>0</v>
      </c>
      <c r="G10" s="12">
        <v>2</v>
      </c>
      <c r="H10" s="8">
        <v>5</v>
      </c>
      <c r="I10" s="12">
        <v>0</v>
      </c>
    </row>
    <row r="11" spans="2:9" ht="15" customHeight="1" x14ac:dyDescent="0.2">
      <c r="B11" t="s">
        <v>24</v>
      </c>
      <c r="C11" s="12">
        <v>18</v>
      </c>
      <c r="D11" s="8">
        <v>14.52</v>
      </c>
      <c r="E11" s="12">
        <v>14</v>
      </c>
      <c r="F11" s="8">
        <v>18.420000000000002</v>
      </c>
      <c r="G11" s="12">
        <v>4</v>
      </c>
      <c r="H11" s="8">
        <v>10</v>
      </c>
      <c r="I11" s="12">
        <v>0</v>
      </c>
    </row>
    <row r="12" spans="2:9" ht="15" customHeight="1" x14ac:dyDescent="0.2">
      <c r="B12" t="s">
        <v>25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26</v>
      </c>
      <c r="C13" s="12">
        <v>8</v>
      </c>
      <c r="D13" s="8">
        <v>6.45</v>
      </c>
      <c r="E13" s="12">
        <v>3</v>
      </c>
      <c r="F13" s="8">
        <v>3.95</v>
      </c>
      <c r="G13" s="12">
        <v>4</v>
      </c>
      <c r="H13" s="8">
        <v>10</v>
      </c>
      <c r="I13" s="12">
        <v>0</v>
      </c>
    </row>
    <row r="14" spans="2:9" ht="15" customHeight="1" x14ac:dyDescent="0.2">
      <c r="B14" t="s">
        <v>27</v>
      </c>
      <c r="C14" s="12">
        <v>1</v>
      </c>
      <c r="D14" s="8">
        <v>0.81</v>
      </c>
      <c r="E14" s="12">
        <v>1</v>
      </c>
      <c r="F14" s="8">
        <v>1.32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28</v>
      </c>
      <c r="C15" s="12">
        <v>59</v>
      </c>
      <c r="D15" s="8">
        <v>47.58</v>
      </c>
      <c r="E15" s="12">
        <v>46</v>
      </c>
      <c r="F15" s="8">
        <v>60.53</v>
      </c>
      <c r="G15" s="12">
        <v>12</v>
      </c>
      <c r="H15" s="8">
        <v>30</v>
      </c>
      <c r="I15" s="12">
        <v>0</v>
      </c>
    </row>
    <row r="16" spans="2:9" ht="15" customHeight="1" x14ac:dyDescent="0.2">
      <c r="B16" t="s">
        <v>29</v>
      </c>
      <c r="C16" s="12">
        <v>8</v>
      </c>
      <c r="D16" s="8">
        <v>6.45</v>
      </c>
      <c r="E16" s="12">
        <v>6</v>
      </c>
      <c r="F16" s="8">
        <v>7.89</v>
      </c>
      <c r="G16" s="12">
        <v>1</v>
      </c>
      <c r="H16" s="8">
        <v>2.5</v>
      </c>
      <c r="I16" s="12">
        <v>0</v>
      </c>
    </row>
    <row r="17" spans="2:9" ht="15" customHeight="1" x14ac:dyDescent="0.2">
      <c r="B17" t="s">
        <v>30</v>
      </c>
      <c r="C17" s="12">
        <v>1</v>
      </c>
      <c r="D17" s="8">
        <v>0.81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31</v>
      </c>
      <c r="C18" s="12">
        <v>2</v>
      </c>
      <c r="D18" s="8">
        <v>1.61</v>
      </c>
      <c r="E18" s="12">
        <v>1</v>
      </c>
      <c r="F18" s="8">
        <v>1.32</v>
      </c>
      <c r="G18" s="12">
        <v>1</v>
      </c>
      <c r="H18" s="8">
        <v>2.5</v>
      </c>
      <c r="I18" s="12">
        <v>0</v>
      </c>
    </row>
    <row r="19" spans="2:9" ht="15" customHeight="1" x14ac:dyDescent="0.2">
      <c r="B19" t="s">
        <v>32</v>
      </c>
      <c r="C19" s="12">
        <v>6</v>
      </c>
      <c r="D19" s="8">
        <v>4.84</v>
      </c>
      <c r="E19" s="12">
        <v>0</v>
      </c>
      <c r="F19" s="8">
        <v>0</v>
      </c>
      <c r="G19" s="12">
        <v>5</v>
      </c>
      <c r="H19" s="8">
        <v>12.5</v>
      </c>
      <c r="I19" s="12">
        <v>0</v>
      </c>
    </row>
    <row r="20" spans="2:9" ht="15" customHeight="1" x14ac:dyDescent="0.2">
      <c r="B20" s="9" t="s">
        <v>158</v>
      </c>
      <c r="C20" s="12">
        <f>SUM(LTBL_37364[総数／事業所数])</f>
        <v>124</v>
      </c>
      <c r="E20" s="12">
        <f>SUBTOTAL(109,LTBL_37364[個人／事業所数])</f>
        <v>76</v>
      </c>
      <c r="G20" s="12">
        <f>SUBTOTAL(109,LTBL_37364[法人／事業所数])</f>
        <v>40</v>
      </c>
      <c r="I20" s="12">
        <f>SUBTOTAL(109,LTBL_37364[法人以外の団体／事業所数])</f>
        <v>0</v>
      </c>
    </row>
    <row r="21" spans="2:9" ht="15" customHeight="1" x14ac:dyDescent="0.2">
      <c r="E21" s="11">
        <f>LTBL_37364[[#Totals],[個人／事業所数]]/LTBL_37364[[#Totals],[総数／事業所数]]</f>
        <v>0.61290322580645162</v>
      </c>
      <c r="G21" s="11">
        <f>LTBL_37364[[#Totals],[法人／事業所数]]/LTBL_37364[[#Totals],[総数／事業所数]]</f>
        <v>0.32258064516129031</v>
      </c>
      <c r="I21" s="11">
        <f>LTBL_37364[[#Totals],[法人以外の団体／事業所数]]/LTBL_37364[[#Totals],[総数／事業所数]]</f>
        <v>0</v>
      </c>
    </row>
    <row r="23" spans="2:9" ht="33" customHeight="1" x14ac:dyDescent="0.2">
      <c r="B23" t="s">
        <v>159</v>
      </c>
      <c r="C23" s="10" t="s">
        <v>34</v>
      </c>
      <c r="D23" s="10" t="s">
        <v>35</v>
      </c>
      <c r="E23" s="10" t="s">
        <v>36</v>
      </c>
      <c r="F23" s="10" t="s">
        <v>37</v>
      </c>
      <c r="G23" s="10" t="s">
        <v>38</v>
      </c>
      <c r="H23" s="10" t="s">
        <v>39</v>
      </c>
      <c r="I23" s="10" t="s">
        <v>40</v>
      </c>
    </row>
    <row r="24" spans="2:9" ht="15" customHeight="1" x14ac:dyDescent="0.2">
      <c r="B24" t="s">
        <v>75</v>
      </c>
      <c r="C24" s="12">
        <v>31</v>
      </c>
      <c r="D24" s="8">
        <v>25</v>
      </c>
      <c r="E24" s="12">
        <v>28</v>
      </c>
      <c r="F24" s="8">
        <v>36.840000000000003</v>
      </c>
      <c r="G24" s="12">
        <v>3</v>
      </c>
      <c r="H24" s="8">
        <v>7.5</v>
      </c>
      <c r="I24" s="12">
        <v>0</v>
      </c>
    </row>
    <row r="25" spans="2:9" ht="15" customHeight="1" x14ac:dyDescent="0.2">
      <c r="B25" t="s">
        <v>56</v>
      </c>
      <c r="C25" s="12">
        <v>22</v>
      </c>
      <c r="D25" s="8">
        <v>17.739999999999998</v>
      </c>
      <c r="E25" s="12">
        <v>16</v>
      </c>
      <c r="F25" s="8">
        <v>21.05</v>
      </c>
      <c r="G25" s="12">
        <v>6</v>
      </c>
      <c r="H25" s="8">
        <v>15</v>
      </c>
      <c r="I25" s="12">
        <v>0</v>
      </c>
    </row>
    <row r="26" spans="2:9" ht="15" customHeight="1" x14ac:dyDescent="0.2">
      <c r="B26" t="s">
        <v>49</v>
      </c>
      <c r="C26" s="12">
        <v>9</v>
      </c>
      <c r="D26" s="8">
        <v>7.26</v>
      </c>
      <c r="E26" s="12">
        <v>7</v>
      </c>
      <c r="F26" s="8">
        <v>9.2100000000000009</v>
      </c>
      <c r="G26" s="12">
        <v>2</v>
      </c>
      <c r="H26" s="8">
        <v>5</v>
      </c>
      <c r="I26" s="12">
        <v>0</v>
      </c>
    </row>
    <row r="27" spans="2:9" ht="15" customHeight="1" x14ac:dyDescent="0.2">
      <c r="B27" t="s">
        <v>41</v>
      </c>
      <c r="C27" s="12">
        <v>8</v>
      </c>
      <c r="D27" s="8">
        <v>6.45</v>
      </c>
      <c r="E27" s="12">
        <v>4</v>
      </c>
      <c r="F27" s="8">
        <v>5.26</v>
      </c>
      <c r="G27" s="12">
        <v>4</v>
      </c>
      <c r="H27" s="8">
        <v>10</v>
      </c>
      <c r="I27" s="12">
        <v>0</v>
      </c>
    </row>
    <row r="28" spans="2:9" ht="15" customHeight="1" x14ac:dyDescent="0.2">
      <c r="B28" t="s">
        <v>53</v>
      </c>
      <c r="C28" s="12">
        <v>6</v>
      </c>
      <c r="D28" s="8">
        <v>4.84</v>
      </c>
      <c r="E28" s="12">
        <v>2</v>
      </c>
      <c r="F28" s="8">
        <v>2.63</v>
      </c>
      <c r="G28" s="12">
        <v>3</v>
      </c>
      <c r="H28" s="8">
        <v>7.5</v>
      </c>
      <c r="I28" s="12">
        <v>0</v>
      </c>
    </row>
    <row r="29" spans="2:9" ht="15" customHeight="1" x14ac:dyDescent="0.2">
      <c r="B29" t="s">
        <v>68</v>
      </c>
      <c r="C29" s="12">
        <v>6</v>
      </c>
      <c r="D29" s="8">
        <v>4.84</v>
      </c>
      <c r="E29" s="12">
        <v>2</v>
      </c>
      <c r="F29" s="8">
        <v>2.63</v>
      </c>
      <c r="G29" s="12">
        <v>3</v>
      </c>
      <c r="H29" s="8">
        <v>7.5</v>
      </c>
      <c r="I29" s="12">
        <v>0</v>
      </c>
    </row>
    <row r="30" spans="2:9" ht="15" customHeight="1" x14ac:dyDescent="0.2">
      <c r="B30" t="s">
        <v>57</v>
      </c>
      <c r="C30" s="12">
        <v>6</v>
      </c>
      <c r="D30" s="8">
        <v>4.84</v>
      </c>
      <c r="E30" s="12">
        <v>5</v>
      </c>
      <c r="F30" s="8">
        <v>6.58</v>
      </c>
      <c r="G30" s="12">
        <v>1</v>
      </c>
      <c r="H30" s="8">
        <v>2.5</v>
      </c>
      <c r="I30" s="12">
        <v>0</v>
      </c>
    </row>
    <row r="31" spans="2:9" ht="15" customHeight="1" x14ac:dyDescent="0.2">
      <c r="B31" t="s">
        <v>43</v>
      </c>
      <c r="C31" s="12">
        <v>4</v>
      </c>
      <c r="D31" s="8">
        <v>3.23</v>
      </c>
      <c r="E31" s="12">
        <v>0</v>
      </c>
      <c r="F31" s="8">
        <v>0</v>
      </c>
      <c r="G31" s="12">
        <v>4</v>
      </c>
      <c r="H31" s="8">
        <v>10</v>
      </c>
      <c r="I31" s="12">
        <v>0</v>
      </c>
    </row>
    <row r="32" spans="2:9" ht="15" customHeight="1" x14ac:dyDescent="0.2">
      <c r="B32" t="s">
        <v>50</v>
      </c>
      <c r="C32" s="12">
        <v>4</v>
      </c>
      <c r="D32" s="8">
        <v>3.23</v>
      </c>
      <c r="E32" s="12">
        <v>3</v>
      </c>
      <c r="F32" s="8">
        <v>3.95</v>
      </c>
      <c r="G32" s="12">
        <v>1</v>
      </c>
      <c r="H32" s="8">
        <v>2.5</v>
      </c>
      <c r="I32" s="12">
        <v>0</v>
      </c>
    </row>
    <row r="33" spans="2:9" ht="15" customHeight="1" x14ac:dyDescent="0.2">
      <c r="B33" t="s">
        <v>79</v>
      </c>
      <c r="C33" s="12">
        <v>3</v>
      </c>
      <c r="D33" s="8">
        <v>2.42</v>
      </c>
      <c r="E33" s="12">
        <v>0</v>
      </c>
      <c r="F33" s="8">
        <v>0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51</v>
      </c>
      <c r="C34" s="12">
        <v>3</v>
      </c>
      <c r="D34" s="8">
        <v>2.42</v>
      </c>
      <c r="E34" s="12">
        <v>3</v>
      </c>
      <c r="F34" s="8">
        <v>3.95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42</v>
      </c>
      <c r="C35" s="12">
        <v>2</v>
      </c>
      <c r="D35" s="8">
        <v>1.61</v>
      </c>
      <c r="E35" s="12">
        <v>0</v>
      </c>
      <c r="F35" s="8">
        <v>0</v>
      </c>
      <c r="G35" s="12">
        <v>2</v>
      </c>
      <c r="H35" s="8">
        <v>5</v>
      </c>
      <c r="I35" s="12">
        <v>0</v>
      </c>
    </row>
    <row r="36" spans="2:9" ht="15" customHeight="1" x14ac:dyDescent="0.2">
      <c r="B36" t="s">
        <v>82</v>
      </c>
      <c r="C36" s="12">
        <v>2</v>
      </c>
      <c r="D36" s="8">
        <v>1.61</v>
      </c>
      <c r="E36" s="12">
        <v>1</v>
      </c>
      <c r="F36" s="8">
        <v>1.32</v>
      </c>
      <c r="G36" s="12">
        <v>1</v>
      </c>
      <c r="H36" s="8">
        <v>2.5</v>
      </c>
      <c r="I36" s="12">
        <v>0</v>
      </c>
    </row>
    <row r="37" spans="2:9" ht="15" customHeight="1" x14ac:dyDescent="0.2">
      <c r="B37" t="s">
        <v>77</v>
      </c>
      <c r="C37" s="12">
        <v>2</v>
      </c>
      <c r="D37" s="8">
        <v>1.61</v>
      </c>
      <c r="E37" s="12">
        <v>0</v>
      </c>
      <c r="F37" s="8">
        <v>0</v>
      </c>
      <c r="G37" s="12">
        <v>1</v>
      </c>
      <c r="H37" s="8">
        <v>2.5</v>
      </c>
      <c r="I37" s="12">
        <v>0</v>
      </c>
    </row>
    <row r="38" spans="2:9" ht="15" customHeight="1" x14ac:dyDescent="0.2">
      <c r="B38" t="s">
        <v>69</v>
      </c>
      <c r="C38" s="12">
        <v>2</v>
      </c>
      <c r="D38" s="8">
        <v>1.61</v>
      </c>
      <c r="E38" s="12">
        <v>0</v>
      </c>
      <c r="F38" s="8">
        <v>0</v>
      </c>
      <c r="G38" s="12">
        <v>2</v>
      </c>
      <c r="H38" s="8">
        <v>5</v>
      </c>
      <c r="I38" s="12">
        <v>0</v>
      </c>
    </row>
    <row r="39" spans="2:9" ht="15" customHeight="1" x14ac:dyDescent="0.2">
      <c r="B39" t="s">
        <v>62</v>
      </c>
      <c r="C39" s="12">
        <v>2</v>
      </c>
      <c r="D39" s="8">
        <v>1.61</v>
      </c>
      <c r="E39" s="12">
        <v>0</v>
      </c>
      <c r="F39" s="8">
        <v>0</v>
      </c>
      <c r="G39" s="12">
        <v>2</v>
      </c>
      <c r="H39" s="8">
        <v>5</v>
      </c>
      <c r="I39" s="12">
        <v>0</v>
      </c>
    </row>
    <row r="40" spans="2:9" ht="15" customHeight="1" x14ac:dyDescent="0.2">
      <c r="B40" t="s">
        <v>44</v>
      </c>
      <c r="C40" s="12">
        <v>1</v>
      </c>
      <c r="D40" s="8">
        <v>0.81</v>
      </c>
      <c r="E40" s="12">
        <v>0</v>
      </c>
      <c r="F40" s="8">
        <v>0</v>
      </c>
      <c r="G40" s="12">
        <v>1</v>
      </c>
      <c r="H40" s="8">
        <v>2.5</v>
      </c>
      <c r="I40" s="12">
        <v>0</v>
      </c>
    </row>
    <row r="41" spans="2:9" ht="15" customHeight="1" x14ac:dyDescent="0.2">
      <c r="B41" t="s">
        <v>66</v>
      </c>
      <c r="C41" s="12">
        <v>1</v>
      </c>
      <c r="D41" s="8">
        <v>0.81</v>
      </c>
      <c r="E41" s="12">
        <v>1</v>
      </c>
      <c r="F41" s="8">
        <v>1.32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80</v>
      </c>
      <c r="C42" s="12">
        <v>1</v>
      </c>
      <c r="D42" s="8">
        <v>0.81</v>
      </c>
      <c r="E42" s="12">
        <v>0</v>
      </c>
      <c r="F42" s="8">
        <v>0</v>
      </c>
      <c r="G42" s="12">
        <v>1</v>
      </c>
      <c r="H42" s="8">
        <v>2.5</v>
      </c>
      <c r="I42" s="12">
        <v>0</v>
      </c>
    </row>
    <row r="43" spans="2:9" ht="15" customHeight="1" x14ac:dyDescent="0.2">
      <c r="B43" t="s">
        <v>81</v>
      </c>
      <c r="C43" s="12">
        <v>1</v>
      </c>
      <c r="D43" s="8">
        <v>0.81</v>
      </c>
      <c r="E43" s="12">
        <v>0</v>
      </c>
      <c r="F43" s="8">
        <v>0</v>
      </c>
      <c r="G43" s="12">
        <v>1</v>
      </c>
      <c r="H43" s="8">
        <v>2.5</v>
      </c>
      <c r="I43" s="12">
        <v>0</v>
      </c>
    </row>
    <row r="44" spans="2:9" ht="15" customHeight="1" x14ac:dyDescent="0.2">
      <c r="B44" t="s">
        <v>45</v>
      </c>
      <c r="C44" s="12">
        <v>1</v>
      </c>
      <c r="D44" s="8">
        <v>0.81</v>
      </c>
      <c r="E44" s="12">
        <v>0</v>
      </c>
      <c r="F44" s="8">
        <v>0</v>
      </c>
      <c r="G44" s="12">
        <v>1</v>
      </c>
      <c r="H44" s="8">
        <v>2.5</v>
      </c>
      <c r="I44" s="12">
        <v>0</v>
      </c>
    </row>
    <row r="45" spans="2:9" ht="15" customHeight="1" x14ac:dyDescent="0.2">
      <c r="B45" t="s">
        <v>48</v>
      </c>
      <c r="C45" s="12">
        <v>1</v>
      </c>
      <c r="D45" s="8">
        <v>0.81</v>
      </c>
      <c r="E45" s="12">
        <v>1</v>
      </c>
      <c r="F45" s="8">
        <v>1.32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54</v>
      </c>
      <c r="C46" s="12">
        <v>1</v>
      </c>
      <c r="D46" s="8">
        <v>0.81</v>
      </c>
      <c r="E46" s="12">
        <v>1</v>
      </c>
      <c r="F46" s="8">
        <v>1.32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64</v>
      </c>
      <c r="C47" s="12">
        <v>1</v>
      </c>
      <c r="D47" s="8">
        <v>0.81</v>
      </c>
      <c r="E47" s="12">
        <v>1</v>
      </c>
      <c r="F47" s="8">
        <v>1.32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78</v>
      </c>
      <c r="C48" s="12">
        <v>1</v>
      </c>
      <c r="D48" s="8">
        <v>0.81</v>
      </c>
      <c r="E48" s="12">
        <v>0</v>
      </c>
      <c r="F48" s="8">
        <v>0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58</v>
      </c>
      <c r="C49" s="12">
        <v>1</v>
      </c>
      <c r="D49" s="8">
        <v>0.81</v>
      </c>
      <c r="E49" s="12">
        <v>0</v>
      </c>
      <c r="F49" s="8">
        <v>0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59</v>
      </c>
      <c r="C50" s="12">
        <v>1</v>
      </c>
      <c r="D50" s="8">
        <v>0.81</v>
      </c>
      <c r="E50" s="12">
        <v>1</v>
      </c>
      <c r="F50" s="8">
        <v>1.32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65</v>
      </c>
      <c r="C51" s="12">
        <v>1</v>
      </c>
      <c r="D51" s="8">
        <v>0.81</v>
      </c>
      <c r="E51" s="12">
        <v>0</v>
      </c>
      <c r="F51" s="8">
        <v>0</v>
      </c>
      <c r="G51" s="12">
        <v>1</v>
      </c>
      <c r="H51" s="8">
        <v>2.5</v>
      </c>
      <c r="I51" s="12">
        <v>0</v>
      </c>
    </row>
    <row r="54" spans="2:9" ht="33" customHeight="1" x14ac:dyDescent="0.2">
      <c r="B54" t="s">
        <v>160</v>
      </c>
      <c r="C54" s="10" t="s">
        <v>34</v>
      </c>
      <c r="D54" s="10" t="s">
        <v>35</v>
      </c>
      <c r="E54" s="10" t="s">
        <v>36</v>
      </c>
      <c r="F54" s="10" t="s">
        <v>37</v>
      </c>
      <c r="G54" s="10" t="s">
        <v>38</v>
      </c>
      <c r="H54" s="10" t="s">
        <v>39</v>
      </c>
      <c r="I54" s="10" t="s">
        <v>40</v>
      </c>
    </row>
    <row r="55" spans="2:9" ht="15" customHeight="1" x14ac:dyDescent="0.2">
      <c r="B55" t="s">
        <v>128</v>
      </c>
      <c r="C55" s="12">
        <v>26</v>
      </c>
      <c r="D55" s="8">
        <v>20.97</v>
      </c>
      <c r="E55" s="12">
        <v>23</v>
      </c>
      <c r="F55" s="8">
        <v>30.26</v>
      </c>
      <c r="G55" s="12">
        <v>3</v>
      </c>
      <c r="H55" s="8">
        <v>7.5</v>
      </c>
      <c r="I55" s="12">
        <v>0</v>
      </c>
    </row>
    <row r="56" spans="2:9" ht="15" customHeight="1" x14ac:dyDescent="0.2">
      <c r="B56" t="s">
        <v>100</v>
      </c>
      <c r="C56" s="12">
        <v>6</v>
      </c>
      <c r="D56" s="8">
        <v>4.84</v>
      </c>
      <c r="E56" s="12">
        <v>4</v>
      </c>
      <c r="F56" s="8">
        <v>5.26</v>
      </c>
      <c r="G56" s="12">
        <v>2</v>
      </c>
      <c r="H56" s="8">
        <v>5</v>
      </c>
      <c r="I56" s="12">
        <v>0</v>
      </c>
    </row>
    <row r="57" spans="2:9" ht="15" customHeight="1" x14ac:dyDescent="0.2">
      <c r="B57" t="s">
        <v>142</v>
      </c>
      <c r="C57" s="12">
        <v>5</v>
      </c>
      <c r="D57" s="8">
        <v>4.03</v>
      </c>
      <c r="E57" s="12">
        <v>5</v>
      </c>
      <c r="F57" s="8">
        <v>6.58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98</v>
      </c>
      <c r="C58" s="12">
        <v>5</v>
      </c>
      <c r="D58" s="8">
        <v>4.03</v>
      </c>
      <c r="E58" s="12">
        <v>2</v>
      </c>
      <c r="F58" s="8">
        <v>2.63</v>
      </c>
      <c r="G58" s="12">
        <v>3</v>
      </c>
      <c r="H58" s="8">
        <v>7.5</v>
      </c>
      <c r="I58" s="12">
        <v>0</v>
      </c>
    </row>
    <row r="59" spans="2:9" ht="15" customHeight="1" x14ac:dyDescent="0.2">
      <c r="B59" t="s">
        <v>143</v>
      </c>
      <c r="C59" s="12">
        <v>5</v>
      </c>
      <c r="D59" s="8">
        <v>4.03</v>
      </c>
      <c r="E59" s="12">
        <v>1</v>
      </c>
      <c r="F59" s="8">
        <v>1.32</v>
      </c>
      <c r="G59" s="12">
        <v>3</v>
      </c>
      <c r="H59" s="8">
        <v>7.5</v>
      </c>
      <c r="I59" s="12">
        <v>0</v>
      </c>
    </row>
    <row r="60" spans="2:9" ht="15" customHeight="1" x14ac:dyDescent="0.2">
      <c r="B60" t="s">
        <v>119</v>
      </c>
      <c r="C60" s="12">
        <v>4</v>
      </c>
      <c r="D60" s="8">
        <v>3.23</v>
      </c>
      <c r="E60" s="12">
        <v>3</v>
      </c>
      <c r="F60" s="8">
        <v>3.95</v>
      </c>
      <c r="G60" s="12">
        <v>1</v>
      </c>
      <c r="H60" s="8">
        <v>2.5</v>
      </c>
      <c r="I60" s="12">
        <v>0</v>
      </c>
    </row>
    <row r="61" spans="2:9" ht="15" customHeight="1" x14ac:dyDescent="0.2">
      <c r="B61" t="s">
        <v>91</v>
      </c>
      <c r="C61" s="12">
        <v>4</v>
      </c>
      <c r="D61" s="8">
        <v>3.23</v>
      </c>
      <c r="E61" s="12">
        <v>2</v>
      </c>
      <c r="F61" s="8">
        <v>2.63</v>
      </c>
      <c r="G61" s="12">
        <v>2</v>
      </c>
      <c r="H61" s="8">
        <v>5</v>
      </c>
      <c r="I61" s="12">
        <v>0</v>
      </c>
    </row>
    <row r="62" spans="2:9" ht="15" customHeight="1" x14ac:dyDescent="0.2">
      <c r="B62" t="s">
        <v>115</v>
      </c>
      <c r="C62" s="12">
        <v>3</v>
      </c>
      <c r="D62" s="8">
        <v>2.42</v>
      </c>
      <c r="E62" s="12">
        <v>3</v>
      </c>
      <c r="F62" s="8">
        <v>3.95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96</v>
      </c>
      <c r="C63" s="12">
        <v>3</v>
      </c>
      <c r="D63" s="8">
        <v>2.42</v>
      </c>
      <c r="E63" s="12">
        <v>0</v>
      </c>
      <c r="F63" s="8">
        <v>0</v>
      </c>
      <c r="G63" s="12">
        <v>2</v>
      </c>
      <c r="H63" s="8">
        <v>5</v>
      </c>
      <c r="I63" s="12">
        <v>0</v>
      </c>
    </row>
    <row r="64" spans="2:9" ht="15" customHeight="1" x14ac:dyDescent="0.2">
      <c r="B64" t="s">
        <v>133</v>
      </c>
      <c r="C64" s="12">
        <v>3</v>
      </c>
      <c r="D64" s="8">
        <v>2.42</v>
      </c>
      <c r="E64" s="12">
        <v>2</v>
      </c>
      <c r="F64" s="8">
        <v>2.63</v>
      </c>
      <c r="G64" s="12">
        <v>1</v>
      </c>
      <c r="H64" s="8">
        <v>2.5</v>
      </c>
      <c r="I64" s="12">
        <v>0</v>
      </c>
    </row>
    <row r="65" spans="2:9" ht="15" customHeight="1" x14ac:dyDescent="0.2">
      <c r="B65" t="s">
        <v>99</v>
      </c>
      <c r="C65" s="12">
        <v>3</v>
      </c>
      <c r="D65" s="8">
        <v>2.42</v>
      </c>
      <c r="E65" s="12">
        <v>3</v>
      </c>
      <c r="F65" s="8">
        <v>3.95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101</v>
      </c>
      <c r="C66" s="12">
        <v>3</v>
      </c>
      <c r="D66" s="8">
        <v>2.42</v>
      </c>
      <c r="E66" s="12">
        <v>3</v>
      </c>
      <c r="F66" s="8">
        <v>3.95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87</v>
      </c>
      <c r="C67" s="12">
        <v>2</v>
      </c>
      <c r="D67" s="8">
        <v>1.61</v>
      </c>
      <c r="E67" s="12">
        <v>0</v>
      </c>
      <c r="F67" s="8">
        <v>0</v>
      </c>
      <c r="G67" s="12">
        <v>2</v>
      </c>
      <c r="H67" s="8">
        <v>5</v>
      </c>
      <c r="I67" s="12">
        <v>0</v>
      </c>
    </row>
    <row r="68" spans="2:9" ht="15" customHeight="1" x14ac:dyDescent="0.2">
      <c r="B68" t="s">
        <v>88</v>
      </c>
      <c r="C68" s="12">
        <v>2</v>
      </c>
      <c r="D68" s="8">
        <v>1.61</v>
      </c>
      <c r="E68" s="12">
        <v>1</v>
      </c>
      <c r="F68" s="8">
        <v>1.32</v>
      </c>
      <c r="G68" s="12">
        <v>1</v>
      </c>
      <c r="H68" s="8">
        <v>2.5</v>
      </c>
      <c r="I68" s="12">
        <v>0</v>
      </c>
    </row>
    <row r="69" spans="2:9" ht="15" customHeight="1" x14ac:dyDescent="0.2">
      <c r="B69" t="s">
        <v>139</v>
      </c>
      <c r="C69" s="12">
        <v>2</v>
      </c>
      <c r="D69" s="8">
        <v>1.61</v>
      </c>
      <c r="E69" s="12">
        <v>0</v>
      </c>
      <c r="F69" s="8">
        <v>0</v>
      </c>
      <c r="G69" s="12">
        <v>2</v>
      </c>
      <c r="H69" s="8">
        <v>5</v>
      </c>
      <c r="I69" s="12">
        <v>0</v>
      </c>
    </row>
    <row r="70" spans="2:9" ht="15" customHeight="1" x14ac:dyDescent="0.2">
      <c r="B70" t="s">
        <v>140</v>
      </c>
      <c r="C70" s="12">
        <v>2</v>
      </c>
      <c r="D70" s="8">
        <v>1.61</v>
      </c>
      <c r="E70" s="12">
        <v>0</v>
      </c>
      <c r="F70" s="8">
        <v>0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92</v>
      </c>
      <c r="C71" s="12">
        <v>2</v>
      </c>
      <c r="D71" s="8">
        <v>1.61</v>
      </c>
      <c r="E71" s="12">
        <v>1</v>
      </c>
      <c r="F71" s="8">
        <v>1.32</v>
      </c>
      <c r="G71" s="12">
        <v>1</v>
      </c>
      <c r="H71" s="8">
        <v>2.5</v>
      </c>
      <c r="I71" s="12">
        <v>0</v>
      </c>
    </row>
    <row r="72" spans="2:9" ht="15" customHeight="1" x14ac:dyDescent="0.2">
      <c r="B72" t="s">
        <v>94</v>
      </c>
      <c r="C72" s="12">
        <v>2</v>
      </c>
      <c r="D72" s="8">
        <v>1.61</v>
      </c>
      <c r="E72" s="12">
        <v>2</v>
      </c>
      <c r="F72" s="8">
        <v>2.63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113</v>
      </c>
      <c r="C73" s="12">
        <v>2</v>
      </c>
      <c r="D73" s="8">
        <v>1.61</v>
      </c>
      <c r="E73" s="12">
        <v>2</v>
      </c>
      <c r="F73" s="8">
        <v>2.63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141</v>
      </c>
      <c r="C74" s="12">
        <v>2</v>
      </c>
      <c r="D74" s="8">
        <v>1.61</v>
      </c>
      <c r="E74" s="12">
        <v>1</v>
      </c>
      <c r="F74" s="8">
        <v>1.32</v>
      </c>
      <c r="G74" s="12">
        <v>1</v>
      </c>
      <c r="H74" s="8">
        <v>2.5</v>
      </c>
      <c r="I74" s="12">
        <v>0</v>
      </c>
    </row>
    <row r="75" spans="2:9" ht="15" customHeight="1" x14ac:dyDescent="0.2">
      <c r="B75" t="s">
        <v>109</v>
      </c>
      <c r="C75" s="12">
        <v>2</v>
      </c>
      <c r="D75" s="8">
        <v>1.61</v>
      </c>
      <c r="E75" s="12">
        <v>2</v>
      </c>
      <c r="F75" s="8">
        <v>2.63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102</v>
      </c>
      <c r="C76" s="12">
        <v>2</v>
      </c>
      <c r="D76" s="8">
        <v>1.61</v>
      </c>
      <c r="E76" s="12">
        <v>2</v>
      </c>
      <c r="F76" s="8">
        <v>2.63</v>
      </c>
      <c r="G76" s="12">
        <v>0</v>
      </c>
      <c r="H76" s="8">
        <v>0</v>
      </c>
      <c r="I76" s="12">
        <v>0</v>
      </c>
    </row>
    <row r="78" spans="2:9" ht="15" customHeight="1" x14ac:dyDescent="0.2">
      <c r="B78" t="s">
        <v>161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57D56-6879-401D-ADA3-1046978DC319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174</v>
      </c>
    </row>
    <row r="4" spans="2:9" ht="33" customHeight="1" x14ac:dyDescent="0.2">
      <c r="B4" t="s">
        <v>157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2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19</v>
      </c>
      <c r="C6" s="12">
        <v>43</v>
      </c>
      <c r="D6" s="8">
        <v>10.86</v>
      </c>
      <c r="E6" s="12">
        <v>6</v>
      </c>
      <c r="F6" s="8">
        <v>3.73</v>
      </c>
      <c r="G6" s="12">
        <v>37</v>
      </c>
      <c r="H6" s="8">
        <v>15.95</v>
      </c>
      <c r="I6" s="12">
        <v>0</v>
      </c>
    </row>
    <row r="7" spans="2:9" ht="15" customHeight="1" x14ac:dyDescent="0.2">
      <c r="B7" t="s">
        <v>20</v>
      </c>
      <c r="C7" s="12">
        <v>21</v>
      </c>
      <c r="D7" s="8">
        <v>5.3</v>
      </c>
      <c r="E7" s="12">
        <v>1</v>
      </c>
      <c r="F7" s="8">
        <v>0.62</v>
      </c>
      <c r="G7" s="12">
        <v>20</v>
      </c>
      <c r="H7" s="8">
        <v>8.6199999999999992</v>
      </c>
      <c r="I7" s="12">
        <v>0</v>
      </c>
    </row>
    <row r="8" spans="2:9" ht="15" customHeight="1" x14ac:dyDescent="0.2">
      <c r="B8" t="s">
        <v>21</v>
      </c>
      <c r="C8" s="12">
        <v>2</v>
      </c>
      <c r="D8" s="8">
        <v>0.51</v>
      </c>
      <c r="E8" s="12">
        <v>0</v>
      </c>
      <c r="F8" s="8">
        <v>0</v>
      </c>
      <c r="G8" s="12">
        <v>1</v>
      </c>
      <c r="H8" s="8">
        <v>0.43</v>
      </c>
      <c r="I8" s="12">
        <v>0</v>
      </c>
    </row>
    <row r="9" spans="2:9" ht="15" customHeight="1" x14ac:dyDescent="0.2">
      <c r="B9" t="s">
        <v>22</v>
      </c>
      <c r="C9" s="12">
        <v>2</v>
      </c>
      <c r="D9" s="8">
        <v>0.51</v>
      </c>
      <c r="E9" s="12">
        <v>0</v>
      </c>
      <c r="F9" s="8">
        <v>0</v>
      </c>
      <c r="G9" s="12">
        <v>2</v>
      </c>
      <c r="H9" s="8">
        <v>0.86</v>
      </c>
      <c r="I9" s="12">
        <v>0</v>
      </c>
    </row>
    <row r="10" spans="2:9" ht="15" customHeight="1" x14ac:dyDescent="0.2">
      <c r="B10" t="s">
        <v>23</v>
      </c>
      <c r="C10" s="12">
        <v>6</v>
      </c>
      <c r="D10" s="8">
        <v>1.52</v>
      </c>
      <c r="E10" s="12">
        <v>0</v>
      </c>
      <c r="F10" s="8">
        <v>0</v>
      </c>
      <c r="G10" s="12">
        <v>6</v>
      </c>
      <c r="H10" s="8">
        <v>2.59</v>
      </c>
      <c r="I10" s="12">
        <v>0</v>
      </c>
    </row>
    <row r="11" spans="2:9" ht="15" customHeight="1" x14ac:dyDescent="0.2">
      <c r="B11" t="s">
        <v>24</v>
      </c>
      <c r="C11" s="12">
        <v>109</v>
      </c>
      <c r="D11" s="8">
        <v>27.53</v>
      </c>
      <c r="E11" s="12">
        <v>37</v>
      </c>
      <c r="F11" s="8">
        <v>22.98</v>
      </c>
      <c r="G11" s="12">
        <v>72</v>
      </c>
      <c r="H11" s="8">
        <v>31.03</v>
      </c>
      <c r="I11" s="12">
        <v>0</v>
      </c>
    </row>
    <row r="12" spans="2:9" ht="15" customHeight="1" x14ac:dyDescent="0.2">
      <c r="B12" t="s">
        <v>25</v>
      </c>
      <c r="C12" s="12">
        <v>2</v>
      </c>
      <c r="D12" s="8">
        <v>0.51</v>
      </c>
      <c r="E12" s="12">
        <v>0</v>
      </c>
      <c r="F12" s="8">
        <v>0</v>
      </c>
      <c r="G12" s="12">
        <v>2</v>
      </c>
      <c r="H12" s="8">
        <v>0.86</v>
      </c>
      <c r="I12" s="12">
        <v>0</v>
      </c>
    </row>
    <row r="13" spans="2:9" ht="15" customHeight="1" x14ac:dyDescent="0.2">
      <c r="B13" t="s">
        <v>26</v>
      </c>
      <c r="C13" s="12">
        <v>54</v>
      </c>
      <c r="D13" s="8">
        <v>13.64</v>
      </c>
      <c r="E13" s="12">
        <v>30</v>
      </c>
      <c r="F13" s="8">
        <v>18.63</v>
      </c>
      <c r="G13" s="12">
        <v>24</v>
      </c>
      <c r="H13" s="8">
        <v>10.34</v>
      </c>
      <c r="I13" s="12">
        <v>0</v>
      </c>
    </row>
    <row r="14" spans="2:9" ht="15" customHeight="1" x14ac:dyDescent="0.2">
      <c r="B14" t="s">
        <v>27</v>
      </c>
      <c r="C14" s="12">
        <v>16</v>
      </c>
      <c r="D14" s="8">
        <v>4.04</v>
      </c>
      <c r="E14" s="12">
        <v>7</v>
      </c>
      <c r="F14" s="8">
        <v>4.3499999999999996</v>
      </c>
      <c r="G14" s="12">
        <v>9</v>
      </c>
      <c r="H14" s="8">
        <v>3.88</v>
      </c>
      <c r="I14" s="12">
        <v>0</v>
      </c>
    </row>
    <row r="15" spans="2:9" ht="15" customHeight="1" x14ac:dyDescent="0.2">
      <c r="B15" t="s">
        <v>28</v>
      </c>
      <c r="C15" s="12">
        <v>38</v>
      </c>
      <c r="D15" s="8">
        <v>9.6</v>
      </c>
      <c r="E15" s="12">
        <v>18</v>
      </c>
      <c r="F15" s="8">
        <v>11.18</v>
      </c>
      <c r="G15" s="12">
        <v>20</v>
      </c>
      <c r="H15" s="8">
        <v>8.6199999999999992</v>
      </c>
      <c r="I15" s="12">
        <v>0</v>
      </c>
    </row>
    <row r="16" spans="2:9" ht="15" customHeight="1" x14ac:dyDescent="0.2">
      <c r="B16" t="s">
        <v>29</v>
      </c>
      <c r="C16" s="12">
        <v>57</v>
      </c>
      <c r="D16" s="8">
        <v>14.39</v>
      </c>
      <c r="E16" s="12">
        <v>39</v>
      </c>
      <c r="F16" s="8">
        <v>24.22</v>
      </c>
      <c r="G16" s="12">
        <v>18</v>
      </c>
      <c r="H16" s="8">
        <v>7.76</v>
      </c>
      <c r="I16" s="12">
        <v>0</v>
      </c>
    </row>
    <row r="17" spans="2:9" ht="15" customHeight="1" x14ac:dyDescent="0.2">
      <c r="B17" t="s">
        <v>30</v>
      </c>
      <c r="C17" s="12">
        <v>21</v>
      </c>
      <c r="D17" s="8">
        <v>5.3</v>
      </c>
      <c r="E17" s="12">
        <v>11</v>
      </c>
      <c r="F17" s="8">
        <v>6.83</v>
      </c>
      <c r="G17" s="12">
        <v>10</v>
      </c>
      <c r="H17" s="8">
        <v>4.3099999999999996</v>
      </c>
      <c r="I17" s="12">
        <v>0</v>
      </c>
    </row>
    <row r="18" spans="2:9" ht="15" customHeight="1" x14ac:dyDescent="0.2">
      <c r="B18" t="s">
        <v>31</v>
      </c>
      <c r="C18" s="12">
        <v>15</v>
      </c>
      <c r="D18" s="8">
        <v>3.79</v>
      </c>
      <c r="E18" s="12">
        <v>11</v>
      </c>
      <c r="F18" s="8">
        <v>6.83</v>
      </c>
      <c r="G18" s="12">
        <v>3</v>
      </c>
      <c r="H18" s="8">
        <v>1.29</v>
      </c>
      <c r="I18" s="12">
        <v>1</v>
      </c>
    </row>
    <row r="19" spans="2:9" ht="15" customHeight="1" x14ac:dyDescent="0.2">
      <c r="B19" t="s">
        <v>32</v>
      </c>
      <c r="C19" s="12">
        <v>10</v>
      </c>
      <c r="D19" s="8">
        <v>2.5299999999999998</v>
      </c>
      <c r="E19" s="12">
        <v>1</v>
      </c>
      <c r="F19" s="8">
        <v>0.62</v>
      </c>
      <c r="G19" s="12">
        <v>8</v>
      </c>
      <c r="H19" s="8">
        <v>3.45</v>
      </c>
      <c r="I19" s="12">
        <v>0</v>
      </c>
    </row>
    <row r="20" spans="2:9" ht="15" customHeight="1" x14ac:dyDescent="0.2">
      <c r="B20" s="9" t="s">
        <v>158</v>
      </c>
      <c r="C20" s="12">
        <f>SUM(LTBL_37386[総数／事業所数])</f>
        <v>396</v>
      </c>
      <c r="E20" s="12">
        <f>SUBTOTAL(109,LTBL_37386[個人／事業所数])</f>
        <v>161</v>
      </c>
      <c r="G20" s="12">
        <f>SUBTOTAL(109,LTBL_37386[法人／事業所数])</f>
        <v>232</v>
      </c>
      <c r="I20" s="12">
        <f>SUBTOTAL(109,LTBL_37386[法人以外の団体／事業所数])</f>
        <v>1</v>
      </c>
    </row>
    <row r="21" spans="2:9" ht="15" customHeight="1" x14ac:dyDescent="0.2">
      <c r="E21" s="11">
        <f>LTBL_37386[[#Totals],[個人／事業所数]]/LTBL_37386[[#Totals],[総数／事業所数]]</f>
        <v>0.40656565656565657</v>
      </c>
      <c r="G21" s="11">
        <f>LTBL_37386[[#Totals],[法人／事業所数]]/LTBL_37386[[#Totals],[総数／事業所数]]</f>
        <v>0.58585858585858586</v>
      </c>
      <c r="I21" s="11">
        <f>LTBL_37386[[#Totals],[法人以外の団体／事業所数]]/LTBL_37386[[#Totals],[総数／事業所数]]</f>
        <v>2.5252525252525255E-3</v>
      </c>
    </row>
    <row r="23" spans="2:9" ht="33" customHeight="1" x14ac:dyDescent="0.2">
      <c r="B23" t="s">
        <v>159</v>
      </c>
      <c r="C23" s="10" t="s">
        <v>34</v>
      </c>
      <c r="D23" s="10" t="s">
        <v>35</v>
      </c>
      <c r="E23" s="10" t="s">
        <v>36</v>
      </c>
      <c r="F23" s="10" t="s">
        <v>37</v>
      </c>
      <c r="G23" s="10" t="s">
        <v>38</v>
      </c>
      <c r="H23" s="10" t="s">
        <v>39</v>
      </c>
      <c r="I23" s="10" t="s">
        <v>40</v>
      </c>
    </row>
    <row r="24" spans="2:9" ht="15" customHeight="1" x14ac:dyDescent="0.2">
      <c r="B24" t="s">
        <v>57</v>
      </c>
      <c r="C24" s="12">
        <v>49</v>
      </c>
      <c r="D24" s="8">
        <v>12.37</v>
      </c>
      <c r="E24" s="12">
        <v>36</v>
      </c>
      <c r="F24" s="8">
        <v>22.36</v>
      </c>
      <c r="G24" s="12">
        <v>13</v>
      </c>
      <c r="H24" s="8">
        <v>5.6</v>
      </c>
      <c r="I24" s="12">
        <v>0</v>
      </c>
    </row>
    <row r="25" spans="2:9" ht="15" customHeight="1" x14ac:dyDescent="0.2">
      <c r="B25" t="s">
        <v>53</v>
      </c>
      <c r="C25" s="12">
        <v>45</v>
      </c>
      <c r="D25" s="8">
        <v>11.36</v>
      </c>
      <c r="E25" s="12">
        <v>30</v>
      </c>
      <c r="F25" s="8">
        <v>18.63</v>
      </c>
      <c r="G25" s="12">
        <v>15</v>
      </c>
      <c r="H25" s="8">
        <v>6.47</v>
      </c>
      <c r="I25" s="12">
        <v>0</v>
      </c>
    </row>
    <row r="26" spans="2:9" ht="15" customHeight="1" x14ac:dyDescent="0.2">
      <c r="B26" t="s">
        <v>51</v>
      </c>
      <c r="C26" s="12">
        <v>31</v>
      </c>
      <c r="D26" s="8">
        <v>7.83</v>
      </c>
      <c r="E26" s="12">
        <v>11</v>
      </c>
      <c r="F26" s="8">
        <v>6.83</v>
      </c>
      <c r="G26" s="12">
        <v>20</v>
      </c>
      <c r="H26" s="8">
        <v>8.6199999999999992</v>
      </c>
      <c r="I26" s="12">
        <v>0</v>
      </c>
    </row>
    <row r="27" spans="2:9" ht="15" customHeight="1" x14ac:dyDescent="0.2">
      <c r="B27" t="s">
        <v>56</v>
      </c>
      <c r="C27" s="12">
        <v>31</v>
      </c>
      <c r="D27" s="8">
        <v>7.83</v>
      </c>
      <c r="E27" s="12">
        <v>17</v>
      </c>
      <c r="F27" s="8">
        <v>10.56</v>
      </c>
      <c r="G27" s="12">
        <v>14</v>
      </c>
      <c r="H27" s="8">
        <v>6.03</v>
      </c>
      <c r="I27" s="12">
        <v>0</v>
      </c>
    </row>
    <row r="28" spans="2:9" ht="15" customHeight="1" x14ac:dyDescent="0.2">
      <c r="B28" t="s">
        <v>41</v>
      </c>
      <c r="C28" s="12">
        <v>23</v>
      </c>
      <c r="D28" s="8">
        <v>5.81</v>
      </c>
      <c r="E28" s="12">
        <v>3</v>
      </c>
      <c r="F28" s="8">
        <v>1.86</v>
      </c>
      <c r="G28" s="12">
        <v>20</v>
      </c>
      <c r="H28" s="8">
        <v>8.6199999999999992</v>
      </c>
      <c r="I28" s="12">
        <v>0</v>
      </c>
    </row>
    <row r="29" spans="2:9" ht="15" customHeight="1" x14ac:dyDescent="0.2">
      <c r="B29" t="s">
        <v>58</v>
      </c>
      <c r="C29" s="12">
        <v>21</v>
      </c>
      <c r="D29" s="8">
        <v>5.3</v>
      </c>
      <c r="E29" s="12">
        <v>11</v>
      </c>
      <c r="F29" s="8">
        <v>6.83</v>
      </c>
      <c r="G29" s="12">
        <v>10</v>
      </c>
      <c r="H29" s="8">
        <v>4.3099999999999996</v>
      </c>
      <c r="I29" s="12">
        <v>0</v>
      </c>
    </row>
    <row r="30" spans="2:9" ht="15" customHeight="1" x14ac:dyDescent="0.2">
      <c r="B30" t="s">
        <v>48</v>
      </c>
      <c r="C30" s="12">
        <v>18</v>
      </c>
      <c r="D30" s="8">
        <v>4.55</v>
      </c>
      <c r="E30" s="12">
        <v>6</v>
      </c>
      <c r="F30" s="8">
        <v>3.73</v>
      </c>
      <c r="G30" s="12">
        <v>12</v>
      </c>
      <c r="H30" s="8">
        <v>5.17</v>
      </c>
      <c r="I30" s="12">
        <v>0</v>
      </c>
    </row>
    <row r="31" spans="2:9" ht="15" customHeight="1" x14ac:dyDescent="0.2">
      <c r="B31" t="s">
        <v>49</v>
      </c>
      <c r="C31" s="12">
        <v>18</v>
      </c>
      <c r="D31" s="8">
        <v>4.55</v>
      </c>
      <c r="E31" s="12">
        <v>12</v>
      </c>
      <c r="F31" s="8">
        <v>7.45</v>
      </c>
      <c r="G31" s="12">
        <v>6</v>
      </c>
      <c r="H31" s="8">
        <v>2.59</v>
      </c>
      <c r="I31" s="12">
        <v>0</v>
      </c>
    </row>
    <row r="32" spans="2:9" ht="15" customHeight="1" x14ac:dyDescent="0.2">
      <c r="B32" t="s">
        <v>59</v>
      </c>
      <c r="C32" s="12">
        <v>12</v>
      </c>
      <c r="D32" s="8">
        <v>3.03</v>
      </c>
      <c r="E32" s="12">
        <v>11</v>
      </c>
      <c r="F32" s="8">
        <v>6.83</v>
      </c>
      <c r="G32" s="12">
        <v>1</v>
      </c>
      <c r="H32" s="8">
        <v>0.43</v>
      </c>
      <c r="I32" s="12">
        <v>0</v>
      </c>
    </row>
    <row r="33" spans="2:9" ht="15" customHeight="1" x14ac:dyDescent="0.2">
      <c r="B33" t="s">
        <v>42</v>
      </c>
      <c r="C33" s="12">
        <v>11</v>
      </c>
      <c r="D33" s="8">
        <v>2.78</v>
      </c>
      <c r="E33" s="12">
        <v>1</v>
      </c>
      <c r="F33" s="8">
        <v>0.62</v>
      </c>
      <c r="G33" s="12">
        <v>10</v>
      </c>
      <c r="H33" s="8">
        <v>4.3099999999999996</v>
      </c>
      <c r="I33" s="12">
        <v>0</v>
      </c>
    </row>
    <row r="34" spans="2:9" ht="15" customHeight="1" x14ac:dyDescent="0.2">
      <c r="B34" t="s">
        <v>50</v>
      </c>
      <c r="C34" s="12">
        <v>11</v>
      </c>
      <c r="D34" s="8">
        <v>2.78</v>
      </c>
      <c r="E34" s="12">
        <v>5</v>
      </c>
      <c r="F34" s="8">
        <v>3.11</v>
      </c>
      <c r="G34" s="12">
        <v>6</v>
      </c>
      <c r="H34" s="8">
        <v>2.59</v>
      </c>
      <c r="I34" s="12">
        <v>0</v>
      </c>
    </row>
    <row r="35" spans="2:9" ht="15" customHeight="1" x14ac:dyDescent="0.2">
      <c r="B35" t="s">
        <v>55</v>
      </c>
      <c r="C35" s="12">
        <v>11</v>
      </c>
      <c r="D35" s="8">
        <v>2.78</v>
      </c>
      <c r="E35" s="12">
        <v>4</v>
      </c>
      <c r="F35" s="8">
        <v>2.48</v>
      </c>
      <c r="G35" s="12">
        <v>7</v>
      </c>
      <c r="H35" s="8">
        <v>3.02</v>
      </c>
      <c r="I35" s="12">
        <v>0</v>
      </c>
    </row>
    <row r="36" spans="2:9" ht="15" customHeight="1" x14ac:dyDescent="0.2">
      <c r="B36" t="s">
        <v>43</v>
      </c>
      <c r="C36" s="12">
        <v>9</v>
      </c>
      <c r="D36" s="8">
        <v>2.27</v>
      </c>
      <c r="E36" s="12">
        <v>2</v>
      </c>
      <c r="F36" s="8">
        <v>1.24</v>
      </c>
      <c r="G36" s="12">
        <v>7</v>
      </c>
      <c r="H36" s="8">
        <v>3.02</v>
      </c>
      <c r="I36" s="12">
        <v>0</v>
      </c>
    </row>
    <row r="37" spans="2:9" ht="15" customHeight="1" x14ac:dyDescent="0.2">
      <c r="B37" t="s">
        <v>52</v>
      </c>
      <c r="C37" s="12">
        <v>9</v>
      </c>
      <c r="D37" s="8">
        <v>2.27</v>
      </c>
      <c r="E37" s="12">
        <v>0</v>
      </c>
      <c r="F37" s="8">
        <v>0</v>
      </c>
      <c r="G37" s="12">
        <v>9</v>
      </c>
      <c r="H37" s="8">
        <v>3.88</v>
      </c>
      <c r="I37" s="12">
        <v>0</v>
      </c>
    </row>
    <row r="38" spans="2:9" ht="15" customHeight="1" x14ac:dyDescent="0.2">
      <c r="B38" t="s">
        <v>47</v>
      </c>
      <c r="C38" s="12">
        <v>8</v>
      </c>
      <c r="D38" s="8">
        <v>2.02</v>
      </c>
      <c r="E38" s="12">
        <v>1</v>
      </c>
      <c r="F38" s="8">
        <v>0.62</v>
      </c>
      <c r="G38" s="12">
        <v>7</v>
      </c>
      <c r="H38" s="8">
        <v>3.02</v>
      </c>
      <c r="I38" s="12">
        <v>0</v>
      </c>
    </row>
    <row r="39" spans="2:9" ht="15" customHeight="1" x14ac:dyDescent="0.2">
      <c r="B39" t="s">
        <v>46</v>
      </c>
      <c r="C39" s="12">
        <v>7</v>
      </c>
      <c r="D39" s="8">
        <v>1.77</v>
      </c>
      <c r="E39" s="12">
        <v>1</v>
      </c>
      <c r="F39" s="8">
        <v>0.62</v>
      </c>
      <c r="G39" s="12">
        <v>6</v>
      </c>
      <c r="H39" s="8">
        <v>2.59</v>
      </c>
      <c r="I39" s="12">
        <v>0</v>
      </c>
    </row>
    <row r="40" spans="2:9" ht="15" customHeight="1" x14ac:dyDescent="0.2">
      <c r="B40" t="s">
        <v>67</v>
      </c>
      <c r="C40" s="12">
        <v>6</v>
      </c>
      <c r="D40" s="8">
        <v>1.52</v>
      </c>
      <c r="E40" s="12">
        <v>1</v>
      </c>
      <c r="F40" s="8">
        <v>0.62</v>
      </c>
      <c r="G40" s="12">
        <v>5</v>
      </c>
      <c r="H40" s="8">
        <v>2.16</v>
      </c>
      <c r="I40" s="12">
        <v>0</v>
      </c>
    </row>
    <row r="41" spans="2:9" ht="15" customHeight="1" x14ac:dyDescent="0.2">
      <c r="B41" t="s">
        <v>64</v>
      </c>
      <c r="C41" s="12">
        <v>6</v>
      </c>
      <c r="D41" s="8">
        <v>1.52</v>
      </c>
      <c r="E41" s="12">
        <v>3</v>
      </c>
      <c r="F41" s="8">
        <v>1.86</v>
      </c>
      <c r="G41" s="12">
        <v>3</v>
      </c>
      <c r="H41" s="8">
        <v>1.29</v>
      </c>
      <c r="I41" s="12">
        <v>0</v>
      </c>
    </row>
    <row r="42" spans="2:9" ht="15" customHeight="1" x14ac:dyDescent="0.2">
      <c r="B42" t="s">
        <v>66</v>
      </c>
      <c r="C42" s="12">
        <v>5</v>
      </c>
      <c r="D42" s="8">
        <v>1.26</v>
      </c>
      <c r="E42" s="12">
        <v>0</v>
      </c>
      <c r="F42" s="8">
        <v>0</v>
      </c>
      <c r="G42" s="12">
        <v>5</v>
      </c>
      <c r="H42" s="8">
        <v>2.16</v>
      </c>
      <c r="I42" s="12">
        <v>0</v>
      </c>
    </row>
    <row r="43" spans="2:9" ht="15" customHeight="1" x14ac:dyDescent="0.2">
      <c r="B43" t="s">
        <v>45</v>
      </c>
      <c r="C43" s="12">
        <v>5</v>
      </c>
      <c r="D43" s="8">
        <v>1.26</v>
      </c>
      <c r="E43" s="12">
        <v>0</v>
      </c>
      <c r="F43" s="8">
        <v>0</v>
      </c>
      <c r="G43" s="12">
        <v>5</v>
      </c>
      <c r="H43" s="8">
        <v>2.16</v>
      </c>
      <c r="I43" s="12">
        <v>0</v>
      </c>
    </row>
    <row r="46" spans="2:9" ht="33" customHeight="1" x14ac:dyDescent="0.2">
      <c r="B46" t="s">
        <v>160</v>
      </c>
      <c r="C46" s="10" t="s">
        <v>34</v>
      </c>
      <c r="D46" s="10" t="s">
        <v>35</v>
      </c>
      <c r="E46" s="10" t="s">
        <v>36</v>
      </c>
      <c r="F46" s="10" t="s">
        <v>37</v>
      </c>
      <c r="G46" s="10" t="s">
        <v>38</v>
      </c>
      <c r="H46" s="10" t="s">
        <v>39</v>
      </c>
      <c r="I46" s="10" t="s">
        <v>40</v>
      </c>
    </row>
    <row r="47" spans="2:9" ht="15" customHeight="1" x14ac:dyDescent="0.2">
      <c r="B47" t="s">
        <v>96</v>
      </c>
      <c r="C47" s="12">
        <v>33</v>
      </c>
      <c r="D47" s="8">
        <v>8.33</v>
      </c>
      <c r="E47" s="12">
        <v>28</v>
      </c>
      <c r="F47" s="8">
        <v>17.39</v>
      </c>
      <c r="G47" s="12">
        <v>5</v>
      </c>
      <c r="H47" s="8">
        <v>2.16</v>
      </c>
      <c r="I47" s="12">
        <v>0</v>
      </c>
    </row>
    <row r="48" spans="2:9" ht="15" customHeight="1" x14ac:dyDescent="0.2">
      <c r="B48" t="s">
        <v>102</v>
      </c>
      <c r="C48" s="12">
        <v>24</v>
      </c>
      <c r="D48" s="8">
        <v>6.06</v>
      </c>
      <c r="E48" s="12">
        <v>19</v>
      </c>
      <c r="F48" s="8">
        <v>11.8</v>
      </c>
      <c r="G48" s="12">
        <v>5</v>
      </c>
      <c r="H48" s="8">
        <v>2.16</v>
      </c>
      <c r="I48" s="12">
        <v>0</v>
      </c>
    </row>
    <row r="49" spans="2:9" ht="15" customHeight="1" x14ac:dyDescent="0.2">
      <c r="B49" t="s">
        <v>104</v>
      </c>
      <c r="C49" s="12">
        <v>16</v>
      </c>
      <c r="D49" s="8">
        <v>4.04</v>
      </c>
      <c r="E49" s="12">
        <v>7</v>
      </c>
      <c r="F49" s="8">
        <v>4.3499999999999996</v>
      </c>
      <c r="G49" s="12">
        <v>9</v>
      </c>
      <c r="H49" s="8">
        <v>3.88</v>
      </c>
      <c r="I49" s="12">
        <v>0</v>
      </c>
    </row>
    <row r="50" spans="2:9" ht="15" customHeight="1" x14ac:dyDescent="0.2">
      <c r="B50" t="s">
        <v>98</v>
      </c>
      <c r="C50" s="12">
        <v>13</v>
      </c>
      <c r="D50" s="8">
        <v>3.28</v>
      </c>
      <c r="E50" s="12">
        <v>8</v>
      </c>
      <c r="F50" s="8">
        <v>4.97</v>
      </c>
      <c r="G50" s="12">
        <v>5</v>
      </c>
      <c r="H50" s="8">
        <v>2.16</v>
      </c>
      <c r="I50" s="12">
        <v>0</v>
      </c>
    </row>
    <row r="51" spans="2:9" ht="15" customHeight="1" x14ac:dyDescent="0.2">
      <c r="B51" t="s">
        <v>101</v>
      </c>
      <c r="C51" s="12">
        <v>13</v>
      </c>
      <c r="D51" s="8">
        <v>3.28</v>
      </c>
      <c r="E51" s="12">
        <v>13</v>
      </c>
      <c r="F51" s="8">
        <v>8.07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94</v>
      </c>
      <c r="C52" s="12">
        <v>11</v>
      </c>
      <c r="D52" s="8">
        <v>2.78</v>
      </c>
      <c r="E52" s="12">
        <v>7</v>
      </c>
      <c r="F52" s="8">
        <v>4.3499999999999996</v>
      </c>
      <c r="G52" s="12">
        <v>4</v>
      </c>
      <c r="H52" s="8">
        <v>1.72</v>
      </c>
      <c r="I52" s="12">
        <v>0</v>
      </c>
    </row>
    <row r="53" spans="2:9" ht="15" customHeight="1" x14ac:dyDescent="0.2">
      <c r="B53" t="s">
        <v>118</v>
      </c>
      <c r="C53" s="12">
        <v>10</v>
      </c>
      <c r="D53" s="8">
        <v>2.5299999999999998</v>
      </c>
      <c r="E53" s="12">
        <v>3</v>
      </c>
      <c r="F53" s="8">
        <v>1.86</v>
      </c>
      <c r="G53" s="12">
        <v>7</v>
      </c>
      <c r="H53" s="8">
        <v>3.02</v>
      </c>
      <c r="I53" s="12">
        <v>0</v>
      </c>
    </row>
    <row r="54" spans="2:9" ht="15" customHeight="1" x14ac:dyDescent="0.2">
      <c r="B54" t="s">
        <v>119</v>
      </c>
      <c r="C54" s="12">
        <v>9</v>
      </c>
      <c r="D54" s="8">
        <v>2.27</v>
      </c>
      <c r="E54" s="12">
        <v>1</v>
      </c>
      <c r="F54" s="8">
        <v>0.62</v>
      </c>
      <c r="G54" s="12">
        <v>8</v>
      </c>
      <c r="H54" s="8">
        <v>3.45</v>
      </c>
      <c r="I54" s="12">
        <v>0</v>
      </c>
    </row>
    <row r="55" spans="2:9" ht="15" customHeight="1" x14ac:dyDescent="0.2">
      <c r="B55" t="s">
        <v>95</v>
      </c>
      <c r="C55" s="12">
        <v>8</v>
      </c>
      <c r="D55" s="8">
        <v>2.02</v>
      </c>
      <c r="E55" s="12">
        <v>0</v>
      </c>
      <c r="F55" s="8">
        <v>0</v>
      </c>
      <c r="G55" s="12">
        <v>8</v>
      </c>
      <c r="H55" s="8">
        <v>3.45</v>
      </c>
      <c r="I55" s="12">
        <v>0</v>
      </c>
    </row>
    <row r="56" spans="2:9" ht="15" customHeight="1" x14ac:dyDescent="0.2">
      <c r="B56" t="s">
        <v>105</v>
      </c>
      <c r="C56" s="12">
        <v>8</v>
      </c>
      <c r="D56" s="8">
        <v>2.02</v>
      </c>
      <c r="E56" s="12">
        <v>7</v>
      </c>
      <c r="F56" s="8">
        <v>4.3499999999999996</v>
      </c>
      <c r="G56" s="12">
        <v>1</v>
      </c>
      <c r="H56" s="8">
        <v>0.43</v>
      </c>
      <c r="I56" s="12">
        <v>0</v>
      </c>
    </row>
    <row r="57" spans="2:9" ht="15" customHeight="1" x14ac:dyDescent="0.2">
      <c r="B57" t="s">
        <v>90</v>
      </c>
      <c r="C57" s="12">
        <v>7</v>
      </c>
      <c r="D57" s="8">
        <v>1.77</v>
      </c>
      <c r="E57" s="12">
        <v>3</v>
      </c>
      <c r="F57" s="8">
        <v>1.86</v>
      </c>
      <c r="G57" s="12">
        <v>4</v>
      </c>
      <c r="H57" s="8">
        <v>1.72</v>
      </c>
      <c r="I57" s="12">
        <v>0</v>
      </c>
    </row>
    <row r="58" spans="2:9" ht="15" customHeight="1" x14ac:dyDescent="0.2">
      <c r="B58" t="s">
        <v>97</v>
      </c>
      <c r="C58" s="12">
        <v>7</v>
      </c>
      <c r="D58" s="8">
        <v>1.77</v>
      </c>
      <c r="E58" s="12">
        <v>3</v>
      </c>
      <c r="F58" s="8">
        <v>1.86</v>
      </c>
      <c r="G58" s="12">
        <v>4</v>
      </c>
      <c r="H58" s="8">
        <v>1.72</v>
      </c>
      <c r="I58" s="12">
        <v>0</v>
      </c>
    </row>
    <row r="59" spans="2:9" ht="15" customHeight="1" x14ac:dyDescent="0.2">
      <c r="B59" t="s">
        <v>87</v>
      </c>
      <c r="C59" s="12">
        <v>6</v>
      </c>
      <c r="D59" s="8">
        <v>1.52</v>
      </c>
      <c r="E59" s="12">
        <v>0</v>
      </c>
      <c r="F59" s="8">
        <v>0</v>
      </c>
      <c r="G59" s="12">
        <v>6</v>
      </c>
      <c r="H59" s="8">
        <v>2.59</v>
      </c>
      <c r="I59" s="12">
        <v>0</v>
      </c>
    </row>
    <row r="60" spans="2:9" ht="15" customHeight="1" x14ac:dyDescent="0.2">
      <c r="B60" t="s">
        <v>88</v>
      </c>
      <c r="C60" s="12">
        <v>6</v>
      </c>
      <c r="D60" s="8">
        <v>1.52</v>
      </c>
      <c r="E60" s="12">
        <v>2</v>
      </c>
      <c r="F60" s="8">
        <v>1.24</v>
      </c>
      <c r="G60" s="12">
        <v>4</v>
      </c>
      <c r="H60" s="8">
        <v>1.72</v>
      </c>
      <c r="I60" s="12">
        <v>0</v>
      </c>
    </row>
    <row r="61" spans="2:9" ht="15" customHeight="1" x14ac:dyDescent="0.2">
      <c r="B61" t="s">
        <v>134</v>
      </c>
      <c r="C61" s="12">
        <v>6</v>
      </c>
      <c r="D61" s="8">
        <v>1.52</v>
      </c>
      <c r="E61" s="12">
        <v>1</v>
      </c>
      <c r="F61" s="8">
        <v>0.62</v>
      </c>
      <c r="G61" s="12">
        <v>5</v>
      </c>
      <c r="H61" s="8">
        <v>2.16</v>
      </c>
      <c r="I61" s="12">
        <v>0</v>
      </c>
    </row>
    <row r="62" spans="2:9" ht="15" customHeight="1" x14ac:dyDescent="0.2">
      <c r="B62" t="s">
        <v>144</v>
      </c>
      <c r="C62" s="12">
        <v>6</v>
      </c>
      <c r="D62" s="8">
        <v>1.52</v>
      </c>
      <c r="E62" s="12">
        <v>0</v>
      </c>
      <c r="F62" s="8">
        <v>0</v>
      </c>
      <c r="G62" s="12">
        <v>6</v>
      </c>
      <c r="H62" s="8">
        <v>2.59</v>
      </c>
      <c r="I62" s="12">
        <v>0</v>
      </c>
    </row>
    <row r="63" spans="2:9" ht="15" customHeight="1" x14ac:dyDescent="0.2">
      <c r="B63" t="s">
        <v>91</v>
      </c>
      <c r="C63" s="12">
        <v>6</v>
      </c>
      <c r="D63" s="8">
        <v>1.52</v>
      </c>
      <c r="E63" s="12">
        <v>2</v>
      </c>
      <c r="F63" s="8">
        <v>1.24</v>
      </c>
      <c r="G63" s="12">
        <v>4</v>
      </c>
      <c r="H63" s="8">
        <v>1.72</v>
      </c>
      <c r="I63" s="12">
        <v>0</v>
      </c>
    </row>
    <row r="64" spans="2:9" ht="15" customHeight="1" x14ac:dyDescent="0.2">
      <c r="B64" t="s">
        <v>92</v>
      </c>
      <c r="C64" s="12">
        <v>6</v>
      </c>
      <c r="D64" s="8">
        <v>1.52</v>
      </c>
      <c r="E64" s="12">
        <v>2</v>
      </c>
      <c r="F64" s="8">
        <v>1.24</v>
      </c>
      <c r="G64" s="12">
        <v>4</v>
      </c>
      <c r="H64" s="8">
        <v>1.72</v>
      </c>
      <c r="I64" s="12">
        <v>0</v>
      </c>
    </row>
    <row r="65" spans="2:9" ht="15" customHeight="1" x14ac:dyDescent="0.2">
      <c r="B65" t="s">
        <v>93</v>
      </c>
      <c r="C65" s="12">
        <v>6</v>
      </c>
      <c r="D65" s="8">
        <v>1.52</v>
      </c>
      <c r="E65" s="12">
        <v>0</v>
      </c>
      <c r="F65" s="8">
        <v>0</v>
      </c>
      <c r="G65" s="12">
        <v>6</v>
      </c>
      <c r="H65" s="8">
        <v>2.59</v>
      </c>
      <c r="I65" s="12">
        <v>0</v>
      </c>
    </row>
    <row r="66" spans="2:9" ht="15" customHeight="1" x14ac:dyDescent="0.2">
      <c r="B66" t="s">
        <v>145</v>
      </c>
      <c r="C66" s="12">
        <v>6</v>
      </c>
      <c r="D66" s="8">
        <v>1.52</v>
      </c>
      <c r="E66" s="12">
        <v>5</v>
      </c>
      <c r="F66" s="8">
        <v>3.11</v>
      </c>
      <c r="G66" s="12">
        <v>1</v>
      </c>
      <c r="H66" s="8">
        <v>0.43</v>
      </c>
      <c r="I66" s="12">
        <v>0</v>
      </c>
    </row>
    <row r="67" spans="2:9" ht="15" customHeight="1" x14ac:dyDescent="0.2">
      <c r="B67" t="s">
        <v>100</v>
      </c>
      <c r="C67" s="12">
        <v>6</v>
      </c>
      <c r="D67" s="8">
        <v>1.52</v>
      </c>
      <c r="E67" s="12">
        <v>2</v>
      </c>
      <c r="F67" s="8">
        <v>1.24</v>
      </c>
      <c r="G67" s="12">
        <v>4</v>
      </c>
      <c r="H67" s="8">
        <v>1.72</v>
      </c>
      <c r="I67" s="12">
        <v>0</v>
      </c>
    </row>
    <row r="69" spans="2:9" ht="15" customHeight="1" x14ac:dyDescent="0.2">
      <c r="B69" t="s">
        <v>161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9F655-CA43-4938-BFBE-F57B1601AA68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175</v>
      </c>
    </row>
    <row r="4" spans="2:9" ht="33" customHeight="1" x14ac:dyDescent="0.2">
      <c r="B4" t="s">
        <v>157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2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19</v>
      </c>
      <c r="C6" s="12">
        <v>84</v>
      </c>
      <c r="D6" s="8">
        <v>16.940000000000001</v>
      </c>
      <c r="E6" s="12">
        <v>25</v>
      </c>
      <c r="F6" s="8">
        <v>11.52</v>
      </c>
      <c r="G6" s="12">
        <v>59</v>
      </c>
      <c r="H6" s="8">
        <v>22.01</v>
      </c>
      <c r="I6" s="12">
        <v>0</v>
      </c>
    </row>
    <row r="7" spans="2:9" ht="15" customHeight="1" x14ac:dyDescent="0.2">
      <c r="B7" t="s">
        <v>20</v>
      </c>
      <c r="C7" s="12">
        <v>55</v>
      </c>
      <c r="D7" s="8">
        <v>11.09</v>
      </c>
      <c r="E7" s="12">
        <v>19</v>
      </c>
      <c r="F7" s="8">
        <v>8.76</v>
      </c>
      <c r="G7" s="12">
        <v>36</v>
      </c>
      <c r="H7" s="8">
        <v>13.43</v>
      </c>
      <c r="I7" s="12">
        <v>0</v>
      </c>
    </row>
    <row r="8" spans="2:9" ht="15" customHeight="1" x14ac:dyDescent="0.2">
      <c r="B8" t="s">
        <v>21</v>
      </c>
      <c r="C8" s="12">
        <v>1</v>
      </c>
      <c r="D8" s="8">
        <v>0.2</v>
      </c>
      <c r="E8" s="12">
        <v>0</v>
      </c>
      <c r="F8" s="8">
        <v>0</v>
      </c>
      <c r="G8" s="12">
        <v>1</v>
      </c>
      <c r="H8" s="8">
        <v>0.37</v>
      </c>
      <c r="I8" s="12">
        <v>0</v>
      </c>
    </row>
    <row r="9" spans="2:9" ht="15" customHeight="1" x14ac:dyDescent="0.2">
      <c r="B9" t="s">
        <v>22</v>
      </c>
      <c r="C9" s="12">
        <v>3</v>
      </c>
      <c r="D9" s="8">
        <v>0.6</v>
      </c>
      <c r="E9" s="12">
        <v>0</v>
      </c>
      <c r="F9" s="8">
        <v>0</v>
      </c>
      <c r="G9" s="12">
        <v>3</v>
      </c>
      <c r="H9" s="8">
        <v>1.1200000000000001</v>
      </c>
      <c r="I9" s="12">
        <v>0</v>
      </c>
    </row>
    <row r="10" spans="2:9" ht="15" customHeight="1" x14ac:dyDescent="0.2">
      <c r="B10" t="s">
        <v>23</v>
      </c>
      <c r="C10" s="12">
        <v>4</v>
      </c>
      <c r="D10" s="8">
        <v>0.81</v>
      </c>
      <c r="E10" s="12">
        <v>1</v>
      </c>
      <c r="F10" s="8">
        <v>0.46</v>
      </c>
      <c r="G10" s="12">
        <v>3</v>
      </c>
      <c r="H10" s="8">
        <v>1.1200000000000001</v>
      </c>
      <c r="I10" s="12">
        <v>0</v>
      </c>
    </row>
    <row r="11" spans="2:9" ht="15" customHeight="1" x14ac:dyDescent="0.2">
      <c r="B11" t="s">
        <v>24</v>
      </c>
      <c r="C11" s="12">
        <v>148</v>
      </c>
      <c r="D11" s="8">
        <v>29.84</v>
      </c>
      <c r="E11" s="12">
        <v>50</v>
      </c>
      <c r="F11" s="8">
        <v>23.04</v>
      </c>
      <c r="G11" s="12">
        <v>98</v>
      </c>
      <c r="H11" s="8">
        <v>36.57</v>
      </c>
      <c r="I11" s="12">
        <v>0</v>
      </c>
    </row>
    <row r="12" spans="2:9" ht="15" customHeight="1" x14ac:dyDescent="0.2">
      <c r="B12" t="s">
        <v>25</v>
      </c>
      <c r="C12" s="12">
        <v>3</v>
      </c>
      <c r="D12" s="8">
        <v>0.6</v>
      </c>
      <c r="E12" s="12">
        <v>1</v>
      </c>
      <c r="F12" s="8">
        <v>0.46</v>
      </c>
      <c r="G12" s="12">
        <v>2</v>
      </c>
      <c r="H12" s="8">
        <v>0.75</v>
      </c>
      <c r="I12" s="12">
        <v>0</v>
      </c>
    </row>
    <row r="13" spans="2:9" ht="15" customHeight="1" x14ac:dyDescent="0.2">
      <c r="B13" t="s">
        <v>26</v>
      </c>
      <c r="C13" s="12">
        <v>13</v>
      </c>
      <c r="D13" s="8">
        <v>2.62</v>
      </c>
      <c r="E13" s="12">
        <v>5</v>
      </c>
      <c r="F13" s="8">
        <v>2.2999999999999998</v>
      </c>
      <c r="G13" s="12">
        <v>8</v>
      </c>
      <c r="H13" s="8">
        <v>2.99</v>
      </c>
      <c r="I13" s="12">
        <v>0</v>
      </c>
    </row>
    <row r="14" spans="2:9" ht="15" customHeight="1" x14ac:dyDescent="0.2">
      <c r="B14" t="s">
        <v>27</v>
      </c>
      <c r="C14" s="12">
        <v>14</v>
      </c>
      <c r="D14" s="8">
        <v>2.82</v>
      </c>
      <c r="E14" s="12">
        <v>7</v>
      </c>
      <c r="F14" s="8">
        <v>3.23</v>
      </c>
      <c r="G14" s="12">
        <v>7</v>
      </c>
      <c r="H14" s="8">
        <v>2.61</v>
      </c>
      <c r="I14" s="12">
        <v>0</v>
      </c>
    </row>
    <row r="15" spans="2:9" ht="15" customHeight="1" x14ac:dyDescent="0.2">
      <c r="B15" t="s">
        <v>28</v>
      </c>
      <c r="C15" s="12">
        <v>40</v>
      </c>
      <c r="D15" s="8">
        <v>8.06</v>
      </c>
      <c r="E15" s="12">
        <v>28</v>
      </c>
      <c r="F15" s="8">
        <v>12.9</v>
      </c>
      <c r="G15" s="12">
        <v>11</v>
      </c>
      <c r="H15" s="8">
        <v>4.0999999999999996</v>
      </c>
      <c r="I15" s="12">
        <v>0</v>
      </c>
    </row>
    <row r="16" spans="2:9" ht="15" customHeight="1" x14ac:dyDescent="0.2">
      <c r="B16" t="s">
        <v>29</v>
      </c>
      <c r="C16" s="12">
        <v>69</v>
      </c>
      <c r="D16" s="8">
        <v>13.91</v>
      </c>
      <c r="E16" s="12">
        <v>56</v>
      </c>
      <c r="F16" s="8">
        <v>25.81</v>
      </c>
      <c r="G16" s="12">
        <v>13</v>
      </c>
      <c r="H16" s="8">
        <v>4.8499999999999996</v>
      </c>
      <c r="I16" s="12">
        <v>0</v>
      </c>
    </row>
    <row r="17" spans="2:9" ht="15" customHeight="1" x14ac:dyDescent="0.2">
      <c r="B17" t="s">
        <v>30</v>
      </c>
      <c r="C17" s="12">
        <v>20</v>
      </c>
      <c r="D17" s="8">
        <v>4.03</v>
      </c>
      <c r="E17" s="12">
        <v>6</v>
      </c>
      <c r="F17" s="8">
        <v>2.76</v>
      </c>
      <c r="G17" s="12">
        <v>5</v>
      </c>
      <c r="H17" s="8">
        <v>1.87</v>
      </c>
      <c r="I17" s="12">
        <v>0</v>
      </c>
    </row>
    <row r="18" spans="2:9" ht="15" customHeight="1" x14ac:dyDescent="0.2">
      <c r="B18" t="s">
        <v>31</v>
      </c>
      <c r="C18" s="12">
        <v>17</v>
      </c>
      <c r="D18" s="8">
        <v>3.43</v>
      </c>
      <c r="E18" s="12">
        <v>12</v>
      </c>
      <c r="F18" s="8">
        <v>5.53</v>
      </c>
      <c r="G18" s="12">
        <v>4</v>
      </c>
      <c r="H18" s="8">
        <v>1.49</v>
      </c>
      <c r="I18" s="12">
        <v>0</v>
      </c>
    </row>
    <row r="19" spans="2:9" ht="15" customHeight="1" x14ac:dyDescent="0.2">
      <c r="B19" t="s">
        <v>32</v>
      </c>
      <c r="C19" s="12">
        <v>25</v>
      </c>
      <c r="D19" s="8">
        <v>5.04</v>
      </c>
      <c r="E19" s="12">
        <v>7</v>
      </c>
      <c r="F19" s="8">
        <v>3.23</v>
      </c>
      <c r="G19" s="12">
        <v>18</v>
      </c>
      <c r="H19" s="8">
        <v>6.72</v>
      </c>
      <c r="I19" s="12">
        <v>0</v>
      </c>
    </row>
    <row r="20" spans="2:9" ht="15" customHeight="1" x14ac:dyDescent="0.2">
      <c r="B20" s="9" t="s">
        <v>158</v>
      </c>
      <c r="C20" s="12">
        <f>SUM(LTBL_37387[総数／事業所数])</f>
        <v>496</v>
      </c>
      <c r="E20" s="12">
        <f>SUBTOTAL(109,LTBL_37387[個人／事業所数])</f>
        <v>217</v>
      </c>
      <c r="G20" s="12">
        <f>SUBTOTAL(109,LTBL_37387[法人／事業所数])</f>
        <v>268</v>
      </c>
      <c r="I20" s="12">
        <f>SUBTOTAL(109,LTBL_37387[法人以外の団体／事業所数])</f>
        <v>0</v>
      </c>
    </row>
    <row r="21" spans="2:9" ht="15" customHeight="1" x14ac:dyDescent="0.2">
      <c r="E21" s="11">
        <f>LTBL_37387[[#Totals],[個人／事業所数]]/LTBL_37387[[#Totals],[総数／事業所数]]</f>
        <v>0.4375</v>
      </c>
      <c r="G21" s="11">
        <f>LTBL_37387[[#Totals],[法人／事業所数]]/LTBL_37387[[#Totals],[総数／事業所数]]</f>
        <v>0.54032258064516125</v>
      </c>
      <c r="I21" s="11">
        <f>LTBL_37387[[#Totals],[法人以外の団体／事業所数]]/LTBL_37387[[#Totals],[総数／事業所数]]</f>
        <v>0</v>
      </c>
    </row>
    <row r="23" spans="2:9" ht="33" customHeight="1" x14ac:dyDescent="0.2">
      <c r="B23" t="s">
        <v>159</v>
      </c>
      <c r="C23" s="10" t="s">
        <v>34</v>
      </c>
      <c r="D23" s="10" t="s">
        <v>35</v>
      </c>
      <c r="E23" s="10" t="s">
        <v>36</v>
      </c>
      <c r="F23" s="10" t="s">
        <v>37</v>
      </c>
      <c r="G23" s="10" t="s">
        <v>38</v>
      </c>
      <c r="H23" s="10" t="s">
        <v>39</v>
      </c>
      <c r="I23" s="10" t="s">
        <v>40</v>
      </c>
    </row>
    <row r="24" spans="2:9" ht="15" customHeight="1" x14ac:dyDescent="0.2">
      <c r="B24" t="s">
        <v>57</v>
      </c>
      <c r="C24" s="12">
        <v>60</v>
      </c>
      <c r="D24" s="8">
        <v>12.1</v>
      </c>
      <c r="E24" s="12">
        <v>54</v>
      </c>
      <c r="F24" s="8">
        <v>24.88</v>
      </c>
      <c r="G24" s="12">
        <v>6</v>
      </c>
      <c r="H24" s="8">
        <v>2.2400000000000002</v>
      </c>
      <c r="I24" s="12">
        <v>0</v>
      </c>
    </row>
    <row r="25" spans="2:9" ht="15" customHeight="1" x14ac:dyDescent="0.2">
      <c r="B25" t="s">
        <v>51</v>
      </c>
      <c r="C25" s="12">
        <v>48</v>
      </c>
      <c r="D25" s="8">
        <v>9.68</v>
      </c>
      <c r="E25" s="12">
        <v>18</v>
      </c>
      <c r="F25" s="8">
        <v>8.2899999999999991</v>
      </c>
      <c r="G25" s="12">
        <v>30</v>
      </c>
      <c r="H25" s="8">
        <v>11.19</v>
      </c>
      <c r="I25" s="12">
        <v>0</v>
      </c>
    </row>
    <row r="26" spans="2:9" ht="15" customHeight="1" x14ac:dyDescent="0.2">
      <c r="B26" t="s">
        <v>41</v>
      </c>
      <c r="C26" s="12">
        <v>37</v>
      </c>
      <c r="D26" s="8">
        <v>7.46</v>
      </c>
      <c r="E26" s="12">
        <v>10</v>
      </c>
      <c r="F26" s="8">
        <v>4.6100000000000003</v>
      </c>
      <c r="G26" s="12">
        <v>27</v>
      </c>
      <c r="H26" s="8">
        <v>10.07</v>
      </c>
      <c r="I26" s="12">
        <v>0</v>
      </c>
    </row>
    <row r="27" spans="2:9" ht="15" customHeight="1" x14ac:dyDescent="0.2">
      <c r="B27" t="s">
        <v>56</v>
      </c>
      <c r="C27" s="12">
        <v>33</v>
      </c>
      <c r="D27" s="8">
        <v>6.65</v>
      </c>
      <c r="E27" s="12">
        <v>27</v>
      </c>
      <c r="F27" s="8">
        <v>12.44</v>
      </c>
      <c r="G27" s="12">
        <v>6</v>
      </c>
      <c r="H27" s="8">
        <v>2.2400000000000002</v>
      </c>
      <c r="I27" s="12">
        <v>0</v>
      </c>
    </row>
    <row r="28" spans="2:9" ht="15" customHeight="1" x14ac:dyDescent="0.2">
      <c r="B28" t="s">
        <v>48</v>
      </c>
      <c r="C28" s="12">
        <v>32</v>
      </c>
      <c r="D28" s="8">
        <v>6.45</v>
      </c>
      <c r="E28" s="12">
        <v>2</v>
      </c>
      <c r="F28" s="8">
        <v>0.92</v>
      </c>
      <c r="G28" s="12">
        <v>30</v>
      </c>
      <c r="H28" s="8">
        <v>11.19</v>
      </c>
      <c r="I28" s="12">
        <v>0</v>
      </c>
    </row>
    <row r="29" spans="2:9" ht="15" customHeight="1" x14ac:dyDescent="0.2">
      <c r="B29" t="s">
        <v>42</v>
      </c>
      <c r="C29" s="12">
        <v>24</v>
      </c>
      <c r="D29" s="8">
        <v>4.84</v>
      </c>
      <c r="E29" s="12">
        <v>8</v>
      </c>
      <c r="F29" s="8">
        <v>3.69</v>
      </c>
      <c r="G29" s="12">
        <v>16</v>
      </c>
      <c r="H29" s="8">
        <v>5.97</v>
      </c>
      <c r="I29" s="12">
        <v>0</v>
      </c>
    </row>
    <row r="30" spans="2:9" ht="15" customHeight="1" x14ac:dyDescent="0.2">
      <c r="B30" t="s">
        <v>49</v>
      </c>
      <c r="C30" s="12">
        <v>24</v>
      </c>
      <c r="D30" s="8">
        <v>4.84</v>
      </c>
      <c r="E30" s="12">
        <v>18</v>
      </c>
      <c r="F30" s="8">
        <v>8.2899999999999991</v>
      </c>
      <c r="G30" s="12">
        <v>6</v>
      </c>
      <c r="H30" s="8">
        <v>2.2400000000000002</v>
      </c>
      <c r="I30" s="12">
        <v>0</v>
      </c>
    </row>
    <row r="31" spans="2:9" ht="15" customHeight="1" x14ac:dyDescent="0.2">
      <c r="B31" t="s">
        <v>43</v>
      </c>
      <c r="C31" s="12">
        <v>23</v>
      </c>
      <c r="D31" s="8">
        <v>4.6399999999999997</v>
      </c>
      <c r="E31" s="12">
        <v>7</v>
      </c>
      <c r="F31" s="8">
        <v>3.23</v>
      </c>
      <c r="G31" s="12">
        <v>16</v>
      </c>
      <c r="H31" s="8">
        <v>5.97</v>
      </c>
      <c r="I31" s="12">
        <v>0</v>
      </c>
    </row>
    <row r="32" spans="2:9" ht="15" customHeight="1" x14ac:dyDescent="0.2">
      <c r="B32" t="s">
        <v>58</v>
      </c>
      <c r="C32" s="12">
        <v>20</v>
      </c>
      <c r="D32" s="8">
        <v>4.03</v>
      </c>
      <c r="E32" s="12">
        <v>6</v>
      </c>
      <c r="F32" s="8">
        <v>2.76</v>
      </c>
      <c r="G32" s="12">
        <v>5</v>
      </c>
      <c r="H32" s="8">
        <v>1.87</v>
      </c>
      <c r="I32" s="12">
        <v>0</v>
      </c>
    </row>
    <row r="33" spans="2:9" ht="15" customHeight="1" x14ac:dyDescent="0.2">
      <c r="B33" t="s">
        <v>50</v>
      </c>
      <c r="C33" s="12">
        <v>14</v>
      </c>
      <c r="D33" s="8">
        <v>2.82</v>
      </c>
      <c r="E33" s="12">
        <v>6</v>
      </c>
      <c r="F33" s="8">
        <v>2.76</v>
      </c>
      <c r="G33" s="12">
        <v>8</v>
      </c>
      <c r="H33" s="8">
        <v>2.99</v>
      </c>
      <c r="I33" s="12">
        <v>0</v>
      </c>
    </row>
    <row r="34" spans="2:9" ht="15" customHeight="1" x14ac:dyDescent="0.2">
      <c r="B34" t="s">
        <v>59</v>
      </c>
      <c r="C34" s="12">
        <v>13</v>
      </c>
      <c r="D34" s="8">
        <v>2.62</v>
      </c>
      <c r="E34" s="12">
        <v>12</v>
      </c>
      <c r="F34" s="8">
        <v>5.53</v>
      </c>
      <c r="G34" s="12">
        <v>1</v>
      </c>
      <c r="H34" s="8">
        <v>0.37</v>
      </c>
      <c r="I34" s="12">
        <v>0</v>
      </c>
    </row>
    <row r="35" spans="2:9" ht="15" customHeight="1" x14ac:dyDescent="0.2">
      <c r="B35" t="s">
        <v>66</v>
      </c>
      <c r="C35" s="12">
        <v>12</v>
      </c>
      <c r="D35" s="8">
        <v>2.42</v>
      </c>
      <c r="E35" s="12">
        <v>4</v>
      </c>
      <c r="F35" s="8">
        <v>1.84</v>
      </c>
      <c r="G35" s="12">
        <v>8</v>
      </c>
      <c r="H35" s="8">
        <v>2.99</v>
      </c>
      <c r="I35" s="12">
        <v>0</v>
      </c>
    </row>
    <row r="36" spans="2:9" ht="15" customHeight="1" x14ac:dyDescent="0.2">
      <c r="B36" t="s">
        <v>60</v>
      </c>
      <c r="C36" s="12">
        <v>12</v>
      </c>
      <c r="D36" s="8">
        <v>2.42</v>
      </c>
      <c r="E36" s="12">
        <v>4</v>
      </c>
      <c r="F36" s="8">
        <v>1.84</v>
      </c>
      <c r="G36" s="12">
        <v>8</v>
      </c>
      <c r="H36" s="8">
        <v>2.99</v>
      </c>
      <c r="I36" s="12">
        <v>0</v>
      </c>
    </row>
    <row r="37" spans="2:9" ht="15" customHeight="1" x14ac:dyDescent="0.2">
      <c r="B37" t="s">
        <v>54</v>
      </c>
      <c r="C37" s="12">
        <v>9</v>
      </c>
      <c r="D37" s="8">
        <v>1.81</v>
      </c>
      <c r="E37" s="12">
        <v>5</v>
      </c>
      <c r="F37" s="8">
        <v>2.2999999999999998</v>
      </c>
      <c r="G37" s="12">
        <v>4</v>
      </c>
      <c r="H37" s="8">
        <v>1.49</v>
      </c>
      <c r="I37" s="12">
        <v>0</v>
      </c>
    </row>
    <row r="38" spans="2:9" ht="15" customHeight="1" x14ac:dyDescent="0.2">
      <c r="B38" t="s">
        <v>45</v>
      </c>
      <c r="C38" s="12">
        <v>8</v>
      </c>
      <c r="D38" s="8">
        <v>1.61</v>
      </c>
      <c r="E38" s="12">
        <v>2</v>
      </c>
      <c r="F38" s="8">
        <v>0.92</v>
      </c>
      <c r="G38" s="12">
        <v>6</v>
      </c>
      <c r="H38" s="8">
        <v>2.2400000000000002</v>
      </c>
      <c r="I38" s="12">
        <v>0</v>
      </c>
    </row>
    <row r="39" spans="2:9" ht="15" customHeight="1" x14ac:dyDescent="0.2">
      <c r="B39" t="s">
        <v>46</v>
      </c>
      <c r="C39" s="12">
        <v>8</v>
      </c>
      <c r="D39" s="8">
        <v>1.61</v>
      </c>
      <c r="E39" s="12">
        <v>1</v>
      </c>
      <c r="F39" s="8">
        <v>0.46</v>
      </c>
      <c r="G39" s="12">
        <v>7</v>
      </c>
      <c r="H39" s="8">
        <v>2.61</v>
      </c>
      <c r="I39" s="12">
        <v>0</v>
      </c>
    </row>
    <row r="40" spans="2:9" ht="15" customHeight="1" x14ac:dyDescent="0.2">
      <c r="B40" t="s">
        <v>53</v>
      </c>
      <c r="C40" s="12">
        <v>8</v>
      </c>
      <c r="D40" s="8">
        <v>1.61</v>
      </c>
      <c r="E40" s="12">
        <v>4</v>
      </c>
      <c r="F40" s="8">
        <v>1.84</v>
      </c>
      <c r="G40" s="12">
        <v>4</v>
      </c>
      <c r="H40" s="8">
        <v>1.49</v>
      </c>
      <c r="I40" s="12">
        <v>0</v>
      </c>
    </row>
    <row r="41" spans="2:9" ht="15" customHeight="1" x14ac:dyDescent="0.2">
      <c r="B41" t="s">
        <v>64</v>
      </c>
      <c r="C41" s="12">
        <v>8</v>
      </c>
      <c r="D41" s="8">
        <v>1.61</v>
      </c>
      <c r="E41" s="12">
        <v>2</v>
      </c>
      <c r="F41" s="8">
        <v>0.92</v>
      </c>
      <c r="G41" s="12">
        <v>6</v>
      </c>
      <c r="H41" s="8">
        <v>2.2400000000000002</v>
      </c>
      <c r="I41" s="12">
        <v>0</v>
      </c>
    </row>
    <row r="42" spans="2:9" ht="15" customHeight="1" x14ac:dyDescent="0.2">
      <c r="B42" t="s">
        <v>71</v>
      </c>
      <c r="C42" s="12">
        <v>7</v>
      </c>
      <c r="D42" s="8">
        <v>1.41</v>
      </c>
      <c r="E42" s="12">
        <v>2</v>
      </c>
      <c r="F42" s="8">
        <v>0.92</v>
      </c>
      <c r="G42" s="12">
        <v>5</v>
      </c>
      <c r="H42" s="8">
        <v>1.87</v>
      </c>
      <c r="I42" s="12">
        <v>0</v>
      </c>
    </row>
    <row r="43" spans="2:9" ht="15" customHeight="1" x14ac:dyDescent="0.2">
      <c r="B43" t="s">
        <v>67</v>
      </c>
      <c r="C43" s="12">
        <v>6</v>
      </c>
      <c r="D43" s="8">
        <v>1.21</v>
      </c>
      <c r="E43" s="12">
        <v>1</v>
      </c>
      <c r="F43" s="8">
        <v>0.46</v>
      </c>
      <c r="G43" s="12">
        <v>5</v>
      </c>
      <c r="H43" s="8">
        <v>1.87</v>
      </c>
      <c r="I43" s="12">
        <v>0</v>
      </c>
    </row>
    <row r="46" spans="2:9" ht="33" customHeight="1" x14ac:dyDescent="0.2">
      <c r="B46" t="s">
        <v>160</v>
      </c>
      <c r="C46" s="10" t="s">
        <v>34</v>
      </c>
      <c r="D46" s="10" t="s">
        <v>35</v>
      </c>
      <c r="E46" s="10" t="s">
        <v>36</v>
      </c>
      <c r="F46" s="10" t="s">
        <v>37</v>
      </c>
      <c r="G46" s="10" t="s">
        <v>38</v>
      </c>
      <c r="H46" s="10" t="s">
        <v>39</v>
      </c>
      <c r="I46" s="10" t="s">
        <v>40</v>
      </c>
    </row>
    <row r="47" spans="2:9" ht="15" customHeight="1" x14ac:dyDescent="0.2">
      <c r="B47" t="s">
        <v>102</v>
      </c>
      <c r="C47" s="12">
        <v>30</v>
      </c>
      <c r="D47" s="8">
        <v>6.05</v>
      </c>
      <c r="E47" s="12">
        <v>28</v>
      </c>
      <c r="F47" s="8">
        <v>12.9</v>
      </c>
      <c r="G47" s="12">
        <v>2</v>
      </c>
      <c r="H47" s="8">
        <v>0.75</v>
      </c>
      <c r="I47" s="12">
        <v>0</v>
      </c>
    </row>
    <row r="48" spans="2:9" ht="15" customHeight="1" x14ac:dyDescent="0.2">
      <c r="B48" t="s">
        <v>101</v>
      </c>
      <c r="C48" s="12">
        <v>18</v>
      </c>
      <c r="D48" s="8">
        <v>3.63</v>
      </c>
      <c r="E48" s="12">
        <v>17</v>
      </c>
      <c r="F48" s="8">
        <v>7.83</v>
      </c>
      <c r="G48" s="12">
        <v>1</v>
      </c>
      <c r="H48" s="8">
        <v>0.37</v>
      </c>
      <c r="I48" s="12">
        <v>0</v>
      </c>
    </row>
    <row r="49" spans="2:9" ht="15" customHeight="1" x14ac:dyDescent="0.2">
      <c r="B49" t="s">
        <v>90</v>
      </c>
      <c r="C49" s="12">
        <v>17</v>
      </c>
      <c r="D49" s="8">
        <v>3.43</v>
      </c>
      <c r="E49" s="12">
        <v>1</v>
      </c>
      <c r="F49" s="8">
        <v>0.46</v>
      </c>
      <c r="G49" s="12">
        <v>16</v>
      </c>
      <c r="H49" s="8">
        <v>5.97</v>
      </c>
      <c r="I49" s="12">
        <v>0</v>
      </c>
    </row>
    <row r="50" spans="2:9" ht="15" customHeight="1" x14ac:dyDescent="0.2">
      <c r="B50" t="s">
        <v>87</v>
      </c>
      <c r="C50" s="12">
        <v>12</v>
      </c>
      <c r="D50" s="8">
        <v>2.42</v>
      </c>
      <c r="E50" s="12">
        <v>1</v>
      </c>
      <c r="F50" s="8">
        <v>0.46</v>
      </c>
      <c r="G50" s="12">
        <v>11</v>
      </c>
      <c r="H50" s="8">
        <v>4.0999999999999996</v>
      </c>
      <c r="I50" s="12">
        <v>0</v>
      </c>
    </row>
    <row r="51" spans="2:9" ht="15" customHeight="1" x14ac:dyDescent="0.2">
      <c r="B51" t="s">
        <v>106</v>
      </c>
      <c r="C51" s="12">
        <v>12</v>
      </c>
      <c r="D51" s="8">
        <v>2.42</v>
      </c>
      <c r="E51" s="12">
        <v>4</v>
      </c>
      <c r="F51" s="8">
        <v>1.84</v>
      </c>
      <c r="G51" s="12">
        <v>8</v>
      </c>
      <c r="H51" s="8">
        <v>2.99</v>
      </c>
      <c r="I51" s="12">
        <v>0</v>
      </c>
    </row>
    <row r="52" spans="2:9" ht="15" customHeight="1" x14ac:dyDescent="0.2">
      <c r="B52" t="s">
        <v>89</v>
      </c>
      <c r="C52" s="12">
        <v>11</v>
      </c>
      <c r="D52" s="8">
        <v>2.2200000000000002</v>
      </c>
      <c r="E52" s="12">
        <v>5</v>
      </c>
      <c r="F52" s="8">
        <v>2.2999999999999998</v>
      </c>
      <c r="G52" s="12">
        <v>6</v>
      </c>
      <c r="H52" s="8">
        <v>2.2400000000000002</v>
      </c>
      <c r="I52" s="12">
        <v>0</v>
      </c>
    </row>
    <row r="53" spans="2:9" ht="15" customHeight="1" x14ac:dyDescent="0.2">
      <c r="B53" t="s">
        <v>91</v>
      </c>
      <c r="C53" s="12">
        <v>11</v>
      </c>
      <c r="D53" s="8">
        <v>2.2200000000000002</v>
      </c>
      <c r="E53" s="12">
        <v>7</v>
      </c>
      <c r="F53" s="8">
        <v>3.23</v>
      </c>
      <c r="G53" s="12">
        <v>4</v>
      </c>
      <c r="H53" s="8">
        <v>1.49</v>
      </c>
      <c r="I53" s="12">
        <v>0</v>
      </c>
    </row>
    <row r="54" spans="2:9" ht="15" customHeight="1" x14ac:dyDescent="0.2">
      <c r="B54" t="s">
        <v>93</v>
      </c>
      <c r="C54" s="12">
        <v>11</v>
      </c>
      <c r="D54" s="8">
        <v>2.2200000000000002</v>
      </c>
      <c r="E54" s="12">
        <v>3</v>
      </c>
      <c r="F54" s="8">
        <v>1.38</v>
      </c>
      <c r="G54" s="12">
        <v>8</v>
      </c>
      <c r="H54" s="8">
        <v>2.99</v>
      </c>
      <c r="I54" s="12">
        <v>0</v>
      </c>
    </row>
    <row r="55" spans="2:9" ht="15" customHeight="1" x14ac:dyDescent="0.2">
      <c r="B55" t="s">
        <v>94</v>
      </c>
      <c r="C55" s="12">
        <v>11</v>
      </c>
      <c r="D55" s="8">
        <v>2.2200000000000002</v>
      </c>
      <c r="E55" s="12">
        <v>6</v>
      </c>
      <c r="F55" s="8">
        <v>2.76</v>
      </c>
      <c r="G55" s="12">
        <v>5</v>
      </c>
      <c r="H55" s="8">
        <v>1.87</v>
      </c>
      <c r="I55" s="12">
        <v>0</v>
      </c>
    </row>
    <row r="56" spans="2:9" ht="15" customHeight="1" x14ac:dyDescent="0.2">
      <c r="B56" t="s">
        <v>119</v>
      </c>
      <c r="C56" s="12">
        <v>10</v>
      </c>
      <c r="D56" s="8">
        <v>2.02</v>
      </c>
      <c r="E56" s="12">
        <v>3</v>
      </c>
      <c r="F56" s="8">
        <v>1.38</v>
      </c>
      <c r="G56" s="12">
        <v>7</v>
      </c>
      <c r="H56" s="8">
        <v>2.61</v>
      </c>
      <c r="I56" s="12">
        <v>0</v>
      </c>
    </row>
    <row r="57" spans="2:9" ht="15" customHeight="1" x14ac:dyDescent="0.2">
      <c r="B57" t="s">
        <v>129</v>
      </c>
      <c r="C57" s="12">
        <v>10</v>
      </c>
      <c r="D57" s="8">
        <v>2.02</v>
      </c>
      <c r="E57" s="12">
        <v>0</v>
      </c>
      <c r="F57" s="8">
        <v>0</v>
      </c>
      <c r="G57" s="12">
        <v>1</v>
      </c>
      <c r="H57" s="8">
        <v>0.37</v>
      </c>
      <c r="I57" s="12">
        <v>0</v>
      </c>
    </row>
    <row r="58" spans="2:9" ht="15" customHeight="1" x14ac:dyDescent="0.2">
      <c r="B58" t="s">
        <v>121</v>
      </c>
      <c r="C58" s="12">
        <v>9</v>
      </c>
      <c r="D58" s="8">
        <v>1.81</v>
      </c>
      <c r="E58" s="12">
        <v>3</v>
      </c>
      <c r="F58" s="8">
        <v>1.38</v>
      </c>
      <c r="G58" s="12">
        <v>6</v>
      </c>
      <c r="H58" s="8">
        <v>2.2400000000000002</v>
      </c>
      <c r="I58" s="12">
        <v>0</v>
      </c>
    </row>
    <row r="59" spans="2:9" ht="15" customHeight="1" x14ac:dyDescent="0.2">
      <c r="B59" t="s">
        <v>105</v>
      </c>
      <c r="C59" s="12">
        <v>9</v>
      </c>
      <c r="D59" s="8">
        <v>1.81</v>
      </c>
      <c r="E59" s="12">
        <v>9</v>
      </c>
      <c r="F59" s="8">
        <v>4.1500000000000004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88</v>
      </c>
      <c r="C60" s="12">
        <v>8</v>
      </c>
      <c r="D60" s="8">
        <v>1.61</v>
      </c>
      <c r="E60" s="12">
        <v>4</v>
      </c>
      <c r="F60" s="8">
        <v>1.84</v>
      </c>
      <c r="G60" s="12">
        <v>4</v>
      </c>
      <c r="H60" s="8">
        <v>1.49</v>
      </c>
      <c r="I60" s="12">
        <v>0</v>
      </c>
    </row>
    <row r="61" spans="2:9" ht="15" customHeight="1" x14ac:dyDescent="0.2">
      <c r="B61" t="s">
        <v>146</v>
      </c>
      <c r="C61" s="12">
        <v>8</v>
      </c>
      <c r="D61" s="8">
        <v>1.61</v>
      </c>
      <c r="E61" s="12">
        <v>0</v>
      </c>
      <c r="F61" s="8">
        <v>0</v>
      </c>
      <c r="G61" s="12">
        <v>8</v>
      </c>
      <c r="H61" s="8">
        <v>2.99</v>
      </c>
      <c r="I61" s="12">
        <v>0</v>
      </c>
    </row>
    <row r="62" spans="2:9" ht="15" customHeight="1" x14ac:dyDescent="0.2">
      <c r="B62" t="s">
        <v>92</v>
      </c>
      <c r="C62" s="12">
        <v>8</v>
      </c>
      <c r="D62" s="8">
        <v>1.61</v>
      </c>
      <c r="E62" s="12">
        <v>1</v>
      </c>
      <c r="F62" s="8">
        <v>0.46</v>
      </c>
      <c r="G62" s="12">
        <v>7</v>
      </c>
      <c r="H62" s="8">
        <v>2.61</v>
      </c>
      <c r="I62" s="12">
        <v>0</v>
      </c>
    </row>
    <row r="63" spans="2:9" ht="15" customHeight="1" x14ac:dyDescent="0.2">
      <c r="B63" t="s">
        <v>98</v>
      </c>
      <c r="C63" s="12">
        <v>8</v>
      </c>
      <c r="D63" s="8">
        <v>1.61</v>
      </c>
      <c r="E63" s="12">
        <v>5</v>
      </c>
      <c r="F63" s="8">
        <v>2.2999999999999998</v>
      </c>
      <c r="G63" s="12">
        <v>3</v>
      </c>
      <c r="H63" s="8">
        <v>1.1200000000000001</v>
      </c>
      <c r="I63" s="12">
        <v>0</v>
      </c>
    </row>
    <row r="64" spans="2:9" ht="15" customHeight="1" x14ac:dyDescent="0.2">
      <c r="B64" t="s">
        <v>100</v>
      </c>
      <c r="C64" s="12">
        <v>8</v>
      </c>
      <c r="D64" s="8">
        <v>1.61</v>
      </c>
      <c r="E64" s="12">
        <v>8</v>
      </c>
      <c r="F64" s="8">
        <v>3.69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107</v>
      </c>
      <c r="C65" s="12">
        <v>7</v>
      </c>
      <c r="D65" s="8">
        <v>1.41</v>
      </c>
      <c r="E65" s="12">
        <v>1</v>
      </c>
      <c r="F65" s="8">
        <v>0.46</v>
      </c>
      <c r="G65" s="12">
        <v>6</v>
      </c>
      <c r="H65" s="8">
        <v>2.2400000000000002</v>
      </c>
      <c r="I65" s="12">
        <v>0</v>
      </c>
    </row>
    <row r="66" spans="2:9" ht="15" customHeight="1" x14ac:dyDescent="0.2">
      <c r="B66" t="s">
        <v>112</v>
      </c>
      <c r="C66" s="12">
        <v>7</v>
      </c>
      <c r="D66" s="8">
        <v>1.41</v>
      </c>
      <c r="E66" s="12">
        <v>0</v>
      </c>
      <c r="F66" s="8">
        <v>0</v>
      </c>
      <c r="G66" s="12">
        <v>7</v>
      </c>
      <c r="H66" s="8">
        <v>2.61</v>
      </c>
      <c r="I66" s="12">
        <v>0</v>
      </c>
    </row>
    <row r="67" spans="2:9" ht="15" customHeight="1" x14ac:dyDescent="0.2">
      <c r="B67" t="s">
        <v>133</v>
      </c>
      <c r="C67" s="12">
        <v>7</v>
      </c>
      <c r="D67" s="8">
        <v>1.41</v>
      </c>
      <c r="E67" s="12">
        <v>5</v>
      </c>
      <c r="F67" s="8">
        <v>2.2999999999999998</v>
      </c>
      <c r="G67" s="12">
        <v>2</v>
      </c>
      <c r="H67" s="8">
        <v>0.75</v>
      </c>
      <c r="I67" s="12">
        <v>0</v>
      </c>
    </row>
    <row r="68" spans="2:9" ht="15" customHeight="1" x14ac:dyDescent="0.2">
      <c r="B68" t="s">
        <v>118</v>
      </c>
      <c r="C68" s="12">
        <v>7</v>
      </c>
      <c r="D68" s="8">
        <v>1.41</v>
      </c>
      <c r="E68" s="12">
        <v>4</v>
      </c>
      <c r="F68" s="8">
        <v>1.84</v>
      </c>
      <c r="G68" s="12">
        <v>3</v>
      </c>
      <c r="H68" s="8">
        <v>1.1200000000000001</v>
      </c>
      <c r="I68" s="12">
        <v>0</v>
      </c>
    </row>
    <row r="70" spans="2:9" ht="15" customHeight="1" x14ac:dyDescent="0.2">
      <c r="B70" t="s">
        <v>161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F66AB-59C3-4D7A-9628-D70EAF91AF13}">
  <sheetPr>
    <pageSetUpPr fitToPage="1"/>
  </sheetPr>
  <dimension ref="A1:H289"/>
  <sheetViews>
    <sheetView workbookViewId="0"/>
  </sheetViews>
  <sheetFormatPr defaultRowHeight="13.2" x14ac:dyDescent="0.2"/>
  <cols>
    <col min="1" max="1" width="40" bestFit="1" customWidth="1"/>
    <col min="2" max="8" width="10.44140625" customWidth="1"/>
  </cols>
  <sheetData>
    <row r="1" spans="1:8" ht="37.5" customHeight="1" x14ac:dyDescent="0.2">
      <c r="A1" s="6" t="s">
        <v>33</v>
      </c>
      <c r="B1" s="7" t="s">
        <v>34</v>
      </c>
      <c r="C1" s="7" t="s">
        <v>35</v>
      </c>
      <c r="D1" s="7" t="s">
        <v>36</v>
      </c>
      <c r="E1" s="7" t="s">
        <v>37</v>
      </c>
      <c r="F1" s="7" t="s">
        <v>38</v>
      </c>
      <c r="G1" s="7" t="s">
        <v>39</v>
      </c>
      <c r="H1" s="7" t="s">
        <v>40</v>
      </c>
    </row>
    <row r="2" spans="1:8" x14ac:dyDescent="0.2">
      <c r="A2" s="1" t="s">
        <v>0</v>
      </c>
      <c r="B2" s="4">
        <v>26073</v>
      </c>
      <c r="C2" s="5">
        <v>100.00999999999999</v>
      </c>
      <c r="D2" s="4">
        <v>12138</v>
      </c>
      <c r="E2" s="5">
        <v>100.03</v>
      </c>
      <c r="F2" s="4">
        <v>13588</v>
      </c>
      <c r="G2" s="5">
        <v>100.00999999999999</v>
      </c>
      <c r="H2" s="4">
        <v>45</v>
      </c>
    </row>
    <row r="3" spans="1:8" x14ac:dyDescent="0.2">
      <c r="A3" s="2" t="s">
        <v>18</v>
      </c>
      <c r="B3" s="4">
        <v>22</v>
      </c>
      <c r="C3" s="5">
        <v>0.08</v>
      </c>
      <c r="D3" s="4">
        <v>6</v>
      </c>
      <c r="E3" s="5">
        <v>0.05</v>
      </c>
      <c r="F3" s="4">
        <v>16</v>
      </c>
      <c r="G3" s="5">
        <v>0.12</v>
      </c>
      <c r="H3" s="4">
        <v>0</v>
      </c>
    </row>
    <row r="4" spans="1:8" x14ac:dyDescent="0.2">
      <c r="A4" s="2" t="s">
        <v>19</v>
      </c>
      <c r="B4" s="4">
        <v>3399</v>
      </c>
      <c r="C4" s="5">
        <v>13.04</v>
      </c>
      <c r="D4" s="4">
        <v>829</v>
      </c>
      <c r="E4" s="5">
        <v>6.83</v>
      </c>
      <c r="F4" s="4">
        <v>2569</v>
      </c>
      <c r="G4" s="5">
        <v>18.91</v>
      </c>
      <c r="H4" s="4">
        <v>1</v>
      </c>
    </row>
    <row r="5" spans="1:8" x14ac:dyDescent="0.2">
      <c r="A5" s="2" t="s">
        <v>20</v>
      </c>
      <c r="B5" s="4">
        <v>2391</v>
      </c>
      <c r="C5" s="5">
        <v>9.17</v>
      </c>
      <c r="D5" s="4">
        <v>762</v>
      </c>
      <c r="E5" s="5">
        <v>6.28</v>
      </c>
      <c r="F5" s="4">
        <v>1628</v>
      </c>
      <c r="G5" s="5">
        <v>11.98</v>
      </c>
      <c r="H5" s="4">
        <v>1</v>
      </c>
    </row>
    <row r="6" spans="1:8" x14ac:dyDescent="0.2">
      <c r="A6" s="2" t="s">
        <v>21</v>
      </c>
      <c r="B6" s="4">
        <v>104</v>
      </c>
      <c r="C6" s="5">
        <v>0.4</v>
      </c>
      <c r="D6" s="4">
        <v>0</v>
      </c>
      <c r="E6" s="5">
        <v>0</v>
      </c>
      <c r="F6" s="4">
        <v>96</v>
      </c>
      <c r="G6" s="5">
        <v>0.71</v>
      </c>
      <c r="H6" s="4">
        <v>0</v>
      </c>
    </row>
    <row r="7" spans="1:8" x14ac:dyDescent="0.2">
      <c r="A7" s="2" t="s">
        <v>22</v>
      </c>
      <c r="B7" s="4">
        <v>210</v>
      </c>
      <c r="C7" s="5">
        <v>0.81</v>
      </c>
      <c r="D7" s="4">
        <v>7</v>
      </c>
      <c r="E7" s="5">
        <v>0.06</v>
      </c>
      <c r="F7" s="4">
        <v>201</v>
      </c>
      <c r="G7" s="5">
        <v>1.48</v>
      </c>
      <c r="H7" s="4">
        <v>1</v>
      </c>
    </row>
    <row r="8" spans="1:8" x14ac:dyDescent="0.2">
      <c r="A8" s="2" t="s">
        <v>23</v>
      </c>
      <c r="B8" s="4">
        <v>289</v>
      </c>
      <c r="C8" s="5">
        <v>1.1100000000000001</v>
      </c>
      <c r="D8" s="4">
        <v>47</v>
      </c>
      <c r="E8" s="5">
        <v>0.39</v>
      </c>
      <c r="F8" s="4">
        <v>232</v>
      </c>
      <c r="G8" s="5">
        <v>1.71</v>
      </c>
      <c r="H8" s="4">
        <v>3</v>
      </c>
    </row>
    <row r="9" spans="1:8" x14ac:dyDescent="0.2">
      <c r="A9" s="2" t="s">
        <v>24</v>
      </c>
      <c r="B9" s="4">
        <v>6426</v>
      </c>
      <c r="C9" s="5">
        <v>24.65</v>
      </c>
      <c r="D9" s="4">
        <v>2511</v>
      </c>
      <c r="E9" s="5">
        <v>20.69</v>
      </c>
      <c r="F9" s="4">
        <v>3911</v>
      </c>
      <c r="G9" s="5">
        <v>28.78</v>
      </c>
      <c r="H9" s="4">
        <v>4</v>
      </c>
    </row>
    <row r="10" spans="1:8" x14ac:dyDescent="0.2">
      <c r="A10" s="2" t="s">
        <v>25</v>
      </c>
      <c r="B10" s="4">
        <v>203</v>
      </c>
      <c r="C10" s="5">
        <v>0.78</v>
      </c>
      <c r="D10" s="4">
        <v>36</v>
      </c>
      <c r="E10" s="5">
        <v>0.3</v>
      </c>
      <c r="F10" s="4">
        <v>167</v>
      </c>
      <c r="G10" s="5">
        <v>1.23</v>
      </c>
      <c r="H10" s="4">
        <v>0</v>
      </c>
    </row>
    <row r="11" spans="1:8" x14ac:dyDescent="0.2">
      <c r="A11" s="2" t="s">
        <v>26</v>
      </c>
      <c r="B11" s="4">
        <v>2533</v>
      </c>
      <c r="C11" s="5">
        <v>9.7200000000000006</v>
      </c>
      <c r="D11" s="4">
        <v>934</v>
      </c>
      <c r="E11" s="5">
        <v>7.69</v>
      </c>
      <c r="F11" s="4">
        <v>1593</v>
      </c>
      <c r="G11" s="5">
        <v>11.72</v>
      </c>
      <c r="H11" s="4">
        <v>1</v>
      </c>
    </row>
    <row r="12" spans="1:8" x14ac:dyDescent="0.2">
      <c r="A12" s="2" t="s">
        <v>27</v>
      </c>
      <c r="B12" s="4">
        <v>1354</v>
      </c>
      <c r="C12" s="5">
        <v>5.19</v>
      </c>
      <c r="D12" s="4">
        <v>752</v>
      </c>
      <c r="E12" s="5">
        <v>6.2</v>
      </c>
      <c r="F12" s="4">
        <v>591</v>
      </c>
      <c r="G12" s="5">
        <v>4.3499999999999996</v>
      </c>
      <c r="H12" s="4">
        <v>2</v>
      </c>
    </row>
    <row r="13" spans="1:8" x14ac:dyDescent="0.2">
      <c r="A13" s="2" t="s">
        <v>28</v>
      </c>
      <c r="B13" s="4">
        <v>2957</v>
      </c>
      <c r="C13" s="5">
        <v>11.34</v>
      </c>
      <c r="D13" s="4">
        <v>2290</v>
      </c>
      <c r="E13" s="5">
        <v>18.87</v>
      </c>
      <c r="F13" s="4">
        <v>649</v>
      </c>
      <c r="G13" s="5">
        <v>4.78</v>
      </c>
      <c r="H13" s="4">
        <v>3</v>
      </c>
    </row>
    <row r="14" spans="1:8" x14ac:dyDescent="0.2">
      <c r="A14" s="2" t="s">
        <v>29</v>
      </c>
      <c r="B14" s="4">
        <v>2999</v>
      </c>
      <c r="C14" s="5">
        <v>11.5</v>
      </c>
      <c r="D14" s="4">
        <v>2268</v>
      </c>
      <c r="E14" s="5">
        <v>18.690000000000001</v>
      </c>
      <c r="F14" s="4">
        <v>698</v>
      </c>
      <c r="G14" s="5">
        <v>5.14</v>
      </c>
      <c r="H14" s="4">
        <v>2</v>
      </c>
    </row>
    <row r="15" spans="1:8" x14ac:dyDescent="0.2">
      <c r="A15" s="2" t="s">
        <v>30</v>
      </c>
      <c r="B15" s="4">
        <v>1030</v>
      </c>
      <c r="C15" s="5">
        <v>3.95</v>
      </c>
      <c r="D15" s="4">
        <v>638</v>
      </c>
      <c r="E15" s="5">
        <v>5.26</v>
      </c>
      <c r="F15" s="4">
        <v>279</v>
      </c>
      <c r="G15" s="5">
        <v>2.0499999999999998</v>
      </c>
      <c r="H15" s="4">
        <v>3</v>
      </c>
    </row>
    <row r="16" spans="1:8" x14ac:dyDescent="0.2">
      <c r="A16" s="2" t="s">
        <v>31</v>
      </c>
      <c r="B16" s="4">
        <v>1170</v>
      </c>
      <c r="C16" s="5">
        <v>4.49</v>
      </c>
      <c r="D16" s="4">
        <v>740</v>
      </c>
      <c r="E16" s="5">
        <v>6.1</v>
      </c>
      <c r="F16" s="4">
        <v>350</v>
      </c>
      <c r="G16" s="5">
        <v>2.58</v>
      </c>
      <c r="H16" s="4">
        <v>4</v>
      </c>
    </row>
    <row r="17" spans="1:8" x14ac:dyDescent="0.2">
      <c r="A17" s="2" t="s">
        <v>32</v>
      </c>
      <c r="B17" s="4">
        <v>986</v>
      </c>
      <c r="C17" s="5">
        <v>3.78</v>
      </c>
      <c r="D17" s="4">
        <v>318</v>
      </c>
      <c r="E17" s="5">
        <v>2.62</v>
      </c>
      <c r="F17" s="4">
        <v>608</v>
      </c>
      <c r="G17" s="5">
        <v>4.47</v>
      </c>
      <c r="H17" s="4">
        <v>20</v>
      </c>
    </row>
    <row r="18" spans="1:8" x14ac:dyDescent="0.2">
      <c r="A18" s="1" t="s">
        <v>1</v>
      </c>
      <c r="B18" s="4">
        <v>11989</v>
      </c>
      <c r="C18" s="5">
        <v>99.999999999999972</v>
      </c>
      <c r="D18" s="4">
        <v>4805</v>
      </c>
      <c r="E18" s="5">
        <v>100</v>
      </c>
      <c r="F18" s="4">
        <v>7133</v>
      </c>
      <c r="G18" s="5">
        <v>99.989999999999981</v>
      </c>
      <c r="H18" s="4">
        <v>14</v>
      </c>
    </row>
    <row r="19" spans="1:8" x14ac:dyDescent="0.2">
      <c r="A19" s="2" t="s">
        <v>18</v>
      </c>
      <c r="B19" s="4">
        <v>12</v>
      </c>
      <c r="C19" s="5">
        <v>0.1</v>
      </c>
      <c r="D19" s="4">
        <v>4</v>
      </c>
      <c r="E19" s="5">
        <v>0.08</v>
      </c>
      <c r="F19" s="4">
        <v>8</v>
      </c>
      <c r="G19" s="5">
        <v>0.11</v>
      </c>
      <c r="H19" s="4">
        <v>0</v>
      </c>
    </row>
    <row r="20" spans="1:8" x14ac:dyDescent="0.2">
      <c r="A20" s="2" t="s">
        <v>19</v>
      </c>
      <c r="B20" s="4">
        <v>1448</v>
      </c>
      <c r="C20" s="5">
        <v>12.08</v>
      </c>
      <c r="D20" s="4">
        <v>207</v>
      </c>
      <c r="E20" s="5">
        <v>4.3099999999999996</v>
      </c>
      <c r="F20" s="4">
        <v>1240</v>
      </c>
      <c r="G20" s="5">
        <v>17.38</v>
      </c>
      <c r="H20" s="4">
        <v>1</v>
      </c>
    </row>
    <row r="21" spans="1:8" x14ac:dyDescent="0.2">
      <c r="A21" s="2" t="s">
        <v>20</v>
      </c>
      <c r="B21" s="4">
        <v>846</v>
      </c>
      <c r="C21" s="5">
        <v>7.06</v>
      </c>
      <c r="D21" s="4">
        <v>207</v>
      </c>
      <c r="E21" s="5">
        <v>4.3099999999999996</v>
      </c>
      <c r="F21" s="4">
        <v>639</v>
      </c>
      <c r="G21" s="5">
        <v>8.9600000000000009</v>
      </c>
      <c r="H21" s="4">
        <v>0</v>
      </c>
    </row>
    <row r="22" spans="1:8" x14ac:dyDescent="0.2">
      <c r="A22" s="2" t="s">
        <v>21</v>
      </c>
      <c r="B22" s="4">
        <v>41</v>
      </c>
      <c r="C22" s="5">
        <v>0.34</v>
      </c>
      <c r="D22" s="4">
        <v>0</v>
      </c>
      <c r="E22" s="5">
        <v>0</v>
      </c>
      <c r="F22" s="4">
        <v>40</v>
      </c>
      <c r="G22" s="5">
        <v>0.56000000000000005</v>
      </c>
      <c r="H22" s="4">
        <v>0</v>
      </c>
    </row>
    <row r="23" spans="1:8" x14ac:dyDescent="0.2">
      <c r="A23" s="2" t="s">
        <v>22</v>
      </c>
      <c r="B23" s="4">
        <v>138</v>
      </c>
      <c r="C23" s="5">
        <v>1.1499999999999999</v>
      </c>
      <c r="D23" s="4">
        <v>0</v>
      </c>
      <c r="E23" s="5">
        <v>0</v>
      </c>
      <c r="F23" s="4">
        <v>137</v>
      </c>
      <c r="G23" s="5">
        <v>1.92</v>
      </c>
      <c r="H23" s="4">
        <v>1</v>
      </c>
    </row>
    <row r="24" spans="1:8" x14ac:dyDescent="0.2">
      <c r="A24" s="2" t="s">
        <v>23</v>
      </c>
      <c r="B24" s="4">
        <v>122</v>
      </c>
      <c r="C24" s="5">
        <v>1.02</v>
      </c>
      <c r="D24" s="4">
        <v>27</v>
      </c>
      <c r="E24" s="5">
        <v>0.56000000000000005</v>
      </c>
      <c r="F24" s="4">
        <v>95</v>
      </c>
      <c r="G24" s="5">
        <v>1.33</v>
      </c>
      <c r="H24" s="4">
        <v>0</v>
      </c>
    </row>
    <row r="25" spans="1:8" x14ac:dyDescent="0.2">
      <c r="A25" s="2" t="s">
        <v>24</v>
      </c>
      <c r="B25" s="4">
        <v>2839</v>
      </c>
      <c r="C25" s="5">
        <v>23.68</v>
      </c>
      <c r="D25" s="4">
        <v>812</v>
      </c>
      <c r="E25" s="5">
        <v>16.899999999999999</v>
      </c>
      <c r="F25" s="4">
        <v>2026</v>
      </c>
      <c r="G25" s="5">
        <v>28.4</v>
      </c>
      <c r="H25" s="4">
        <v>1</v>
      </c>
    </row>
    <row r="26" spans="1:8" x14ac:dyDescent="0.2">
      <c r="A26" s="2" t="s">
        <v>25</v>
      </c>
      <c r="B26" s="4">
        <v>106</v>
      </c>
      <c r="C26" s="5">
        <v>0.88</v>
      </c>
      <c r="D26" s="4">
        <v>13</v>
      </c>
      <c r="E26" s="5">
        <v>0.27</v>
      </c>
      <c r="F26" s="4">
        <v>93</v>
      </c>
      <c r="G26" s="5">
        <v>1.3</v>
      </c>
      <c r="H26" s="4">
        <v>0</v>
      </c>
    </row>
    <row r="27" spans="1:8" x14ac:dyDescent="0.2">
      <c r="A27" s="2" t="s">
        <v>26</v>
      </c>
      <c r="B27" s="4">
        <v>1552</v>
      </c>
      <c r="C27" s="5">
        <v>12.95</v>
      </c>
      <c r="D27" s="4">
        <v>459</v>
      </c>
      <c r="E27" s="5">
        <v>9.5500000000000007</v>
      </c>
      <c r="F27" s="4">
        <v>1091</v>
      </c>
      <c r="G27" s="5">
        <v>15.3</v>
      </c>
      <c r="H27" s="4">
        <v>1</v>
      </c>
    </row>
    <row r="28" spans="1:8" x14ac:dyDescent="0.2">
      <c r="A28" s="2" t="s">
        <v>27</v>
      </c>
      <c r="B28" s="4">
        <v>785</v>
      </c>
      <c r="C28" s="5">
        <v>6.55</v>
      </c>
      <c r="D28" s="4">
        <v>407</v>
      </c>
      <c r="E28" s="5">
        <v>8.4700000000000006</v>
      </c>
      <c r="F28" s="4">
        <v>372</v>
      </c>
      <c r="G28" s="5">
        <v>5.22</v>
      </c>
      <c r="H28" s="4">
        <v>2</v>
      </c>
    </row>
    <row r="29" spans="1:8" x14ac:dyDescent="0.2">
      <c r="A29" s="2" t="s">
        <v>28</v>
      </c>
      <c r="B29" s="4">
        <v>1372</v>
      </c>
      <c r="C29" s="5">
        <v>11.44</v>
      </c>
      <c r="D29" s="4">
        <v>1021</v>
      </c>
      <c r="E29" s="5">
        <v>21.25</v>
      </c>
      <c r="F29" s="4">
        <v>348</v>
      </c>
      <c r="G29" s="5">
        <v>4.88</v>
      </c>
      <c r="H29" s="4">
        <v>1</v>
      </c>
    </row>
    <row r="30" spans="1:8" x14ac:dyDescent="0.2">
      <c r="A30" s="2" t="s">
        <v>29</v>
      </c>
      <c r="B30" s="4">
        <v>1281</v>
      </c>
      <c r="C30" s="5">
        <v>10.68</v>
      </c>
      <c r="D30" s="4">
        <v>909</v>
      </c>
      <c r="E30" s="5">
        <v>18.920000000000002</v>
      </c>
      <c r="F30" s="4">
        <v>369</v>
      </c>
      <c r="G30" s="5">
        <v>5.17</v>
      </c>
      <c r="H30" s="4">
        <v>0</v>
      </c>
    </row>
    <row r="31" spans="1:8" x14ac:dyDescent="0.2">
      <c r="A31" s="2" t="s">
        <v>30</v>
      </c>
      <c r="B31" s="4">
        <v>459</v>
      </c>
      <c r="C31" s="5">
        <v>3.83</v>
      </c>
      <c r="D31" s="4">
        <v>282</v>
      </c>
      <c r="E31" s="5">
        <v>5.87</v>
      </c>
      <c r="F31" s="4">
        <v>166</v>
      </c>
      <c r="G31" s="5">
        <v>2.33</v>
      </c>
      <c r="H31" s="4">
        <v>2</v>
      </c>
    </row>
    <row r="32" spans="1:8" x14ac:dyDescent="0.2">
      <c r="A32" s="2" t="s">
        <v>31</v>
      </c>
      <c r="B32" s="4">
        <v>516</v>
      </c>
      <c r="C32" s="5">
        <v>4.3</v>
      </c>
      <c r="D32" s="4">
        <v>328</v>
      </c>
      <c r="E32" s="5">
        <v>6.83</v>
      </c>
      <c r="F32" s="4">
        <v>175</v>
      </c>
      <c r="G32" s="5">
        <v>2.4500000000000002</v>
      </c>
      <c r="H32" s="4">
        <v>1</v>
      </c>
    </row>
    <row r="33" spans="1:8" x14ac:dyDescent="0.2">
      <c r="A33" s="2" t="s">
        <v>32</v>
      </c>
      <c r="B33" s="4">
        <v>472</v>
      </c>
      <c r="C33" s="5">
        <v>3.94</v>
      </c>
      <c r="D33" s="4">
        <v>129</v>
      </c>
      <c r="E33" s="5">
        <v>2.68</v>
      </c>
      <c r="F33" s="4">
        <v>334</v>
      </c>
      <c r="G33" s="5">
        <v>4.68</v>
      </c>
      <c r="H33" s="4">
        <v>4</v>
      </c>
    </row>
    <row r="34" spans="1:8" x14ac:dyDescent="0.2">
      <c r="A34" s="1" t="s">
        <v>2</v>
      </c>
      <c r="B34" s="4">
        <v>2327</v>
      </c>
      <c r="C34" s="5">
        <v>99.999999999999986</v>
      </c>
      <c r="D34" s="4">
        <v>1078</v>
      </c>
      <c r="E34" s="5">
        <v>100.02999999999999</v>
      </c>
      <c r="F34" s="4">
        <v>1214</v>
      </c>
      <c r="G34" s="5">
        <v>100</v>
      </c>
      <c r="H34" s="4">
        <v>16</v>
      </c>
    </row>
    <row r="35" spans="1:8" x14ac:dyDescent="0.2">
      <c r="A35" s="2" t="s">
        <v>18</v>
      </c>
      <c r="B35" s="4">
        <v>8</v>
      </c>
      <c r="C35" s="5">
        <v>0.34</v>
      </c>
      <c r="D35" s="4">
        <v>2</v>
      </c>
      <c r="E35" s="5">
        <v>0.19</v>
      </c>
      <c r="F35" s="4">
        <v>6</v>
      </c>
      <c r="G35" s="5">
        <v>0.49</v>
      </c>
      <c r="H35" s="4">
        <v>0</v>
      </c>
    </row>
    <row r="36" spans="1:8" x14ac:dyDescent="0.2">
      <c r="A36" s="2" t="s">
        <v>19</v>
      </c>
      <c r="B36" s="4">
        <v>299</v>
      </c>
      <c r="C36" s="5">
        <v>12.85</v>
      </c>
      <c r="D36" s="4">
        <v>53</v>
      </c>
      <c r="E36" s="5">
        <v>4.92</v>
      </c>
      <c r="F36" s="4">
        <v>246</v>
      </c>
      <c r="G36" s="5">
        <v>20.260000000000002</v>
      </c>
      <c r="H36" s="4">
        <v>0</v>
      </c>
    </row>
    <row r="37" spans="1:8" x14ac:dyDescent="0.2">
      <c r="A37" s="2" t="s">
        <v>20</v>
      </c>
      <c r="B37" s="4">
        <v>144</v>
      </c>
      <c r="C37" s="5">
        <v>6.19</v>
      </c>
      <c r="D37" s="4">
        <v>28</v>
      </c>
      <c r="E37" s="5">
        <v>2.6</v>
      </c>
      <c r="F37" s="4">
        <v>116</v>
      </c>
      <c r="G37" s="5">
        <v>9.56</v>
      </c>
      <c r="H37" s="4">
        <v>0</v>
      </c>
    </row>
    <row r="38" spans="1:8" x14ac:dyDescent="0.2">
      <c r="A38" s="2" t="s">
        <v>21</v>
      </c>
      <c r="B38" s="4">
        <v>9</v>
      </c>
      <c r="C38" s="5">
        <v>0.39</v>
      </c>
      <c r="D38" s="4">
        <v>0</v>
      </c>
      <c r="E38" s="5">
        <v>0</v>
      </c>
      <c r="F38" s="4">
        <v>9</v>
      </c>
      <c r="G38" s="5">
        <v>0.74</v>
      </c>
      <c r="H38" s="4">
        <v>0</v>
      </c>
    </row>
    <row r="39" spans="1:8" x14ac:dyDescent="0.2">
      <c r="A39" s="2" t="s">
        <v>22</v>
      </c>
      <c r="B39" s="4">
        <v>14</v>
      </c>
      <c r="C39" s="5">
        <v>0.6</v>
      </c>
      <c r="D39" s="4">
        <v>3</v>
      </c>
      <c r="E39" s="5">
        <v>0.28000000000000003</v>
      </c>
      <c r="F39" s="4">
        <v>11</v>
      </c>
      <c r="G39" s="5">
        <v>0.91</v>
      </c>
      <c r="H39" s="4">
        <v>0</v>
      </c>
    </row>
    <row r="40" spans="1:8" x14ac:dyDescent="0.2">
      <c r="A40" s="2" t="s">
        <v>23</v>
      </c>
      <c r="B40" s="4">
        <v>20</v>
      </c>
      <c r="C40" s="5">
        <v>0.86</v>
      </c>
      <c r="D40" s="4">
        <v>2</v>
      </c>
      <c r="E40" s="5">
        <v>0.19</v>
      </c>
      <c r="F40" s="4">
        <v>17</v>
      </c>
      <c r="G40" s="5">
        <v>1.4</v>
      </c>
      <c r="H40" s="4">
        <v>0</v>
      </c>
    </row>
    <row r="41" spans="1:8" x14ac:dyDescent="0.2">
      <c r="A41" s="2" t="s">
        <v>24</v>
      </c>
      <c r="B41" s="4">
        <v>584</v>
      </c>
      <c r="C41" s="5">
        <v>25.1</v>
      </c>
      <c r="D41" s="4">
        <v>220</v>
      </c>
      <c r="E41" s="5">
        <v>20.41</v>
      </c>
      <c r="F41" s="4">
        <v>364</v>
      </c>
      <c r="G41" s="5">
        <v>29.98</v>
      </c>
      <c r="H41" s="4">
        <v>0</v>
      </c>
    </row>
    <row r="42" spans="1:8" x14ac:dyDescent="0.2">
      <c r="A42" s="2" t="s">
        <v>25</v>
      </c>
      <c r="B42" s="4">
        <v>29</v>
      </c>
      <c r="C42" s="5">
        <v>1.25</v>
      </c>
      <c r="D42" s="4">
        <v>4</v>
      </c>
      <c r="E42" s="5">
        <v>0.37</v>
      </c>
      <c r="F42" s="4">
        <v>25</v>
      </c>
      <c r="G42" s="5">
        <v>2.06</v>
      </c>
      <c r="H42" s="4">
        <v>0</v>
      </c>
    </row>
    <row r="43" spans="1:8" x14ac:dyDescent="0.2">
      <c r="A43" s="2" t="s">
        <v>26</v>
      </c>
      <c r="B43" s="4">
        <v>171</v>
      </c>
      <c r="C43" s="5">
        <v>7.35</v>
      </c>
      <c r="D43" s="4">
        <v>49</v>
      </c>
      <c r="E43" s="5">
        <v>4.55</v>
      </c>
      <c r="F43" s="4">
        <v>122</v>
      </c>
      <c r="G43" s="5">
        <v>10.050000000000001</v>
      </c>
      <c r="H43" s="4">
        <v>0</v>
      </c>
    </row>
    <row r="44" spans="1:8" x14ac:dyDescent="0.2">
      <c r="A44" s="2" t="s">
        <v>27</v>
      </c>
      <c r="B44" s="4">
        <v>119</v>
      </c>
      <c r="C44" s="5">
        <v>5.1100000000000003</v>
      </c>
      <c r="D44" s="4">
        <v>68</v>
      </c>
      <c r="E44" s="5">
        <v>6.31</v>
      </c>
      <c r="F44" s="4">
        <v>49</v>
      </c>
      <c r="G44" s="5">
        <v>4.04</v>
      </c>
      <c r="H44" s="4">
        <v>0</v>
      </c>
    </row>
    <row r="45" spans="1:8" x14ac:dyDescent="0.2">
      <c r="A45" s="2" t="s">
        <v>28</v>
      </c>
      <c r="B45" s="4">
        <v>310</v>
      </c>
      <c r="C45" s="5">
        <v>13.32</v>
      </c>
      <c r="D45" s="4">
        <v>250</v>
      </c>
      <c r="E45" s="5">
        <v>23.19</v>
      </c>
      <c r="F45" s="4">
        <v>58</v>
      </c>
      <c r="G45" s="5">
        <v>4.78</v>
      </c>
      <c r="H45" s="4">
        <v>0</v>
      </c>
    </row>
    <row r="46" spans="1:8" x14ac:dyDescent="0.2">
      <c r="A46" s="2" t="s">
        <v>29</v>
      </c>
      <c r="B46" s="4">
        <v>309</v>
      </c>
      <c r="C46" s="5">
        <v>13.28</v>
      </c>
      <c r="D46" s="4">
        <v>231</v>
      </c>
      <c r="E46" s="5">
        <v>21.43</v>
      </c>
      <c r="F46" s="4">
        <v>74</v>
      </c>
      <c r="G46" s="5">
        <v>6.1</v>
      </c>
      <c r="H46" s="4">
        <v>1</v>
      </c>
    </row>
    <row r="47" spans="1:8" x14ac:dyDescent="0.2">
      <c r="A47" s="2" t="s">
        <v>30</v>
      </c>
      <c r="B47" s="4">
        <v>89</v>
      </c>
      <c r="C47" s="5">
        <v>3.82</v>
      </c>
      <c r="D47" s="4">
        <v>61</v>
      </c>
      <c r="E47" s="5">
        <v>5.66</v>
      </c>
      <c r="F47" s="4">
        <v>27</v>
      </c>
      <c r="G47" s="5">
        <v>2.2200000000000002</v>
      </c>
      <c r="H47" s="4">
        <v>0</v>
      </c>
    </row>
    <row r="48" spans="1:8" x14ac:dyDescent="0.2">
      <c r="A48" s="2" t="s">
        <v>31</v>
      </c>
      <c r="B48" s="4">
        <v>126</v>
      </c>
      <c r="C48" s="5">
        <v>5.41</v>
      </c>
      <c r="D48" s="4">
        <v>82</v>
      </c>
      <c r="E48" s="5">
        <v>7.61</v>
      </c>
      <c r="F48" s="4">
        <v>34</v>
      </c>
      <c r="G48" s="5">
        <v>2.8</v>
      </c>
      <c r="H48" s="4">
        <v>2</v>
      </c>
    </row>
    <row r="49" spans="1:8" x14ac:dyDescent="0.2">
      <c r="A49" s="2" t="s">
        <v>32</v>
      </c>
      <c r="B49" s="4">
        <v>96</v>
      </c>
      <c r="C49" s="5">
        <v>4.13</v>
      </c>
      <c r="D49" s="4">
        <v>25</v>
      </c>
      <c r="E49" s="5">
        <v>2.3199999999999998</v>
      </c>
      <c r="F49" s="4">
        <v>56</v>
      </c>
      <c r="G49" s="5">
        <v>4.6100000000000003</v>
      </c>
      <c r="H49" s="4">
        <v>13</v>
      </c>
    </row>
    <row r="50" spans="1:8" x14ac:dyDescent="0.2">
      <c r="A50" s="1" t="s">
        <v>3</v>
      </c>
      <c r="B50" s="4">
        <v>1499</v>
      </c>
      <c r="C50" s="5">
        <v>100.01</v>
      </c>
      <c r="D50" s="4">
        <v>676</v>
      </c>
      <c r="E50" s="5">
        <v>99.999999999999986</v>
      </c>
      <c r="F50" s="4">
        <v>790</v>
      </c>
      <c r="G50" s="5">
        <v>99.999999999999986</v>
      </c>
      <c r="H50" s="4">
        <v>4</v>
      </c>
    </row>
    <row r="51" spans="1:8" x14ac:dyDescent="0.2">
      <c r="A51" s="2" t="s">
        <v>18</v>
      </c>
      <c r="B51" s="4">
        <v>1</v>
      </c>
      <c r="C51" s="5">
        <v>7.0000000000000007E-2</v>
      </c>
      <c r="D51" s="4">
        <v>0</v>
      </c>
      <c r="E51" s="5">
        <v>0</v>
      </c>
      <c r="F51" s="4">
        <v>1</v>
      </c>
      <c r="G51" s="5">
        <v>0.13</v>
      </c>
      <c r="H51" s="4">
        <v>0</v>
      </c>
    </row>
    <row r="52" spans="1:8" x14ac:dyDescent="0.2">
      <c r="A52" s="2" t="s">
        <v>19</v>
      </c>
      <c r="B52" s="4">
        <v>206</v>
      </c>
      <c r="C52" s="5">
        <v>13.74</v>
      </c>
      <c r="D52" s="4">
        <v>47</v>
      </c>
      <c r="E52" s="5">
        <v>6.95</v>
      </c>
      <c r="F52" s="4">
        <v>159</v>
      </c>
      <c r="G52" s="5">
        <v>20.13</v>
      </c>
      <c r="H52" s="4">
        <v>0</v>
      </c>
    </row>
    <row r="53" spans="1:8" x14ac:dyDescent="0.2">
      <c r="A53" s="2" t="s">
        <v>20</v>
      </c>
      <c r="B53" s="4">
        <v>145</v>
      </c>
      <c r="C53" s="5">
        <v>9.67</v>
      </c>
      <c r="D53" s="4">
        <v>24</v>
      </c>
      <c r="E53" s="5">
        <v>3.55</v>
      </c>
      <c r="F53" s="4">
        <v>121</v>
      </c>
      <c r="G53" s="5">
        <v>15.32</v>
      </c>
      <c r="H53" s="4">
        <v>0</v>
      </c>
    </row>
    <row r="54" spans="1:8" x14ac:dyDescent="0.2">
      <c r="A54" s="2" t="s">
        <v>21</v>
      </c>
      <c r="B54" s="4">
        <v>4</v>
      </c>
      <c r="C54" s="5">
        <v>0.27</v>
      </c>
      <c r="D54" s="4">
        <v>0</v>
      </c>
      <c r="E54" s="5">
        <v>0</v>
      </c>
      <c r="F54" s="4">
        <v>2</v>
      </c>
      <c r="G54" s="5">
        <v>0.25</v>
      </c>
      <c r="H54" s="4">
        <v>0</v>
      </c>
    </row>
    <row r="55" spans="1:8" x14ac:dyDescent="0.2">
      <c r="A55" s="2" t="s">
        <v>22</v>
      </c>
      <c r="B55" s="4">
        <v>7</v>
      </c>
      <c r="C55" s="5">
        <v>0.47</v>
      </c>
      <c r="D55" s="4">
        <v>0</v>
      </c>
      <c r="E55" s="5">
        <v>0</v>
      </c>
      <c r="F55" s="4">
        <v>7</v>
      </c>
      <c r="G55" s="5">
        <v>0.89</v>
      </c>
      <c r="H55" s="4">
        <v>0</v>
      </c>
    </row>
    <row r="56" spans="1:8" x14ac:dyDescent="0.2">
      <c r="A56" s="2" t="s">
        <v>23</v>
      </c>
      <c r="B56" s="4">
        <v>42</v>
      </c>
      <c r="C56" s="5">
        <v>2.8</v>
      </c>
      <c r="D56" s="4">
        <v>4</v>
      </c>
      <c r="E56" s="5">
        <v>0.59</v>
      </c>
      <c r="F56" s="4">
        <v>35</v>
      </c>
      <c r="G56" s="5">
        <v>4.43</v>
      </c>
      <c r="H56" s="4">
        <v>2</v>
      </c>
    </row>
    <row r="57" spans="1:8" x14ac:dyDescent="0.2">
      <c r="A57" s="2" t="s">
        <v>24</v>
      </c>
      <c r="B57" s="4">
        <v>359</v>
      </c>
      <c r="C57" s="5">
        <v>23.95</v>
      </c>
      <c r="D57" s="4">
        <v>146</v>
      </c>
      <c r="E57" s="5">
        <v>21.6</v>
      </c>
      <c r="F57" s="4">
        <v>212</v>
      </c>
      <c r="G57" s="5">
        <v>26.84</v>
      </c>
      <c r="H57" s="4">
        <v>1</v>
      </c>
    </row>
    <row r="58" spans="1:8" x14ac:dyDescent="0.2">
      <c r="A58" s="2" t="s">
        <v>25</v>
      </c>
      <c r="B58" s="4">
        <v>6</v>
      </c>
      <c r="C58" s="5">
        <v>0.4</v>
      </c>
      <c r="D58" s="4">
        <v>1</v>
      </c>
      <c r="E58" s="5">
        <v>0.15</v>
      </c>
      <c r="F58" s="4">
        <v>5</v>
      </c>
      <c r="G58" s="5">
        <v>0.63</v>
      </c>
      <c r="H58" s="4">
        <v>0</v>
      </c>
    </row>
    <row r="59" spans="1:8" x14ac:dyDescent="0.2">
      <c r="A59" s="2" t="s">
        <v>26</v>
      </c>
      <c r="B59" s="4">
        <v>191</v>
      </c>
      <c r="C59" s="5">
        <v>12.74</v>
      </c>
      <c r="D59" s="4">
        <v>102</v>
      </c>
      <c r="E59" s="5">
        <v>15.09</v>
      </c>
      <c r="F59" s="4">
        <v>89</v>
      </c>
      <c r="G59" s="5">
        <v>11.27</v>
      </c>
      <c r="H59" s="4">
        <v>0</v>
      </c>
    </row>
    <row r="60" spans="1:8" x14ac:dyDescent="0.2">
      <c r="A60" s="2" t="s">
        <v>27</v>
      </c>
      <c r="B60" s="4">
        <v>61</v>
      </c>
      <c r="C60" s="5">
        <v>4.07</v>
      </c>
      <c r="D60" s="4">
        <v>35</v>
      </c>
      <c r="E60" s="5">
        <v>5.18</v>
      </c>
      <c r="F60" s="4">
        <v>25</v>
      </c>
      <c r="G60" s="5">
        <v>3.16</v>
      </c>
      <c r="H60" s="4">
        <v>0</v>
      </c>
    </row>
    <row r="61" spans="1:8" x14ac:dyDescent="0.2">
      <c r="A61" s="2" t="s">
        <v>28</v>
      </c>
      <c r="B61" s="4">
        <v>141</v>
      </c>
      <c r="C61" s="5">
        <v>9.41</v>
      </c>
      <c r="D61" s="4">
        <v>115</v>
      </c>
      <c r="E61" s="5">
        <v>17.010000000000002</v>
      </c>
      <c r="F61" s="4">
        <v>25</v>
      </c>
      <c r="G61" s="5">
        <v>3.16</v>
      </c>
      <c r="H61" s="4">
        <v>0</v>
      </c>
    </row>
    <row r="62" spans="1:8" x14ac:dyDescent="0.2">
      <c r="A62" s="2" t="s">
        <v>29</v>
      </c>
      <c r="B62" s="4">
        <v>164</v>
      </c>
      <c r="C62" s="5">
        <v>10.94</v>
      </c>
      <c r="D62" s="4">
        <v>111</v>
      </c>
      <c r="E62" s="5">
        <v>16.420000000000002</v>
      </c>
      <c r="F62" s="4">
        <v>47</v>
      </c>
      <c r="G62" s="5">
        <v>5.95</v>
      </c>
      <c r="H62" s="4">
        <v>0</v>
      </c>
    </row>
    <row r="63" spans="1:8" x14ac:dyDescent="0.2">
      <c r="A63" s="2" t="s">
        <v>30</v>
      </c>
      <c r="B63" s="4">
        <v>53</v>
      </c>
      <c r="C63" s="5">
        <v>3.54</v>
      </c>
      <c r="D63" s="4">
        <v>39</v>
      </c>
      <c r="E63" s="5">
        <v>5.77</v>
      </c>
      <c r="F63" s="4">
        <v>8</v>
      </c>
      <c r="G63" s="5">
        <v>1.01</v>
      </c>
      <c r="H63" s="4">
        <v>0</v>
      </c>
    </row>
    <row r="64" spans="1:8" x14ac:dyDescent="0.2">
      <c r="A64" s="2" t="s">
        <v>31</v>
      </c>
      <c r="B64" s="4">
        <v>63</v>
      </c>
      <c r="C64" s="5">
        <v>4.2</v>
      </c>
      <c r="D64" s="4">
        <v>39</v>
      </c>
      <c r="E64" s="5">
        <v>5.77</v>
      </c>
      <c r="F64" s="4">
        <v>20</v>
      </c>
      <c r="G64" s="5">
        <v>2.5299999999999998</v>
      </c>
      <c r="H64" s="4">
        <v>0</v>
      </c>
    </row>
    <row r="65" spans="1:8" x14ac:dyDescent="0.2">
      <c r="A65" s="2" t="s">
        <v>32</v>
      </c>
      <c r="B65" s="4">
        <v>56</v>
      </c>
      <c r="C65" s="5">
        <v>3.74</v>
      </c>
      <c r="D65" s="4">
        <v>13</v>
      </c>
      <c r="E65" s="5">
        <v>1.92</v>
      </c>
      <c r="F65" s="4">
        <v>34</v>
      </c>
      <c r="G65" s="5">
        <v>4.3</v>
      </c>
      <c r="H65" s="4">
        <v>1</v>
      </c>
    </row>
    <row r="66" spans="1:8" x14ac:dyDescent="0.2">
      <c r="A66" s="1" t="s">
        <v>4</v>
      </c>
      <c r="B66" s="4">
        <v>836</v>
      </c>
      <c r="C66" s="5">
        <v>100</v>
      </c>
      <c r="D66" s="4">
        <v>489</v>
      </c>
      <c r="E66" s="5">
        <v>99.99</v>
      </c>
      <c r="F66" s="4">
        <v>332</v>
      </c>
      <c r="G66" s="5">
        <v>99.97999999999999</v>
      </c>
      <c r="H66" s="4">
        <v>0</v>
      </c>
    </row>
    <row r="67" spans="1:8" x14ac:dyDescent="0.2">
      <c r="A67" s="2" t="s">
        <v>18</v>
      </c>
      <c r="B67" s="4">
        <v>0</v>
      </c>
      <c r="C67" s="5">
        <v>0</v>
      </c>
      <c r="D67" s="4">
        <v>0</v>
      </c>
      <c r="E67" s="5">
        <v>0</v>
      </c>
      <c r="F67" s="4">
        <v>0</v>
      </c>
      <c r="G67" s="5">
        <v>0</v>
      </c>
      <c r="H67" s="4">
        <v>0</v>
      </c>
    </row>
    <row r="68" spans="1:8" x14ac:dyDescent="0.2">
      <c r="A68" s="2" t="s">
        <v>19</v>
      </c>
      <c r="B68" s="4">
        <v>109</v>
      </c>
      <c r="C68" s="5">
        <v>13.04</v>
      </c>
      <c r="D68" s="4">
        <v>24</v>
      </c>
      <c r="E68" s="5">
        <v>4.91</v>
      </c>
      <c r="F68" s="4">
        <v>85</v>
      </c>
      <c r="G68" s="5">
        <v>25.6</v>
      </c>
      <c r="H68" s="4">
        <v>0</v>
      </c>
    </row>
    <row r="69" spans="1:8" x14ac:dyDescent="0.2">
      <c r="A69" s="2" t="s">
        <v>20</v>
      </c>
      <c r="B69" s="4">
        <v>53</v>
      </c>
      <c r="C69" s="5">
        <v>6.34</v>
      </c>
      <c r="D69" s="4">
        <v>19</v>
      </c>
      <c r="E69" s="5">
        <v>3.89</v>
      </c>
      <c r="F69" s="4">
        <v>34</v>
      </c>
      <c r="G69" s="5">
        <v>10.24</v>
      </c>
      <c r="H69" s="4">
        <v>0</v>
      </c>
    </row>
    <row r="70" spans="1:8" x14ac:dyDescent="0.2">
      <c r="A70" s="2" t="s">
        <v>21</v>
      </c>
      <c r="B70" s="4">
        <v>1</v>
      </c>
      <c r="C70" s="5">
        <v>0.12</v>
      </c>
      <c r="D70" s="4">
        <v>0</v>
      </c>
      <c r="E70" s="5">
        <v>0</v>
      </c>
      <c r="F70" s="4">
        <v>1</v>
      </c>
      <c r="G70" s="5">
        <v>0.3</v>
      </c>
      <c r="H70" s="4">
        <v>0</v>
      </c>
    </row>
    <row r="71" spans="1:8" x14ac:dyDescent="0.2">
      <c r="A71" s="2" t="s">
        <v>22</v>
      </c>
      <c r="B71" s="4">
        <v>1</v>
      </c>
      <c r="C71" s="5">
        <v>0.12</v>
      </c>
      <c r="D71" s="4">
        <v>1</v>
      </c>
      <c r="E71" s="5">
        <v>0.2</v>
      </c>
      <c r="F71" s="4">
        <v>0</v>
      </c>
      <c r="G71" s="5">
        <v>0</v>
      </c>
      <c r="H71" s="4">
        <v>0</v>
      </c>
    </row>
    <row r="72" spans="1:8" x14ac:dyDescent="0.2">
      <c r="A72" s="2" t="s">
        <v>23</v>
      </c>
      <c r="B72" s="4">
        <v>6</v>
      </c>
      <c r="C72" s="5">
        <v>0.72</v>
      </c>
      <c r="D72" s="4">
        <v>1</v>
      </c>
      <c r="E72" s="5">
        <v>0.2</v>
      </c>
      <c r="F72" s="4">
        <v>4</v>
      </c>
      <c r="G72" s="5">
        <v>1.2</v>
      </c>
      <c r="H72" s="4">
        <v>0</v>
      </c>
    </row>
    <row r="73" spans="1:8" x14ac:dyDescent="0.2">
      <c r="A73" s="2" t="s">
        <v>24</v>
      </c>
      <c r="B73" s="4">
        <v>181</v>
      </c>
      <c r="C73" s="5">
        <v>21.65</v>
      </c>
      <c r="D73" s="4">
        <v>92</v>
      </c>
      <c r="E73" s="5">
        <v>18.809999999999999</v>
      </c>
      <c r="F73" s="4">
        <v>89</v>
      </c>
      <c r="G73" s="5">
        <v>26.81</v>
      </c>
      <c r="H73" s="4">
        <v>0</v>
      </c>
    </row>
    <row r="74" spans="1:8" x14ac:dyDescent="0.2">
      <c r="A74" s="2" t="s">
        <v>25</v>
      </c>
      <c r="B74" s="4">
        <v>4</v>
      </c>
      <c r="C74" s="5">
        <v>0.48</v>
      </c>
      <c r="D74" s="4">
        <v>2</v>
      </c>
      <c r="E74" s="5">
        <v>0.41</v>
      </c>
      <c r="F74" s="4">
        <v>2</v>
      </c>
      <c r="G74" s="5">
        <v>0.6</v>
      </c>
      <c r="H74" s="4">
        <v>0</v>
      </c>
    </row>
    <row r="75" spans="1:8" x14ac:dyDescent="0.2">
      <c r="A75" s="2" t="s">
        <v>26</v>
      </c>
      <c r="B75" s="4">
        <v>90</v>
      </c>
      <c r="C75" s="5">
        <v>10.77</v>
      </c>
      <c r="D75" s="4">
        <v>70</v>
      </c>
      <c r="E75" s="5">
        <v>14.31</v>
      </c>
      <c r="F75" s="4">
        <v>19</v>
      </c>
      <c r="G75" s="5">
        <v>5.72</v>
      </c>
      <c r="H75" s="4">
        <v>0</v>
      </c>
    </row>
    <row r="76" spans="1:8" x14ac:dyDescent="0.2">
      <c r="A76" s="2" t="s">
        <v>27</v>
      </c>
      <c r="B76" s="4">
        <v>48</v>
      </c>
      <c r="C76" s="5">
        <v>5.74</v>
      </c>
      <c r="D76" s="4">
        <v>32</v>
      </c>
      <c r="E76" s="5">
        <v>6.54</v>
      </c>
      <c r="F76" s="4">
        <v>16</v>
      </c>
      <c r="G76" s="5">
        <v>4.82</v>
      </c>
      <c r="H76" s="4">
        <v>0</v>
      </c>
    </row>
    <row r="77" spans="1:8" x14ac:dyDescent="0.2">
      <c r="A77" s="2" t="s">
        <v>28</v>
      </c>
      <c r="B77" s="4">
        <v>115</v>
      </c>
      <c r="C77" s="5">
        <v>13.76</v>
      </c>
      <c r="D77" s="4">
        <v>89</v>
      </c>
      <c r="E77" s="5">
        <v>18.2</v>
      </c>
      <c r="F77" s="4">
        <v>25</v>
      </c>
      <c r="G77" s="5">
        <v>7.53</v>
      </c>
      <c r="H77" s="4">
        <v>0</v>
      </c>
    </row>
    <row r="78" spans="1:8" x14ac:dyDescent="0.2">
      <c r="A78" s="2" t="s">
        <v>29</v>
      </c>
      <c r="B78" s="4">
        <v>105</v>
      </c>
      <c r="C78" s="5">
        <v>12.56</v>
      </c>
      <c r="D78" s="4">
        <v>87</v>
      </c>
      <c r="E78" s="5">
        <v>17.79</v>
      </c>
      <c r="F78" s="4">
        <v>18</v>
      </c>
      <c r="G78" s="5">
        <v>5.42</v>
      </c>
      <c r="H78" s="4">
        <v>0</v>
      </c>
    </row>
    <row r="79" spans="1:8" x14ac:dyDescent="0.2">
      <c r="A79" s="2" t="s">
        <v>30</v>
      </c>
      <c r="B79" s="4">
        <v>42</v>
      </c>
      <c r="C79" s="5">
        <v>5.0199999999999996</v>
      </c>
      <c r="D79" s="4">
        <v>29</v>
      </c>
      <c r="E79" s="5">
        <v>5.93</v>
      </c>
      <c r="F79" s="4">
        <v>4</v>
      </c>
      <c r="G79" s="5">
        <v>1.2</v>
      </c>
      <c r="H79" s="4">
        <v>0</v>
      </c>
    </row>
    <row r="80" spans="1:8" x14ac:dyDescent="0.2">
      <c r="A80" s="2" t="s">
        <v>31</v>
      </c>
      <c r="B80" s="4">
        <v>41</v>
      </c>
      <c r="C80" s="5">
        <v>4.9000000000000004</v>
      </c>
      <c r="D80" s="4">
        <v>19</v>
      </c>
      <c r="E80" s="5">
        <v>3.89</v>
      </c>
      <c r="F80" s="4">
        <v>20</v>
      </c>
      <c r="G80" s="5">
        <v>6.02</v>
      </c>
      <c r="H80" s="4">
        <v>0</v>
      </c>
    </row>
    <row r="81" spans="1:8" x14ac:dyDescent="0.2">
      <c r="A81" s="2" t="s">
        <v>32</v>
      </c>
      <c r="B81" s="4">
        <v>40</v>
      </c>
      <c r="C81" s="5">
        <v>4.78</v>
      </c>
      <c r="D81" s="4">
        <v>24</v>
      </c>
      <c r="E81" s="5">
        <v>4.91</v>
      </c>
      <c r="F81" s="4">
        <v>15</v>
      </c>
      <c r="G81" s="5">
        <v>4.5199999999999996</v>
      </c>
      <c r="H81" s="4">
        <v>0</v>
      </c>
    </row>
    <row r="82" spans="1:8" x14ac:dyDescent="0.2">
      <c r="A82" s="1" t="s">
        <v>5</v>
      </c>
      <c r="B82" s="4">
        <v>1680</v>
      </c>
      <c r="C82" s="5">
        <v>99.999999999999986</v>
      </c>
      <c r="D82" s="4">
        <v>897</v>
      </c>
      <c r="E82" s="5">
        <v>99.98</v>
      </c>
      <c r="F82" s="4">
        <v>754</v>
      </c>
      <c r="G82" s="5">
        <v>99.999999999999986</v>
      </c>
      <c r="H82" s="4">
        <v>2</v>
      </c>
    </row>
    <row r="83" spans="1:8" x14ac:dyDescent="0.2">
      <c r="A83" s="2" t="s">
        <v>18</v>
      </c>
      <c r="B83" s="4">
        <v>0</v>
      </c>
      <c r="C83" s="5">
        <v>0</v>
      </c>
      <c r="D83" s="4">
        <v>0</v>
      </c>
      <c r="E83" s="5">
        <v>0</v>
      </c>
      <c r="F83" s="4">
        <v>0</v>
      </c>
      <c r="G83" s="5">
        <v>0</v>
      </c>
      <c r="H83" s="4">
        <v>0</v>
      </c>
    </row>
    <row r="84" spans="1:8" x14ac:dyDescent="0.2">
      <c r="A84" s="2" t="s">
        <v>19</v>
      </c>
      <c r="B84" s="4">
        <v>189</v>
      </c>
      <c r="C84" s="5">
        <v>11.25</v>
      </c>
      <c r="D84" s="4">
        <v>74</v>
      </c>
      <c r="E84" s="5">
        <v>8.25</v>
      </c>
      <c r="F84" s="4">
        <v>115</v>
      </c>
      <c r="G84" s="5">
        <v>15.25</v>
      </c>
      <c r="H84" s="4">
        <v>0</v>
      </c>
    </row>
    <row r="85" spans="1:8" x14ac:dyDescent="0.2">
      <c r="A85" s="2" t="s">
        <v>20</v>
      </c>
      <c r="B85" s="4">
        <v>208</v>
      </c>
      <c r="C85" s="5">
        <v>12.38</v>
      </c>
      <c r="D85" s="4">
        <v>83</v>
      </c>
      <c r="E85" s="5">
        <v>9.25</v>
      </c>
      <c r="F85" s="4">
        <v>125</v>
      </c>
      <c r="G85" s="5">
        <v>16.579999999999998</v>
      </c>
      <c r="H85" s="4">
        <v>0</v>
      </c>
    </row>
    <row r="86" spans="1:8" x14ac:dyDescent="0.2">
      <c r="A86" s="2" t="s">
        <v>21</v>
      </c>
      <c r="B86" s="4">
        <v>19</v>
      </c>
      <c r="C86" s="5">
        <v>1.1299999999999999</v>
      </c>
      <c r="D86" s="4">
        <v>0</v>
      </c>
      <c r="E86" s="5">
        <v>0</v>
      </c>
      <c r="F86" s="4">
        <v>19</v>
      </c>
      <c r="G86" s="5">
        <v>2.52</v>
      </c>
      <c r="H86" s="4">
        <v>0</v>
      </c>
    </row>
    <row r="87" spans="1:8" x14ac:dyDescent="0.2">
      <c r="A87" s="2" t="s">
        <v>22</v>
      </c>
      <c r="B87" s="4">
        <v>9</v>
      </c>
      <c r="C87" s="5">
        <v>0.54</v>
      </c>
      <c r="D87" s="4">
        <v>1</v>
      </c>
      <c r="E87" s="5">
        <v>0.11</v>
      </c>
      <c r="F87" s="4">
        <v>8</v>
      </c>
      <c r="G87" s="5">
        <v>1.06</v>
      </c>
      <c r="H87" s="4">
        <v>0</v>
      </c>
    </row>
    <row r="88" spans="1:8" x14ac:dyDescent="0.2">
      <c r="A88" s="2" t="s">
        <v>23</v>
      </c>
      <c r="B88" s="4">
        <v>19</v>
      </c>
      <c r="C88" s="5">
        <v>1.1299999999999999</v>
      </c>
      <c r="D88" s="4">
        <v>1</v>
      </c>
      <c r="E88" s="5">
        <v>0.11</v>
      </c>
      <c r="F88" s="4">
        <v>16</v>
      </c>
      <c r="G88" s="5">
        <v>2.12</v>
      </c>
      <c r="H88" s="4">
        <v>0</v>
      </c>
    </row>
    <row r="89" spans="1:8" x14ac:dyDescent="0.2">
      <c r="A89" s="2" t="s">
        <v>24</v>
      </c>
      <c r="B89" s="4">
        <v>486</v>
      </c>
      <c r="C89" s="5">
        <v>28.93</v>
      </c>
      <c r="D89" s="4">
        <v>229</v>
      </c>
      <c r="E89" s="5">
        <v>25.53</v>
      </c>
      <c r="F89" s="4">
        <v>256</v>
      </c>
      <c r="G89" s="5">
        <v>33.950000000000003</v>
      </c>
      <c r="H89" s="4">
        <v>1</v>
      </c>
    </row>
    <row r="90" spans="1:8" x14ac:dyDescent="0.2">
      <c r="A90" s="2" t="s">
        <v>25</v>
      </c>
      <c r="B90" s="4">
        <v>17</v>
      </c>
      <c r="C90" s="5">
        <v>1.01</v>
      </c>
      <c r="D90" s="4">
        <v>6</v>
      </c>
      <c r="E90" s="5">
        <v>0.67</v>
      </c>
      <c r="F90" s="4">
        <v>11</v>
      </c>
      <c r="G90" s="5">
        <v>1.46</v>
      </c>
      <c r="H90" s="4">
        <v>0</v>
      </c>
    </row>
    <row r="91" spans="1:8" x14ac:dyDescent="0.2">
      <c r="A91" s="2" t="s">
        <v>26</v>
      </c>
      <c r="B91" s="4">
        <v>93</v>
      </c>
      <c r="C91" s="5">
        <v>5.54</v>
      </c>
      <c r="D91" s="4">
        <v>30</v>
      </c>
      <c r="E91" s="5">
        <v>3.34</v>
      </c>
      <c r="F91" s="4">
        <v>63</v>
      </c>
      <c r="G91" s="5">
        <v>8.36</v>
      </c>
      <c r="H91" s="4">
        <v>0</v>
      </c>
    </row>
    <row r="92" spans="1:8" x14ac:dyDescent="0.2">
      <c r="A92" s="2" t="s">
        <v>27</v>
      </c>
      <c r="B92" s="4">
        <v>75</v>
      </c>
      <c r="C92" s="5">
        <v>4.46</v>
      </c>
      <c r="D92" s="4">
        <v>49</v>
      </c>
      <c r="E92" s="5">
        <v>5.46</v>
      </c>
      <c r="F92" s="4">
        <v>26</v>
      </c>
      <c r="G92" s="5">
        <v>3.45</v>
      </c>
      <c r="H92" s="4">
        <v>0</v>
      </c>
    </row>
    <row r="93" spans="1:8" x14ac:dyDescent="0.2">
      <c r="A93" s="2" t="s">
        <v>28</v>
      </c>
      <c r="B93" s="4">
        <v>154</v>
      </c>
      <c r="C93" s="5">
        <v>9.17</v>
      </c>
      <c r="D93" s="4">
        <v>124</v>
      </c>
      <c r="E93" s="5">
        <v>13.82</v>
      </c>
      <c r="F93" s="4">
        <v>28</v>
      </c>
      <c r="G93" s="5">
        <v>3.71</v>
      </c>
      <c r="H93" s="4">
        <v>1</v>
      </c>
    </row>
    <row r="94" spans="1:8" x14ac:dyDescent="0.2">
      <c r="A94" s="2" t="s">
        <v>29</v>
      </c>
      <c r="B94" s="4">
        <v>224</v>
      </c>
      <c r="C94" s="5">
        <v>13.33</v>
      </c>
      <c r="D94" s="4">
        <v>184</v>
      </c>
      <c r="E94" s="5">
        <v>20.51</v>
      </c>
      <c r="F94" s="4">
        <v>37</v>
      </c>
      <c r="G94" s="5">
        <v>4.91</v>
      </c>
      <c r="H94" s="4">
        <v>0</v>
      </c>
    </row>
    <row r="95" spans="1:8" x14ac:dyDescent="0.2">
      <c r="A95" s="2" t="s">
        <v>30</v>
      </c>
      <c r="B95" s="4">
        <v>82</v>
      </c>
      <c r="C95" s="5">
        <v>4.88</v>
      </c>
      <c r="D95" s="4">
        <v>50</v>
      </c>
      <c r="E95" s="5">
        <v>5.57</v>
      </c>
      <c r="F95" s="4">
        <v>15</v>
      </c>
      <c r="G95" s="5">
        <v>1.99</v>
      </c>
      <c r="H95" s="4">
        <v>0</v>
      </c>
    </row>
    <row r="96" spans="1:8" x14ac:dyDescent="0.2">
      <c r="A96" s="2" t="s">
        <v>31</v>
      </c>
      <c r="B96" s="4">
        <v>55</v>
      </c>
      <c r="C96" s="5">
        <v>3.27</v>
      </c>
      <c r="D96" s="4">
        <v>41</v>
      </c>
      <c r="E96" s="5">
        <v>4.57</v>
      </c>
      <c r="F96" s="4">
        <v>12</v>
      </c>
      <c r="G96" s="5">
        <v>1.59</v>
      </c>
      <c r="H96" s="4">
        <v>0</v>
      </c>
    </row>
    <row r="97" spans="1:8" x14ac:dyDescent="0.2">
      <c r="A97" s="2" t="s">
        <v>32</v>
      </c>
      <c r="B97" s="4">
        <v>50</v>
      </c>
      <c r="C97" s="5">
        <v>2.98</v>
      </c>
      <c r="D97" s="4">
        <v>25</v>
      </c>
      <c r="E97" s="5">
        <v>2.79</v>
      </c>
      <c r="F97" s="4">
        <v>23</v>
      </c>
      <c r="G97" s="5">
        <v>3.05</v>
      </c>
      <c r="H97" s="4">
        <v>0</v>
      </c>
    </row>
    <row r="98" spans="1:8" x14ac:dyDescent="0.2">
      <c r="A98" s="1" t="s">
        <v>6</v>
      </c>
      <c r="B98" s="4">
        <v>1116</v>
      </c>
      <c r="C98" s="5">
        <v>99.999999999999972</v>
      </c>
      <c r="D98" s="4">
        <v>592</v>
      </c>
      <c r="E98" s="5">
        <v>100</v>
      </c>
      <c r="F98" s="4">
        <v>498</v>
      </c>
      <c r="G98" s="5">
        <v>99.999999999999986</v>
      </c>
      <c r="H98" s="4">
        <v>2</v>
      </c>
    </row>
    <row r="99" spans="1:8" x14ac:dyDescent="0.2">
      <c r="A99" s="2" t="s">
        <v>18</v>
      </c>
      <c r="B99" s="4">
        <v>0</v>
      </c>
      <c r="C99" s="5">
        <v>0</v>
      </c>
      <c r="D99" s="4">
        <v>0</v>
      </c>
      <c r="E99" s="5">
        <v>0</v>
      </c>
      <c r="F99" s="4">
        <v>0</v>
      </c>
      <c r="G99" s="5">
        <v>0</v>
      </c>
      <c r="H99" s="4">
        <v>0</v>
      </c>
    </row>
    <row r="100" spans="1:8" x14ac:dyDescent="0.2">
      <c r="A100" s="2" t="s">
        <v>19</v>
      </c>
      <c r="B100" s="4">
        <v>179</v>
      </c>
      <c r="C100" s="5">
        <v>16.04</v>
      </c>
      <c r="D100" s="4">
        <v>72</v>
      </c>
      <c r="E100" s="5">
        <v>12.16</v>
      </c>
      <c r="F100" s="4">
        <v>107</v>
      </c>
      <c r="G100" s="5">
        <v>21.49</v>
      </c>
      <c r="H100" s="4">
        <v>0</v>
      </c>
    </row>
    <row r="101" spans="1:8" x14ac:dyDescent="0.2">
      <c r="A101" s="2" t="s">
        <v>20</v>
      </c>
      <c r="B101" s="4">
        <v>146</v>
      </c>
      <c r="C101" s="5">
        <v>13.08</v>
      </c>
      <c r="D101" s="4">
        <v>59</v>
      </c>
      <c r="E101" s="5">
        <v>9.9700000000000006</v>
      </c>
      <c r="F101" s="4">
        <v>87</v>
      </c>
      <c r="G101" s="5">
        <v>17.47</v>
      </c>
      <c r="H101" s="4">
        <v>0</v>
      </c>
    </row>
    <row r="102" spans="1:8" x14ac:dyDescent="0.2">
      <c r="A102" s="2" t="s">
        <v>21</v>
      </c>
      <c r="B102" s="4">
        <v>3</v>
      </c>
      <c r="C102" s="5">
        <v>0.27</v>
      </c>
      <c r="D102" s="4">
        <v>0</v>
      </c>
      <c r="E102" s="5">
        <v>0</v>
      </c>
      <c r="F102" s="4">
        <v>3</v>
      </c>
      <c r="G102" s="5">
        <v>0.6</v>
      </c>
      <c r="H102" s="4">
        <v>0</v>
      </c>
    </row>
    <row r="103" spans="1:8" x14ac:dyDescent="0.2">
      <c r="A103" s="2" t="s">
        <v>22</v>
      </c>
      <c r="B103" s="4">
        <v>6</v>
      </c>
      <c r="C103" s="5">
        <v>0.54</v>
      </c>
      <c r="D103" s="4">
        <v>0</v>
      </c>
      <c r="E103" s="5">
        <v>0</v>
      </c>
      <c r="F103" s="4">
        <v>5</v>
      </c>
      <c r="G103" s="5">
        <v>1</v>
      </c>
      <c r="H103" s="4">
        <v>0</v>
      </c>
    </row>
    <row r="104" spans="1:8" x14ac:dyDescent="0.2">
      <c r="A104" s="2" t="s">
        <v>23</v>
      </c>
      <c r="B104" s="4">
        <v>13</v>
      </c>
      <c r="C104" s="5">
        <v>1.1599999999999999</v>
      </c>
      <c r="D104" s="4">
        <v>1</v>
      </c>
      <c r="E104" s="5">
        <v>0.17</v>
      </c>
      <c r="F104" s="4">
        <v>12</v>
      </c>
      <c r="G104" s="5">
        <v>2.41</v>
      </c>
      <c r="H104" s="4">
        <v>0</v>
      </c>
    </row>
    <row r="105" spans="1:8" x14ac:dyDescent="0.2">
      <c r="A105" s="2" t="s">
        <v>24</v>
      </c>
      <c r="B105" s="4">
        <v>291</v>
      </c>
      <c r="C105" s="5">
        <v>26.08</v>
      </c>
      <c r="D105" s="4">
        <v>144</v>
      </c>
      <c r="E105" s="5">
        <v>24.32</v>
      </c>
      <c r="F105" s="4">
        <v>147</v>
      </c>
      <c r="G105" s="5">
        <v>29.52</v>
      </c>
      <c r="H105" s="4">
        <v>0</v>
      </c>
    </row>
    <row r="106" spans="1:8" x14ac:dyDescent="0.2">
      <c r="A106" s="2" t="s">
        <v>25</v>
      </c>
      <c r="B106" s="4">
        <v>3</v>
      </c>
      <c r="C106" s="5">
        <v>0.27</v>
      </c>
      <c r="D106" s="4">
        <v>0</v>
      </c>
      <c r="E106" s="5">
        <v>0</v>
      </c>
      <c r="F106" s="4">
        <v>3</v>
      </c>
      <c r="G106" s="5">
        <v>0.6</v>
      </c>
      <c r="H106" s="4">
        <v>0</v>
      </c>
    </row>
    <row r="107" spans="1:8" x14ac:dyDescent="0.2">
      <c r="A107" s="2" t="s">
        <v>26</v>
      </c>
      <c r="B107" s="4">
        <v>48</v>
      </c>
      <c r="C107" s="5">
        <v>4.3</v>
      </c>
      <c r="D107" s="4">
        <v>16</v>
      </c>
      <c r="E107" s="5">
        <v>2.7</v>
      </c>
      <c r="F107" s="4">
        <v>32</v>
      </c>
      <c r="G107" s="5">
        <v>6.43</v>
      </c>
      <c r="H107" s="4">
        <v>0</v>
      </c>
    </row>
    <row r="108" spans="1:8" x14ac:dyDescent="0.2">
      <c r="A108" s="2" t="s">
        <v>27</v>
      </c>
      <c r="B108" s="4">
        <v>39</v>
      </c>
      <c r="C108" s="5">
        <v>3.49</v>
      </c>
      <c r="D108" s="4">
        <v>24</v>
      </c>
      <c r="E108" s="5">
        <v>4.05</v>
      </c>
      <c r="F108" s="4">
        <v>15</v>
      </c>
      <c r="G108" s="5">
        <v>3.01</v>
      </c>
      <c r="H108" s="4">
        <v>0</v>
      </c>
    </row>
    <row r="109" spans="1:8" x14ac:dyDescent="0.2">
      <c r="A109" s="2" t="s">
        <v>28</v>
      </c>
      <c r="B109" s="4">
        <v>115</v>
      </c>
      <c r="C109" s="5">
        <v>10.3</v>
      </c>
      <c r="D109" s="4">
        <v>95</v>
      </c>
      <c r="E109" s="5">
        <v>16.05</v>
      </c>
      <c r="F109" s="4">
        <v>20</v>
      </c>
      <c r="G109" s="5">
        <v>4.0199999999999996</v>
      </c>
      <c r="H109" s="4">
        <v>0</v>
      </c>
    </row>
    <row r="110" spans="1:8" x14ac:dyDescent="0.2">
      <c r="A110" s="2" t="s">
        <v>29</v>
      </c>
      <c r="B110" s="4">
        <v>133</v>
      </c>
      <c r="C110" s="5">
        <v>11.92</v>
      </c>
      <c r="D110" s="4">
        <v>113</v>
      </c>
      <c r="E110" s="5">
        <v>19.09</v>
      </c>
      <c r="F110" s="4">
        <v>18</v>
      </c>
      <c r="G110" s="5">
        <v>3.61</v>
      </c>
      <c r="H110" s="4">
        <v>1</v>
      </c>
    </row>
    <row r="111" spans="1:8" x14ac:dyDescent="0.2">
      <c r="A111" s="2" t="s">
        <v>30</v>
      </c>
      <c r="B111" s="4">
        <v>48</v>
      </c>
      <c r="C111" s="5">
        <v>4.3</v>
      </c>
      <c r="D111" s="4">
        <v>26</v>
      </c>
      <c r="E111" s="5">
        <v>4.3899999999999997</v>
      </c>
      <c r="F111" s="4">
        <v>10</v>
      </c>
      <c r="G111" s="5">
        <v>2.0099999999999998</v>
      </c>
      <c r="H111" s="4">
        <v>1</v>
      </c>
    </row>
    <row r="112" spans="1:8" x14ac:dyDescent="0.2">
      <c r="A112" s="2" t="s">
        <v>31</v>
      </c>
      <c r="B112" s="4">
        <v>55</v>
      </c>
      <c r="C112" s="5">
        <v>4.93</v>
      </c>
      <c r="D112" s="4">
        <v>30</v>
      </c>
      <c r="E112" s="5">
        <v>5.07</v>
      </c>
      <c r="F112" s="4">
        <v>17</v>
      </c>
      <c r="G112" s="5">
        <v>3.41</v>
      </c>
      <c r="H112" s="4">
        <v>0</v>
      </c>
    </row>
    <row r="113" spans="1:8" x14ac:dyDescent="0.2">
      <c r="A113" s="2" t="s">
        <v>32</v>
      </c>
      <c r="B113" s="4">
        <v>37</v>
      </c>
      <c r="C113" s="5">
        <v>3.32</v>
      </c>
      <c r="D113" s="4">
        <v>12</v>
      </c>
      <c r="E113" s="5">
        <v>2.0299999999999998</v>
      </c>
      <c r="F113" s="4">
        <v>22</v>
      </c>
      <c r="G113" s="5">
        <v>4.42</v>
      </c>
      <c r="H113" s="4">
        <v>0</v>
      </c>
    </row>
    <row r="114" spans="1:8" x14ac:dyDescent="0.2">
      <c r="A114" s="1" t="s">
        <v>7</v>
      </c>
      <c r="B114" s="4">
        <v>797</v>
      </c>
      <c r="C114" s="5">
        <v>99.99</v>
      </c>
      <c r="D114" s="4">
        <v>484</v>
      </c>
      <c r="E114" s="5">
        <v>99.990000000000009</v>
      </c>
      <c r="F114" s="4">
        <v>304</v>
      </c>
      <c r="G114" s="5">
        <v>100</v>
      </c>
      <c r="H114" s="4">
        <v>1</v>
      </c>
    </row>
    <row r="115" spans="1:8" x14ac:dyDescent="0.2">
      <c r="A115" s="2" t="s">
        <v>18</v>
      </c>
      <c r="B115" s="4">
        <v>0</v>
      </c>
      <c r="C115" s="5">
        <v>0</v>
      </c>
      <c r="D115" s="4">
        <v>0</v>
      </c>
      <c r="E115" s="5">
        <v>0</v>
      </c>
      <c r="F115" s="4">
        <v>0</v>
      </c>
      <c r="G115" s="5">
        <v>0</v>
      </c>
      <c r="H115" s="4">
        <v>0</v>
      </c>
    </row>
    <row r="116" spans="1:8" x14ac:dyDescent="0.2">
      <c r="A116" s="2" t="s">
        <v>19</v>
      </c>
      <c r="B116" s="4">
        <v>92</v>
      </c>
      <c r="C116" s="5">
        <v>11.54</v>
      </c>
      <c r="D116" s="4">
        <v>41</v>
      </c>
      <c r="E116" s="5">
        <v>8.4700000000000006</v>
      </c>
      <c r="F116" s="4">
        <v>51</v>
      </c>
      <c r="G116" s="5">
        <v>16.78</v>
      </c>
      <c r="H116" s="4">
        <v>0</v>
      </c>
    </row>
    <row r="117" spans="1:8" x14ac:dyDescent="0.2">
      <c r="A117" s="2" t="s">
        <v>20</v>
      </c>
      <c r="B117" s="4">
        <v>161</v>
      </c>
      <c r="C117" s="5">
        <v>20.2</v>
      </c>
      <c r="D117" s="4">
        <v>82</v>
      </c>
      <c r="E117" s="5">
        <v>16.940000000000001</v>
      </c>
      <c r="F117" s="4">
        <v>79</v>
      </c>
      <c r="G117" s="5">
        <v>25.99</v>
      </c>
      <c r="H117" s="4">
        <v>0</v>
      </c>
    </row>
    <row r="118" spans="1:8" x14ac:dyDescent="0.2">
      <c r="A118" s="2" t="s">
        <v>21</v>
      </c>
      <c r="B118" s="4">
        <v>0</v>
      </c>
      <c r="C118" s="5">
        <v>0</v>
      </c>
      <c r="D118" s="4">
        <v>0</v>
      </c>
      <c r="E118" s="5">
        <v>0</v>
      </c>
      <c r="F118" s="4">
        <v>0</v>
      </c>
      <c r="G118" s="5">
        <v>0</v>
      </c>
      <c r="H118" s="4">
        <v>0</v>
      </c>
    </row>
    <row r="119" spans="1:8" x14ac:dyDescent="0.2">
      <c r="A119" s="2" t="s">
        <v>22</v>
      </c>
      <c r="B119" s="4">
        <v>3</v>
      </c>
      <c r="C119" s="5">
        <v>0.38</v>
      </c>
      <c r="D119" s="4">
        <v>0</v>
      </c>
      <c r="E119" s="5">
        <v>0</v>
      </c>
      <c r="F119" s="4">
        <v>3</v>
      </c>
      <c r="G119" s="5">
        <v>0.99</v>
      </c>
      <c r="H119" s="4">
        <v>0</v>
      </c>
    </row>
    <row r="120" spans="1:8" x14ac:dyDescent="0.2">
      <c r="A120" s="2" t="s">
        <v>23</v>
      </c>
      <c r="B120" s="4">
        <v>5</v>
      </c>
      <c r="C120" s="5">
        <v>0.63</v>
      </c>
      <c r="D120" s="4">
        <v>0</v>
      </c>
      <c r="E120" s="5">
        <v>0</v>
      </c>
      <c r="F120" s="4">
        <v>4</v>
      </c>
      <c r="G120" s="5">
        <v>1.32</v>
      </c>
      <c r="H120" s="4">
        <v>1</v>
      </c>
    </row>
    <row r="121" spans="1:8" x14ac:dyDescent="0.2">
      <c r="A121" s="2" t="s">
        <v>24</v>
      </c>
      <c r="B121" s="4">
        <v>193</v>
      </c>
      <c r="C121" s="5">
        <v>24.22</v>
      </c>
      <c r="D121" s="4">
        <v>98</v>
      </c>
      <c r="E121" s="5">
        <v>20.25</v>
      </c>
      <c r="F121" s="4">
        <v>95</v>
      </c>
      <c r="G121" s="5">
        <v>31.25</v>
      </c>
      <c r="H121" s="4">
        <v>0</v>
      </c>
    </row>
    <row r="122" spans="1:8" x14ac:dyDescent="0.2">
      <c r="A122" s="2" t="s">
        <v>25</v>
      </c>
      <c r="B122" s="4">
        <v>8</v>
      </c>
      <c r="C122" s="5">
        <v>1</v>
      </c>
      <c r="D122" s="4">
        <v>2</v>
      </c>
      <c r="E122" s="5">
        <v>0.41</v>
      </c>
      <c r="F122" s="4">
        <v>6</v>
      </c>
      <c r="G122" s="5">
        <v>1.97</v>
      </c>
      <c r="H122" s="4">
        <v>0</v>
      </c>
    </row>
    <row r="123" spans="1:8" x14ac:dyDescent="0.2">
      <c r="A123" s="2" t="s">
        <v>26</v>
      </c>
      <c r="B123" s="4">
        <v>24</v>
      </c>
      <c r="C123" s="5">
        <v>3.01</v>
      </c>
      <c r="D123" s="4">
        <v>9</v>
      </c>
      <c r="E123" s="5">
        <v>1.86</v>
      </c>
      <c r="F123" s="4">
        <v>15</v>
      </c>
      <c r="G123" s="5">
        <v>4.93</v>
      </c>
      <c r="H123" s="4">
        <v>0</v>
      </c>
    </row>
    <row r="124" spans="1:8" x14ac:dyDescent="0.2">
      <c r="A124" s="2" t="s">
        <v>27</v>
      </c>
      <c r="B124" s="4">
        <v>28</v>
      </c>
      <c r="C124" s="5">
        <v>3.51</v>
      </c>
      <c r="D124" s="4">
        <v>26</v>
      </c>
      <c r="E124" s="5">
        <v>5.37</v>
      </c>
      <c r="F124" s="4">
        <v>2</v>
      </c>
      <c r="G124" s="5">
        <v>0.66</v>
      </c>
      <c r="H124" s="4">
        <v>0</v>
      </c>
    </row>
    <row r="125" spans="1:8" x14ac:dyDescent="0.2">
      <c r="A125" s="2" t="s">
        <v>28</v>
      </c>
      <c r="B125" s="4">
        <v>92</v>
      </c>
      <c r="C125" s="5">
        <v>11.54</v>
      </c>
      <c r="D125" s="4">
        <v>85</v>
      </c>
      <c r="E125" s="5">
        <v>17.559999999999999</v>
      </c>
      <c r="F125" s="4">
        <v>6</v>
      </c>
      <c r="G125" s="5">
        <v>1.97</v>
      </c>
      <c r="H125" s="4">
        <v>0</v>
      </c>
    </row>
    <row r="126" spans="1:8" x14ac:dyDescent="0.2">
      <c r="A126" s="2" t="s">
        <v>29</v>
      </c>
      <c r="B126" s="4">
        <v>104</v>
      </c>
      <c r="C126" s="5">
        <v>13.05</v>
      </c>
      <c r="D126" s="4">
        <v>89</v>
      </c>
      <c r="E126" s="5">
        <v>18.39</v>
      </c>
      <c r="F126" s="4">
        <v>15</v>
      </c>
      <c r="G126" s="5">
        <v>4.93</v>
      </c>
      <c r="H126" s="4">
        <v>0</v>
      </c>
    </row>
    <row r="127" spans="1:8" x14ac:dyDescent="0.2">
      <c r="A127" s="2" t="s">
        <v>30</v>
      </c>
      <c r="B127" s="4">
        <v>15</v>
      </c>
      <c r="C127" s="5">
        <v>1.88</v>
      </c>
      <c r="D127" s="4">
        <v>9</v>
      </c>
      <c r="E127" s="5">
        <v>1.86</v>
      </c>
      <c r="F127" s="4">
        <v>1</v>
      </c>
      <c r="G127" s="5">
        <v>0.33</v>
      </c>
      <c r="H127" s="4">
        <v>0</v>
      </c>
    </row>
    <row r="128" spans="1:8" x14ac:dyDescent="0.2">
      <c r="A128" s="2" t="s">
        <v>31</v>
      </c>
      <c r="B128" s="4">
        <v>42</v>
      </c>
      <c r="C128" s="5">
        <v>5.27</v>
      </c>
      <c r="D128" s="4">
        <v>31</v>
      </c>
      <c r="E128" s="5">
        <v>6.4</v>
      </c>
      <c r="F128" s="4">
        <v>11</v>
      </c>
      <c r="G128" s="5">
        <v>3.62</v>
      </c>
      <c r="H128" s="4">
        <v>0</v>
      </c>
    </row>
    <row r="129" spans="1:8" x14ac:dyDescent="0.2">
      <c r="A129" s="2" t="s">
        <v>32</v>
      </c>
      <c r="B129" s="4">
        <v>30</v>
      </c>
      <c r="C129" s="5">
        <v>3.76</v>
      </c>
      <c r="D129" s="4">
        <v>12</v>
      </c>
      <c r="E129" s="5">
        <v>2.48</v>
      </c>
      <c r="F129" s="4">
        <v>16</v>
      </c>
      <c r="G129" s="5">
        <v>5.26</v>
      </c>
      <c r="H129" s="4">
        <v>0</v>
      </c>
    </row>
    <row r="130" spans="1:8" x14ac:dyDescent="0.2">
      <c r="A130" s="1" t="s">
        <v>8</v>
      </c>
      <c r="B130" s="4">
        <v>1659</v>
      </c>
      <c r="C130" s="5">
        <v>100</v>
      </c>
      <c r="D130" s="4">
        <v>963</v>
      </c>
      <c r="E130" s="5">
        <v>99.99</v>
      </c>
      <c r="F130" s="4">
        <v>667</v>
      </c>
      <c r="G130" s="5">
        <v>100.02000000000002</v>
      </c>
      <c r="H130" s="4">
        <v>0</v>
      </c>
    </row>
    <row r="131" spans="1:8" x14ac:dyDescent="0.2">
      <c r="A131" s="2" t="s">
        <v>18</v>
      </c>
      <c r="B131" s="4">
        <v>0</v>
      </c>
      <c r="C131" s="5">
        <v>0</v>
      </c>
      <c r="D131" s="4">
        <v>0</v>
      </c>
      <c r="E131" s="5">
        <v>0</v>
      </c>
      <c r="F131" s="4">
        <v>0</v>
      </c>
      <c r="G131" s="5">
        <v>0</v>
      </c>
      <c r="H131" s="4">
        <v>0</v>
      </c>
    </row>
    <row r="132" spans="1:8" x14ac:dyDescent="0.2">
      <c r="A132" s="2" t="s">
        <v>19</v>
      </c>
      <c r="B132" s="4">
        <v>270</v>
      </c>
      <c r="C132" s="5">
        <v>16.27</v>
      </c>
      <c r="D132" s="4">
        <v>108</v>
      </c>
      <c r="E132" s="5">
        <v>11.21</v>
      </c>
      <c r="F132" s="4">
        <v>162</v>
      </c>
      <c r="G132" s="5">
        <v>24.29</v>
      </c>
      <c r="H132" s="4">
        <v>0</v>
      </c>
    </row>
    <row r="133" spans="1:8" x14ac:dyDescent="0.2">
      <c r="A133" s="2" t="s">
        <v>20</v>
      </c>
      <c r="B133" s="4">
        <v>204</v>
      </c>
      <c r="C133" s="5">
        <v>12.3</v>
      </c>
      <c r="D133" s="4">
        <v>81</v>
      </c>
      <c r="E133" s="5">
        <v>8.41</v>
      </c>
      <c r="F133" s="4">
        <v>123</v>
      </c>
      <c r="G133" s="5">
        <v>18.440000000000001</v>
      </c>
      <c r="H133" s="4">
        <v>0</v>
      </c>
    </row>
    <row r="134" spans="1:8" x14ac:dyDescent="0.2">
      <c r="A134" s="2" t="s">
        <v>21</v>
      </c>
      <c r="B134" s="4">
        <v>14</v>
      </c>
      <c r="C134" s="5">
        <v>0.84</v>
      </c>
      <c r="D134" s="4">
        <v>0</v>
      </c>
      <c r="E134" s="5">
        <v>0</v>
      </c>
      <c r="F134" s="4">
        <v>14</v>
      </c>
      <c r="G134" s="5">
        <v>2.1</v>
      </c>
      <c r="H134" s="4">
        <v>0</v>
      </c>
    </row>
    <row r="135" spans="1:8" x14ac:dyDescent="0.2">
      <c r="A135" s="2" t="s">
        <v>22</v>
      </c>
      <c r="B135" s="4">
        <v>13</v>
      </c>
      <c r="C135" s="5">
        <v>0.78</v>
      </c>
      <c r="D135" s="4">
        <v>0</v>
      </c>
      <c r="E135" s="5">
        <v>0</v>
      </c>
      <c r="F135" s="4">
        <v>13</v>
      </c>
      <c r="G135" s="5">
        <v>1.95</v>
      </c>
      <c r="H135" s="4">
        <v>0</v>
      </c>
    </row>
    <row r="136" spans="1:8" x14ac:dyDescent="0.2">
      <c r="A136" s="2" t="s">
        <v>23</v>
      </c>
      <c r="B136" s="4">
        <v>20</v>
      </c>
      <c r="C136" s="5">
        <v>1.21</v>
      </c>
      <c r="D136" s="4">
        <v>5</v>
      </c>
      <c r="E136" s="5">
        <v>0.52</v>
      </c>
      <c r="F136" s="4">
        <v>15</v>
      </c>
      <c r="G136" s="5">
        <v>2.25</v>
      </c>
      <c r="H136" s="4">
        <v>0</v>
      </c>
    </row>
    <row r="137" spans="1:8" x14ac:dyDescent="0.2">
      <c r="A137" s="2" t="s">
        <v>24</v>
      </c>
      <c r="B137" s="4">
        <v>422</v>
      </c>
      <c r="C137" s="5">
        <v>25.44</v>
      </c>
      <c r="D137" s="4">
        <v>254</v>
      </c>
      <c r="E137" s="5">
        <v>26.38</v>
      </c>
      <c r="F137" s="4">
        <v>168</v>
      </c>
      <c r="G137" s="5">
        <v>25.19</v>
      </c>
      <c r="H137" s="4">
        <v>0</v>
      </c>
    </row>
    <row r="138" spans="1:8" x14ac:dyDescent="0.2">
      <c r="A138" s="2" t="s">
        <v>25</v>
      </c>
      <c r="B138" s="4">
        <v>9</v>
      </c>
      <c r="C138" s="5">
        <v>0.54</v>
      </c>
      <c r="D138" s="4">
        <v>1</v>
      </c>
      <c r="E138" s="5">
        <v>0.1</v>
      </c>
      <c r="F138" s="4">
        <v>8</v>
      </c>
      <c r="G138" s="5">
        <v>1.2</v>
      </c>
      <c r="H138" s="4">
        <v>0</v>
      </c>
    </row>
    <row r="139" spans="1:8" x14ac:dyDescent="0.2">
      <c r="A139" s="2" t="s">
        <v>26</v>
      </c>
      <c r="B139" s="4">
        <v>97</v>
      </c>
      <c r="C139" s="5">
        <v>5.85</v>
      </c>
      <c r="D139" s="4">
        <v>57</v>
      </c>
      <c r="E139" s="5">
        <v>5.92</v>
      </c>
      <c r="F139" s="4">
        <v>40</v>
      </c>
      <c r="G139" s="5">
        <v>6</v>
      </c>
      <c r="H139" s="4">
        <v>0</v>
      </c>
    </row>
    <row r="140" spans="1:8" x14ac:dyDescent="0.2">
      <c r="A140" s="2" t="s">
        <v>27</v>
      </c>
      <c r="B140" s="4">
        <v>50</v>
      </c>
      <c r="C140" s="5">
        <v>3.01</v>
      </c>
      <c r="D140" s="4">
        <v>31</v>
      </c>
      <c r="E140" s="5">
        <v>3.22</v>
      </c>
      <c r="F140" s="4">
        <v>19</v>
      </c>
      <c r="G140" s="5">
        <v>2.85</v>
      </c>
      <c r="H140" s="4">
        <v>0</v>
      </c>
    </row>
    <row r="141" spans="1:8" x14ac:dyDescent="0.2">
      <c r="A141" s="2" t="s">
        <v>28</v>
      </c>
      <c r="B141" s="4">
        <v>153</v>
      </c>
      <c r="C141" s="5">
        <v>9.2200000000000006</v>
      </c>
      <c r="D141" s="4">
        <v>131</v>
      </c>
      <c r="E141" s="5">
        <v>13.6</v>
      </c>
      <c r="F141" s="4">
        <v>20</v>
      </c>
      <c r="G141" s="5">
        <v>3</v>
      </c>
      <c r="H141" s="4">
        <v>0</v>
      </c>
    </row>
    <row r="142" spans="1:8" x14ac:dyDescent="0.2">
      <c r="A142" s="2" t="s">
        <v>29</v>
      </c>
      <c r="B142" s="4">
        <v>204</v>
      </c>
      <c r="C142" s="5">
        <v>12.3</v>
      </c>
      <c r="D142" s="4">
        <v>170</v>
      </c>
      <c r="E142" s="5">
        <v>17.649999999999999</v>
      </c>
      <c r="F142" s="4">
        <v>28</v>
      </c>
      <c r="G142" s="5">
        <v>4.2</v>
      </c>
      <c r="H142" s="4">
        <v>0</v>
      </c>
    </row>
    <row r="143" spans="1:8" x14ac:dyDescent="0.2">
      <c r="A143" s="2" t="s">
        <v>30</v>
      </c>
      <c r="B143" s="4">
        <v>62</v>
      </c>
      <c r="C143" s="5">
        <v>3.74</v>
      </c>
      <c r="D143" s="4">
        <v>43</v>
      </c>
      <c r="E143" s="5">
        <v>4.47</v>
      </c>
      <c r="F143" s="4">
        <v>8</v>
      </c>
      <c r="G143" s="5">
        <v>1.2</v>
      </c>
      <c r="H143" s="4">
        <v>0</v>
      </c>
    </row>
    <row r="144" spans="1:8" x14ac:dyDescent="0.2">
      <c r="A144" s="2" t="s">
        <v>31</v>
      </c>
      <c r="B144" s="4">
        <v>77</v>
      </c>
      <c r="C144" s="5">
        <v>4.6399999999999997</v>
      </c>
      <c r="D144" s="4">
        <v>53</v>
      </c>
      <c r="E144" s="5">
        <v>5.5</v>
      </c>
      <c r="F144" s="4">
        <v>16</v>
      </c>
      <c r="G144" s="5">
        <v>2.4</v>
      </c>
      <c r="H144" s="4">
        <v>0</v>
      </c>
    </row>
    <row r="145" spans="1:8" x14ac:dyDescent="0.2">
      <c r="A145" s="2" t="s">
        <v>32</v>
      </c>
      <c r="B145" s="4">
        <v>64</v>
      </c>
      <c r="C145" s="5">
        <v>3.86</v>
      </c>
      <c r="D145" s="4">
        <v>29</v>
      </c>
      <c r="E145" s="5">
        <v>3.01</v>
      </c>
      <c r="F145" s="4">
        <v>33</v>
      </c>
      <c r="G145" s="5">
        <v>4.95</v>
      </c>
      <c r="H145" s="4">
        <v>0</v>
      </c>
    </row>
    <row r="146" spans="1:8" x14ac:dyDescent="0.2">
      <c r="A146" s="1" t="s">
        <v>9</v>
      </c>
      <c r="B146" s="4">
        <v>567</v>
      </c>
      <c r="C146" s="5">
        <v>100.00999999999999</v>
      </c>
      <c r="D146" s="4">
        <v>314</v>
      </c>
      <c r="E146" s="5">
        <v>100.01</v>
      </c>
      <c r="F146" s="4">
        <v>235</v>
      </c>
      <c r="G146" s="5">
        <v>100.01999999999997</v>
      </c>
      <c r="H146" s="4">
        <v>1</v>
      </c>
    </row>
    <row r="147" spans="1:8" x14ac:dyDescent="0.2">
      <c r="A147" s="2" t="s">
        <v>18</v>
      </c>
      <c r="B147" s="4">
        <v>1</v>
      </c>
      <c r="C147" s="5">
        <v>0.18</v>
      </c>
      <c r="D147" s="4">
        <v>0</v>
      </c>
      <c r="E147" s="5">
        <v>0</v>
      </c>
      <c r="F147" s="4">
        <v>1</v>
      </c>
      <c r="G147" s="5">
        <v>0.43</v>
      </c>
      <c r="H147" s="4">
        <v>0</v>
      </c>
    </row>
    <row r="148" spans="1:8" x14ac:dyDescent="0.2">
      <c r="A148" s="2" t="s">
        <v>19</v>
      </c>
      <c r="B148" s="4">
        <v>58</v>
      </c>
      <c r="C148" s="5">
        <v>10.23</v>
      </c>
      <c r="D148" s="4">
        <v>22</v>
      </c>
      <c r="E148" s="5">
        <v>7.01</v>
      </c>
      <c r="F148" s="4">
        <v>36</v>
      </c>
      <c r="G148" s="5">
        <v>15.32</v>
      </c>
      <c r="H148" s="4">
        <v>0</v>
      </c>
    </row>
    <row r="149" spans="1:8" x14ac:dyDescent="0.2">
      <c r="A149" s="2" t="s">
        <v>20</v>
      </c>
      <c r="B149" s="4">
        <v>89</v>
      </c>
      <c r="C149" s="5">
        <v>15.7</v>
      </c>
      <c r="D149" s="4">
        <v>49</v>
      </c>
      <c r="E149" s="5">
        <v>15.61</v>
      </c>
      <c r="F149" s="4">
        <v>40</v>
      </c>
      <c r="G149" s="5">
        <v>17.02</v>
      </c>
      <c r="H149" s="4">
        <v>0</v>
      </c>
    </row>
    <row r="150" spans="1:8" x14ac:dyDescent="0.2">
      <c r="A150" s="2" t="s">
        <v>21</v>
      </c>
      <c r="B150" s="4">
        <v>1</v>
      </c>
      <c r="C150" s="5">
        <v>0.18</v>
      </c>
      <c r="D150" s="4">
        <v>0</v>
      </c>
      <c r="E150" s="5">
        <v>0</v>
      </c>
      <c r="F150" s="4">
        <v>1</v>
      </c>
      <c r="G150" s="5">
        <v>0.43</v>
      </c>
      <c r="H150" s="4">
        <v>0</v>
      </c>
    </row>
    <row r="151" spans="1:8" x14ac:dyDescent="0.2">
      <c r="A151" s="2" t="s">
        <v>22</v>
      </c>
      <c r="B151" s="4">
        <v>2</v>
      </c>
      <c r="C151" s="5">
        <v>0.35</v>
      </c>
      <c r="D151" s="4">
        <v>0</v>
      </c>
      <c r="E151" s="5">
        <v>0</v>
      </c>
      <c r="F151" s="4">
        <v>2</v>
      </c>
      <c r="G151" s="5">
        <v>0.85</v>
      </c>
      <c r="H151" s="4">
        <v>0</v>
      </c>
    </row>
    <row r="152" spans="1:8" x14ac:dyDescent="0.2">
      <c r="A152" s="2" t="s">
        <v>23</v>
      </c>
      <c r="B152" s="4">
        <v>9</v>
      </c>
      <c r="C152" s="5">
        <v>1.59</v>
      </c>
      <c r="D152" s="4">
        <v>2</v>
      </c>
      <c r="E152" s="5">
        <v>0.64</v>
      </c>
      <c r="F152" s="4">
        <v>6</v>
      </c>
      <c r="G152" s="5">
        <v>2.5499999999999998</v>
      </c>
      <c r="H152" s="4">
        <v>0</v>
      </c>
    </row>
    <row r="153" spans="1:8" x14ac:dyDescent="0.2">
      <c r="A153" s="2" t="s">
        <v>24</v>
      </c>
      <c r="B153" s="4">
        <v>157</v>
      </c>
      <c r="C153" s="5">
        <v>27.69</v>
      </c>
      <c r="D153" s="4">
        <v>79</v>
      </c>
      <c r="E153" s="5">
        <v>25.16</v>
      </c>
      <c r="F153" s="4">
        <v>78</v>
      </c>
      <c r="G153" s="5">
        <v>33.19</v>
      </c>
      <c r="H153" s="4">
        <v>0</v>
      </c>
    </row>
    <row r="154" spans="1:8" x14ac:dyDescent="0.2">
      <c r="A154" s="2" t="s">
        <v>25</v>
      </c>
      <c r="B154" s="4">
        <v>3</v>
      </c>
      <c r="C154" s="5">
        <v>0.53</v>
      </c>
      <c r="D154" s="4">
        <v>1</v>
      </c>
      <c r="E154" s="5">
        <v>0.32</v>
      </c>
      <c r="F154" s="4">
        <v>2</v>
      </c>
      <c r="G154" s="5">
        <v>0.85</v>
      </c>
      <c r="H154" s="4">
        <v>0</v>
      </c>
    </row>
    <row r="155" spans="1:8" x14ac:dyDescent="0.2">
      <c r="A155" s="2" t="s">
        <v>26</v>
      </c>
      <c r="B155" s="4">
        <v>20</v>
      </c>
      <c r="C155" s="5">
        <v>3.53</v>
      </c>
      <c r="D155" s="4">
        <v>6</v>
      </c>
      <c r="E155" s="5">
        <v>1.91</v>
      </c>
      <c r="F155" s="4">
        <v>14</v>
      </c>
      <c r="G155" s="5">
        <v>5.96</v>
      </c>
      <c r="H155" s="4">
        <v>0</v>
      </c>
    </row>
    <row r="156" spans="1:8" x14ac:dyDescent="0.2">
      <c r="A156" s="2" t="s">
        <v>27</v>
      </c>
      <c r="B156" s="4">
        <v>18</v>
      </c>
      <c r="C156" s="5">
        <v>3.17</v>
      </c>
      <c r="D156" s="4">
        <v>13</v>
      </c>
      <c r="E156" s="5">
        <v>4.1399999999999997</v>
      </c>
      <c r="F156" s="4">
        <v>5</v>
      </c>
      <c r="G156" s="5">
        <v>2.13</v>
      </c>
      <c r="H156" s="4">
        <v>0</v>
      </c>
    </row>
    <row r="157" spans="1:8" x14ac:dyDescent="0.2">
      <c r="A157" s="2" t="s">
        <v>28</v>
      </c>
      <c r="B157" s="4">
        <v>91</v>
      </c>
      <c r="C157" s="5">
        <v>16.05</v>
      </c>
      <c r="D157" s="4">
        <v>68</v>
      </c>
      <c r="E157" s="5">
        <v>21.66</v>
      </c>
      <c r="F157" s="4">
        <v>21</v>
      </c>
      <c r="G157" s="5">
        <v>8.94</v>
      </c>
      <c r="H157" s="4">
        <v>0</v>
      </c>
    </row>
    <row r="158" spans="1:8" x14ac:dyDescent="0.2">
      <c r="A158" s="2" t="s">
        <v>29</v>
      </c>
      <c r="B158" s="4">
        <v>60</v>
      </c>
      <c r="C158" s="5">
        <v>10.58</v>
      </c>
      <c r="D158" s="4">
        <v>50</v>
      </c>
      <c r="E158" s="5">
        <v>15.92</v>
      </c>
      <c r="F158" s="4">
        <v>10</v>
      </c>
      <c r="G158" s="5">
        <v>4.26</v>
      </c>
      <c r="H158" s="4">
        <v>0</v>
      </c>
    </row>
    <row r="159" spans="1:8" x14ac:dyDescent="0.2">
      <c r="A159" s="2" t="s">
        <v>30</v>
      </c>
      <c r="B159" s="4">
        <v>22</v>
      </c>
      <c r="C159" s="5">
        <v>3.88</v>
      </c>
      <c r="D159" s="4">
        <v>10</v>
      </c>
      <c r="E159" s="5">
        <v>3.18</v>
      </c>
      <c r="F159" s="4">
        <v>5</v>
      </c>
      <c r="G159" s="5">
        <v>2.13</v>
      </c>
      <c r="H159" s="4">
        <v>0</v>
      </c>
    </row>
    <row r="160" spans="1:8" x14ac:dyDescent="0.2">
      <c r="A160" s="2" t="s">
        <v>31</v>
      </c>
      <c r="B160" s="4">
        <v>22</v>
      </c>
      <c r="C160" s="5">
        <v>3.88</v>
      </c>
      <c r="D160" s="4">
        <v>11</v>
      </c>
      <c r="E160" s="5">
        <v>3.5</v>
      </c>
      <c r="F160" s="4">
        <v>5</v>
      </c>
      <c r="G160" s="5">
        <v>2.13</v>
      </c>
      <c r="H160" s="4">
        <v>0</v>
      </c>
    </row>
    <row r="161" spans="1:8" x14ac:dyDescent="0.2">
      <c r="A161" s="2" t="s">
        <v>32</v>
      </c>
      <c r="B161" s="4">
        <v>14</v>
      </c>
      <c r="C161" s="5">
        <v>2.4700000000000002</v>
      </c>
      <c r="D161" s="4">
        <v>3</v>
      </c>
      <c r="E161" s="5">
        <v>0.96</v>
      </c>
      <c r="F161" s="4">
        <v>9</v>
      </c>
      <c r="G161" s="5">
        <v>3.83</v>
      </c>
      <c r="H161" s="4">
        <v>1</v>
      </c>
    </row>
    <row r="162" spans="1:8" x14ac:dyDescent="0.2">
      <c r="A162" s="1" t="s">
        <v>10</v>
      </c>
      <c r="B162" s="4">
        <v>611</v>
      </c>
      <c r="C162" s="5">
        <v>100.02</v>
      </c>
      <c r="D162" s="4">
        <v>328</v>
      </c>
      <c r="E162" s="5">
        <v>99.98</v>
      </c>
      <c r="F162" s="4">
        <v>252</v>
      </c>
      <c r="G162" s="5">
        <v>100</v>
      </c>
      <c r="H162" s="4">
        <v>2</v>
      </c>
    </row>
    <row r="163" spans="1:8" x14ac:dyDescent="0.2">
      <c r="A163" s="2" t="s">
        <v>18</v>
      </c>
      <c r="B163" s="4">
        <v>0</v>
      </c>
      <c r="C163" s="5">
        <v>0</v>
      </c>
      <c r="D163" s="4">
        <v>0</v>
      </c>
      <c r="E163" s="5">
        <v>0</v>
      </c>
      <c r="F163" s="4">
        <v>0</v>
      </c>
      <c r="G163" s="5">
        <v>0</v>
      </c>
      <c r="H163" s="4">
        <v>0</v>
      </c>
    </row>
    <row r="164" spans="1:8" x14ac:dyDescent="0.2">
      <c r="A164" s="2" t="s">
        <v>19</v>
      </c>
      <c r="B164" s="4">
        <v>83</v>
      </c>
      <c r="C164" s="5">
        <v>13.58</v>
      </c>
      <c r="D164" s="4">
        <v>35</v>
      </c>
      <c r="E164" s="5">
        <v>10.67</v>
      </c>
      <c r="F164" s="4">
        <v>48</v>
      </c>
      <c r="G164" s="5">
        <v>19.05</v>
      </c>
      <c r="H164" s="4">
        <v>0</v>
      </c>
    </row>
    <row r="165" spans="1:8" x14ac:dyDescent="0.2">
      <c r="A165" s="2" t="s">
        <v>20</v>
      </c>
      <c r="B165" s="4">
        <v>114</v>
      </c>
      <c r="C165" s="5">
        <v>18.66</v>
      </c>
      <c r="D165" s="4">
        <v>49</v>
      </c>
      <c r="E165" s="5">
        <v>14.94</v>
      </c>
      <c r="F165" s="4">
        <v>64</v>
      </c>
      <c r="G165" s="5">
        <v>25.4</v>
      </c>
      <c r="H165" s="4">
        <v>1</v>
      </c>
    </row>
    <row r="166" spans="1:8" x14ac:dyDescent="0.2">
      <c r="A166" s="2" t="s">
        <v>21</v>
      </c>
      <c r="B166" s="4">
        <v>2</v>
      </c>
      <c r="C166" s="5">
        <v>0.33</v>
      </c>
      <c r="D166" s="4">
        <v>0</v>
      </c>
      <c r="E166" s="5">
        <v>0</v>
      </c>
      <c r="F166" s="4">
        <v>2</v>
      </c>
      <c r="G166" s="5">
        <v>0.79</v>
      </c>
      <c r="H166" s="4">
        <v>0</v>
      </c>
    </row>
    <row r="167" spans="1:8" x14ac:dyDescent="0.2">
      <c r="A167" s="2" t="s">
        <v>22</v>
      </c>
      <c r="B167" s="4">
        <v>4</v>
      </c>
      <c r="C167" s="5">
        <v>0.65</v>
      </c>
      <c r="D167" s="4">
        <v>1</v>
      </c>
      <c r="E167" s="5">
        <v>0.3</v>
      </c>
      <c r="F167" s="4">
        <v>3</v>
      </c>
      <c r="G167" s="5">
        <v>1.19</v>
      </c>
      <c r="H167" s="4">
        <v>0</v>
      </c>
    </row>
    <row r="168" spans="1:8" x14ac:dyDescent="0.2">
      <c r="A168" s="2" t="s">
        <v>23</v>
      </c>
      <c r="B168" s="4">
        <v>10</v>
      </c>
      <c r="C168" s="5">
        <v>1.64</v>
      </c>
      <c r="D168" s="4">
        <v>1</v>
      </c>
      <c r="E168" s="5">
        <v>0.3</v>
      </c>
      <c r="F168" s="4">
        <v>8</v>
      </c>
      <c r="G168" s="5">
        <v>3.17</v>
      </c>
      <c r="H168" s="4">
        <v>0</v>
      </c>
    </row>
    <row r="169" spans="1:8" x14ac:dyDescent="0.2">
      <c r="A169" s="2" t="s">
        <v>24</v>
      </c>
      <c r="B169" s="4">
        <v>133</v>
      </c>
      <c r="C169" s="5">
        <v>21.77</v>
      </c>
      <c r="D169" s="4">
        <v>70</v>
      </c>
      <c r="E169" s="5">
        <v>21.34</v>
      </c>
      <c r="F169" s="4">
        <v>63</v>
      </c>
      <c r="G169" s="5">
        <v>25</v>
      </c>
      <c r="H169" s="4">
        <v>0</v>
      </c>
    </row>
    <row r="170" spans="1:8" x14ac:dyDescent="0.2">
      <c r="A170" s="2" t="s">
        <v>25</v>
      </c>
      <c r="B170" s="4">
        <v>2</v>
      </c>
      <c r="C170" s="5">
        <v>0.33</v>
      </c>
      <c r="D170" s="4">
        <v>1</v>
      </c>
      <c r="E170" s="5">
        <v>0.3</v>
      </c>
      <c r="F170" s="4">
        <v>1</v>
      </c>
      <c r="G170" s="5">
        <v>0.4</v>
      </c>
      <c r="H170" s="4">
        <v>0</v>
      </c>
    </row>
    <row r="171" spans="1:8" x14ac:dyDescent="0.2">
      <c r="A171" s="2" t="s">
        <v>26</v>
      </c>
      <c r="B171" s="4">
        <v>32</v>
      </c>
      <c r="C171" s="5">
        <v>5.24</v>
      </c>
      <c r="D171" s="4">
        <v>18</v>
      </c>
      <c r="E171" s="5">
        <v>5.49</v>
      </c>
      <c r="F171" s="4">
        <v>13</v>
      </c>
      <c r="G171" s="5">
        <v>5.16</v>
      </c>
      <c r="H171" s="4">
        <v>0</v>
      </c>
    </row>
    <row r="172" spans="1:8" x14ac:dyDescent="0.2">
      <c r="A172" s="2" t="s">
        <v>27</v>
      </c>
      <c r="B172" s="4">
        <v>14</v>
      </c>
      <c r="C172" s="5">
        <v>2.29</v>
      </c>
      <c r="D172" s="4">
        <v>4</v>
      </c>
      <c r="E172" s="5">
        <v>1.22</v>
      </c>
      <c r="F172" s="4">
        <v>10</v>
      </c>
      <c r="G172" s="5">
        <v>3.97</v>
      </c>
      <c r="H172" s="4">
        <v>0</v>
      </c>
    </row>
    <row r="173" spans="1:8" x14ac:dyDescent="0.2">
      <c r="A173" s="2" t="s">
        <v>28</v>
      </c>
      <c r="B173" s="4">
        <v>78</v>
      </c>
      <c r="C173" s="5">
        <v>12.77</v>
      </c>
      <c r="D173" s="4">
        <v>61</v>
      </c>
      <c r="E173" s="5">
        <v>18.600000000000001</v>
      </c>
      <c r="F173" s="4">
        <v>17</v>
      </c>
      <c r="G173" s="5">
        <v>6.75</v>
      </c>
      <c r="H173" s="4">
        <v>0</v>
      </c>
    </row>
    <row r="174" spans="1:8" x14ac:dyDescent="0.2">
      <c r="A174" s="2" t="s">
        <v>29</v>
      </c>
      <c r="B174" s="4">
        <v>54</v>
      </c>
      <c r="C174" s="5">
        <v>8.84</v>
      </c>
      <c r="D174" s="4">
        <v>43</v>
      </c>
      <c r="E174" s="5">
        <v>13.11</v>
      </c>
      <c r="F174" s="4">
        <v>8</v>
      </c>
      <c r="G174" s="5">
        <v>3.17</v>
      </c>
      <c r="H174" s="4">
        <v>0</v>
      </c>
    </row>
    <row r="175" spans="1:8" x14ac:dyDescent="0.2">
      <c r="A175" s="2" t="s">
        <v>30</v>
      </c>
      <c r="B175" s="4">
        <v>37</v>
      </c>
      <c r="C175" s="5">
        <v>6.06</v>
      </c>
      <c r="D175" s="4">
        <v>21</v>
      </c>
      <c r="E175" s="5">
        <v>6.4</v>
      </c>
      <c r="F175" s="4">
        <v>2</v>
      </c>
      <c r="G175" s="5">
        <v>0.79</v>
      </c>
      <c r="H175" s="4">
        <v>0</v>
      </c>
    </row>
    <row r="176" spans="1:8" x14ac:dyDescent="0.2">
      <c r="A176" s="2" t="s">
        <v>31</v>
      </c>
      <c r="B176" s="4">
        <v>29</v>
      </c>
      <c r="C176" s="5">
        <v>4.75</v>
      </c>
      <c r="D176" s="4">
        <v>15</v>
      </c>
      <c r="E176" s="5">
        <v>4.57</v>
      </c>
      <c r="F176" s="4">
        <v>6</v>
      </c>
      <c r="G176" s="5">
        <v>2.38</v>
      </c>
      <c r="H176" s="4">
        <v>0</v>
      </c>
    </row>
    <row r="177" spans="1:8" x14ac:dyDescent="0.2">
      <c r="A177" s="2" t="s">
        <v>32</v>
      </c>
      <c r="B177" s="4">
        <v>19</v>
      </c>
      <c r="C177" s="5">
        <v>3.11</v>
      </c>
      <c r="D177" s="4">
        <v>9</v>
      </c>
      <c r="E177" s="5">
        <v>2.74</v>
      </c>
      <c r="F177" s="4">
        <v>7</v>
      </c>
      <c r="G177" s="5">
        <v>2.78</v>
      </c>
      <c r="H177" s="4">
        <v>1</v>
      </c>
    </row>
    <row r="178" spans="1:8" x14ac:dyDescent="0.2">
      <c r="A178" s="1" t="s">
        <v>11</v>
      </c>
      <c r="B178" s="4">
        <v>611</v>
      </c>
      <c r="C178" s="5">
        <v>100.01</v>
      </c>
      <c r="D178" s="4">
        <v>305</v>
      </c>
      <c r="E178" s="5">
        <v>100</v>
      </c>
      <c r="F178" s="4">
        <v>276</v>
      </c>
      <c r="G178" s="5">
        <v>99.990000000000009</v>
      </c>
      <c r="H178" s="4">
        <v>1</v>
      </c>
    </row>
    <row r="179" spans="1:8" x14ac:dyDescent="0.2">
      <c r="A179" s="2" t="s">
        <v>18</v>
      </c>
      <c r="B179" s="4">
        <v>0</v>
      </c>
      <c r="C179" s="5">
        <v>0</v>
      </c>
      <c r="D179" s="4">
        <v>0</v>
      </c>
      <c r="E179" s="5">
        <v>0</v>
      </c>
      <c r="F179" s="4">
        <v>0</v>
      </c>
      <c r="G179" s="5">
        <v>0</v>
      </c>
      <c r="H179" s="4">
        <v>0</v>
      </c>
    </row>
    <row r="180" spans="1:8" x14ac:dyDescent="0.2">
      <c r="A180" s="2" t="s">
        <v>19</v>
      </c>
      <c r="B180" s="4">
        <v>100</v>
      </c>
      <c r="C180" s="5">
        <v>16.37</v>
      </c>
      <c r="D180" s="4">
        <v>28</v>
      </c>
      <c r="E180" s="5">
        <v>9.18</v>
      </c>
      <c r="F180" s="4">
        <v>72</v>
      </c>
      <c r="G180" s="5">
        <v>26.09</v>
      </c>
      <c r="H180" s="4">
        <v>0</v>
      </c>
    </row>
    <row r="181" spans="1:8" x14ac:dyDescent="0.2">
      <c r="A181" s="2" t="s">
        <v>20</v>
      </c>
      <c r="B181" s="4">
        <v>69</v>
      </c>
      <c r="C181" s="5">
        <v>11.29</v>
      </c>
      <c r="D181" s="4">
        <v>29</v>
      </c>
      <c r="E181" s="5">
        <v>9.51</v>
      </c>
      <c r="F181" s="4">
        <v>40</v>
      </c>
      <c r="G181" s="5">
        <v>14.49</v>
      </c>
      <c r="H181" s="4">
        <v>0</v>
      </c>
    </row>
    <row r="182" spans="1:8" x14ac:dyDescent="0.2">
      <c r="A182" s="2" t="s">
        <v>21</v>
      </c>
      <c r="B182" s="4">
        <v>2</v>
      </c>
      <c r="C182" s="5">
        <v>0.33</v>
      </c>
      <c r="D182" s="4">
        <v>0</v>
      </c>
      <c r="E182" s="5">
        <v>0</v>
      </c>
      <c r="F182" s="4">
        <v>2</v>
      </c>
      <c r="G182" s="5">
        <v>0.72</v>
      </c>
      <c r="H182" s="4">
        <v>0</v>
      </c>
    </row>
    <row r="183" spans="1:8" x14ac:dyDescent="0.2">
      <c r="A183" s="2" t="s">
        <v>22</v>
      </c>
      <c r="B183" s="4">
        <v>3</v>
      </c>
      <c r="C183" s="5">
        <v>0.49</v>
      </c>
      <c r="D183" s="4">
        <v>0</v>
      </c>
      <c r="E183" s="5">
        <v>0</v>
      </c>
      <c r="F183" s="4">
        <v>3</v>
      </c>
      <c r="G183" s="5">
        <v>1.0900000000000001</v>
      </c>
      <c r="H183" s="4">
        <v>0</v>
      </c>
    </row>
    <row r="184" spans="1:8" x14ac:dyDescent="0.2">
      <c r="A184" s="2" t="s">
        <v>23</v>
      </c>
      <c r="B184" s="4">
        <v>1</v>
      </c>
      <c r="C184" s="5">
        <v>0.16</v>
      </c>
      <c r="D184" s="4">
        <v>0</v>
      </c>
      <c r="E184" s="5">
        <v>0</v>
      </c>
      <c r="F184" s="4">
        <v>1</v>
      </c>
      <c r="G184" s="5">
        <v>0.36</v>
      </c>
      <c r="H184" s="4">
        <v>0</v>
      </c>
    </row>
    <row r="185" spans="1:8" x14ac:dyDescent="0.2">
      <c r="A185" s="2" t="s">
        <v>24</v>
      </c>
      <c r="B185" s="4">
        <v>122</v>
      </c>
      <c r="C185" s="5">
        <v>19.97</v>
      </c>
      <c r="D185" s="4">
        <v>52</v>
      </c>
      <c r="E185" s="5">
        <v>17.05</v>
      </c>
      <c r="F185" s="4">
        <v>69</v>
      </c>
      <c r="G185" s="5">
        <v>25</v>
      </c>
      <c r="H185" s="4">
        <v>1</v>
      </c>
    </row>
    <row r="186" spans="1:8" x14ac:dyDescent="0.2">
      <c r="A186" s="2" t="s">
        <v>25</v>
      </c>
      <c r="B186" s="4">
        <v>2</v>
      </c>
      <c r="C186" s="5">
        <v>0.33</v>
      </c>
      <c r="D186" s="4">
        <v>0</v>
      </c>
      <c r="E186" s="5">
        <v>0</v>
      </c>
      <c r="F186" s="4">
        <v>2</v>
      </c>
      <c r="G186" s="5">
        <v>0.72</v>
      </c>
      <c r="H186" s="4">
        <v>0</v>
      </c>
    </row>
    <row r="187" spans="1:8" x14ac:dyDescent="0.2">
      <c r="A187" s="2" t="s">
        <v>26</v>
      </c>
      <c r="B187" s="4">
        <v>61</v>
      </c>
      <c r="C187" s="5">
        <v>9.98</v>
      </c>
      <c r="D187" s="4">
        <v>35</v>
      </c>
      <c r="E187" s="5">
        <v>11.48</v>
      </c>
      <c r="F187" s="4">
        <v>25</v>
      </c>
      <c r="G187" s="5">
        <v>9.06</v>
      </c>
      <c r="H187" s="4">
        <v>0</v>
      </c>
    </row>
    <row r="188" spans="1:8" x14ac:dyDescent="0.2">
      <c r="A188" s="2" t="s">
        <v>27</v>
      </c>
      <c r="B188" s="4">
        <v>25</v>
      </c>
      <c r="C188" s="5">
        <v>4.09</v>
      </c>
      <c r="D188" s="4">
        <v>14</v>
      </c>
      <c r="E188" s="5">
        <v>4.59</v>
      </c>
      <c r="F188" s="4">
        <v>11</v>
      </c>
      <c r="G188" s="5">
        <v>3.99</v>
      </c>
      <c r="H188" s="4">
        <v>0</v>
      </c>
    </row>
    <row r="189" spans="1:8" x14ac:dyDescent="0.2">
      <c r="A189" s="2" t="s">
        <v>28</v>
      </c>
      <c r="B189" s="4">
        <v>51</v>
      </c>
      <c r="C189" s="5">
        <v>8.35</v>
      </c>
      <c r="D189" s="4">
        <v>41</v>
      </c>
      <c r="E189" s="5">
        <v>13.44</v>
      </c>
      <c r="F189" s="4">
        <v>10</v>
      </c>
      <c r="G189" s="5">
        <v>3.62</v>
      </c>
      <c r="H189" s="4">
        <v>0</v>
      </c>
    </row>
    <row r="190" spans="1:8" x14ac:dyDescent="0.2">
      <c r="A190" s="2" t="s">
        <v>29</v>
      </c>
      <c r="B190" s="4">
        <v>73</v>
      </c>
      <c r="C190" s="5">
        <v>11.95</v>
      </c>
      <c r="D190" s="4">
        <v>54</v>
      </c>
      <c r="E190" s="5">
        <v>17.7</v>
      </c>
      <c r="F190" s="4">
        <v>14</v>
      </c>
      <c r="G190" s="5">
        <v>5.07</v>
      </c>
      <c r="H190" s="4">
        <v>0</v>
      </c>
    </row>
    <row r="191" spans="1:8" x14ac:dyDescent="0.2">
      <c r="A191" s="2" t="s">
        <v>30</v>
      </c>
      <c r="B191" s="4">
        <v>29</v>
      </c>
      <c r="C191" s="5">
        <v>4.75</v>
      </c>
      <c r="D191" s="4">
        <v>20</v>
      </c>
      <c r="E191" s="5">
        <v>6.56</v>
      </c>
      <c r="F191" s="4">
        <v>6</v>
      </c>
      <c r="G191" s="5">
        <v>2.17</v>
      </c>
      <c r="H191" s="4">
        <v>0</v>
      </c>
    </row>
    <row r="192" spans="1:8" x14ac:dyDescent="0.2">
      <c r="A192" s="2" t="s">
        <v>31</v>
      </c>
      <c r="B192" s="4">
        <v>46</v>
      </c>
      <c r="C192" s="5">
        <v>7.53</v>
      </c>
      <c r="D192" s="4">
        <v>22</v>
      </c>
      <c r="E192" s="5">
        <v>7.21</v>
      </c>
      <c r="F192" s="4">
        <v>11</v>
      </c>
      <c r="G192" s="5">
        <v>3.99</v>
      </c>
      <c r="H192" s="4">
        <v>0</v>
      </c>
    </row>
    <row r="193" spans="1:8" x14ac:dyDescent="0.2">
      <c r="A193" s="2" t="s">
        <v>32</v>
      </c>
      <c r="B193" s="4">
        <v>27</v>
      </c>
      <c r="C193" s="5">
        <v>4.42</v>
      </c>
      <c r="D193" s="4">
        <v>10</v>
      </c>
      <c r="E193" s="5">
        <v>3.28</v>
      </c>
      <c r="F193" s="4">
        <v>10</v>
      </c>
      <c r="G193" s="5">
        <v>3.62</v>
      </c>
      <c r="H193" s="4">
        <v>0</v>
      </c>
    </row>
    <row r="194" spans="1:8" x14ac:dyDescent="0.2">
      <c r="A194" s="1" t="s">
        <v>12</v>
      </c>
      <c r="B194" s="4">
        <v>124</v>
      </c>
      <c r="C194" s="5">
        <v>100</v>
      </c>
      <c r="D194" s="4">
        <v>76</v>
      </c>
      <c r="E194" s="5">
        <v>100.00999999999999</v>
      </c>
      <c r="F194" s="4">
        <v>40</v>
      </c>
      <c r="G194" s="5">
        <v>100</v>
      </c>
      <c r="H194" s="4">
        <v>0</v>
      </c>
    </row>
    <row r="195" spans="1:8" x14ac:dyDescent="0.2">
      <c r="A195" s="2" t="s">
        <v>18</v>
      </c>
      <c r="B195" s="4">
        <v>0</v>
      </c>
      <c r="C195" s="5">
        <v>0</v>
      </c>
      <c r="D195" s="4">
        <v>0</v>
      </c>
      <c r="E195" s="5">
        <v>0</v>
      </c>
      <c r="F195" s="4">
        <v>0</v>
      </c>
      <c r="G195" s="5">
        <v>0</v>
      </c>
      <c r="H195" s="4">
        <v>0</v>
      </c>
    </row>
    <row r="196" spans="1:8" x14ac:dyDescent="0.2">
      <c r="A196" s="2" t="s">
        <v>19</v>
      </c>
      <c r="B196" s="4">
        <v>14</v>
      </c>
      <c r="C196" s="5">
        <v>11.29</v>
      </c>
      <c r="D196" s="4">
        <v>4</v>
      </c>
      <c r="E196" s="5">
        <v>5.26</v>
      </c>
      <c r="F196" s="4">
        <v>10</v>
      </c>
      <c r="G196" s="5">
        <v>25</v>
      </c>
      <c r="H196" s="4">
        <v>0</v>
      </c>
    </row>
    <row r="197" spans="1:8" x14ac:dyDescent="0.2">
      <c r="A197" s="2" t="s">
        <v>20</v>
      </c>
      <c r="B197" s="4">
        <v>2</v>
      </c>
      <c r="C197" s="5">
        <v>1.61</v>
      </c>
      <c r="D197" s="4">
        <v>1</v>
      </c>
      <c r="E197" s="5">
        <v>1.32</v>
      </c>
      <c r="F197" s="4">
        <v>1</v>
      </c>
      <c r="G197" s="5">
        <v>2.5</v>
      </c>
      <c r="H197" s="4">
        <v>0</v>
      </c>
    </row>
    <row r="198" spans="1:8" x14ac:dyDescent="0.2">
      <c r="A198" s="2" t="s">
        <v>21</v>
      </c>
      <c r="B198" s="4">
        <v>3</v>
      </c>
      <c r="C198" s="5">
        <v>2.42</v>
      </c>
      <c r="D198" s="4">
        <v>0</v>
      </c>
      <c r="E198" s="5">
        <v>0</v>
      </c>
      <c r="F198" s="4">
        <v>0</v>
      </c>
      <c r="G198" s="5">
        <v>0</v>
      </c>
      <c r="H198" s="4">
        <v>0</v>
      </c>
    </row>
    <row r="199" spans="1:8" x14ac:dyDescent="0.2">
      <c r="A199" s="2" t="s">
        <v>22</v>
      </c>
      <c r="B199" s="4">
        <v>0</v>
      </c>
      <c r="C199" s="5">
        <v>0</v>
      </c>
      <c r="D199" s="4">
        <v>0</v>
      </c>
      <c r="E199" s="5">
        <v>0</v>
      </c>
      <c r="F199" s="4">
        <v>0</v>
      </c>
      <c r="G199" s="5">
        <v>0</v>
      </c>
      <c r="H199" s="4">
        <v>0</v>
      </c>
    </row>
    <row r="200" spans="1:8" x14ac:dyDescent="0.2">
      <c r="A200" s="2" t="s">
        <v>23</v>
      </c>
      <c r="B200" s="4">
        <v>2</v>
      </c>
      <c r="C200" s="5">
        <v>1.61</v>
      </c>
      <c r="D200" s="4">
        <v>0</v>
      </c>
      <c r="E200" s="5">
        <v>0</v>
      </c>
      <c r="F200" s="4">
        <v>2</v>
      </c>
      <c r="G200" s="5">
        <v>5</v>
      </c>
      <c r="H200" s="4">
        <v>0</v>
      </c>
    </row>
    <row r="201" spans="1:8" x14ac:dyDescent="0.2">
      <c r="A201" s="2" t="s">
        <v>24</v>
      </c>
      <c r="B201" s="4">
        <v>18</v>
      </c>
      <c r="C201" s="5">
        <v>14.52</v>
      </c>
      <c r="D201" s="4">
        <v>14</v>
      </c>
      <c r="E201" s="5">
        <v>18.420000000000002</v>
      </c>
      <c r="F201" s="4">
        <v>4</v>
      </c>
      <c r="G201" s="5">
        <v>10</v>
      </c>
      <c r="H201" s="4">
        <v>0</v>
      </c>
    </row>
    <row r="202" spans="1:8" x14ac:dyDescent="0.2">
      <c r="A202" s="2" t="s">
        <v>25</v>
      </c>
      <c r="B202" s="4">
        <v>0</v>
      </c>
      <c r="C202" s="5">
        <v>0</v>
      </c>
      <c r="D202" s="4">
        <v>0</v>
      </c>
      <c r="E202" s="5">
        <v>0</v>
      </c>
      <c r="F202" s="4">
        <v>0</v>
      </c>
      <c r="G202" s="5">
        <v>0</v>
      </c>
      <c r="H202" s="4">
        <v>0</v>
      </c>
    </row>
    <row r="203" spans="1:8" x14ac:dyDescent="0.2">
      <c r="A203" s="2" t="s">
        <v>26</v>
      </c>
      <c r="B203" s="4">
        <v>8</v>
      </c>
      <c r="C203" s="5">
        <v>6.45</v>
      </c>
      <c r="D203" s="4">
        <v>3</v>
      </c>
      <c r="E203" s="5">
        <v>3.95</v>
      </c>
      <c r="F203" s="4">
        <v>4</v>
      </c>
      <c r="G203" s="5">
        <v>10</v>
      </c>
      <c r="H203" s="4">
        <v>0</v>
      </c>
    </row>
    <row r="204" spans="1:8" x14ac:dyDescent="0.2">
      <c r="A204" s="2" t="s">
        <v>27</v>
      </c>
      <c r="B204" s="4">
        <v>1</v>
      </c>
      <c r="C204" s="5">
        <v>0.81</v>
      </c>
      <c r="D204" s="4">
        <v>1</v>
      </c>
      <c r="E204" s="5">
        <v>1.32</v>
      </c>
      <c r="F204" s="4">
        <v>0</v>
      </c>
      <c r="G204" s="5">
        <v>0</v>
      </c>
      <c r="H204" s="4">
        <v>0</v>
      </c>
    </row>
    <row r="205" spans="1:8" x14ac:dyDescent="0.2">
      <c r="A205" s="2" t="s">
        <v>28</v>
      </c>
      <c r="B205" s="4">
        <v>59</v>
      </c>
      <c r="C205" s="5">
        <v>47.58</v>
      </c>
      <c r="D205" s="4">
        <v>46</v>
      </c>
      <c r="E205" s="5">
        <v>60.53</v>
      </c>
      <c r="F205" s="4">
        <v>12</v>
      </c>
      <c r="G205" s="5">
        <v>30</v>
      </c>
      <c r="H205" s="4">
        <v>0</v>
      </c>
    </row>
    <row r="206" spans="1:8" x14ac:dyDescent="0.2">
      <c r="A206" s="2" t="s">
        <v>29</v>
      </c>
      <c r="B206" s="4">
        <v>8</v>
      </c>
      <c r="C206" s="5">
        <v>6.45</v>
      </c>
      <c r="D206" s="4">
        <v>6</v>
      </c>
      <c r="E206" s="5">
        <v>7.89</v>
      </c>
      <c r="F206" s="4">
        <v>1</v>
      </c>
      <c r="G206" s="5">
        <v>2.5</v>
      </c>
      <c r="H206" s="4">
        <v>0</v>
      </c>
    </row>
    <row r="207" spans="1:8" x14ac:dyDescent="0.2">
      <c r="A207" s="2" t="s">
        <v>30</v>
      </c>
      <c r="B207" s="4">
        <v>1</v>
      </c>
      <c r="C207" s="5">
        <v>0.81</v>
      </c>
      <c r="D207" s="4">
        <v>0</v>
      </c>
      <c r="E207" s="5">
        <v>0</v>
      </c>
      <c r="F207" s="4">
        <v>0</v>
      </c>
      <c r="G207" s="5">
        <v>0</v>
      </c>
      <c r="H207" s="4">
        <v>0</v>
      </c>
    </row>
    <row r="208" spans="1:8" x14ac:dyDescent="0.2">
      <c r="A208" s="2" t="s">
        <v>31</v>
      </c>
      <c r="B208" s="4">
        <v>2</v>
      </c>
      <c r="C208" s="5">
        <v>1.61</v>
      </c>
      <c r="D208" s="4">
        <v>1</v>
      </c>
      <c r="E208" s="5">
        <v>1.32</v>
      </c>
      <c r="F208" s="4">
        <v>1</v>
      </c>
      <c r="G208" s="5">
        <v>2.5</v>
      </c>
      <c r="H208" s="4">
        <v>0</v>
      </c>
    </row>
    <row r="209" spans="1:8" x14ac:dyDescent="0.2">
      <c r="A209" s="2" t="s">
        <v>32</v>
      </c>
      <c r="B209" s="4">
        <v>6</v>
      </c>
      <c r="C209" s="5">
        <v>4.84</v>
      </c>
      <c r="D209" s="4">
        <v>0</v>
      </c>
      <c r="E209" s="5">
        <v>0</v>
      </c>
      <c r="F209" s="4">
        <v>5</v>
      </c>
      <c r="G209" s="5">
        <v>12.5</v>
      </c>
      <c r="H209" s="4">
        <v>0</v>
      </c>
    </row>
    <row r="210" spans="1:8" x14ac:dyDescent="0.2">
      <c r="A210" s="1" t="s">
        <v>13</v>
      </c>
      <c r="B210" s="4">
        <v>396</v>
      </c>
      <c r="C210" s="5">
        <v>100.03</v>
      </c>
      <c r="D210" s="4">
        <v>161</v>
      </c>
      <c r="E210" s="5">
        <v>99.99</v>
      </c>
      <c r="F210" s="4">
        <v>232</v>
      </c>
      <c r="G210" s="5">
        <v>99.990000000000023</v>
      </c>
      <c r="H210" s="4">
        <v>1</v>
      </c>
    </row>
    <row r="211" spans="1:8" x14ac:dyDescent="0.2">
      <c r="A211" s="2" t="s">
        <v>18</v>
      </c>
      <c r="B211" s="4">
        <v>0</v>
      </c>
      <c r="C211" s="5">
        <v>0</v>
      </c>
      <c r="D211" s="4">
        <v>0</v>
      </c>
      <c r="E211" s="5">
        <v>0</v>
      </c>
      <c r="F211" s="4">
        <v>0</v>
      </c>
      <c r="G211" s="5">
        <v>0</v>
      </c>
      <c r="H211" s="4">
        <v>0</v>
      </c>
    </row>
    <row r="212" spans="1:8" x14ac:dyDescent="0.2">
      <c r="A212" s="2" t="s">
        <v>19</v>
      </c>
      <c r="B212" s="4">
        <v>43</v>
      </c>
      <c r="C212" s="5">
        <v>10.86</v>
      </c>
      <c r="D212" s="4">
        <v>6</v>
      </c>
      <c r="E212" s="5">
        <v>3.73</v>
      </c>
      <c r="F212" s="4">
        <v>37</v>
      </c>
      <c r="G212" s="5">
        <v>15.95</v>
      </c>
      <c r="H212" s="4">
        <v>0</v>
      </c>
    </row>
    <row r="213" spans="1:8" x14ac:dyDescent="0.2">
      <c r="A213" s="2" t="s">
        <v>20</v>
      </c>
      <c r="B213" s="4">
        <v>21</v>
      </c>
      <c r="C213" s="5">
        <v>5.3</v>
      </c>
      <c r="D213" s="4">
        <v>1</v>
      </c>
      <c r="E213" s="5">
        <v>0.62</v>
      </c>
      <c r="F213" s="4">
        <v>20</v>
      </c>
      <c r="G213" s="5">
        <v>8.6199999999999992</v>
      </c>
      <c r="H213" s="4">
        <v>0</v>
      </c>
    </row>
    <row r="214" spans="1:8" x14ac:dyDescent="0.2">
      <c r="A214" s="2" t="s">
        <v>21</v>
      </c>
      <c r="B214" s="4">
        <v>2</v>
      </c>
      <c r="C214" s="5">
        <v>0.51</v>
      </c>
      <c r="D214" s="4">
        <v>0</v>
      </c>
      <c r="E214" s="5">
        <v>0</v>
      </c>
      <c r="F214" s="4">
        <v>1</v>
      </c>
      <c r="G214" s="5">
        <v>0.43</v>
      </c>
      <c r="H214" s="4">
        <v>0</v>
      </c>
    </row>
    <row r="215" spans="1:8" x14ac:dyDescent="0.2">
      <c r="A215" s="2" t="s">
        <v>22</v>
      </c>
      <c r="B215" s="4">
        <v>2</v>
      </c>
      <c r="C215" s="5">
        <v>0.51</v>
      </c>
      <c r="D215" s="4">
        <v>0</v>
      </c>
      <c r="E215" s="5">
        <v>0</v>
      </c>
      <c r="F215" s="4">
        <v>2</v>
      </c>
      <c r="G215" s="5">
        <v>0.86</v>
      </c>
      <c r="H215" s="4">
        <v>0</v>
      </c>
    </row>
    <row r="216" spans="1:8" x14ac:dyDescent="0.2">
      <c r="A216" s="2" t="s">
        <v>23</v>
      </c>
      <c r="B216" s="4">
        <v>6</v>
      </c>
      <c r="C216" s="5">
        <v>1.52</v>
      </c>
      <c r="D216" s="4">
        <v>0</v>
      </c>
      <c r="E216" s="5">
        <v>0</v>
      </c>
      <c r="F216" s="4">
        <v>6</v>
      </c>
      <c r="G216" s="5">
        <v>2.59</v>
      </c>
      <c r="H216" s="4">
        <v>0</v>
      </c>
    </row>
    <row r="217" spans="1:8" x14ac:dyDescent="0.2">
      <c r="A217" s="2" t="s">
        <v>24</v>
      </c>
      <c r="B217" s="4">
        <v>109</v>
      </c>
      <c r="C217" s="5">
        <v>27.53</v>
      </c>
      <c r="D217" s="4">
        <v>37</v>
      </c>
      <c r="E217" s="5">
        <v>22.98</v>
      </c>
      <c r="F217" s="4">
        <v>72</v>
      </c>
      <c r="G217" s="5">
        <v>31.03</v>
      </c>
      <c r="H217" s="4">
        <v>0</v>
      </c>
    </row>
    <row r="218" spans="1:8" x14ac:dyDescent="0.2">
      <c r="A218" s="2" t="s">
        <v>25</v>
      </c>
      <c r="B218" s="4">
        <v>2</v>
      </c>
      <c r="C218" s="5">
        <v>0.51</v>
      </c>
      <c r="D218" s="4">
        <v>0</v>
      </c>
      <c r="E218" s="5">
        <v>0</v>
      </c>
      <c r="F218" s="4">
        <v>2</v>
      </c>
      <c r="G218" s="5">
        <v>0.86</v>
      </c>
      <c r="H218" s="4">
        <v>0</v>
      </c>
    </row>
    <row r="219" spans="1:8" x14ac:dyDescent="0.2">
      <c r="A219" s="2" t="s">
        <v>26</v>
      </c>
      <c r="B219" s="4">
        <v>54</v>
      </c>
      <c r="C219" s="5">
        <v>13.64</v>
      </c>
      <c r="D219" s="4">
        <v>30</v>
      </c>
      <c r="E219" s="5">
        <v>18.63</v>
      </c>
      <c r="F219" s="4">
        <v>24</v>
      </c>
      <c r="G219" s="5">
        <v>10.34</v>
      </c>
      <c r="H219" s="4">
        <v>0</v>
      </c>
    </row>
    <row r="220" spans="1:8" x14ac:dyDescent="0.2">
      <c r="A220" s="2" t="s">
        <v>27</v>
      </c>
      <c r="B220" s="4">
        <v>16</v>
      </c>
      <c r="C220" s="5">
        <v>4.04</v>
      </c>
      <c r="D220" s="4">
        <v>7</v>
      </c>
      <c r="E220" s="5">
        <v>4.3499999999999996</v>
      </c>
      <c r="F220" s="4">
        <v>9</v>
      </c>
      <c r="G220" s="5">
        <v>3.88</v>
      </c>
      <c r="H220" s="4">
        <v>0</v>
      </c>
    </row>
    <row r="221" spans="1:8" x14ac:dyDescent="0.2">
      <c r="A221" s="2" t="s">
        <v>28</v>
      </c>
      <c r="B221" s="4">
        <v>38</v>
      </c>
      <c r="C221" s="5">
        <v>9.6</v>
      </c>
      <c r="D221" s="4">
        <v>18</v>
      </c>
      <c r="E221" s="5">
        <v>11.18</v>
      </c>
      <c r="F221" s="4">
        <v>20</v>
      </c>
      <c r="G221" s="5">
        <v>8.6199999999999992</v>
      </c>
      <c r="H221" s="4">
        <v>0</v>
      </c>
    </row>
    <row r="222" spans="1:8" x14ac:dyDescent="0.2">
      <c r="A222" s="2" t="s">
        <v>29</v>
      </c>
      <c r="B222" s="4">
        <v>57</v>
      </c>
      <c r="C222" s="5">
        <v>14.39</v>
      </c>
      <c r="D222" s="4">
        <v>39</v>
      </c>
      <c r="E222" s="5">
        <v>24.22</v>
      </c>
      <c r="F222" s="4">
        <v>18</v>
      </c>
      <c r="G222" s="5">
        <v>7.76</v>
      </c>
      <c r="H222" s="4">
        <v>0</v>
      </c>
    </row>
    <row r="223" spans="1:8" x14ac:dyDescent="0.2">
      <c r="A223" s="2" t="s">
        <v>30</v>
      </c>
      <c r="B223" s="4">
        <v>21</v>
      </c>
      <c r="C223" s="5">
        <v>5.3</v>
      </c>
      <c r="D223" s="4">
        <v>11</v>
      </c>
      <c r="E223" s="5">
        <v>6.83</v>
      </c>
      <c r="F223" s="4">
        <v>10</v>
      </c>
      <c r="G223" s="5">
        <v>4.3099999999999996</v>
      </c>
      <c r="H223" s="4">
        <v>0</v>
      </c>
    </row>
    <row r="224" spans="1:8" x14ac:dyDescent="0.2">
      <c r="A224" s="2" t="s">
        <v>31</v>
      </c>
      <c r="B224" s="4">
        <v>15</v>
      </c>
      <c r="C224" s="5">
        <v>3.79</v>
      </c>
      <c r="D224" s="4">
        <v>11</v>
      </c>
      <c r="E224" s="5">
        <v>6.83</v>
      </c>
      <c r="F224" s="4">
        <v>3</v>
      </c>
      <c r="G224" s="5">
        <v>1.29</v>
      </c>
      <c r="H224" s="4">
        <v>1</v>
      </c>
    </row>
    <row r="225" spans="1:8" x14ac:dyDescent="0.2">
      <c r="A225" s="2" t="s">
        <v>32</v>
      </c>
      <c r="B225" s="4">
        <v>10</v>
      </c>
      <c r="C225" s="5">
        <v>2.5299999999999998</v>
      </c>
      <c r="D225" s="4">
        <v>1</v>
      </c>
      <c r="E225" s="5">
        <v>0.62</v>
      </c>
      <c r="F225" s="4">
        <v>8</v>
      </c>
      <c r="G225" s="5">
        <v>3.45</v>
      </c>
      <c r="H225" s="4">
        <v>0</v>
      </c>
    </row>
    <row r="226" spans="1:8" x14ac:dyDescent="0.2">
      <c r="A226" s="1" t="s">
        <v>14</v>
      </c>
      <c r="B226" s="4">
        <v>496</v>
      </c>
      <c r="C226" s="5">
        <v>99.990000000000009</v>
      </c>
      <c r="D226" s="4">
        <v>217</v>
      </c>
      <c r="E226" s="5">
        <v>100</v>
      </c>
      <c r="F226" s="4">
        <v>268</v>
      </c>
      <c r="G226" s="5">
        <v>99.999999999999972</v>
      </c>
      <c r="H226" s="4">
        <v>0</v>
      </c>
    </row>
    <row r="227" spans="1:8" x14ac:dyDescent="0.2">
      <c r="A227" s="2" t="s">
        <v>18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2">
      <c r="A228" s="2" t="s">
        <v>19</v>
      </c>
      <c r="B228" s="4">
        <v>84</v>
      </c>
      <c r="C228" s="5">
        <v>16.940000000000001</v>
      </c>
      <c r="D228" s="4">
        <v>25</v>
      </c>
      <c r="E228" s="5">
        <v>11.52</v>
      </c>
      <c r="F228" s="4">
        <v>59</v>
      </c>
      <c r="G228" s="5">
        <v>22.01</v>
      </c>
      <c r="H228" s="4">
        <v>0</v>
      </c>
    </row>
    <row r="229" spans="1:8" x14ac:dyDescent="0.2">
      <c r="A229" s="2" t="s">
        <v>20</v>
      </c>
      <c r="B229" s="4">
        <v>55</v>
      </c>
      <c r="C229" s="5">
        <v>11.09</v>
      </c>
      <c r="D229" s="4">
        <v>19</v>
      </c>
      <c r="E229" s="5">
        <v>8.76</v>
      </c>
      <c r="F229" s="4">
        <v>36</v>
      </c>
      <c r="G229" s="5">
        <v>13.43</v>
      </c>
      <c r="H229" s="4">
        <v>0</v>
      </c>
    </row>
    <row r="230" spans="1:8" x14ac:dyDescent="0.2">
      <c r="A230" s="2" t="s">
        <v>21</v>
      </c>
      <c r="B230" s="4">
        <v>1</v>
      </c>
      <c r="C230" s="5">
        <v>0.2</v>
      </c>
      <c r="D230" s="4">
        <v>0</v>
      </c>
      <c r="E230" s="5">
        <v>0</v>
      </c>
      <c r="F230" s="4">
        <v>1</v>
      </c>
      <c r="G230" s="5">
        <v>0.37</v>
      </c>
      <c r="H230" s="4">
        <v>0</v>
      </c>
    </row>
    <row r="231" spans="1:8" x14ac:dyDescent="0.2">
      <c r="A231" s="2" t="s">
        <v>22</v>
      </c>
      <c r="B231" s="4">
        <v>3</v>
      </c>
      <c r="C231" s="5">
        <v>0.6</v>
      </c>
      <c r="D231" s="4">
        <v>0</v>
      </c>
      <c r="E231" s="5">
        <v>0</v>
      </c>
      <c r="F231" s="4">
        <v>3</v>
      </c>
      <c r="G231" s="5">
        <v>1.1200000000000001</v>
      </c>
      <c r="H231" s="4">
        <v>0</v>
      </c>
    </row>
    <row r="232" spans="1:8" x14ac:dyDescent="0.2">
      <c r="A232" s="2" t="s">
        <v>23</v>
      </c>
      <c r="B232" s="4">
        <v>4</v>
      </c>
      <c r="C232" s="5">
        <v>0.81</v>
      </c>
      <c r="D232" s="4">
        <v>1</v>
      </c>
      <c r="E232" s="5">
        <v>0.46</v>
      </c>
      <c r="F232" s="4">
        <v>3</v>
      </c>
      <c r="G232" s="5">
        <v>1.1200000000000001</v>
      </c>
      <c r="H232" s="4">
        <v>0</v>
      </c>
    </row>
    <row r="233" spans="1:8" x14ac:dyDescent="0.2">
      <c r="A233" s="2" t="s">
        <v>24</v>
      </c>
      <c r="B233" s="4">
        <v>148</v>
      </c>
      <c r="C233" s="5">
        <v>29.84</v>
      </c>
      <c r="D233" s="4">
        <v>50</v>
      </c>
      <c r="E233" s="5">
        <v>23.04</v>
      </c>
      <c r="F233" s="4">
        <v>98</v>
      </c>
      <c r="G233" s="5">
        <v>36.57</v>
      </c>
      <c r="H233" s="4">
        <v>0</v>
      </c>
    </row>
    <row r="234" spans="1:8" x14ac:dyDescent="0.2">
      <c r="A234" s="2" t="s">
        <v>25</v>
      </c>
      <c r="B234" s="4">
        <v>3</v>
      </c>
      <c r="C234" s="5">
        <v>0.6</v>
      </c>
      <c r="D234" s="4">
        <v>1</v>
      </c>
      <c r="E234" s="5">
        <v>0.46</v>
      </c>
      <c r="F234" s="4">
        <v>2</v>
      </c>
      <c r="G234" s="5">
        <v>0.75</v>
      </c>
      <c r="H234" s="4">
        <v>0</v>
      </c>
    </row>
    <row r="235" spans="1:8" x14ac:dyDescent="0.2">
      <c r="A235" s="2" t="s">
        <v>26</v>
      </c>
      <c r="B235" s="4">
        <v>13</v>
      </c>
      <c r="C235" s="5">
        <v>2.62</v>
      </c>
      <c r="D235" s="4">
        <v>5</v>
      </c>
      <c r="E235" s="5">
        <v>2.2999999999999998</v>
      </c>
      <c r="F235" s="4">
        <v>8</v>
      </c>
      <c r="G235" s="5">
        <v>2.99</v>
      </c>
      <c r="H235" s="4">
        <v>0</v>
      </c>
    </row>
    <row r="236" spans="1:8" x14ac:dyDescent="0.2">
      <c r="A236" s="2" t="s">
        <v>27</v>
      </c>
      <c r="B236" s="4">
        <v>14</v>
      </c>
      <c r="C236" s="5">
        <v>2.82</v>
      </c>
      <c r="D236" s="4">
        <v>7</v>
      </c>
      <c r="E236" s="5">
        <v>3.23</v>
      </c>
      <c r="F236" s="4">
        <v>7</v>
      </c>
      <c r="G236" s="5">
        <v>2.61</v>
      </c>
      <c r="H236" s="4">
        <v>0</v>
      </c>
    </row>
    <row r="237" spans="1:8" x14ac:dyDescent="0.2">
      <c r="A237" s="2" t="s">
        <v>28</v>
      </c>
      <c r="B237" s="4">
        <v>40</v>
      </c>
      <c r="C237" s="5">
        <v>8.06</v>
      </c>
      <c r="D237" s="4">
        <v>28</v>
      </c>
      <c r="E237" s="5">
        <v>12.9</v>
      </c>
      <c r="F237" s="4">
        <v>11</v>
      </c>
      <c r="G237" s="5">
        <v>4.0999999999999996</v>
      </c>
      <c r="H237" s="4">
        <v>0</v>
      </c>
    </row>
    <row r="238" spans="1:8" x14ac:dyDescent="0.2">
      <c r="A238" s="2" t="s">
        <v>29</v>
      </c>
      <c r="B238" s="4">
        <v>69</v>
      </c>
      <c r="C238" s="5">
        <v>13.91</v>
      </c>
      <c r="D238" s="4">
        <v>56</v>
      </c>
      <c r="E238" s="5">
        <v>25.81</v>
      </c>
      <c r="F238" s="4">
        <v>13</v>
      </c>
      <c r="G238" s="5">
        <v>4.8499999999999996</v>
      </c>
      <c r="H238" s="4">
        <v>0</v>
      </c>
    </row>
    <row r="239" spans="1:8" x14ac:dyDescent="0.2">
      <c r="A239" s="2" t="s">
        <v>30</v>
      </c>
      <c r="B239" s="4">
        <v>20</v>
      </c>
      <c r="C239" s="5">
        <v>4.03</v>
      </c>
      <c r="D239" s="4">
        <v>6</v>
      </c>
      <c r="E239" s="5">
        <v>2.76</v>
      </c>
      <c r="F239" s="4">
        <v>5</v>
      </c>
      <c r="G239" s="5">
        <v>1.87</v>
      </c>
      <c r="H239" s="4">
        <v>0</v>
      </c>
    </row>
    <row r="240" spans="1:8" x14ac:dyDescent="0.2">
      <c r="A240" s="2" t="s">
        <v>31</v>
      </c>
      <c r="B240" s="4">
        <v>17</v>
      </c>
      <c r="C240" s="5">
        <v>3.43</v>
      </c>
      <c r="D240" s="4">
        <v>12</v>
      </c>
      <c r="E240" s="5">
        <v>5.53</v>
      </c>
      <c r="F240" s="4">
        <v>4</v>
      </c>
      <c r="G240" s="5">
        <v>1.49</v>
      </c>
      <c r="H240" s="4">
        <v>0</v>
      </c>
    </row>
    <row r="241" spans="1:8" x14ac:dyDescent="0.2">
      <c r="A241" s="2" t="s">
        <v>32</v>
      </c>
      <c r="B241" s="4">
        <v>25</v>
      </c>
      <c r="C241" s="5">
        <v>5.04</v>
      </c>
      <c r="D241" s="4">
        <v>7</v>
      </c>
      <c r="E241" s="5">
        <v>3.23</v>
      </c>
      <c r="F241" s="4">
        <v>18</v>
      </c>
      <c r="G241" s="5">
        <v>6.72</v>
      </c>
      <c r="H241" s="4">
        <v>0</v>
      </c>
    </row>
    <row r="242" spans="1:8" x14ac:dyDescent="0.2">
      <c r="A242" s="1" t="s">
        <v>15</v>
      </c>
      <c r="B242" s="4">
        <v>433</v>
      </c>
      <c r="C242" s="5">
        <v>99.990000000000009</v>
      </c>
      <c r="D242" s="4">
        <v>264</v>
      </c>
      <c r="E242" s="5">
        <v>100.01</v>
      </c>
      <c r="F242" s="4">
        <v>162</v>
      </c>
      <c r="G242" s="5">
        <v>99.990000000000009</v>
      </c>
      <c r="H242" s="4">
        <v>0</v>
      </c>
    </row>
    <row r="243" spans="1:8" x14ac:dyDescent="0.2">
      <c r="A243" s="2" t="s">
        <v>18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2">
      <c r="A244" s="2" t="s">
        <v>19</v>
      </c>
      <c r="B244" s="4">
        <v>40</v>
      </c>
      <c r="C244" s="5">
        <v>9.24</v>
      </c>
      <c r="D244" s="4">
        <v>16</v>
      </c>
      <c r="E244" s="5">
        <v>6.06</v>
      </c>
      <c r="F244" s="4">
        <v>24</v>
      </c>
      <c r="G244" s="5">
        <v>14.81</v>
      </c>
      <c r="H244" s="4">
        <v>0</v>
      </c>
    </row>
    <row r="245" spans="1:8" x14ac:dyDescent="0.2">
      <c r="A245" s="2" t="s">
        <v>20</v>
      </c>
      <c r="B245" s="4">
        <v>26</v>
      </c>
      <c r="C245" s="5">
        <v>6</v>
      </c>
      <c r="D245" s="4">
        <v>9</v>
      </c>
      <c r="E245" s="5">
        <v>3.41</v>
      </c>
      <c r="F245" s="4">
        <v>17</v>
      </c>
      <c r="G245" s="5">
        <v>10.49</v>
      </c>
      <c r="H245" s="4">
        <v>0</v>
      </c>
    </row>
    <row r="246" spans="1:8" x14ac:dyDescent="0.2">
      <c r="A246" s="2" t="s">
        <v>21</v>
      </c>
      <c r="B246" s="4">
        <v>1</v>
      </c>
      <c r="C246" s="5">
        <v>0.23</v>
      </c>
      <c r="D246" s="4">
        <v>0</v>
      </c>
      <c r="E246" s="5">
        <v>0</v>
      </c>
      <c r="F246" s="4">
        <v>0</v>
      </c>
      <c r="G246" s="5">
        <v>0</v>
      </c>
      <c r="H246" s="4">
        <v>0</v>
      </c>
    </row>
    <row r="247" spans="1:8" x14ac:dyDescent="0.2">
      <c r="A247" s="2" t="s">
        <v>22</v>
      </c>
      <c r="B247" s="4">
        <v>0</v>
      </c>
      <c r="C247" s="5">
        <v>0</v>
      </c>
      <c r="D247" s="4">
        <v>0</v>
      </c>
      <c r="E247" s="5">
        <v>0</v>
      </c>
      <c r="F247" s="4">
        <v>0</v>
      </c>
      <c r="G247" s="5">
        <v>0</v>
      </c>
      <c r="H247" s="4">
        <v>0</v>
      </c>
    </row>
    <row r="248" spans="1:8" x14ac:dyDescent="0.2">
      <c r="A248" s="2" t="s">
        <v>23</v>
      </c>
      <c r="B248" s="4">
        <v>1</v>
      </c>
      <c r="C248" s="5">
        <v>0.23</v>
      </c>
      <c r="D248" s="4">
        <v>1</v>
      </c>
      <c r="E248" s="5">
        <v>0.38</v>
      </c>
      <c r="F248" s="4">
        <v>0</v>
      </c>
      <c r="G248" s="5">
        <v>0</v>
      </c>
      <c r="H248" s="4">
        <v>0</v>
      </c>
    </row>
    <row r="249" spans="1:8" x14ac:dyDescent="0.2">
      <c r="A249" s="2" t="s">
        <v>24</v>
      </c>
      <c r="B249" s="4">
        <v>166</v>
      </c>
      <c r="C249" s="5">
        <v>38.340000000000003</v>
      </c>
      <c r="D249" s="4">
        <v>85</v>
      </c>
      <c r="E249" s="5">
        <v>32.200000000000003</v>
      </c>
      <c r="F249" s="4">
        <v>81</v>
      </c>
      <c r="G249" s="5">
        <v>50</v>
      </c>
      <c r="H249" s="4">
        <v>0</v>
      </c>
    </row>
    <row r="250" spans="1:8" x14ac:dyDescent="0.2">
      <c r="A250" s="2" t="s">
        <v>25</v>
      </c>
      <c r="B250" s="4">
        <v>3</v>
      </c>
      <c r="C250" s="5">
        <v>0.69</v>
      </c>
      <c r="D250" s="4">
        <v>2</v>
      </c>
      <c r="E250" s="5">
        <v>0.76</v>
      </c>
      <c r="F250" s="4">
        <v>1</v>
      </c>
      <c r="G250" s="5">
        <v>0.62</v>
      </c>
      <c r="H250" s="4">
        <v>0</v>
      </c>
    </row>
    <row r="251" spans="1:8" x14ac:dyDescent="0.2">
      <c r="A251" s="2" t="s">
        <v>26</v>
      </c>
      <c r="B251" s="4">
        <v>49</v>
      </c>
      <c r="C251" s="5">
        <v>11.32</v>
      </c>
      <c r="D251" s="4">
        <v>39</v>
      </c>
      <c r="E251" s="5">
        <v>14.77</v>
      </c>
      <c r="F251" s="4">
        <v>10</v>
      </c>
      <c r="G251" s="5">
        <v>6.17</v>
      </c>
      <c r="H251" s="4">
        <v>0</v>
      </c>
    </row>
    <row r="252" spans="1:8" x14ac:dyDescent="0.2">
      <c r="A252" s="2" t="s">
        <v>27</v>
      </c>
      <c r="B252" s="4">
        <v>11</v>
      </c>
      <c r="C252" s="5">
        <v>2.54</v>
      </c>
      <c r="D252" s="4">
        <v>8</v>
      </c>
      <c r="E252" s="5">
        <v>3.03</v>
      </c>
      <c r="F252" s="4">
        <v>3</v>
      </c>
      <c r="G252" s="5">
        <v>1.85</v>
      </c>
      <c r="H252" s="4">
        <v>0</v>
      </c>
    </row>
    <row r="253" spans="1:8" x14ac:dyDescent="0.2">
      <c r="A253" s="2" t="s">
        <v>28</v>
      </c>
      <c r="B253" s="4">
        <v>47</v>
      </c>
      <c r="C253" s="5">
        <v>10.85</v>
      </c>
      <c r="D253" s="4">
        <v>36</v>
      </c>
      <c r="E253" s="5">
        <v>13.64</v>
      </c>
      <c r="F253" s="4">
        <v>11</v>
      </c>
      <c r="G253" s="5">
        <v>6.79</v>
      </c>
      <c r="H253" s="4">
        <v>0</v>
      </c>
    </row>
    <row r="254" spans="1:8" x14ac:dyDescent="0.2">
      <c r="A254" s="2" t="s">
        <v>29</v>
      </c>
      <c r="B254" s="4">
        <v>47</v>
      </c>
      <c r="C254" s="5">
        <v>10.85</v>
      </c>
      <c r="D254" s="4">
        <v>40</v>
      </c>
      <c r="E254" s="5">
        <v>15.15</v>
      </c>
      <c r="F254" s="4">
        <v>7</v>
      </c>
      <c r="G254" s="5">
        <v>4.32</v>
      </c>
      <c r="H254" s="4">
        <v>0</v>
      </c>
    </row>
    <row r="255" spans="1:8" x14ac:dyDescent="0.2">
      <c r="A255" s="2" t="s">
        <v>30</v>
      </c>
      <c r="B255" s="4">
        <v>15</v>
      </c>
      <c r="C255" s="5">
        <v>3.46</v>
      </c>
      <c r="D255" s="4">
        <v>11</v>
      </c>
      <c r="E255" s="5">
        <v>4.17</v>
      </c>
      <c r="F255" s="4">
        <v>3</v>
      </c>
      <c r="G255" s="5">
        <v>1.85</v>
      </c>
      <c r="H255" s="4">
        <v>0</v>
      </c>
    </row>
    <row r="256" spans="1:8" x14ac:dyDescent="0.2">
      <c r="A256" s="2" t="s">
        <v>31</v>
      </c>
      <c r="B256" s="4">
        <v>20</v>
      </c>
      <c r="C256" s="5">
        <v>4.62</v>
      </c>
      <c r="D256" s="4">
        <v>13</v>
      </c>
      <c r="E256" s="5">
        <v>4.92</v>
      </c>
      <c r="F256" s="4">
        <v>4</v>
      </c>
      <c r="G256" s="5">
        <v>2.4700000000000002</v>
      </c>
      <c r="H256" s="4">
        <v>0</v>
      </c>
    </row>
    <row r="257" spans="1:8" x14ac:dyDescent="0.2">
      <c r="A257" s="2" t="s">
        <v>32</v>
      </c>
      <c r="B257" s="4">
        <v>7</v>
      </c>
      <c r="C257" s="5">
        <v>1.62</v>
      </c>
      <c r="D257" s="4">
        <v>4</v>
      </c>
      <c r="E257" s="5">
        <v>1.52</v>
      </c>
      <c r="F257" s="4">
        <v>1</v>
      </c>
      <c r="G257" s="5">
        <v>0.62</v>
      </c>
      <c r="H257" s="4">
        <v>0</v>
      </c>
    </row>
    <row r="258" spans="1:8" x14ac:dyDescent="0.2">
      <c r="A258" s="1" t="s">
        <v>16</v>
      </c>
      <c r="B258" s="4">
        <v>477</v>
      </c>
      <c r="C258" s="5">
        <v>99.990000000000023</v>
      </c>
      <c r="D258" s="4">
        <v>227</v>
      </c>
      <c r="E258" s="5">
        <v>100.00999999999999</v>
      </c>
      <c r="F258" s="4">
        <v>248</v>
      </c>
      <c r="G258" s="5">
        <v>100</v>
      </c>
      <c r="H258" s="4">
        <v>1</v>
      </c>
    </row>
    <row r="259" spans="1:8" x14ac:dyDescent="0.2">
      <c r="A259" s="2" t="s">
        <v>18</v>
      </c>
      <c r="B259" s="4">
        <v>0</v>
      </c>
      <c r="C259" s="5">
        <v>0</v>
      </c>
      <c r="D259" s="4">
        <v>0</v>
      </c>
      <c r="E259" s="5">
        <v>0</v>
      </c>
      <c r="F259" s="4">
        <v>0</v>
      </c>
      <c r="G259" s="5">
        <v>0</v>
      </c>
      <c r="H259" s="4">
        <v>0</v>
      </c>
    </row>
    <row r="260" spans="1:8" x14ac:dyDescent="0.2">
      <c r="A260" s="2" t="s">
        <v>19</v>
      </c>
      <c r="B260" s="4">
        <v>60</v>
      </c>
      <c r="C260" s="5">
        <v>12.58</v>
      </c>
      <c r="D260" s="4">
        <v>10</v>
      </c>
      <c r="E260" s="5">
        <v>4.41</v>
      </c>
      <c r="F260" s="4">
        <v>50</v>
      </c>
      <c r="G260" s="5">
        <v>20.16</v>
      </c>
      <c r="H260" s="4">
        <v>0</v>
      </c>
    </row>
    <row r="261" spans="1:8" x14ac:dyDescent="0.2">
      <c r="A261" s="2" t="s">
        <v>20</v>
      </c>
      <c r="B261" s="4">
        <v>72</v>
      </c>
      <c r="C261" s="5">
        <v>15.09</v>
      </c>
      <c r="D261" s="4">
        <v>7</v>
      </c>
      <c r="E261" s="5">
        <v>3.08</v>
      </c>
      <c r="F261" s="4">
        <v>65</v>
      </c>
      <c r="G261" s="5">
        <v>26.21</v>
      </c>
      <c r="H261" s="4">
        <v>0</v>
      </c>
    </row>
    <row r="262" spans="1:8" x14ac:dyDescent="0.2">
      <c r="A262" s="2" t="s">
        <v>21</v>
      </c>
      <c r="B262" s="4">
        <v>1</v>
      </c>
      <c r="C262" s="5">
        <v>0.21</v>
      </c>
      <c r="D262" s="4">
        <v>0</v>
      </c>
      <c r="E262" s="5">
        <v>0</v>
      </c>
      <c r="F262" s="4">
        <v>1</v>
      </c>
      <c r="G262" s="5">
        <v>0.4</v>
      </c>
      <c r="H262" s="4">
        <v>0</v>
      </c>
    </row>
    <row r="263" spans="1:8" x14ac:dyDescent="0.2">
      <c r="A263" s="2" t="s">
        <v>22</v>
      </c>
      <c r="B263" s="4">
        <v>2</v>
      </c>
      <c r="C263" s="5">
        <v>0.42</v>
      </c>
      <c r="D263" s="4">
        <v>1</v>
      </c>
      <c r="E263" s="5">
        <v>0.44</v>
      </c>
      <c r="F263" s="4">
        <v>1</v>
      </c>
      <c r="G263" s="5">
        <v>0.4</v>
      </c>
      <c r="H263" s="4">
        <v>0</v>
      </c>
    </row>
    <row r="264" spans="1:8" x14ac:dyDescent="0.2">
      <c r="A264" s="2" t="s">
        <v>23</v>
      </c>
      <c r="B264" s="4">
        <v>4</v>
      </c>
      <c r="C264" s="5">
        <v>0.84</v>
      </c>
      <c r="D264" s="4">
        <v>0</v>
      </c>
      <c r="E264" s="5">
        <v>0</v>
      </c>
      <c r="F264" s="4">
        <v>4</v>
      </c>
      <c r="G264" s="5">
        <v>1.61</v>
      </c>
      <c r="H264" s="4">
        <v>0</v>
      </c>
    </row>
    <row r="265" spans="1:8" x14ac:dyDescent="0.2">
      <c r="A265" s="2" t="s">
        <v>24</v>
      </c>
      <c r="B265" s="4">
        <v>106</v>
      </c>
      <c r="C265" s="5">
        <v>22.22</v>
      </c>
      <c r="D265" s="4">
        <v>57</v>
      </c>
      <c r="E265" s="5">
        <v>25.11</v>
      </c>
      <c r="F265" s="4">
        <v>49</v>
      </c>
      <c r="G265" s="5">
        <v>19.760000000000002</v>
      </c>
      <c r="H265" s="4">
        <v>0</v>
      </c>
    </row>
    <row r="266" spans="1:8" x14ac:dyDescent="0.2">
      <c r="A266" s="2" t="s">
        <v>25</v>
      </c>
      <c r="B266" s="4">
        <v>3</v>
      </c>
      <c r="C266" s="5">
        <v>0.63</v>
      </c>
      <c r="D266" s="4">
        <v>1</v>
      </c>
      <c r="E266" s="5">
        <v>0.44</v>
      </c>
      <c r="F266" s="4">
        <v>2</v>
      </c>
      <c r="G266" s="5">
        <v>0.81</v>
      </c>
      <c r="H266" s="4">
        <v>0</v>
      </c>
    </row>
    <row r="267" spans="1:8" x14ac:dyDescent="0.2">
      <c r="A267" s="2" t="s">
        <v>26</v>
      </c>
      <c r="B267" s="4">
        <v>19</v>
      </c>
      <c r="C267" s="5">
        <v>3.98</v>
      </c>
      <c r="D267" s="4">
        <v>1</v>
      </c>
      <c r="E267" s="5">
        <v>0.44</v>
      </c>
      <c r="F267" s="4">
        <v>18</v>
      </c>
      <c r="G267" s="5">
        <v>7.26</v>
      </c>
      <c r="H267" s="4">
        <v>0</v>
      </c>
    </row>
    <row r="268" spans="1:8" x14ac:dyDescent="0.2">
      <c r="A268" s="2" t="s">
        <v>27</v>
      </c>
      <c r="B268" s="4">
        <v>26</v>
      </c>
      <c r="C268" s="5">
        <v>5.45</v>
      </c>
      <c r="D268" s="4">
        <v>16</v>
      </c>
      <c r="E268" s="5">
        <v>7.05</v>
      </c>
      <c r="F268" s="4">
        <v>10</v>
      </c>
      <c r="G268" s="5">
        <v>4.03</v>
      </c>
      <c r="H268" s="4">
        <v>0</v>
      </c>
    </row>
    <row r="269" spans="1:8" x14ac:dyDescent="0.2">
      <c r="A269" s="2" t="s">
        <v>28</v>
      </c>
      <c r="B269" s="4">
        <v>61</v>
      </c>
      <c r="C269" s="5">
        <v>12.79</v>
      </c>
      <c r="D269" s="4">
        <v>49</v>
      </c>
      <c r="E269" s="5">
        <v>21.59</v>
      </c>
      <c r="F269" s="4">
        <v>11</v>
      </c>
      <c r="G269" s="5">
        <v>4.4400000000000004</v>
      </c>
      <c r="H269" s="4">
        <v>1</v>
      </c>
    </row>
    <row r="270" spans="1:8" x14ac:dyDescent="0.2">
      <c r="A270" s="2" t="s">
        <v>29</v>
      </c>
      <c r="B270" s="4">
        <v>63</v>
      </c>
      <c r="C270" s="5">
        <v>13.21</v>
      </c>
      <c r="D270" s="4">
        <v>50</v>
      </c>
      <c r="E270" s="5">
        <v>22.03</v>
      </c>
      <c r="F270" s="4">
        <v>13</v>
      </c>
      <c r="G270" s="5">
        <v>5.24</v>
      </c>
      <c r="H270" s="4">
        <v>0</v>
      </c>
    </row>
    <row r="271" spans="1:8" x14ac:dyDescent="0.2">
      <c r="A271" s="2" t="s">
        <v>30</v>
      </c>
      <c r="B271" s="4">
        <v>21</v>
      </c>
      <c r="C271" s="5">
        <v>4.4000000000000004</v>
      </c>
      <c r="D271" s="4">
        <v>12</v>
      </c>
      <c r="E271" s="5">
        <v>5.29</v>
      </c>
      <c r="F271" s="4">
        <v>9</v>
      </c>
      <c r="G271" s="5">
        <v>3.63</v>
      </c>
      <c r="H271" s="4">
        <v>0</v>
      </c>
    </row>
    <row r="272" spans="1:8" x14ac:dyDescent="0.2">
      <c r="A272" s="2" t="s">
        <v>31</v>
      </c>
      <c r="B272" s="4">
        <v>22</v>
      </c>
      <c r="C272" s="5">
        <v>4.6100000000000003</v>
      </c>
      <c r="D272" s="4">
        <v>17</v>
      </c>
      <c r="E272" s="5">
        <v>7.49</v>
      </c>
      <c r="F272" s="4">
        <v>5</v>
      </c>
      <c r="G272" s="5">
        <v>2.02</v>
      </c>
      <c r="H272" s="4">
        <v>0</v>
      </c>
    </row>
    <row r="273" spans="1:8" x14ac:dyDescent="0.2">
      <c r="A273" s="2" t="s">
        <v>32</v>
      </c>
      <c r="B273" s="4">
        <v>17</v>
      </c>
      <c r="C273" s="5">
        <v>3.56</v>
      </c>
      <c r="D273" s="4">
        <v>6</v>
      </c>
      <c r="E273" s="5">
        <v>2.64</v>
      </c>
      <c r="F273" s="4">
        <v>10</v>
      </c>
      <c r="G273" s="5">
        <v>4.03</v>
      </c>
      <c r="H273" s="4">
        <v>0</v>
      </c>
    </row>
    <row r="274" spans="1:8" x14ac:dyDescent="0.2">
      <c r="A274" s="1" t="s">
        <v>17</v>
      </c>
      <c r="B274" s="4">
        <v>455</v>
      </c>
      <c r="C274" s="5">
        <v>100.00999999999998</v>
      </c>
      <c r="D274" s="4">
        <v>262</v>
      </c>
      <c r="E274" s="5">
        <v>100.02</v>
      </c>
      <c r="F274" s="4">
        <v>183</v>
      </c>
      <c r="G274" s="5">
        <v>100.02000000000001</v>
      </c>
      <c r="H274" s="4">
        <v>0</v>
      </c>
    </row>
    <row r="275" spans="1:8" x14ac:dyDescent="0.2">
      <c r="A275" s="2" t="s">
        <v>18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2">
      <c r="A276" s="2" t="s">
        <v>19</v>
      </c>
      <c r="B276" s="4">
        <v>125</v>
      </c>
      <c r="C276" s="5">
        <v>27.47</v>
      </c>
      <c r="D276" s="4">
        <v>57</v>
      </c>
      <c r="E276" s="5">
        <v>21.76</v>
      </c>
      <c r="F276" s="4">
        <v>68</v>
      </c>
      <c r="G276" s="5">
        <v>37.159999999999997</v>
      </c>
      <c r="H276" s="4">
        <v>0</v>
      </c>
    </row>
    <row r="277" spans="1:8" x14ac:dyDescent="0.2">
      <c r="A277" s="2" t="s">
        <v>20</v>
      </c>
      <c r="B277" s="4">
        <v>36</v>
      </c>
      <c r="C277" s="5">
        <v>7.91</v>
      </c>
      <c r="D277" s="4">
        <v>15</v>
      </c>
      <c r="E277" s="5">
        <v>5.73</v>
      </c>
      <c r="F277" s="4">
        <v>21</v>
      </c>
      <c r="G277" s="5">
        <v>11.48</v>
      </c>
      <c r="H277" s="4">
        <v>0</v>
      </c>
    </row>
    <row r="278" spans="1:8" x14ac:dyDescent="0.2">
      <c r="A278" s="2" t="s">
        <v>21</v>
      </c>
      <c r="B278" s="4">
        <v>0</v>
      </c>
      <c r="C278" s="5">
        <v>0</v>
      </c>
      <c r="D278" s="4">
        <v>0</v>
      </c>
      <c r="E278" s="5">
        <v>0</v>
      </c>
      <c r="F278" s="4">
        <v>0</v>
      </c>
      <c r="G278" s="5">
        <v>0</v>
      </c>
      <c r="H278" s="4">
        <v>0</v>
      </c>
    </row>
    <row r="279" spans="1:8" x14ac:dyDescent="0.2">
      <c r="A279" s="2" t="s">
        <v>22</v>
      </c>
      <c r="B279" s="4">
        <v>3</v>
      </c>
      <c r="C279" s="5">
        <v>0.66</v>
      </c>
      <c r="D279" s="4">
        <v>0</v>
      </c>
      <c r="E279" s="5">
        <v>0</v>
      </c>
      <c r="F279" s="4">
        <v>3</v>
      </c>
      <c r="G279" s="5">
        <v>1.64</v>
      </c>
      <c r="H279" s="4">
        <v>0</v>
      </c>
    </row>
    <row r="280" spans="1:8" x14ac:dyDescent="0.2">
      <c r="A280" s="2" t="s">
        <v>23</v>
      </c>
      <c r="B280" s="4">
        <v>5</v>
      </c>
      <c r="C280" s="5">
        <v>1.1000000000000001</v>
      </c>
      <c r="D280" s="4">
        <v>1</v>
      </c>
      <c r="E280" s="5">
        <v>0.38</v>
      </c>
      <c r="F280" s="4">
        <v>4</v>
      </c>
      <c r="G280" s="5">
        <v>2.19</v>
      </c>
      <c r="H280" s="4">
        <v>0</v>
      </c>
    </row>
    <row r="281" spans="1:8" x14ac:dyDescent="0.2">
      <c r="A281" s="2" t="s">
        <v>24</v>
      </c>
      <c r="B281" s="4">
        <v>112</v>
      </c>
      <c r="C281" s="5">
        <v>24.62</v>
      </c>
      <c r="D281" s="4">
        <v>72</v>
      </c>
      <c r="E281" s="5">
        <v>27.48</v>
      </c>
      <c r="F281" s="4">
        <v>40</v>
      </c>
      <c r="G281" s="5">
        <v>21.86</v>
      </c>
      <c r="H281" s="4">
        <v>0</v>
      </c>
    </row>
    <row r="282" spans="1:8" x14ac:dyDescent="0.2">
      <c r="A282" s="2" t="s">
        <v>25</v>
      </c>
      <c r="B282" s="4">
        <v>3</v>
      </c>
      <c r="C282" s="5">
        <v>0.66</v>
      </c>
      <c r="D282" s="4">
        <v>1</v>
      </c>
      <c r="E282" s="5">
        <v>0.38</v>
      </c>
      <c r="F282" s="4">
        <v>2</v>
      </c>
      <c r="G282" s="5">
        <v>1.0900000000000001</v>
      </c>
      <c r="H282" s="4">
        <v>0</v>
      </c>
    </row>
    <row r="283" spans="1:8" x14ac:dyDescent="0.2">
      <c r="A283" s="2" t="s">
        <v>26</v>
      </c>
      <c r="B283" s="4">
        <v>11</v>
      </c>
      <c r="C283" s="5">
        <v>2.42</v>
      </c>
      <c r="D283" s="4">
        <v>5</v>
      </c>
      <c r="E283" s="5">
        <v>1.91</v>
      </c>
      <c r="F283" s="4">
        <v>6</v>
      </c>
      <c r="G283" s="5">
        <v>3.28</v>
      </c>
      <c r="H283" s="4">
        <v>0</v>
      </c>
    </row>
    <row r="284" spans="1:8" x14ac:dyDescent="0.2">
      <c r="A284" s="2" t="s">
        <v>27</v>
      </c>
      <c r="B284" s="4">
        <v>24</v>
      </c>
      <c r="C284" s="5">
        <v>5.27</v>
      </c>
      <c r="D284" s="4">
        <v>10</v>
      </c>
      <c r="E284" s="5">
        <v>3.82</v>
      </c>
      <c r="F284" s="4">
        <v>12</v>
      </c>
      <c r="G284" s="5">
        <v>6.56</v>
      </c>
      <c r="H284" s="4">
        <v>0</v>
      </c>
    </row>
    <row r="285" spans="1:8" x14ac:dyDescent="0.2">
      <c r="A285" s="2" t="s">
        <v>28</v>
      </c>
      <c r="B285" s="4">
        <v>40</v>
      </c>
      <c r="C285" s="5">
        <v>8.7899999999999991</v>
      </c>
      <c r="D285" s="4">
        <v>33</v>
      </c>
      <c r="E285" s="5">
        <v>12.6</v>
      </c>
      <c r="F285" s="4">
        <v>6</v>
      </c>
      <c r="G285" s="5">
        <v>3.28</v>
      </c>
      <c r="H285" s="4">
        <v>0</v>
      </c>
    </row>
    <row r="286" spans="1:8" x14ac:dyDescent="0.2">
      <c r="A286" s="2" t="s">
        <v>29</v>
      </c>
      <c r="B286" s="4">
        <v>44</v>
      </c>
      <c r="C286" s="5">
        <v>9.67</v>
      </c>
      <c r="D286" s="4">
        <v>36</v>
      </c>
      <c r="E286" s="5">
        <v>13.74</v>
      </c>
      <c r="F286" s="4">
        <v>8</v>
      </c>
      <c r="G286" s="5">
        <v>4.37</v>
      </c>
      <c r="H286" s="4">
        <v>0</v>
      </c>
    </row>
    <row r="287" spans="1:8" x14ac:dyDescent="0.2">
      <c r="A287" s="2" t="s">
        <v>30</v>
      </c>
      <c r="B287" s="4">
        <v>14</v>
      </c>
      <c r="C287" s="5">
        <v>3.08</v>
      </c>
      <c r="D287" s="4">
        <v>8</v>
      </c>
      <c r="E287" s="5">
        <v>3.05</v>
      </c>
      <c r="F287" s="4">
        <v>0</v>
      </c>
      <c r="G287" s="5">
        <v>0</v>
      </c>
      <c r="H287" s="4">
        <v>0</v>
      </c>
    </row>
    <row r="288" spans="1:8" x14ac:dyDescent="0.2">
      <c r="A288" s="2" t="s">
        <v>31</v>
      </c>
      <c r="B288" s="4">
        <v>22</v>
      </c>
      <c r="C288" s="5">
        <v>4.84</v>
      </c>
      <c r="D288" s="4">
        <v>15</v>
      </c>
      <c r="E288" s="5">
        <v>5.73</v>
      </c>
      <c r="F288" s="4">
        <v>6</v>
      </c>
      <c r="G288" s="5">
        <v>3.28</v>
      </c>
      <c r="H288" s="4">
        <v>0</v>
      </c>
    </row>
    <row r="289" spans="1:8" x14ac:dyDescent="0.2">
      <c r="A289" s="2" t="s">
        <v>32</v>
      </c>
      <c r="B289" s="4">
        <v>16</v>
      </c>
      <c r="C289" s="5">
        <v>3.52</v>
      </c>
      <c r="D289" s="4">
        <v>9</v>
      </c>
      <c r="E289" s="5">
        <v>3.44</v>
      </c>
      <c r="F289" s="4">
        <v>7</v>
      </c>
      <c r="G289" s="5">
        <v>3.83</v>
      </c>
      <c r="H289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10CC6-5999-473E-A408-6C3654923052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176</v>
      </c>
    </row>
    <row r="4" spans="2:9" ht="33" customHeight="1" x14ac:dyDescent="0.2">
      <c r="B4" t="s">
        <v>157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2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19</v>
      </c>
      <c r="C6" s="12">
        <v>40</v>
      </c>
      <c r="D6" s="8">
        <v>9.24</v>
      </c>
      <c r="E6" s="12">
        <v>16</v>
      </c>
      <c r="F6" s="8">
        <v>6.06</v>
      </c>
      <c r="G6" s="12">
        <v>24</v>
      </c>
      <c r="H6" s="8">
        <v>14.81</v>
      </c>
      <c r="I6" s="12">
        <v>0</v>
      </c>
    </row>
    <row r="7" spans="2:9" ht="15" customHeight="1" x14ac:dyDescent="0.2">
      <c r="B7" t="s">
        <v>20</v>
      </c>
      <c r="C7" s="12">
        <v>26</v>
      </c>
      <c r="D7" s="8">
        <v>6</v>
      </c>
      <c r="E7" s="12">
        <v>9</v>
      </c>
      <c r="F7" s="8">
        <v>3.41</v>
      </c>
      <c r="G7" s="12">
        <v>17</v>
      </c>
      <c r="H7" s="8">
        <v>10.49</v>
      </c>
      <c r="I7" s="12">
        <v>0</v>
      </c>
    </row>
    <row r="8" spans="2:9" ht="15" customHeight="1" x14ac:dyDescent="0.2">
      <c r="B8" t="s">
        <v>21</v>
      </c>
      <c r="C8" s="12">
        <v>1</v>
      </c>
      <c r="D8" s="8">
        <v>0.23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22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23</v>
      </c>
      <c r="C10" s="12">
        <v>1</v>
      </c>
      <c r="D10" s="8">
        <v>0.23</v>
      </c>
      <c r="E10" s="12">
        <v>1</v>
      </c>
      <c r="F10" s="8">
        <v>0.38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24</v>
      </c>
      <c r="C11" s="12">
        <v>166</v>
      </c>
      <c r="D11" s="8">
        <v>38.340000000000003</v>
      </c>
      <c r="E11" s="12">
        <v>85</v>
      </c>
      <c r="F11" s="8">
        <v>32.200000000000003</v>
      </c>
      <c r="G11" s="12">
        <v>81</v>
      </c>
      <c r="H11" s="8">
        <v>50</v>
      </c>
      <c r="I11" s="12">
        <v>0</v>
      </c>
    </row>
    <row r="12" spans="2:9" ht="15" customHeight="1" x14ac:dyDescent="0.2">
      <c r="B12" t="s">
        <v>25</v>
      </c>
      <c r="C12" s="12">
        <v>3</v>
      </c>
      <c r="D12" s="8">
        <v>0.69</v>
      </c>
      <c r="E12" s="12">
        <v>2</v>
      </c>
      <c r="F12" s="8">
        <v>0.76</v>
      </c>
      <c r="G12" s="12">
        <v>1</v>
      </c>
      <c r="H12" s="8">
        <v>0.62</v>
      </c>
      <c r="I12" s="12">
        <v>0</v>
      </c>
    </row>
    <row r="13" spans="2:9" ht="15" customHeight="1" x14ac:dyDescent="0.2">
      <c r="B13" t="s">
        <v>26</v>
      </c>
      <c r="C13" s="12">
        <v>49</v>
      </c>
      <c r="D13" s="8">
        <v>11.32</v>
      </c>
      <c r="E13" s="12">
        <v>39</v>
      </c>
      <c r="F13" s="8">
        <v>14.77</v>
      </c>
      <c r="G13" s="12">
        <v>10</v>
      </c>
      <c r="H13" s="8">
        <v>6.17</v>
      </c>
      <c r="I13" s="12">
        <v>0</v>
      </c>
    </row>
    <row r="14" spans="2:9" ht="15" customHeight="1" x14ac:dyDescent="0.2">
      <c r="B14" t="s">
        <v>27</v>
      </c>
      <c r="C14" s="12">
        <v>11</v>
      </c>
      <c r="D14" s="8">
        <v>2.54</v>
      </c>
      <c r="E14" s="12">
        <v>8</v>
      </c>
      <c r="F14" s="8">
        <v>3.03</v>
      </c>
      <c r="G14" s="12">
        <v>3</v>
      </c>
      <c r="H14" s="8">
        <v>1.85</v>
      </c>
      <c r="I14" s="12">
        <v>0</v>
      </c>
    </row>
    <row r="15" spans="2:9" ht="15" customHeight="1" x14ac:dyDescent="0.2">
      <c r="B15" t="s">
        <v>28</v>
      </c>
      <c r="C15" s="12">
        <v>47</v>
      </c>
      <c r="D15" s="8">
        <v>10.85</v>
      </c>
      <c r="E15" s="12">
        <v>36</v>
      </c>
      <c r="F15" s="8">
        <v>13.64</v>
      </c>
      <c r="G15" s="12">
        <v>11</v>
      </c>
      <c r="H15" s="8">
        <v>6.79</v>
      </c>
      <c r="I15" s="12">
        <v>0</v>
      </c>
    </row>
    <row r="16" spans="2:9" ht="15" customHeight="1" x14ac:dyDescent="0.2">
      <c r="B16" t="s">
        <v>29</v>
      </c>
      <c r="C16" s="12">
        <v>47</v>
      </c>
      <c r="D16" s="8">
        <v>10.85</v>
      </c>
      <c r="E16" s="12">
        <v>40</v>
      </c>
      <c r="F16" s="8">
        <v>15.15</v>
      </c>
      <c r="G16" s="12">
        <v>7</v>
      </c>
      <c r="H16" s="8">
        <v>4.32</v>
      </c>
      <c r="I16" s="12">
        <v>0</v>
      </c>
    </row>
    <row r="17" spans="2:9" ht="15" customHeight="1" x14ac:dyDescent="0.2">
      <c r="B17" t="s">
        <v>30</v>
      </c>
      <c r="C17" s="12">
        <v>15</v>
      </c>
      <c r="D17" s="8">
        <v>3.46</v>
      </c>
      <c r="E17" s="12">
        <v>11</v>
      </c>
      <c r="F17" s="8">
        <v>4.17</v>
      </c>
      <c r="G17" s="12">
        <v>3</v>
      </c>
      <c r="H17" s="8">
        <v>1.85</v>
      </c>
      <c r="I17" s="12">
        <v>0</v>
      </c>
    </row>
    <row r="18" spans="2:9" ht="15" customHeight="1" x14ac:dyDescent="0.2">
      <c r="B18" t="s">
        <v>31</v>
      </c>
      <c r="C18" s="12">
        <v>20</v>
      </c>
      <c r="D18" s="8">
        <v>4.62</v>
      </c>
      <c r="E18" s="12">
        <v>13</v>
      </c>
      <c r="F18" s="8">
        <v>4.92</v>
      </c>
      <c r="G18" s="12">
        <v>4</v>
      </c>
      <c r="H18" s="8">
        <v>2.4700000000000002</v>
      </c>
      <c r="I18" s="12">
        <v>0</v>
      </c>
    </row>
    <row r="19" spans="2:9" ht="15" customHeight="1" x14ac:dyDescent="0.2">
      <c r="B19" t="s">
        <v>32</v>
      </c>
      <c r="C19" s="12">
        <v>7</v>
      </c>
      <c r="D19" s="8">
        <v>1.62</v>
      </c>
      <c r="E19" s="12">
        <v>4</v>
      </c>
      <c r="F19" s="8">
        <v>1.52</v>
      </c>
      <c r="G19" s="12">
        <v>1</v>
      </c>
      <c r="H19" s="8">
        <v>0.62</v>
      </c>
      <c r="I19" s="12">
        <v>0</v>
      </c>
    </row>
    <row r="20" spans="2:9" ht="15" customHeight="1" x14ac:dyDescent="0.2">
      <c r="B20" s="9" t="s">
        <v>158</v>
      </c>
      <c r="C20" s="12">
        <f>SUM(LTBL_37403[総数／事業所数])</f>
        <v>433</v>
      </c>
      <c r="E20" s="12">
        <f>SUBTOTAL(109,LTBL_37403[個人／事業所数])</f>
        <v>264</v>
      </c>
      <c r="G20" s="12">
        <f>SUBTOTAL(109,LTBL_37403[法人／事業所数])</f>
        <v>162</v>
      </c>
      <c r="I20" s="12">
        <f>SUBTOTAL(109,LTBL_37403[法人以外の団体／事業所数])</f>
        <v>0</v>
      </c>
    </row>
    <row r="21" spans="2:9" ht="15" customHeight="1" x14ac:dyDescent="0.2">
      <c r="E21" s="11">
        <f>LTBL_37403[[#Totals],[個人／事業所数]]/LTBL_37403[[#Totals],[総数／事業所数]]</f>
        <v>0.60969976905311773</v>
      </c>
      <c r="G21" s="11">
        <f>LTBL_37403[[#Totals],[法人／事業所数]]/LTBL_37403[[#Totals],[総数／事業所数]]</f>
        <v>0.37413394919168591</v>
      </c>
      <c r="I21" s="11">
        <f>LTBL_37403[[#Totals],[法人以外の団体／事業所数]]/LTBL_37403[[#Totals],[総数／事業所数]]</f>
        <v>0</v>
      </c>
    </row>
    <row r="23" spans="2:9" ht="33" customHeight="1" x14ac:dyDescent="0.2">
      <c r="B23" t="s">
        <v>159</v>
      </c>
      <c r="C23" s="10" t="s">
        <v>34</v>
      </c>
      <c r="D23" s="10" t="s">
        <v>35</v>
      </c>
      <c r="E23" s="10" t="s">
        <v>36</v>
      </c>
      <c r="F23" s="10" t="s">
        <v>37</v>
      </c>
      <c r="G23" s="10" t="s">
        <v>38</v>
      </c>
      <c r="H23" s="10" t="s">
        <v>39</v>
      </c>
      <c r="I23" s="10" t="s">
        <v>40</v>
      </c>
    </row>
    <row r="24" spans="2:9" ht="15" customHeight="1" x14ac:dyDescent="0.2">
      <c r="B24" t="s">
        <v>51</v>
      </c>
      <c r="C24" s="12">
        <v>76</v>
      </c>
      <c r="D24" s="8">
        <v>17.55</v>
      </c>
      <c r="E24" s="12">
        <v>43</v>
      </c>
      <c r="F24" s="8">
        <v>16.29</v>
      </c>
      <c r="G24" s="12">
        <v>33</v>
      </c>
      <c r="H24" s="8">
        <v>20.37</v>
      </c>
      <c r="I24" s="12">
        <v>0</v>
      </c>
    </row>
    <row r="25" spans="2:9" ht="15" customHeight="1" x14ac:dyDescent="0.2">
      <c r="B25" t="s">
        <v>49</v>
      </c>
      <c r="C25" s="12">
        <v>46</v>
      </c>
      <c r="D25" s="8">
        <v>10.62</v>
      </c>
      <c r="E25" s="12">
        <v>22</v>
      </c>
      <c r="F25" s="8">
        <v>8.33</v>
      </c>
      <c r="G25" s="12">
        <v>24</v>
      </c>
      <c r="H25" s="8">
        <v>14.81</v>
      </c>
      <c r="I25" s="12">
        <v>0</v>
      </c>
    </row>
    <row r="26" spans="2:9" ht="15" customHeight="1" x14ac:dyDescent="0.2">
      <c r="B26" t="s">
        <v>53</v>
      </c>
      <c r="C26" s="12">
        <v>45</v>
      </c>
      <c r="D26" s="8">
        <v>10.39</v>
      </c>
      <c r="E26" s="12">
        <v>39</v>
      </c>
      <c r="F26" s="8">
        <v>14.77</v>
      </c>
      <c r="G26" s="12">
        <v>6</v>
      </c>
      <c r="H26" s="8">
        <v>3.7</v>
      </c>
      <c r="I26" s="12">
        <v>0</v>
      </c>
    </row>
    <row r="27" spans="2:9" ht="15" customHeight="1" x14ac:dyDescent="0.2">
      <c r="B27" t="s">
        <v>56</v>
      </c>
      <c r="C27" s="12">
        <v>42</v>
      </c>
      <c r="D27" s="8">
        <v>9.6999999999999993</v>
      </c>
      <c r="E27" s="12">
        <v>33</v>
      </c>
      <c r="F27" s="8">
        <v>12.5</v>
      </c>
      <c r="G27" s="12">
        <v>9</v>
      </c>
      <c r="H27" s="8">
        <v>5.56</v>
      </c>
      <c r="I27" s="12">
        <v>0</v>
      </c>
    </row>
    <row r="28" spans="2:9" ht="15" customHeight="1" x14ac:dyDescent="0.2">
      <c r="B28" t="s">
        <v>57</v>
      </c>
      <c r="C28" s="12">
        <v>40</v>
      </c>
      <c r="D28" s="8">
        <v>9.24</v>
      </c>
      <c r="E28" s="12">
        <v>37</v>
      </c>
      <c r="F28" s="8">
        <v>14.02</v>
      </c>
      <c r="G28" s="12">
        <v>3</v>
      </c>
      <c r="H28" s="8">
        <v>1.85</v>
      </c>
      <c r="I28" s="12">
        <v>0</v>
      </c>
    </row>
    <row r="29" spans="2:9" ht="15" customHeight="1" x14ac:dyDescent="0.2">
      <c r="B29" t="s">
        <v>48</v>
      </c>
      <c r="C29" s="12">
        <v>17</v>
      </c>
      <c r="D29" s="8">
        <v>3.93</v>
      </c>
      <c r="E29" s="12">
        <v>8</v>
      </c>
      <c r="F29" s="8">
        <v>3.03</v>
      </c>
      <c r="G29" s="12">
        <v>9</v>
      </c>
      <c r="H29" s="8">
        <v>5.56</v>
      </c>
      <c r="I29" s="12">
        <v>0</v>
      </c>
    </row>
    <row r="30" spans="2:9" ht="15" customHeight="1" x14ac:dyDescent="0.2">
      <c r="B30" t="s">
        <v>42</v>
      </c>
      <c r="C30" s="12">
        <v>15</v>
      </c>
      <c r="D30" s="8">
        <v>3.46</v>
      </c>
      <c r="E30" s="12">
        <v>5</v>
      </c>
      <c r="F30" s="8">
        <v>1.89</v>
      </c>
      <c r="G30" s="12">
        <v>10</v>
      </c>
      <c r="H30" s="8">
        <v>6.17</v>
      </c>
      <c r="I30" s="12">
        <v>0</v>
      </c>
    </row>
    <row r="31" spans="2:9" ht="15" customHeight="1" x14ac:dyDescent="0.2">
      <c r="B31" t="s">
        <v>58</v>
      </c>
      <c r="C31" s="12">
        <v>15</v>
      </c>
      <c r="D31" s="8">
        <v>3.46</v>
      </c>
      <c r="E31" s="12">
        <v>11</v>
      </c>
      <c r="F31" s="8">
        <v>4.17</v>
      </c>
      <c r="G31" s="12">
        <v>3</v>
      </c>
      <c r="H31" s="8">
        <v>1.85</v>
      </c>
      <c r="I31" s="12">
        <v>0</v>
      </c>
    </row>
    <row r="32" spans="2:9" ht="15" customHeight="1" x14ac:dyDescent="0.2">
      <c r="B32" t="s">
        <v>41</v>
      </c>
      <c r="C32" s="12">
        <v>14</v>
      </c>
      <c r="D32" s="8">
        <v>3.23</v>
      </c>
      <c r="E32" s="12">
        <v>5</v>
      </c>
      <c r="F32" s="8">
        <v>1.89</v>
      </c>
      <c r="G32" s="12">
        <v>9</v>
      </c>
      <c r="H32" s="8">
        <v>5.56</v>
      </c>
      <c r="I32" s="12">
        <v>0</v>
      </c>
    </row>
    <row r="33" spans="2:9" ht="15" customHeight="1" x14ac:dyDescent="0.2">
      <c r="B33" t="s">
        <v>50</v>
      </c>
      <c r="C33" s="12">
        <v>14</v>
      </c>
      <c r="D33" s="8">
        <v>3.23</v>
      </c>
      <c r="E33" s="12">
        <v>9</v>
      </c>
      <c r="F33" s="8">
        <v>3.41</v>
      </c>
      <c r="G33" s="12">
        <v>5</v>
      </c>
      <c r="H33" s="8">
        <v>3.09</v>
      </c>
      <c r="I33" s="12">
        <v>0</v>
      </c>
    </row>
    <row r="34" spans="2:9" ht="15" customHeight="1" x14ac:dyDescent="0.2">
      <c r="B34" t="s">
        <v>59</v>
      </c>
      <c r="C34" s="12">
        <v>13</v>
      </c>
      <c r="D34" s="8">
        <v>3</v>
      </c>
      <c r="E34" s="12">
        <v>13</v>
      </c>
      <c r="F34" s="8">
        <v>4.92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43</v>
      </c>
      <c r="C35" s="12">
        <v>11</v>
      </c>
      <c r="D35" s="8">
        <v>2.54</v>
      </c>
      <c r="E35" s="12">
        <v>6</v>
      </c>
      <c r="F35" s="8">
        <v>2.27</v>
      </c>
      <c r="G35" s="12">
        <v>5</v>
      </c>
      <c r="H35" s="8">
        <v>3.09</v>
      </c>
      <c r="I35" s="12">
        <v>0</v>
      </c>
    </row>
    <row r="36" spans="2:9" ht="15" customHeight="1" x14ac:dyDescent="0.2">
      <c r="B36" t="s">
        <v>44</v>
      </c>
      <c r="C36" s="12">
        <v>9</v>
      </c>
      <c r="D36" s="8">
        <v>2.08</v>
      </c>
      <c r="E36" s="12">
        <v>2</v>
      </c>
      <c r="F36" s="8">
        <v>0.76</v>
      </c>
      <c r="G36" s="12">
        <v>7</v>
      </c>
      <c r="H36" s="8">
        <v>4.32</v>
      </c>
      <c r="I36" s="12">
        <v>0</v>
      </c>
    </row>
    <row r="37" spans="2:9" ht="15" customHeight="1" x14ac:dyDescent="0.2">
      <c r="B37" t="s">
        <v>54</v>
      </c>
      <c r="C37" s="12">
        <v>8</v>
      </c>
      <c r="D37" s="8">
        <v>1.85</v>
      </c>
      <c r="E37" s="12">
        <v>7</v>
      </c>
      <c r="F37" s="8">
        <v>2.65</v>
      </c>
      <c r="G37" s="12">
        <v>1</v>
      </c>
      <c r="H37" s="8">
        <v>0.62</v>
      </c>
      <c r="I37" s="12">
        <v>0</v>
      </c>
    </row>
    <row r="38" spans="2:9" ht="15" customHeight="1" x14ac:dyDescent="0.2">
      <c r="B38" t="s">
        <v>65</v>
      </c>
      <c r="C38" s="12">
        <v>7</v>
      </c>
      <c r="D38" s="8">
        <v>1.62</v>
      </c>
      <c r="E38" s="12">
        <v>0</v>
      </c>
      <c r="F38" s="8">
        <v>0</v>
      </c>
      <c r="G38" s="12">
        <v>4</v>
      </c>
      <c r="H38" s="8">
        <v>2.4700000000000002</v>
      </c>
      <c r="I38" s="12">
        <v>0</v>
      </c>
    </row>
    <row r="39" spans="2:9" ht="15" customHeight="1" x14ac:dyDescent="0.2">
      <c r="B39" t="s">
        <v>67</v>
      </c>
      <c r="C39" s="12">
        <v>6</v>
      </c>
      <c r="D39" s="8">
        <v>1.39</v>
      </c>
      <c r="E39" s="12">
        <v>1</v>
      </c>
      <c r="F39" s="8">
        <v>0.38</v>
      </c>
      <c r="G39" s="12">
        <v>5</v>
      </c>
      <c r="H39" s="8">
        <v>3.09</v>
      </c>
      <c r="I39" s="12">
        <v>0</v>
      </c>
    </row>
    <row r="40" spans="2:9" ht="15" customHeight="1" x14ac:dyDescent="0.2">
      <c r="B40" t="s">
        <v>83</v>
      </c>
      <c r="C40" s="12">
        <v>5</v>
      </c>
      <c r="D40" s="8">
        <v>1.1499999999999999</v>
      </c>
      <c r="E40" s="12">
        <v>3</v>
      </c>
      <c r="F40" s="8">
        <v>1.1399999999999999</v>
      </c>
      <c r="G40" s="12">
        <v>2</v>
      </c>
      <c r="H40" s="8">
        <v>1.23</v>
      </c>
      <c r="I40" s="12">
        <v>0</v>
      </c>
    </row>
    <row r="41" spans="2:9" ht="15" customHeight="1" x14ac:dyDescent="0.2">
      <c r="B41" t="s">
        <v>64</v>
      </c>
      <c r="C41" s="12">
        <v>5</v>
      </c>
      <c r="D41" s="8">
        <v>1.1499999999999999</v>
      </c>
      <c r="E41" s="12">
        <v>2</v>
      </c>
      <c r="F41" s="8">
        <v>0.76</v>
      </c>
      <c r="G41" s="12">
        <v>3</v>
      </c>
      <c r="H41" s="8">
        <v>1.85</v>
      </c>
      <c r="I41" s="12">
        <v>0</v>
      </c>
    </row>
    <row r="42" spans="2:9" ht="15" customHeight="1" x14ac:dyDescent="0.2">
      <c r="B42" t="s">
        <v>47</v>
      </c>
      <c r="C42" s="12">
        <v>4</v>
      </c>
      <c r="D42" s="8">
        <v>0.92</v>
      </c>
      <c r="E42" s="12">
        <v>1</v>
      </c>
      <c r="F42" s="8">
        <v>0.38</v>
      </c>
      <c r="G42" s="12">
        <v>3</v>
      </c>
      <c r="H42" s="8">
        <v>1.85</v>
      </c>
      <c r="I42" s="12">
        <v>0</v>
      </c>
    </row>
    <row r="43" spans="2:9" ht="15" customHeight="1" x14ac:dyDescent="0.2">
      <c r="B43" t="s">
        <v>52</v>
      </c>
      <c r="C43" s="12">
        <v>4</v>
      </c>
      <c r="D43" s="8">
        <v>0.92</v>
      </c>
      <c r="E43" s="12">
        <v>0</v>
      </c>
      <c r="F43" s="8">
        <v>0</v>
      </c>
      <c r="G43" s="12">
        <v>4</v>
      </c>
      <c r="H43" s="8">
        <v>2.4700000000000002</v>
      </c>
      <c r="I43" s="12">
        <v>0</v>
      </c>
    </row>
    <row r="44" spans="2:9" ht="15" customHeight="1" x14ac:dyDescent="0.2">
      <c r="B44" t="s">
        <v>75</v>
      </c>
      <c r="C44" s="12">
        <v>4</v>
      </c>
      <c r="D44" s="8">
        <v>0.92</v>
      </c>
      <c r="E44" s="12">
        <v>2</v>
      </c>
      <c r="F44" s="8">
        <v>0.76</v>
      </c>
      <c r="G44" s="12">
        <v>2</v>
      </c>
      <c r="H44" s="8">
        <v>1.23</v>
      </c>
      <c r="I44" s="12">
        <v>0</v>
      </c>
    </row>
    <row r="47" spans="2:9" ht="33" customHeight="1" x14ac:dyDescent="0.2">
      <c r="B47" t="s">
        <v>160</v>
      </c>
      <c r="C47" s="10" t="s">
        <v>34</v>
      </c>
      <c r="D47" s="10" t="s">
        <v>35</v>
      </c>
      <c r="E47" s="10" t="s">
        <v>36</v>
      </c>
      <c r="F47" s="10" t="s">
        <v>37</v>
      </c>
      <c r="G47" s="10" t="s">
        <v>38</v>
      </c>
      <c r="H47" s="10" t="s">
        <v>39</v>
      </c>
      <c r="I47" s="10" t="s">
        <v>40</v>
      </c>
    </row>
    <row r="48" spans="2:9" ht="15" customHeight="1" x14ac:dyDescent="0.2">
      <c r="B48" t="s">
        <v>96</v>
      </c>
      <c r="C48" s="12">
        <v>33</v>
      </c>
      <c r="D48" s="8">
        <v>7.62</v>
      </c>
      <c r="E48" s="12">
        <v>30</v>
      </c>
      <c r="F48" s="8">
        <v>11.36</v>
      </c>
      <c r="G48" s="12">
        <v>3</v>
      </c>
      <c r="H48" s="8">
        <v>1.85</v>
      </c>
      <c r="I48" s="12">
        <v>0</v>
      </c>
    </row>
    <row r="49" spans="2:9" ht="15" customHeight="1" x14ac:dyDescent="0.2">
      <c r="B49" t="s">
        <v>94</v>
      </c>
      <c r="C49" s="12">
        <v>32</v>
      </c>
      <c r="D49" s="8">
        <v>7.39</v>
      </c>
      <c r="E49" s="12">
        <v>24</v>
      </c>
      <c r="F49" s="8">
        <v>9.09</v>
      </c>
      <c r="G49" s="12">
        <v>8</v>
      </c>
      <c r="H49" s="8">
        <v>4.9400000000000004</v>
      </c>
      <c r="I49" s="12">
        <v>0</v>
      </c>
    </row>
    <row r="50" spans="2:9" ht="15" customHeight="1" x14ac:dyDescent="0.2">
      <c r="B50" t="s">
        <v>91</v>
      </c>
      <c r="C50" s="12">
        <v>20</v>
      </c>
      <c r="D50" s="8">
        <v>4.62</v>
      </c>
      <c r="E50" s="12">
        <v>9</v>
      </c>
      <c r="F50" s="8">
        <v>3.41</v>
      </c>
      <c r="G50" s="12">
        <v>11</v>
      </c>
      <c r="H50" s="8">
        <v>6.79</v>
      </c>
      <c r="I50" s="12">
        <v>0</v>
      </c>
    </row>
    <row r="51" spans="2:9" ht="15" customHeight="1" x14ac:dyDescent="0.2">
      <c r="B51" t="s">
        <v>93</v>
      </c>
      <c r="C51" s="12">
        <v>19</v>
      </c>
      <c r="D51" s="8">
        <v>4.3899999999999997</v>
      </c>
      <c r="E51" s="12">
        <v>8</v>
      </c>
      <c r="F51" s="8">
        <v>3.03</v>
      </c>
      <c r="G51" s="12">
        <v>11</v>
      </c>
      <c r="H51" s="8">
        <v>6.79</v>
      </c>
      <c r="I51" s="12">
        <v>0</v>
      </c>
    </row>
    <row r="52" spans="2:9" ht="15" customHeight="1" x14ac:dyDescent="0.2">
      <c r="B52" t="s">
        <v>102</v>
      </c>
      <c r="C52" s="12">
        <v>19</v>
      </c>
      <c r="D52" s="8">
        <v>4.3899999999999997</v>
      </c>
      <c r="E52" s="12">
        <v>17</v>
      </c>
      <c r="F52" s="8">
        <v>6.44</v>
      </c>
      <c r="G52" s="12">
        <v>2</v>
      </c>
      <c r="H52" s="8">
        <v>1.23</v>
      </c>
      <c r="I52" s="12">
        <v>0</v>
      </c>
    </row>
    <row r="53" spans="2:9" ht="15" customHeight="1" x14ac:dyDescent="0.2">
      <c r="B53" t="s">
        <v>115</v>
      </c>
      <c r="C53" s="12">
        <v>17</v>
      </c>
      <c r="D53" s="8">
        <v>3.93</v>
      </c>
      <c r="E53" s="12">
        <v>9</v>
      </c>
      <c r="F53" s="8">
        <v>3.41</v>
      </c>
      <c r="G53" s="12">
        <v>8</v>
      </c>
      <c r="H53" s="8">
        <v>4.9400000000000004</v>
      </c>
      <c r="I53" s="12">
        <v>0</v>
      </c>
    </row>
    <row r="54" spans="2:9" ht="15" customHeight="1" x14ac:dyDescent="0.2">
      <c r="B54" t="s">
        <v>101</v>
      </c>
      <c r="C54" s="12">
        <v>12</v>
      </c>
      <c r="D54" s="8">
        <v>2.77</v>
      </c>
      <c r="E54" s="12">
        <v>12</v>
      </c>
      <c r="F54" s="8">
        <v>4.55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100</v>
      </c>
      <c r="C55" s="12">
        <v>9</v>
      </c>
      <c r="D55" s="8">
        <v>2.08</v>
      </c>
      <c r="E55" s="12">
        <v>8</v>
      </c>
      <c r="F55" s="8">
        <v>3.03</v>
      </c>
      <c r="G55" s="12">
        <v>1</v>
      </c>
      <c r="H55" s="8">
        <v>0.62</v>
      </c>
      <c r="I55" s="12">
        <v>0</v>
      </c>
    </row>
    <row r="56" spans="2:9" ht="15" customHeight="1" x14ac:dyDescent="0.2">
      <c r="B56" t="s">
        <v>105</v>
      </c>
      <c r="C56" s="12">
        <v>9</v>
      </c>
      <c r="D56" s="8">
        <v>2.08</v>
      </c>
      <c r="E56" s="12">
        <v>9</v>
      </c>
      <c r="F56" s="8">
        <v>3.41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145</v>
      </c>
      <c r="C57" s="12">
        <v>8</v>
      </c>
      <c r="D57" s="8">
        <v>1.85</v>
      </c>
      <c r="E57" s="12">
        <v>7</v>
      </c>
      <c r="F57" s="8">
        <v>2.65</v>
      </c>
      <c r="G57" s="12">
        <v>1</v>
      </c>
      <c r="H57" s="8">
        <v>0.62</v>
      </c>
      <c r="I57" s="12">
        <v>0</v>
      </c>
    </row>
    <row r="58" spans="2:9" ht="15" customHeight="1" x14ac:dyDescent="0.2">
      <c r="B58" t="s">
        <v>118</v>
      </c>
      <c r="C58" s="12">
        <v>8</v>
      </c>
      <c r="D58" s="8">
        <v>1.85</v>
      </c>
      <c r="E58" s="12">
        <v>7</v>
      </c>
      <c r="F58" s="8">
        <v>2.65</v>
      </c>
      <c r="G58" s="12">
        <v>1</v>
      </c>
      <c r="H58" s="8">
        <v>0.62</v>
      </c>
      <c r="I58" s="12">
        <v>0</v>
      </c>
    </row>
    <row r="59" spans="2:9" ht="15" customHeight="1" x14ac:dyDescent="0.2">
      <c r="B59" t="s">
        <v>104</v>
      </c>
      <c r="C59" s="12">
        <v>8</v>
      </c>
      <c r="D59" s="8">
        <v>1.85</v>
      </c>
      <c r="E59" s="12">
        <v>6</v>
      </c>
      <c r="F59" s="8">
        <v>2.27</v>
      </c>
      <c r="G59" s="12">
        <v>2</v>
      </c>
      <c r="H59" s="8">
        <v>1.23</v>
      </c>
      <c r="I59" s="12">
        <v>0</v>
      </c>
    </row>
    <row r="60" spans="2:9" ht="15" customHeight="1" x14ac:dyDescent="0.2">
      <c r="B60" t="s">
        <v>89</v>
      </c>
      <c r="C60" s="12">
        <v>7</v>
      </c>
      <c r="D60" s="8">
        <v>1.62</v>
      </c>
      <c r="E60" s="12">
        <v>6</v>
      </c>
      <c r="F60" s="8">
        <v>2.27</v>
      </c>
      <c r="G60" s="12">
        <v>1</v>
      </c>
      <c r="H60" s="8">
        <v>0.62</v>
      </c>
      <c r="I60" s="12">
        <v>0</v>
      </c>
    </row>
    <row r="61" spans="2:9" ht="15" customHeight="1" x14ac:dyDescent="0.2">
      <c r="B61" t="s">
        <v>147</v>
      </c>
      <c r="C61" s="12">
        <v>7</v>
      </c>
      <c r="D61" s="8">
        <v>1.62</v>
      </c>
      <c r="E61" s="12">
        <v>4</v>
      </c>
      <c r="F61" s="8">
        <v>1.52</v>
      </c>
      <c r="G61" s="12">
        <v>3</v>
      </c>
      <c r="H61" s="8">
        <v>1.85</v>
      </c>
      <c r="I61" s="12">
        <v>0</v>
      </c>
    </row>
    <row r="62" spans="2:9" ht="15" customHeight="1" x14ac:dyDescent="0.2">
      <c r="B62" t="s">
        <v>88</v>
      </c>
      <c r="C62" s="12">
        <v>6</v>
      </c>
      <c r="D62" s="8">
        <v>1.39</v>
      </c>
      <c r="E62" s="12">
        <v>2</v>
      </c>
      <c r="F62" s="8">
        <v>0.76</v>
      </c>
      <c r="G62" s="12">
        <v>4</v>
      </c>
      <c r="H62" s="8">
        <v>2.4700000000000002</v>
      </c>
      <c r="I62" s="12">
        <v>0</v>
      </c>
    </row>
    <row r="63" spans="2:9" ht="15" customHeight="1" x14ac:dyDescent="0.2">
      <c r="B63" t="s">
        <v>117</v>
      </c>
      <c r="C63" s="12">
        <v>6</v>
      </c>
      <c r="D63" s="8">
        <v>1.39</v>
      </c>
      <c r="E63" s="12">
        <v>2</v>
      </c>
      <c r="F63" s="8">
        <v>0.76</v>
      </c>
      <c r="G63" s="12">
        <v>4</v>
      </c>
      <c r="H63" s="8">
        <v>2.4700000000000002</v>
      </c>
      <c r="I63" s="12">
        <v>0</v>
      </c>
    </row>
    <row r="64" spans="2:9" ht="15" customHeight="1" x14ac:dyDescent="0.2">
      <c r="B64" t="s">
        <v>111</v>
      </c>
      <c r="C64" s="12">
        <v>6</v>
      </c>
      <c r="D64" s="8">
        <v>1.39</v>
      </c>
      <c r="E64" s="12">
        <v>2</v>
      </c>
      <c r="F64" s="8">
        <v>0.76</v>
      </c>
      <c r="G64" s="12">
        <v>4</v>
      </c>
      <c r="H64" s="8">
        <v>2.4700000000000002</v>
      </c>
      <c r="I64" s="12">
        <v>0</v>
      </c>
    </row>
    <row r="65" spans="2:9" ht="15" customHeight="1" x14ac:dyDescent="0.2">
      <c r="B65" t="s">
        <v>95</v>
      </c>
      <c r="C65" s="12">
        <v>6</v>
      </c>
      <c r="D65" s="8">
        <v>1.39</v>
      </c>
      <c r="E65" s="12">
        <v>4</v>
      </c>
      <c r="F65" s="8">
        <v>1.52</v>
      </c>
      <c r="G65" s="12">
        <v>2</v>
      </c>
      <c r="H65" s="8">
        <v>1.23</v>
      </c>
      <c r="I65" s="12">
        <v>0</v>
      </c>
    </row>
    <row r="66" spans="2:9" ht="15" customHeight="1" x14ac:dyDescent="0.2">
      <c r="B66" t="s">
        <v>98</v>
      </c>
      <c r="C66" s="12">
        <v>6</v>
      </c>
      <c r="D66" s="8">
        <v>1.39</v>
      </c>
      <c r="E66" s="12">
        <v>5</v>
      </c>
      <c r="F66" s="8">
        <v>1.89</v>
      </c>
      <c r="G66" s="12">
        <v>1</v>
      </c>
      <c r="H66" s="8">
        <v>0.62</v>
      </c>
      <c r="I66" s="12">
        <v>0</v>
      </c>
    </row>
    <row r="67" spans="2:9" ht="15" customHeight="1" x14ac:dyDescent="0.2">
      <c r="B67" t="s">
        <v>99</v>
      </c>
      <c r="C67" s="12">
        <v>6</v>
      </c>
      <c r="D67" s="8">
        <v>1.39</v>
      </c>
      <c r="E67" s="12">
        <v>4</v>
      </c>
      <c r="F67" s="8">
        <v>1.52</v>
      </c>
      <c r="G67" s="12">
        <v>2</v>
      </c>
      <c r="H67" s="8">
        <v>1.23</v>
      </c>
      <c r="I67" s="12">
        <v>0</v>
      </c>
    </row>
    <row r="68" spans="2:9" ht="15" customHeight="1" x14ac:dyDescent="0.2">
      <c r="B68" t="s">
        <v>148</v>
      </c>
      <c r="C68" s="12">
        <v>6</v>
      </c>
      <c r="D68" s="8">
        <v>1.39</v>
      </c>
      <c r="E68" s="12">
        <v>4</v>
      </c>
      <c r="F68" s="8">
        <v>1.52</v>
      </c>
      <c r="G68" s="12">
        <v>2</v>
      </c>
      <c r="H68" s="8">
        <v>1.23</v>
      </c>
      <c r="I68" s="12">
        <v>0</v>
      </c>
    </row>
    <row r="70" spans="2:9" ht="15" customHeight="1" x14ac:dyDescent="0.2">
      <c r="B70" t="s">
        <v>161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B5F1B-C975-48AC-A096-130A956A78D8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177</v>
      </c>
    </row>
    <row r="4" spans="2:9" ht="33" customHeight="1" x14ac:dyDescent="0.2">
      <c r="B4" t="s">
        <v>157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2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19</v>
      </c>
      <c r="C6" s="12">
        <v>60</v>
      </c>
      <c r="D6" s="8">
        <v>12.58</v>
      </c>
      <c r="E6" s="12">
        <v>10</v>
      </c>
      <c r="F6" s="8">
        <v>4.41</v>
      </c>
      <c r="G6" s="12">
        <v>50</v>
      </c>
      <c r="H6" s="8">
        <v>20.16</v>
      </c>
      <c r="I6" s="12">
        <v>0</v>
      </c>
    </row>
    <row r="7" spans="2:9" ht="15" customHeight="1" x14ac:dyDescent="0.2">
      <c r="B7" t="s">
        <v>20</v>
      </c>
      <c r="C7" s="12">
        <v>72</v>
      </c>
      <c r="D7" s="8">
        <v>15.09</v>
      </c>
      <c r="E7" s="12">
        <v>7</v>
      </c>
      <c r="F7" s="8">
        <v>3.08</v>
      </c>
      <c r="G7" s="12">
        <v>65</v>
      </c>
      <c r="H7" s="8">
        <v>26.21</v>
      </c>
      <c r="I7" s="12">
        <v>0</v>
      </c>
    </row>
    <row r="8" spans="2:9" ht="15" customHeight="1" x14ac:dyDescent="0.2">
      <c r="B8" t="s">
        <v>21</v>
      </c>
      <c r="C8" s="12">
        <v>1</v>
      </c>
      <c r="D8" s="8">
        <v>0.21</v>
      </c>
      <c r="E8" s="12">
        <v>0</v>
      </c>
      <c r="F8" s="8">
        <v>0</v>
      </c>
      <c r="G8" s="12">
        <v>1</v>
      </c>
      <c r="H8" s="8">
        <v>0.4</v>
      </c>
      <c r="I8" s="12">
        <v>0</v>
      </c>
    </row>
    <row r="9" spans="2:9" ht="15" customHeight="1" x14ac:dyDescent="0.2">
      <c r="B9" t="s">
        <v>22</v>
      </c>
      <c r="C9" s="12">
        <v>2</v>
      </c>
      <c r="D9" s="8">
        <v>0.42</v>
      </c>
      <c r="E9" s="12">
        <v>1</v>
      </c>
      <c r="F9" s="8">
        <v>0.44</v>
      </c>
      <c r="G9" s="12">
        <v>1</v>
      </c>
      <c r="H9" s="8">
        <v>0.4</v>
      </c>
      <c r="I9" s="12">
        <v>0</v>
      </c>
    </row>
    <row r="10" spans="2:9" ht="15" customHeight="1" x14ac:dyDescent="0.2">
      <c r="B10" t="s">
        <v>23</v>
      </c>
      <c r="C10" s="12">
        <v>4</v>
      </c>
      <c r="D10" s="8">
        <v>0.84</v>
      </c>
      <c r="E10" s="12">
        <v>0</v>
      </c>
      <c r="F10" s="8">
        <v>0</v>
      </c>
      <c r="G10" s="12">
        <v>4</v>
      </c>
      <c r="H10" s="8">
        <v>1.61</v>
      </c>
      <c r="I10" s="12">
        <v>0</v>
      </c>
    </row>
    <row r="11" spans="2:9" ht="15" customHeight="1" x14ac:dyDescent="0.2">
      <c r="B11" t="s">
        <v>24</v>
      </c>
      <c r="C11" s="12">
        <v>106</v>
      </c>
      <c r="D11" s="8">
        <v>22.22</v>
      </c>
      <c r="E11" s="12">
        <v>57</v>
      </c>
      <c r="F11" s="8">
        <v>25.11</v>
      </c>
      <c r="G11" s="12">
        <v>49</v>
      </c>
      <c r="H11" s="8">
        <v>19.760000000000002</v>
      </c>
      <c r="I11" s="12">
        <v>0</v>
      </c>
    </row>
    <row r="12" spans="2:9" ht="15" customHeight="1" x14ac:dyDescent="0.2">
      <c r="B12" t="s">
        <v>25</v>
      </c>
      <c r="C12" s="12">
        <v>3</v>
      </c>
      <c r="D12" s="8">
        <v>0.63</v>
      </c>
      <c r="E12" s="12">
        <v>1</v>
      </c>
      <c r="F12" s="8">
        <v>0.44</v>
      </c>
      <c r="G12" s="12">
        <v>2</v>
      </c>
      <c r="H12" s="8">
        <v>0.81</v>
      </c>
      <c r="I12" s="12">
        <v>0</v>
      </c>
    </row>
    <row r="13" spans="2:9" ht="15" customHeight="1" x14ac:dyDescent="0.2">
      <c r="B13" t="s">
        <v>26</v>
      </c>
      <c r="C13" s="12">
        <v>19</v>
      </c>
      <c r="D13" s="8">
        <v>3.98</v>
      </c>
      <c r="E13" s="12">
        <v>1</v>
      </c>
      <c r="F13" s="8">
        <v>0.44</v>
      </c>
      <c r="G13" s="12">
        <v>18</v>
      </c>
      <c r="H13" s="8">
        <v>7.26</v>
      </c>
      <c r="I13" s="12">
        <v>0</v>
      </c>
    </row>
    <row r="14" spans="2:9" ht="15" customHeight="1" x14ac:dyDescent="0.2">
      <c r="B14" t="s">
        <v>27</v>
      </c>
      <c r="C14" s="12">
        <v>26</v>
      </c>
      <c r="D14" s="8">
        <v>5.45</v>
      </c>
      <c r="E14" s="12">
        <v>16</v>
      </c>
      <c r="F14" s="8">
        <v>7.05</v>
      </c>
      <c r="G14" s="12">
        <v>10</v>
      </c>
      <c r="H14" s="8">
        <v>4.03</v>
      </c>
      <c r="I14" s="12">
        <v>0</v>
      </c>
    </row>
    <row r="15" spans="2:9" ht="15" customHeight="1" x14ac:dyDescent="0.2">
      <c r="B15" t="s">
        <v>28</v>
      </c>
      <c r="C15" s="12">
        <v>61</v>
      </c>
      <c r="D15" s="8">
        <v>12.79</v>
      </c>
      <c r="E15" s="12">
        <v>49</v>
      </c>
      <c r="F15" s="8">
        <v>21.59</v>
      </c>
      <c r="G15" s="12">
        <v>11</v>
      </c>
      <c r="H15" s="8">
        <v>4.4400000000000004</v>
      </c>
      <c r="I15" s="12">
        <v>1</v>
      </c>
    </row>
    <row r="16" spans="2:9" ht="15" customHeight="1" x14ac:dyDescent="0.2">
      <c r="B16" t="s">
        <v>29</v>
      </c>
      <c r="C16" s="12">
        <v>63</v>
      </c>
      <c r="D16" s="8">
        <v>13.21</v>
      </c>
      <c r="E16" s="12">
        <v>50</v>
      </c>
      <c r="F16" s="8">
        <v>22.03</v>
      </c>
      <c r="G16" s="12">
        <v>13</v>
      </c>
      <c r="H16" s="8">
        <v>5.24</v>
      </c>
      <c r="I16" s="12">
        <v>0</v>
      </c>
    </row>
    <row r="17" spans="2:9" ht="15" customHeight="1" x14ac:dyDescent="0.2">
      <c r="B17" t="s">
        <v>30</v>
      </c>
      <c r="C17" s="12">
        <v>21</v>
      </c>
      <c r="D17" s="8">
        <v>4.4000000000000004</v>
      </c>
      <c r="E17" s="12">
        <v>12</v>
      </c>
      <c r="F17" s="8">
        <v>5.29</v>
      </c>
      <c r="G17" s="12">
        <v>9</v>
      </c>
      <c r="H17" s="8">
        <v>3.63</v>
      </c>
      <c r="I17" s="12">
        <v>0</v>
      </c>
    </row>
    <row r="18" spans="2:9" ht="15" customHeight="1" x14ac:dyDescent="0.2">
      <c r="B18" t="s">
        <v>31</v>
      </c>
      <c r="C18" s="12">
        <v>22</v>
      </c>
      <c r="D18" s="8">
        <v>4.6100000000000003</v>
      </c>
      <c r="E18" s="12">
        <v>17</v>
      </c>
      <c r="F18" s="8">
        <v>7.49</v>
      </c>
      <c r="G18" s="12">
        <v>5</v>
      </c>
      <c r="H18" s="8">
        <v>2.02</v>
      </c>
      <c r="I18" s="12">
        <v>0</v>
      </c>
    </row>
    <row r="19" spans="2:9" ht="15" customHeight="1" x14ac:dyDescent="0.2">
      <c r="B19" t="s">
        <v>32</v>
      </c>
      <c r="C19" s="12">
        <v>17</v>
      </c>
      <c r="D19" s="8">
        <v>3.56</v>
      </c>
      <c r="E19" s="12">
        <v>6</v>
      </c>
      <c r="F19" s="8">
        <v>2.64</v>
      </c>
      <c r="G19" s="12">
        <v>10</v>
      </c>
      <c r="H19" s="8">
        <v>4.03</v>
      </c>
      <c r="I19" s="12">
        <v>0</v>
      </c>
    </row>
    <row r="20" spans="2:9" ht="15" customHeight="1" x14ac:dyDescent="0.2">
      <c r="B20" s="9" t="s">
        <v>158</v>
      </c>
      <c r="C20" s="12">
        <f>SUM(LTBL_37404[総数／事業所数])</f>
        <v>477</v>
      </c>
      <c r="E20" s="12">
        <f>SUBTOTAL(109,LTBL_37404[個人／事業所数])</f>
        <v>227</v>
      </c>
      <c r="G20" s="12">
        <f>SUBTOTAL(109,LTBL_37404[法人／事業所数])</f>
        <v>248</v>
      </c>
      <c r="I20" s="12">
        <f>SUBTOTAL(109,LTBL_37404[法人以外の団体／事業所数])</f>
        <v>1</v>
      </c>
    </row>
    <row r="21" spans="2:9" ht="15" customHeight="1" x14ac:dyDescent="0.2">
      <c r="E21" s="11">
        <f>LTBL_37404[[#Totals],[個人／事業所数]]/LTBL_37404[[#Totals],[総数／事業所数]]</f>
        <v>0.47589098532494761</v>
      </c>
      <c r="G21" s="11">
        <f>LTBL_37404[[#Totals],[法人／事業所数]]/LTBL_37404[[#Totals],[総数／事業所数]]</f>
        <v>0.51991614255765195</v>
      </c>
      <c r="I21" s="11">
        <f>LTBL_37404[[#Totals],[法人以外の団体／事業所数]]/LTBL_37404[[#Totals],[総数／事業所数]]</f>
        <v>2.0964360587002098E-3</v>
      </c>
    </row>
    <row r="23" spans="2:9" ht="33" customHeight="1" x14ac:dyDescent="0.2">
      <c r="B23" t="s">
        <v>159</v>
      </c>
      <c r="C23" s="10" t="s">
        <v>34</v>
      </c>
      <c r="D23" s="10" t="s">
        <v>35</v>
      </c>
      <c r="E23" s="10" t="s">
        <v>36</v>
      </c>
      <c r="F23" s="10" t="s">
        <v>37</v>
      </c>
      <c r="G23" s="10" t="s">
        <v>38</v>
      </c>
      <c r="H23" s="10" t="s">
        <v>39</v>
      </c>
      <c r="I23" s="10" t="s">
        <v>40</v>
      </c>
    </row>
    <row r="24" spans="2:9" ht="15" customHeight="1" x14ac:dyDescent="0.2">
      <c r="B24" t="s">
        <v>56</v>
      </c>
      <c r="C24" s="12">
        <v>55</v>
      </c>
      <c r="D24" s="8">
        <v>11.53</v>
      </c>
      <c r="E24" s="12">
        <v>46</v>
      </c>
      <c r="F24" s="8">
        <v>20.260000000000002</v>
      </c>
      <c r="G24" s="12">
        <v>8</v>
      </c>
      <c r="H24" s="8">
        <v>3.23</v>
      </c>
      <c r="I24" s="12">
        <v>1</v>
      </c>
    </row>
    <row r="25" spans="2:9" ht="15" customHeight="1" x14ac:dyDescent="0.2">
      <c r="B25" t="s">
        <v>57</v>
      </c>
      <c r="C25" s="12">
        <v>54</v>
      </c>
      <c r="D25" s="8">
        <v>11.32</v>
      </c>
      <c r="E25" s="12">
        <v>46</v>
      </c>
      <c r="F25" s="8">
        <v>20.260000000000002</v>
      </c>
      <c r="G25" s="12">
        <v>8</v>
      </c>
      <c r="H25" s="8">
        <v>3.23</v>
      </c>
      <c r="I25" s="12">
        <v>0</v>
      </c>
    </row>
    <row r="26" spans="2:9" ht="15" customHeight="1" x14ac:dyDescent="0.2">
      <c r="B26" t="s">
        <v>51</v>
      </c>
      <c r="C26" s="12">
        <v>35</v>
      </c>
      <c r="D26" s="8">
        <v>7.34</v>
      </c>
      <c r="E26" s="12">
        <v>18</v>
      </c>
      <c r="F26" s="8">
        <v>7.93</v>
      </c>
      <c r="G26" s="12">
        <v>17</v>
      </c>
      <c r="H26" s="8">
        <v>6.85</v>
      </c>
      <c r="I26" s="12">
        <v>0</v>
      </c>
    </row>
    <row r="27" spans="2:9" ht="15" customHeight="1" x14ac:dyDescent="0.2">
      <c r="B27" t="s">
        <v>41</v>
      </c>
      <c r="C27" s="12">
        <v>25</v>
      </c>
      <c r="D27" s="8">
        <v>5.24</v>
      </c>
      <c r="E27" s="12">
        <v>3</v>
      </c>
      <c r="F27" s="8">
        <v>1.32</v>
      </c>
      <c r="G27" s="12">
        <v>22</v>
      </c>
      <c r="H27" s="8">
        <v>8.8699999999999992</v>
      </c>
      <c r="I27" s="12">
        <v>0</v>
      </c>
    </row>
    <row r="28" spans="2:9" ht="15" customHeight="1" x14ac:dyDescent="0.2">
      <c r="B28" t="s">
        <v>49</v>
      </c>
      <c r="C28" s="12">
        <v>24</v>
      </c>
      <c r="D28" s="8">
        <v>5.03</v>
      </c>
      <c r="E28" s="12">
        <v>19</v>
      </c>
      <c r="F28" s="8">
        <v>8.3699999999999992</v>
      </c>
      <c r="G28" s="12">
        <v>5</v>
      </c>
      <c r="H28" s="8">
        <v>2.02</v>
      </c>
      <c r="I28" s="12">
        <v>0</v>
      </c>
    </row>
    <row r="29" spans="2:9" ht="15" customHeight="1" x14ac:dyDescent="0.2">
      <c r="B29" t="s">
        <v>42</v>
      </c>
      <c r="C29" s="12">
        <v>22</v>
      </c>
      <c r="D29" s="8">
        <v>4.6100000000000003</v>
      </c>
      <c r="E29" s="12">
        <v>5</v>
      </c>
      <c r="F29" s="8">
        <v>2.2000000000000002</v>
      </c>
      <c r="G29" s="12">
        <v>17</v>
      </c>
      <c r="H29" s="8">
        <v>6.85</v>
      </c>
      <c r="I29" s="12">
        <v>0</v>
      </c>
    </row>
    <row r="30" spans="2:9" ht="15" customHeight="1" x14ac:dyDescent="0.2">
      <c r="B30" t="s">
        <v>84</v>
      </c>
      <c r="C30" s="12">
        <v>22</v>
      </c>
      <c r="D30" s="8">
        <v>4.6100000000000003</v>
      </c>
      <c r="E30" s="12">
        <v>1</v>
      </c>
      <c r="F30" s="8">
        <v>0.44</v>
      </c>
      <c r="G30" s="12">
        <v>21</v>
      </c>
      <c r="H30" s="8">
        <v>8.4700000000000006</v>
      </c>
      <c r="I30" s="12">
        <v>0</v>
      </c>
    </row>
    <row r="31" spans="2:9" ht="15" customHeight="1" x14ac:dyDescent="0.2">
      <c r="B31" t="s">
        <v>58</v>
      </c>
      <c r="C31" s="12">
        <v>21</v>
      </c>
      <c r="D31" s="8">
        <v>4.4000000000000004</v>
      </c>
      <c r="E31" s="12">
        <v>12</v>
      </c>
      <c r="F31" s="8">
        <v>5.29</v>
      </c>
      <c r="G31" s="12">
        <v>9</v>
      </c>
      <c r="H31" s="8">
        <v>3.63</v>
      </c>
      <c r="I31" s="12">
        <v>0</v>
      </c>
    </row>
    <row r="32" spans="2:9" ht="15" customHeight="1" x14ac:dyDescent="0.2">
      <c r="B32" t="s">
        <v>50</v>
      </c>
      <c r="C32" s="12">
        <v>18</v>
      </c>
      <c r="D32" s="8">
        <v>3.77</v>
      </c>
      <c r="E32" s="12">
        <v>12</v>
      </c>
      <c r="F32" s="8">
        <v>5.29</v>
      </c>
      <c r="G32" s="12">
        <v>6</v>
      </c>
      <c r="H32" s="8">
        <v>2.42</v>
      </c>
      <c r="I32" s="12">
        <v>0</v>
      </c>
    </row>
    <row r="33" spans="2:9" ht="15" customHeight="1" x14ac:dyDescent="0.2">
      <c r="B33" t="s">
        <v>66</v>
      </c>
      <c r="C33" s="12">
        <v>17</v>
      </c>
      <c r="D33" s="8">
        <v>3.56</v>
      </c>
      <c r="E33" s="12">
        <v>2</v>
      </c>
      <c r="F33" s="8">
        <v>0.88</v>
      </c>
      <c r="G33" s="12">
        <v>15</v>
      </c>
      <c r="H33" s="8">
        <v>6.05</v>
      </c>
      <c r="I33" s="12">
        <v>0</v>
      </c>
    </row>
    <row r="34" spans="2:9" ht="15" customHeight="1" x14ac:dyDescent="0.2">
      <c r="B34" t="s">
        <v>59</v>
      </c>
      <c r="C34" s="12">
        <v>16</v>
      </c>
      <c r="D34" s="8">
        <v>3.35</v>
      </c>
      <c r="E34" s="12">
        <v>16</v>
      </c>
      <c r="F34" s="8">
        <v>7.05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54</v>
      </c>
      <c r="C35" s="12">
        <v>15</v>
      </c>
      <c r="D35" s="8">
        <v>3.14</v>
      </c>
      <c r="E35" s="12">
        <v>12</v>
      </c>
      <c r="F35" s="8">
        <v>5.29</v>
      </c>
      <c r="G35" s="12">
        <v>3</v>
      </c>
      <c r="H35" s="8">
        <v>1.21</v>
      </c>
      <c r="I35" s="12">
        <v>0</v>
      </c>
    </row>
    <row r="36" spans="2:9" ht="15" customHeight="1" x14ac:dyDescent="0.2">
      <c r="B36" t="s">
        <v>43</v>
      </c>
      <c r="C36" s="12">
        <v>13</v>
      </c>
      <c r="D36" s="8">
        <v>2.73</v>
      </c>
      <c r="E36" s="12">
        <v>2</v>
      </c>
      <c r="F36" s="8">
        <v>0.88</v>
      </c>
      <c r="G36" s="12">
        <v>11</v>
      </c>
      <c r="H36" s="8">
        <v>4.4400000000000004</v>
      </c>
      <c r="I36" s="12">
        <v>0</v>
      </c>
    </row>
    <row r="37" spans="2:9" ht="15" customHeight="1" x14ac:dyDescent="0.2">
      <c r="B37" t="s">
        <v>55</v>
      </c>
      <c r="C37" s="12">
        <v>10</v>
      </c>
      <c r="D37" s="8">
        <v>2.1</v>
      </c>
      <c r="E37" s="12">
        <v>4</v>
      </c>
      <c r="F37" s="8">
        <v>1.76</v>
      </c>
      <c r="G37" s="12">
        <v>6</v>
      </c>
      <c r="H37" s="8">
        <v>2.42</v>
      </c>
      <c r="I37" s="12">
        <v>0</v>
      </c>
    </row>
    <row r="38" spans="2:9" ht="15" customHeight="1" x14ac:dyDescent="0.2">
      <c r="B38" t="s">
        <v>53</v>
      </c>
      <c r="C38" s="12">
        <v>9</v>
      </c>
      <c r="D38" s="8">
        <v>1.89</v>
      </c>
      <c r="E38" s="12">
        <v>0</v>
      </c>
      <c r="F38" s="8">
        <v>0</v>
      </c>
      <c r="G38" s="12">
        <v>9</v>
      </c>
      <c r="H38" s="8">
        <v>3.63</v>
      </c>
      <c r="I38" s="12">
        <v>0</v>
      </c>
    </row>
    <row r="39" spans="2:9" ht="15" customHeight="1" x14ac:dyDescent="0.2">
      <c r="B39" t="s">
        <v>48</v>
      </c>
      <c r="C39" s="12">
        <v>8</v>
      </c>
      <c r="D39" s="8">
        <v>1.68</v>
      </c>
      <c r="E39" s="12">
        <v>4</v>
      </c>
      <c r="F39" s="8">
        <v>1.76</v>
      </c>
      <c r="G39" s="12">
        <v>4</v>
      </c>
      <c r="H39" s="8">
        <v>1.61</v>
      </c>
      <c r="I39" s="12">
        <v>0</v>
      </c>
    </row>
    <row r="40" spans="2:9" ht="15" customHeight="1" x14ac:dyDescent="0.2">
      <c r="B40" t="s">
        <v>44</v>
      </c>
      <c r="C40" s="12">
        <v>7</v>
      </c>
      <c r="D40" s="8">
        <v>1.47</v>
      </c>
      <c r="E40" s="12">
        <v>1</v>
      </c>
      <c r="F40" s="8">
        <v>0.44</v>
      </c>
      <c r="G40" s="12">
        <v>6</v>
      </c>
      <c r="H40" s="8">
        <v>2.42</v>
      </c>
      <c r="I40" s="12">
        <v>0</v>
      </c>
    </row>
    <row r="41" spans="2:9" ht="15" customHeight="1" x14ac:dyDescent="0.2">
      <c r="B41" t="s">
        <v>64</v>
      </c>
      <c r="C41" s="12">
        <v>7</v>
      </c>
      <c r="D41" s="8">
        <v>1.47</v>
      </c>
      <c r="E41" s="12">
        <v>4</v>
      </c>
      <c r="F41" s="8">
        <v>1.76</v>
      </c>
      <c r="G41" s="12">
        <v>3</v>
      </c>
      <c r="H41" s="8">
        <v>1.21</v>
      </c>
      <c r="I41" s="12">
        <v>0</v>
      </c>
    </row>
    <row r="42" spans="2:9" ht="15" customHeight="1" x14ac:dyDescent="0.2">
      <c r="B42" t="s">
        <v>52</v>
      </c>
      <c r="C42" s="12">
        <v>6</v>
      </c>
      <c r="D42" s="8">
        <v>1.26</v>
      </c>
      <c r="E42" s="12">
        <v>1</v>
      </c>
      <c r="F42" s="8">
        <v>0.44</v>
      </c>
      <c r="G42" s="12">
        <v>5</v>
      </c>
      <c r="H42" s="8">
        <v>2.02</v>
      </c>
      <c r="I42" s="12">
        <v>0</v>
      </c>
    </row>
    <row r="43" spans="2:9" ht="15" customHeight="1" x14ac:dyDescent="0.2">
      <c r="B43" t="s">
        <v>65</v>
      </c>
      <c r="C43" s="12">
        <v>6</v>
      </c>
      <c r="D43" s="8">
        <v>1.26</v>
      </c>
      <c r="E43" s="12">
        <v>1</v>
      </c>
      <c r="F43" s="8">
        <v>0.44</v>
      </c>
      <c r="G43" s="12">
        <v>5</v>
      </c>
      <c r="H43" s="8">
        <v>2.02</v>
      </c>
      <c r="I43" s="12">
        <v>0</v>
      </c>
    </row>
    <row r="46" spans="2:9" ht="33" customHeight="1" x14ac:dyDescent="0.2">
      <c r="B46" t="s">
        <v>160</v>
      </c>
      <c r="C46" s="10" t="s">
        <v>34</v>
      </c>
      <c r="D46" s="10" t="s">
        <v>35</v>
      </c>
      <c r="E46" s="10" t="s">
        <v>36</v>
      </c>
      <c r="F46" s="10" t="s">
        <v>37</v>
      </c>
      <c r="G46" s="10" t="s">
        <v>38</v>
      </c>
      <c r="H46" s="10" t="s">
        <v>39</v>
      </c>
      <c r="I46" s="10" t="s">
        <v>40</v>
      </c>
    </row>
    <row r="47" spans="2:9" ht="15" customHeight="1" x14ac:dyDescent="0.2">
      <c r="B47" t="s">
        <v>102</v>
      </c>
      <c r="C47" s="12">
        <v>24</v>
      </c>
      <c r="D47" s="8">
        <v>5.03</v>
      </c>
      <c r="E47" s="12">
        <v>22</v>
      </c>
      <c r="F47" s="8">
        <v>9.69</v>
      </c>
      <c r="G47" s="12">
        <v>2</v>
      </c>
      <c r="H47" s="8">
        <v>0.81</v>
      </c>
      <c r="I47" s="12">
        <v>0</v>
      </c>
    </row>
    <row r="48" spans="2:9" ht="15" customHeight="1" x14ac:dyDescent="0.2">
      <c r="B48" t="s">
        <v>149</v>
      </c>
      <c r="C48" s="12">
        <v>21</v>
      </c>
      <c r="D48" s="8">
        <v>4.4000000000000004</v>
      </c>
      <c r="E48" s="12">
        <v>1</v>
      </c>
      <c r="F48" s="8">
        <v>0.44</v>
      </c>
      <c r="G48" s="12">
        <v>20</v>
      </c>
      <c r="H48" s="8">
        <v>8.06</v>
      </c>
      <c r="I48" s="12">
        <v>0</v>
      </c>
    </row>
    <row r="49" spans="2:9" ht="15" customHeight="1" x14ac:dyDescent="0.2">
      <c r="B49" t="s">
        <v>101</v>
      </c>
      <c r="C49" s="12">
        <v>20</v>
      </c>
      <c r="D49" s="8">
        <v>4.1900000000000004</v>
      </c>
      <c r="E49" s="12">
        <v>20</v>
      </c>
      <c r="F49" s="8">
        <v>8.81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100</v>
      </c>
      <c r="C50" s="12">
        <v>16</v>
      </c>
      <c r="D50" s="8">
        <v>3.35</v>
      </c>
      <c r="E50" s="12">
        <v>16</v>
      </c>
      <c r="F50" s="8">
        <v>7.05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105</v>
      </c>
      <c r="C51" s="12">
        <v>15</v>
      </c>
      <c r="D51" s="8">
        <v>3.14</v>
      </c>
      <c r="E51" s="12">
        <v>15</v>
      </c>
      <c r="F51" s="8">
        <v>6.61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121</v>
      </c>
      <c r="C52" s="12">
        <v>12</v>
      </c>
      <c r="D52" s="8">
        <v>2.52</v>
      </c>
      <c r="E52" s="12">
        <v>2</v>
      </c>
      <c r="F52" s="8">
        <v>0.88</v>
      </c>
      <c r="G52" s="12">
        <v>10</v>
      </c>
      <c r="H52" s="8">
        <v>4.03</v>
      </c>
      <c r="I52" s="12">
        <v>0</v>
      </c>
    </row>
    <row r="53" spans="2:9" ht="15" customHeight="1" x14ac:dyDescent="0.2">
      <c r="B53" t="s">
        <v>94</v>
      </c>
      <c r="C53" s="12">
        <v>12</v>
      </c>
      <c r="D53" s="8">
        <v>2.52</v>
      </c>
      <c r="E53" s="12">
        <v>8</v>
      </c>
      <c r="F53" s="8">
        <v>3.52</v>
      </c>
      <c r="G53" s="12">
        <v>4</v>
      </c>
      <c r="H53" s="8">
        <v>1.61</v>
      </c>
      <c r="I53" s="12">
        <v>0</v>
      </c>
    </row>
    <row r="54" spans="2:9" ht="15" customHeight="1" x14ac:dyDescent="0.2">
      <c r="B54" t="s">
        <v>92</v>
      </c>
      <c r="C54" s="12">
        <v>11</v>
      </c>
      <c r="D54" s="8">
        <v>2.31</v>
      </c>
      <c r="E54" s="12">
        <v>8</v>
      </c>
      <c r="F54" s="8">
        <v>3.52</v>
      </c>
      <c r="G54" s="12">
        <v>3</v>
      </c>
      <c r="H54" s="8">
        <v>1.21</v>
      </c>
      <c r="I54" s="12">
        <v>0</v>
      </c>
    </row>
    <row r="55" spans="2:9" ht="15" customHeight="1" x14ac:dyDescent="0.2">
      <c r="B55" t="s">
        <v>87</v>
      </c>
      <c r="C55" s="12">
        <v>10</v>
      </c>
      <c r="D55" s="8">
        <v>2.1</v>
      </c>
      <c r="E55" s="12">
        <v>1</v>
      </c>
      <c r="F55" s="8">
        <v>0.44</v>
      </c>
      <c r="G55" s="12">
        <v>9</v>
      </c>
      <c r="H55" s="8">
        <v>3.63</v>
      </c>
      <c r="I55" s="12">
        <v>0</v>
      </c>
    </row>
    <row r="56" spans="2:9" ht="15" customHeight="1" x14ac:dyDescent="0.2">
      <c r="B56" t="s">
        <v>93</v>
      </c>
      <c r="C56" s="12">
        <v>10</v>
      </c>
      <c r="D56" s="8">
        <v>2.1</v>
      </c>
      <c r="E56" s="12">
        <v>3</v>
      </c>
      <c r="F56" s="8">
        <v>1.32</v>
      </c>
      <c r="G56" s="12">
        <v>7</v>
      </c>
      <c r="H56" s="8">
        <v>2.82</v>
      </c>
      <c r="I56" s="12">
        <v>0</v>
      </c>
    </row>
    <row r="57" spans="2:9" ht="15" customHeight="1" x14ac:dyDescent="0.2">
      <c r="B57" t="s">
        <v>98</v>
      </c>
      <c r="C57" s="12">
        <v>10</v>
      </c>
      <c r="D57" s="8">
        <v>2.1</v>
      </c>
      <c r="E57" s="12">
        <v>7</v>
      </c>
      <c r="F57" s="8">
        <v>3.08</v>
      </c>
      <c r="G57" s="12">
        <v>3</v>
      </c>
      <c r="H57" s="8">
        <v>1.21</v>
      </c>
      <c r="I57" s="12">
        <v>0</v>
      </c>
    </row>
    <row r="58" spans="2:9" ht="15" customHeight="1" x14ac:dyDescent="0.2">
      <c r="B58" t="s">
        <v>120</v>
      </c>
      <c r="C58" s="12">
        <v>9</v>
      </c>
      <c r="D58" s="8">
        <v>1.89</v>
      </c>
      <c r="E58" s="12">
        <v>1</v>
      </c>
      <c r="F58" s="8">
        <v>0.44</v>
      </c>
      <c r="G58" s="12">
        <v>8</v>
      </c>
      <c r="H58" s="8">
        <v>3.23</v>
      </c>
      <c r="I58" s="12">
        <v>0</v>
      </c>
    </row>
    <row r="59" spans="2:9" ht="15" customHeight="1" x14ac:dyDescent="0.2">
      <c r="B59" t="s">
        <v>133</v>
      </c>
      <c r="C59" s="12">
        <v>9</v>
      </c>
      <c r="D59" s="8">
        <v>1.89</v>
      </c>
      <c r="E59" s="12">
        <v>6</v>
      </c>
      <c r="F59" s="8">
        <v>2.64</v>
      </c>
      <c r="G59" s="12">
        <v>2</v>
      </c>
      <c r="H59" s="8">
        <v>0.81</v>
      </c>
      <c r="I59" s="12">
        <v>1</v>
      </c>
    </row>
    <row r="60" spans="2:9" ht="15" customHeight="1" x14ac:dyDescent="0.2">
      <c r="B60" t="s">
        <v>89</v>
      </c>
      <c r="C60" s="12">
        <v>8</v>
      </c>
      <c r="D60" s="8">
        <v>1.68</v>
      </c>
      <c r="E60" s="12">
        <v>2</v>
      </c>
      <c r="F60" s="8">
        <v>0.88</v>
      </c>
      <c r="G60" s="12">
        <v>6</v>
      </c>
      <c r="H60" s="8">
        <v>2.42</v>
      </c>
      <c r="I60" s="12">
        <v>0</v>
      </c>
    </row>
    <row r="61" spans="2:9" ht="15" customHeight="1" x14ac:dyDescent="0.2">
      <c r="B61" t="s">
        <v>91</v>
      </c>
      <c r="C61" s="12">
        <v>8</v>
      </c>
      <c r="D61" s="8">
        <v>1.68</v>
      </c>
      <c r="E61" s="12">
        <v>6</v>
      </c>
      <c r="F61" s="8">
        <v>2.64</v>
      </c>
      <c r="G61" s="12">
        <v>2</v>
      </c>
      <c r="H61" s="8">
        <v>0.81</v>
      </c>
      <c r="I61" s="12">
        <v>0</v>
      </c>
    </row>
    <row r="62" spans="2:9" ht="15" customHeight="1" x14ac:dyDescent="0.2">
      <c r="B62" t="s">
        <v>99</v>
      </c>
      <c r="C62" s="12">
        <v>8</v>
      </c>
      <c r="D62" s="8">
        <v>1.68</v>
      </c>
      <c r="E62" s="12">
        <v>7</v>
      </c>
      <c r="F62" s="8">
        <v>3.08</v>
      </c>
      <c r="G62" s="12">
        <v>1</v>
      </c>
      <c r="H62" s="8">
        <v>0.4</v>
      </c>
      <c r="I62" s="12">
        <v>0</v>
      </c>
    </row>
    <row r="63" spans="2:9" ht="15" customHeight="1" x14ac:dyDescent="0.2">
      <c r="B63" t="s">
        <v>118</v>
      </c>
      <c r="C63" s="12">
        <v>8</v>
      </c>
      <c r="D63" s="8">
        <v>1.68</v>
      </c>
      <c r="E63" s="12">
        <v>3</v>
      </c>
      <c r="F63" s="8">
        <v>1.32</v>
      </c>
      <c r="G63" s="12">
        <v>5</v>
      </c>
      <c r="H63" s="8">
        <v>2.02</v>
      </c>
      <c r="I63" s="12">
        <v>0</v>
      </c>
    </row>
    <row r="64" spans="2:9" ht="15" customHeight="1" x14ac:dyDescent="0.2">
      <c r="B64" t="s">
        <v>104</v>
      </c>
      <c r="C64" s="12">
        <v>8</v>
      </c>
      <c r="D64" s="8">
        <v>1.68</v>
      </c>
      <c r="E64" s="12">
        <v>7</v>
      </c>
      <c r="F64" s="8">
        <v>3.08</v>
      </c>
      <c r="G64" s="12">
        <v>1</v>
      </c>
      <c r="H64" s="8">
        <v>0.4</v>
      </c>
      <c r="I64" s="12">
        <v>0</v>
      </c>
    </row>
    <row r="65" spans="2:9" ht="15" customHeight="1" x14ac:dyDescent="0.2">
      <c r="B65" t="s">
        <v>126</v>
      </c>
      <c r="C65" s="12">
        <v>7</v>
      </c>
      <c r="D65" s="8">
        <v>1.47</v>
      </c>
      <c r="E65" s="12">
        <v>7</v>
      </c>
      <c r="F65" s="8">
        <v>3.08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97</v>
      </c>
      <c r="C66" s="12">
        <v>6</v>
      </c>
      <c r="D66" s="8">
        <v>1.26</v>
      </c>
      <c r="E66" s="12">
        <v>3</v>
      </c>
      <c r="F66" s="8">
        <v>1.32</v>
      </c>
      <c r="G66" s="12">
        <v>3</v>
      </c>
      <c r="H66" s="8">
        <v>1.21</v>
      </c>
      <c r="I66" s="12">
        <v>0</v>
      </c>
    </row>
    <row r="67" spans="2:9" ht="15" customHeight="1" x14ac:dyDescent="0.2">
      <c r="B67" t="s">
        <v>148</v>
      </c>
      <c r="C67" s="12">
        <v>6</v>
      </c>
      <c r="D67" s="8">
        <v>1.26</v>
      </c>
      <c r="E67" s="12">
        <v>6</v>
      </c>
      <c r="F67" s="8">
        <v>2.64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150</v>
      </c>
      <c r="C68" s="12">
        <v>6</v>
      </c>
      <c r="D68" s="8">
        <v>1.26</v>
      </c>
      <c r="E68" s="12">
        <v>4</v>
      </c>
      <c r="F68" s="8">
        <v>1.76</v>
      </c>
      <c r="G68" s="12">
        <v>2</v>
      </c>
      <c r="H68" s="8">
        <v>0.81</v>
      </c>
      <c r="I68" s="12">
        <v>0</v>
      </c>
    </row>
    <row r="69" spans="2:9" ht="15" customHeight="1" x14ac:dyDescent="0.2">
      <c r="B69" t="s">
        <v>129</v>
      </c>
      <c r="C69" s="12">
        <v>6</v>
      </c>
      <c r="D69" s="8">
        <v>1.26</v>
      </c>
      <c r="E69" s="12">
        <v>0</v>
      </c>
      <c r="F69" s="8">
        <v>0</v>
      </c>
      <c r="G69" s="12">
        <v>6</v>
      </c>
      <c r="H69" s="8">
        <v>2.42</v>
      </c>
      <c r="I69" s="12">
        <v>0</v>
      </c>
    </row>
    <row r="70" spans="2:9" ht="15" customHeight="1" x14ac:dyDescent="0.2">
      <c r="B70" t="s">
        <v>103</v>
      </c>
      <c r="C70" s="12">
        <v>6</v>
      </c>
      <c r="D70" s="8">
        <v>1.26</v>
      </c>
      <c r="E70" s="12">
        <v>4</v>
      </c>
      <c r="F70" s="8">
        <v>1.76</v>
      </c>
      <c r="G70" s="12">
        <v>2</v>
      </c>
      <c r="H70" s="8">
        <v>0.81</v>
      </c>
      <c r="I70" s="12">
        <v>0</v>
      </c>
    </row>
    <row r="72" spans="2:9" ht="15" customHeight="1" x14ac:dyDescent="0.2">
      <c r="B72" t="s">
        <v>161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6F4E6-526E-4BD3-98A6-CFE0CD7C11D1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178</v>
      </c>
    </row>
    <row r="4" spans="2:9" ht="33" customHeight="1" x14ac:dyDescent="0.2">
      <c r="B4" t="s">
        <v>157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2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19</v>
      </c>
      <c r="C6" s="12">
        <v>125</v>
      </c>
      <c r="D6" s="8">
        <v>27.47</v>
      </c>
      <c r="E6" s="12">
        <v>57</v>
      </c>
      <c r="F6" s="8">
        <v>21.76</v>
      </c>
      <c r="G6" s="12">
        <v>68</v>
      </c>
      <c r="H6" s="8">
        <v>37.159999999999997</v>
      </c>
      <c r="I6" s="12">
        <v>0</v>
      </c>
    </row>
    <row r="7" spans="2:9" ht="15" customHeight="1" x14ac:dyDescent="0.2">
      <c r="B7" t="s">
        <v>20</v>
      </c>
      <c r="C7" s="12">
        <v>36</v>
      </c>
      <c r="D7" s="8">
        <v>7.91</v>
      </c>
      <c r="E7" s="12">
        <v>15</v>
      </c>
      <c r="F7" s="8">
        <v>5.73</v>
      </c>
      <c r="G7" s="12">
        <v>21</v>
      </c>
      <c r="H7" s="8">
        <v>11.48</v>
      </c>
      <c r="I7" s="12">
        <v>0</v>
      </c>
    </row>
    <row r="8" spans="2:9" ht="15" customHeight="1" x14ac:dyDescent="0.2">
      <c r="B8" t="s">
        <v>21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22</v>
      </c>
      <c r="C9" s="12">
        <v>3</v>
      </c>
      <c r="D9" s="8">
        <v>0.66</v>
      </c>
      <c r="E9" s="12">
        <v>0</v>
      </c>
      <c r="F9" s="8">
        <v>0</v>
      </c>
      <c r="G9" s="12">
        <v>3</v>
      </c>
      <c r="H9" s="8">
        <v>1.64</v>
      </c>
      <c r="I9" s="12">
        <v>0</v>
      </c>
    </row>
    <row r="10" spans="2:9" ht="15" customHeight="1" x14ac:dyDescent="0.2">
      <c r="B10" t="s">
        <v>23</v>
      </c>
      <c r="C10" s="12">
        <v>5</v>
      </c>
      <c r="D10" s="8">
        <v>1.1000000000000001</v>
      </c>
      <c r="E10" s="12">
        <v>1</v>
      </c>
      <c r="F10" s="8">
        <v>0.38</v>
      </c>
      <c r="G10" s="12">
        <v>4</v>
      </c>
      <c r="H10" s="8">
        <v>2.19</v>
      </c>
      <c r="I10" s="12">
        <v>0</v>
      </c>
    </row>
    <row r="11" spans="2:9" ht="15" customHeight="1" x14ac:dyDescent="0.2">
      <c r="B11" t="s">
        <v>24</v>
      </c>
      <c r="C11" s="12">
        <v>112</v>
      </c>
      <c r="D11" s="8">
        <v>24.62</v>
      </c>
      <c r="E11" s="12">
        <v>72</v>
      </c>
      <c r="F11" s="8">
        <v>27.48</v>
      </c>
      <c r="G11" s="12">
        <v>40</v>
      </c>
      <c r="H11" s="8">
        <v>21.86</v>
      </c>
      <c r="I11" s="12">
        <v>0</v>
      </c>
    </row>
    <row r="12" spans="2:9" ht="15" customHeight="1" x14ac:dyDescent="0.2">
      <c r="B12" t="s">
        <v>25</v>
      </c>
      <c r="C12" s="12">
        <v>3</v>
      </c>
      <c r="D12" s="8">
        <v>0.66</v>
      </c>
      <c r="E12" s="12">
        <v>1</v>
      </c>
      <c r="F12" s="8">
        <v>0.38</v>
      </c>
      <c r="G12" s="12">
        <v>2</v>
      </c>
      <c r="H12" s="8">
        <v>1.0900000000000001</v>
      </c>
      <c r="I12" s="12">
        <v>0</v>
      </c>
    </row>
    <row r="13" spans="2:9" ht="15" customHeight="1" x14ac:dyDescent="0.2">
      <c r="B13" t="s">
        <v>26</v>
      </c>
      <c r="C13" s="12">
        <v>11</v>
      </c>
      <c r="D13" s="8">
        <v>2.42</v>
      </c>
      <c r="E13" s="12">
        <v>5</v>
      </c>
      <c r="F13" s="8">
        <v>1.91</v>
      </c>
      <c r="G13" s="12">
        <v>6</v>
      </c>
      <c r="H13" s="8">
        <v>3.28</v>
      </c>
      <c r="I13" s="12">
        <v>0</v>
      </c>
    </row>
    <row r="14" spans="2:9" ht="15" customHeight="1" x14ac:dyDescent="0.2">
      <c r="B14" t="s">
        <v>27</v>
      </c>
      <c r="C14" s="12">
        <v>24</v>
      </c>
      <c r="D14" s="8">
        <v>5.27</v>
      </c>
      <c r="E14" s="12">
        <v>10</v>
      </c>
      <c r="F14" s="8">
        <v>3.82</v>
      </c>
      <c r="G14" s="12">
        <v>12</v>
      </c>
      <c r="H14" s="8">
        <v>6.56</v>
      </c>
      <c r="I14" s="12">
        <v>0</v>
      </c>
    </row>
    <row r="15" spans="2:9" ht="15" customHeight="1" x14ac:dyDescent="0.2">
      <c r="B15" t="s">
        <v>28</v>
      </c>
      <c r="C15" s="12">
        <v>40</v>
      </c>
      <c r="D15" s="8">
        <v>8.7899999999999991</v>
      </c>
      <c r="E15" s="12">
        <v>33</v>
      </c>
      <c r="F15" s="8">
        <v>12.6</v>
      </c>
      <c r="G15" s="12">
        <v>6</v>
      </c>
      <c r="H15" s="8">
        <v>3.28</v>
      </c>
      <c r="I15" s="12">
        <v>0</v>
      </c>
    </row>
    <row r="16" spans="2:9" ht="15" customHeight="1" x14ac:dyDescent="0.2">
      <c r="B16" t="s">
        <v>29</v>
      </c>
      <c r="C16" s="12">
        <v>44</v>
      </c>
      <c r="D16" s="8">
        <v>9.67</v>
      </c>
      <c r="E16" s="12">
        <v>36</v>
      </c>
      <c r="F16" s="8">
        <v>13.74</v>
      </c>
      <c r="G16" s="12">
        <v>8</v>
      </c>
      <c r="H16" s="8">
        <v>4.37</v>
      </c>
      <c r="I16" s="12">
        <v>0</v>
      </c>
    </row>
    <row r="17" spans="2:9" ht="15" customHeight="1" x14ac:dyDescent="0.2">
      <c r="B17" t="s">
        <v>30</v>
      </c>
      <c r="C17" s="12">
        <v>14</v>
      </c>
      <c r="D17" s="8">
        <v>3.08</v>
      </c>
      <c r="E17" s="12">
        <v>8</v>
      </c>
      <c r="F17" s="8">
        <v>3.05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31</v>
      </c>
      <c r="C18" s="12">
        <v>22</v>
      </c>
      <c r="D18" s="8">
        <v>4.84</v>
      </c>
      <c r="E18" s="12">
        <v>15</v>
      </c>
      <c r="F18" s="8">
        <v>5.73</v>
      </c>
      <c r="G18" s="12">
        <v>6</v>
      </c>
      <c r="H18" s="8">
        <v>3.28</v>
      </c>
      <c r="I18" s="12">
        <v>0</v>
      </c>
    </row>
    <row r="19" spans="2:9" ht="15" customHeight="1" x14ac:dyDescent="0.2">
      <c r="B19" t="s">
        <v>32</v>
      </c>
      <c r="C19" s="12">
        <v>16</v>
      </c>
      <c r="D19" s="8">
        <v>3.52</v>
      </c>
      <c r="E19" s="12">
        <v>9</v>
      </c>
      <c r="F19" s="8">
        <v>3.44</v>
      </c>
      <c r="G19" s="12">
        <v>7</v>
      </c>
      <c r="H19" s="8">
        <v>3.83</v>
      </c>
      <c r="I19" s="12">
        <v>0</v>
      </c>
    </row>
    <row r="20" spans="2:9" ht="15" customHeight="1" x14ac:dyDescent="0.2">
      <c r="B20" s="9" t="s">
        <v>158</v>
      </c>
      <c r="C20" s="12">
        <f>SUM(LTBL_37406[総数／事業所数])</f>
        <v>455</v>
      </c>
      <c r="E20" s="12">
        <f>SUBTOTAL(109,LTBL_37406[個人／事業所数])</f>
        <v>262</v>
      </c>
      <c r="G20" s="12">
        <f>SUBTOTAL(109,LTBL_37406[法人／事業所数])</f>
        <v>183</v>
      </c>
      <c r="I20" s="12">
        <f>SUBTOTAL(109,LTBL_37406[法人以外の団体／事業所数])</f>
        <v>0</v>
      </c>
    </row>
    <row r="21" spans="2:9" ht="15" customHeight="1" x14ac:dyDescent="0.2">
      <c r="E21" s="11">
        <f>LTBL_37406[[#Totals],[個人／事業所数]]/LTBL_37406[[#Totals],[総数／事業所数]]</f>
        <v>0.57582417582417578</v>
      </c>
      <c r="G21" s="11">
        <f>LTBL_37406[[#Totals],[法人／事業所数]]/LTBL_37406[[#Totals],[総数／事業所数]]</f>
        <v>0.40219780219780221</v>
      </c>
      <c r="I21" s="11">
        <f>LTBL_37406[[#Totals],[法人以外の団体／事業所数]]/LTBL_37406[[#Totals],[総数／事業所数]]</f>
        <v>0</v>
      </c>
    </row>
    <row r="23" spans="2:9" ht="33" customHeight="1" x14ac:dyDescent="0.2">
      <c r="B23" t="s">
        <v>159</v>
      </c>
      <c r="C23" s="10" t="s">
        <v>34</v>
      </c>
      <c r="D23" s="10" t="s">
        <v>35</v>
      </c>
      <c r="E23" s="10" t="s">
        <v>36</v>
      </c>
      <c r="F23" s="10" t="s">
        <v>37</v>
      </c>
      <c r="G23" s="10" t="s">
        <v>38</v>
      </c>
      <c r="H23" s="10" t="s">
        <v>39</v>
      </c>
      <c r="I23" s="10" t="s">
        <v>40</v>
      </c>
    </row>
    <row r="24" spans="2:9" ht="15" customHeight="1" x14ac:dyDescent="0.2">
      <c r="B24" t="s">
        <v>41</v>
      </c>
      <c r="C24" s="12">
        <v>54</v>
      </c>
      <c r="D24" s="8">
        <v>11.87</v>
      </c>
      <c r="E24" s="12">
        <v>14</v>
      </c>
      <c r="F24" s="8">
        <v>5.34</v>
      </c>
      <c r="G24" s="12">
        <v>40</v>
      </c>
      <c r="H24" s="8">
        <v>21.86</v>
      </c>
      <c r="I24" s="12">
        <v>0</v>
      </c>
    </row>
    <row r="25" spans="2:9" ht="15" customHeight="1" x14ac:dyDescent="0.2">
      <c r="B25" t="s">
        <v>42</v>
      </c>
      <c r="C25" s="12">
        <v>45</v>
      </c>
      <c r="D25" s="8">
        <v>9.89</v>
      </c>
      <c r="E25" s="12">
        <v>32</v>
      </c>
      <c r="F25" s="8">
        <v>12.21</v>
      </c>
      <c r="G25" s="12">
        <v>13</v>
      </c>
      <c r="H25" s="8">
        <v>7.1</v>
      </c>
      <c r="I25" s="12">
        <v>0</v>
      </c>
    </row>
    <row r="26" spans="2:9" ht="15" customHeight="1" x14ac:dyDescent="0.2">
      <c r="B26" t="s">
        <v>57</v>
      </c>
      <c r="C26" s="12">
        <v>38</v>
      </c>
      <c r="D26" s="8">
        <v>8.35</v>
      </c>
      <c r="E26" s="12">
        <v>35</v>
      </c>
      <c r="F26" s="8">
        <v>13.36</v>
      </c>
      <c r="G26" s="12">
        <v>3</v>
      </c>
      <c r="H26" s="8">
        <v>1.64</v>
      </c>
      <c r="I26" s="12">
        <v>0</v>
      </c>
    </row>
    <row r="27" spans="2:9" ht="15" customHeight="1" x14ac:dyDescent="0.2">
      <c r="B27" t="s">
        <v>51</v>
      </c>
      <c r="C27" s="12">
        <v>36</v>
      </c>
      <c r="D27" s="8">
        <v>7.91</v>
      </c>
      <c r="E27" s="12">
        <v>23</v>
      </c>
      <c r="F27" s="8">
        <v>8.7799999999999994</v>
      </c>
      <c r="G27" s="12">
        <v>13</v>
      </c>
      <c r="H27" s="8">
        <v>7.1</v>
      </c>
      <c r="I27" s="12">
        <v>0</v>
      </c>
    </row>
    <row r="28" spans="2:9" ht="15" customHeight="1" x14ac:dyDescent="0.2">
      <c r="B28" t="s">
        <v>56</v>
      </c>
      <c r="C28" s="12">
        <v>34</v>
      </c>
      <c r="D28" s="8">
        <v>7.47</v>
      </c>
      <c r="E28" s="12">
        <v>31</v>
      </c>
      <c r="F28" s="8">
        <v>11.83</v>
      </c>
      <c r="G28" s="12">
        <v>3</v>
      </c>
      <c r="H28" s="8">
        <v>1.64</v>
      </c>
      <c r="I28" s="12">
        <v>0</v>
      </c>
    </row>
    <row r="29" spans="2:9" ht="15" customHeight="1" x14ac:dyDescent="0.2">
      <c r="B29" t="s">
        <v>43</v>
      </c>
      <c r="C29" s="12">
        <v>26</v>
      </c>
      <c r="D29" s="8">
        <v>5.71</v>
      </c>
      <c r="E29" s="12">
        <v>11</v>
      </c>
      <c r="F29" s="8">
        <v>4.2</v>
      </c>
      <c r="G29" s="12">
        <v>15</v>
      </c>
      <c r="H29" s="8">
        <v>8.1999999999999993</v>
      </c>
      <c r="I29" s="12">
        <v>0</v>
      </c>
    </row>
    <row r="30" spans="2:9" ht="15" customHeight="1" x14ac:dyDescent="0.2">
      <c r="B30" t="s">
        <v>49</v>
      </c>
      <c r="C30" s="12">
        <v>25</v>
      </c>
      <c r="D30" s="8">
        <v>5.49</v>
      </c>
      <c r="E30" s="12">
        <v>19</v>
      </c>
      <c r="F30" s="8">
        <v>7.25</v>
      </c>
      <c r="G30" s="12">
        <v>6</v>
      </c>
      <c r="H30" s="8">
        <v>3.28</v>
      </c>
      <c r="I30" s="12">
        <v>0</v>
      </c>
    </row>
    <row r="31" spans="2:9" ht="15" customHeight="1" x14ac:dyDescent="0.2">
      <c r="B31" t="s">
        <v>50</v>
      </c>
      <c r="C31" s="12">
        <v>19</v>
      </c>
      <c r="D31" s="8">
        <v>4.18</v>
      </c>
      <c r="E31" s="12">
        <v>11</v>
      </c>
      <c r="F31" s="8">
        <v>4.2</v>
      </c>
      <c r="G31" s="12">
        <v>8</v>
      </c>
      <c r="H31" s="8">
        <v>4.37</v>
      </c>
      <c r="I31" s="12">
        <v>0</v>
      </c>
    </row>
    <row r="32" spans="2:9" ht="15" customHeight="1" x14ac:dyDescent="0.2">
      <c r="B32" t="s">
        <v>59</v>
      </c>
      <c r="C32" s="12">
        <v>15</v>
      </c>
      <c r="D32" s="8">
        <v>3.3</v>
      </c>
      <c r="E32" s="12">
        <v>15</v>
      </c>
      <c r="F32" s="8">
        <v>5.73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58</v>
      </c>
      <c r="C33" s="12">
        <v>14</v>
      </c>
      <c r="D33" s="8">
        <v>3.08</v>
      </c>
      <c r="E33" s="12">
        <v>8</v>
      </c>
      <c r="F33" s="8">
        <v>3.05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54</v>
      </c>
      <c r="C34" s="12">
        <v>11</v>
      </c>
      <c r="D34" s="8">
        <v>2.42</v>
      </c>
      <c r="E34" s="12">
        <v>6</v>
      </c>
      <c r="F34" s="8">
        <v>2.29</v>
      </c>
      <c r="G34" s="12">
        <v>5</v>
      </c>
      <c r="H34" s="8">
        <v>2.73</v>
      </c>
      <c r="I34" s="12">
        <v>0</v>
      </c>
    </row>
    <row r="35" spans="2:9" ht="15" customHeight="1" x14ac:dyDescent="0.2">
      <c r="B35" t="s">
        <v>55</v>
      </c>
      <c r="C35" s="12">
        <v>11</v>
      </c>
      <c r="D35" s="8">
        <v>2.42</v>
      </c>
      <c r="E35" s="12">
        <v>4</v>
      </c>
      <c r="F35" s="8">
        <v>1.53</v>
      </c>
      <c r="G35" s="12">
        <v>7</v>
      </c>
      <c r="H35" s="8">
        <v>3.83</v>
      </c>
      <c r="I35" s="12">
        <v>0</v>
      </c>
    </row>
    <row r="36" spans="2:9" ht="15" customHeight="1" x14ac:dyDescent="0.2">
      <c r="B36" t="s">
        <v>67</v>
      </c>
      <c r="C36" s="12">
        <v>8</v>
      </c>
      <c r="D36" s="8">
        <v>1.76</v>
      </c>
      <c r="E36" s="12">
        <v>5</v>
      </c>
      <c r="F36" s="8">
        <v>1.91</v>
      </c>
      <c r="G36" s="12">
        <v>3</v>
      </c>
      <c r="H36" s="8">
        <v>1.64</v>
      </c>
      <c r="I36" s="12">
        <v>0</v>
      </c>
    </row>
    <row r="37" spans="2:9" ht="15" customHeight="1" x14ac:dyDescent="0.2">
      <c r="B37" t="s">
        <v>45</v>
      </c>
      <c r="C37" s="12">
        <v>7</v>
      </c>
      <c r="D37" s="8">
        <v>1.54</v>
      </c>
      <c r="E37" s="12">
        <v>2</v>
      </c>
      <c r="F37" s="8">
        <v>0.76</v>
      </c>
      <c r="G37" s="12">
        <v>5</v>
      </c>
      <c r="H37" s="8">
        <v>2.73</v>
      </c>
      <c r="I37" s="12">
        <v>0</v>
      </c>
    </row>
    <row r="38" spans="2:9" ht="15" customHeight="1" x14ac:dyDescent="0.2">
      <c r="B38" t="s">
        <v>65</v>
      </c>
      <c r="C38" s="12">
        <v>7</v>
      </c>
      <c r="D38" s="8">
        <v>1.54</v>
      </c>
      <c r="E38" s="12">
        <v>0</v>
      </c>
      <c r="F38" s="8">
        <v>0</v>
      </c>
      <c r="G38" s="12">
        <v>6</v>
      </c>
      <c r="H38" s="8">
        <v>3.28</v>
      </c>
      <c r="I38" s="12">
        <v>0</v>
      </c>
    </row>
    <row r="39" spans="2:9" ht="15" customHeight="1" x14ac:dyDescent="0.2">
      <c r="B39" t="s">
        <v>60</v>
      </c>
      <c r="C39" s="12">
        <v>6</v>
      </c>
      <c r="D39" s="8">
        <v>1.32</v>
      </c>
      <c r="E39" s="12">
        <v>6</v>
      </c>
      <c r="F39" s="8">
        <v>2.29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66</v>
      </c>
      <c r="C40" s="12">
        <v>5</v>
      </c>
      <c r="D40" s="8">
        <v>1.1000000000000001</v>
      </c>
      <c r="E40" s="12">
        <v>3</v>
      </c>
      <c r="F40" s="8">
        <v>1.1499999999999999</v>
      </c>
      <c r="G40" s="12">
        <v>2</v>
      </c>
      <c r="H40" s="8">
        <v>1.0900000000000001</v>
      </c>
      <c r="I40" s="12">
        <v>0</v>
      </c>
    </row>
    <row r="41" spans="2:9" ht="15" customHeight="1" x14ac:dyDescent="0.2">
      <c r="B41" t="s">
        <v>47</v>
      </c>
      <c r="C41" s="12">
        <v>5</v>
      </c>
      <c r="D41" s="8">
        <v>1.1000000000000001</v>
      </c>
      <c r="E41" s="12">
        <v>4</v>
      </c>
      <c r="F41" s="8">
        <v>1.53</v>
      </c>
      <c r="G41" s="12">
        <v>1</v>
      </c>
      <c r="H41" s="8">
        <v>0.55000000000000004</v>
      </c>
      <c r="I41" s="12">
        <v>0</v>
      </c>
    </row>
    <row r="42" spans="2:9" ht="15" customHeight="1" x14ac:dyDescent="0.2">
      <c r="B42" t="s">
        <v>74</v>
      </c>
      <c r="C42" s="12">
        <v>5</v>
      </c>
      <c r="D42" s="8">
        <v>1.1000000000000001</v>
      </c>
      <c r="E42" s="12">
        <v>2</v>
      </c>
      <c r="F42" s="8">
        <v>0.76</v>
      </c>
      <c r="G42" s="12">
        <v>3</v>
      </c>
      <c r="H42" s="8">
        <v>1.64</v>
      </c>
      <c r="I42" s="12">
        <v>0</v>
      </c>
    </row>
    <row r="43" spans="2:9" ht="15" customHeight="1" x14ac:dyDescent="0.2">
      <c r="B43" t="s">
        <v>53</v>
      </c>
      <c r="C43" s="12">
        <v>5</v>
      </c>
      <c r="D43" s="8">
        <v>1.1000000000000001</v>
      </c>
      <c r="E43" s="12">
        <v>3</v>
      </c>
      <c r="F43" s="8">
        <v>1.1499999999999999</v>
      </c>
      <c r="G43" s="12">
        <v>2</v>
      </c>
      <c r="H43" s="8">
        <v>1.0900000000000001</v>
      </c>
      <c r="I43" s="12">
        <v>0</v>
      </c>
    </row>
    <row r="46" spans="2:9" ht="33" customHeight="1" x14ac:dyDescent="0.2">
      <c r="B46" t="s">
        <v>160</v>
      </c>
      <c r="C46" s="10" t="s">
        <v>34</v>
      </c>
      <c r="D46" s="10" t="s">
        <v>35</v>
      </c>
      <c r="E46" s="10" t="s">
        <v>36</v>
      </c>
      <c r="F46" s="10" t="s">
        <v>37</v>
      </c>
      <c r="G46" s="10" t="s">
        <v>38</v>
      </c>
      <c r="H46" s="10" t="s">
        <v>39</v>
      </c>
      <c r="I46" s="10" t="s">
        <v>40</v>
      </c>
    </row>
    <row r="47" spans="2:9" ht="15" customHeight="1" x14ac:dyDescent="0.2">
      <c r="B47" t="s">
        <v>87</v>
      </c>
      <c r="C47" s="12">
        <v>33</v>
      </c>
      <c r="D47" s="8">
        <v>7.25</v>
      </c>
      <c r="E47" s="12">
        <v>2</v>
      </c>
      <c r="F47" s="8">
        <v>0.76</v>
      </c>
      <c r="G47" s="12">
        <v>31</v>
      </c>
      <c r="H47" s="8">
        <v>16.940000000000001</v>
      </c>
      <c r="I47" s="12">
        <v>0</v>
      </c>
    </row>
    <row r="48" spans="2:9" ht="15" customHeight="1" x14ac:dyDescent="0.2">
      <c r="B48" t="s">
        <v>102</v>
      </c>
      <c r="C48" s="12">
        <v>21</v>
      </c>
      <c r="D48" s="8">
        <v>4.62</v>
      </c>
      <c r="E48" s="12">
        <v>20</v>
      </c>
      <c r="F48" s="8">
        <v>7.63</v>
      </c>
      <c r="G48" s="12">
        <v>1</v>
      </c>
      <c r="H48" s="8">
        <v>0.55000000000000004</v>
      </c>
      <c r="I48" s="12">
        <v>0</v>
      </c>
    </row>
    <row r="49" spans="2:9" ht="15" customHeight="1" x14ac:dyDescent="0.2">
      <c r="B49" t="s">
        <v>92</v>
      </c>
      <c r="C49" s="12">
        <v>17</v>
      </c>
      <c r="D49" s="8">
        <v>3.74</v>
      </c>
      <c r="E49" s="12">
        <v>11</v>
      </c>
      <c r="F49" s="8">
        <v>4.2</v>
      </c>
      <c r="G49" s="12">
        <v>6</v>
      </c>
      <c r="H49" s="8">
        <v>3.28</v>
      </c>
      <c r="I49" s="12">
        <v>0</v>
      </c>
    </row>
    <row r="50" spans="2:9" ht="15" customHeight="1" x14ac:dyDescent="0.2">
      <c r="B50" t="s">
        <v>89</v>
      </c>
      <c r="C50" s="12">
        <v>15</v>
      </c>
      <c r="D50" s="8">
        <v>3.3</v>
      </c>
      <c r="E50" s="12">
        <v>5</v>
      </c>
      <c r="F50" s="8">
        <v>1.91</v>
      </c>
      <c r="G50" s="12">
        <v>10</v>
      </c>
      <c r="H50" s="8">
        <v>5.46</v>
      </c>
      <c r="I50" s="12">
        <v>0</v>
      </c>
    </row>
    <row r="51" spans="2:9" ht="15" customHeight="1" x14ac:dyDescent="0.2">
      <c r="B51" t="s">
        <v>100</v>
      </c>
      <c r="C51" s="12">
        <v>14</v>
      </c>
      <c r="D51" s="8">
        <v>3.08</v>
      </c>
      <c r="E51" s="12">
        <v>14</v>
      </c>
      <c r="F51" s="8">
        <v>5.34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101</v>
      </c>
      <c r="C52" s="12">
        <v>14</v>
      </c>
      <c r="D52" s="8">
        <v>3.08</v>
      </c>
      <c r="E52" s="12">
        <v>14</v>
      </c>
      <c r="F52" s="8">
        <v>5.34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94</v>
      </c>
      <c r="C53" s="12">
        <v>13</v>
      </c>
      <c r="D53" s="8">
        <v>2.86</v>
      </c>
      <c r="E53" s="12">
        <v>11</v>
      </c>
      <c r="F53" s="8">
        <v>4.2</v>
      </c>
      <c r="G53" s="12">
        <v>2</v>
      </c>
      <c r="H53" s="8">
        <v>1.0900000000000001</v>
      </c>
      <c r="I53" s="12">
        <v>0</v>
      </c>
    </row>
    <row r="54" spans="2:9" ht="15" customHeight="1" x14ac:dyDescent="0.2">
      <c r="B54" t="s">
        <v>145</v>
      </c>
      <c r="C54" s="12">
        <v>13</v>
      </c>
      <c r="D54" s="8">
        <v>2.86</v>
      </c>
      <c r="E54" s="12">
        <v>12</v>
      </c>
      <c r="F54" s="8">
        <v>4.58</v>
      </c>
      <c r="G54" s="12">
        <v>1</v>
      </c>
      <c r="H54" s="8">
        <v>0.55000000000000004</v>
      </c>
      <c r="I54" s="12">
        <v>0</v>
      </c>
    </row>
    <row r="55" spans="2:9" ht="15" customHeight="1" x14ac:dyDescent="0.2">
      <c r="B55" t="s">
        <v>151</v>
      </c>
      <c r="C55" s="12">
        <v>12</v>
      </c>
      <c r="D55" s="8">
        <v>2.64</v>
      </c>
      <c r="E55" s="12">
        <v>11</v>
      </c>
      <c r="F55" s="8">
        <v>4.2</v>
      </c>
      <c r="G55" s="12">
        <v>1</v>
      </c>
      <c r="H55" s="8">
        <v>0.55000000000000004</v>
      </c>
      <c r="I55" s="12">
        <v>0</v>
      </c>
    </row>
    <row r="56" spans="2:9" ht="15" customHeight="1" x14ac:dyDescent="0.2">
      <c r="B56" t="s">
        <v>91</v>
      </c>
      <c r="C56" s="12">
        <v>12</v>
      </c>
      <c r="D56" s="8">
        <v>2.64</v>
      </c>
      <c r="E56" s="12">
        <v>9</v>
      </c>
      <c r="F56" s="8">
        <v>3.44</v>
      </c>
      <c r="G56" s="12">
        <v>3</v>
      </c>
      <c r="H56" s="8">
        <v>1.64</v>
      </c>
      <c r="I56" s="12">
        <v>0</v>
      </c>
    </row>
    <row r="57" spans="2:9" ht="15" customHeight="1" x14ac:dyDescent="0.2">
      <c r="B57" t="s">
        <v>105</v>
      </c>
      <c r="C57" s="12">
        <v>11</v>
      </c>
      <c r="D57" s="8">
        <v>2.42</v>
      </c>
      <c r="E57" s="12">
        <v>11</v>
      </c>
      <c r="F57" s="8">
        <v>4.2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107</v>
      </c>
      <c r="C58" s="12">
        <v>9</v>
      </c>
      <c r="D58" s="8">
        <v>1.98</v>
      </c>
      <c r="E58" s="12">
        <v>6</v>
      </c>
      <c r="F58" s="8">
        <v>2.29</v>
      </c>
      <c r="G58" s="12">
        <v>3</v>
      </c>
      <c r="H58" s="8">
        <v>1.64</v>
      </c>
      <c r="I58" s="12">
        <v>0</v>
      </c>
    </row>
    <row r="59" spans="2:9" ht="15" customHeight="1" x14ac:dyDescent="0.2">
      <c r="B59" t="s">
        <v>97</v>
      </c>
      <c r="C59" s="12">
        <v>9</v>
      </c>
      <c r="D59" s="8">
        <v>1.98</v>
      </c>
      <c r="E59" s="12">
        <v>4</v>
      </c>
      <c r="F59" s="8">
        <v>1.53</v>
      </c>
      <c r="G59" s="12">
        <v>5</v>
      </c>
      <c r="H59" s="8">
        <v>2.73</v>
      </c>
      <c r="I59" s="12">
        <v>0</v>
      </c>
    </row>
    <row r="60" spans="2:9" ht="15" customHeight="1" x14ac:dyDescent="0.2">
      <c r="B60" t="s">
        <v>88</v>
      </c>
      <c r="C60" s="12">
        <v>8</v>
      </c>
      <c r="D60" s="8">
        <v>1.76</v>
      </c>
      <c r="E60" s="12">
        <v>4</v>
      </c>
      <c r="F60" s="8">
        <v>1.53</v>
      </c>
      <c r="G60" s="12">
        <v>4</v>
      </c>
      <c r="H60" s="8">
        <v>2.19</v>
      </c>
      <c r="I60" s="12">
        <v>0</v>
      </c>
    </row>
    <row r="61" spans="2:9" ht="15" customHeight="1" x14ac:dyDescent="0.2">
      <c r="B61" t="s">
        <v>112</v>
      </c>
      <c r="C61" s="12">
        <v>8</v>
      </c>
      <c r="D61" s="8">
        <v>1.76</v>
      </c>
      <c r="E61" s="12">
        <v>4</v>
      </c>
      <c r="F61" s="8">
        <v>1.53</v>
      </c>
      <c r="G61" s="12">
        <v>4</v>
      </c>
      <c r="H61" s="8">
        <v>2.19</v>
      </c>
      <c r="I61" s="12">
        <v>0</v>
      </c>
    </row>
    <row r="62" spans="2:9" ht="15" customHeight="1" x14ac:dyDescent="0.2">
      <c r="B62" t="s">
        <v>154</v>
      </c>
      <c r="C62" s="12">
        <v>7</v>
      </c>
      <c r="D62" s="8">
        <v>1.54</v>
      </c>
      <c r="E62" s="12">
        <v>5</v>
      </c>
      <c r="F62" s="8">
        <v>1.91</v>
      </c>
      <c r="G62" s="12">
        <v>2</v>
      </c>
      <c r="H62" s="8">
        <v>1.0900000000000001</v>
      </c>
      <c r="I62" s="12">
        <v>0</v>
      </c>
    </row>
    <row r="63" spans="2:9" ht="15" customHeight="1" x14ac:dyDescent="0.2">
      <c r="B63" t="s">
        <v>104</v>
      </c>
      <c r="C63" s="12">
        <v>7</v>
      </c>
      <c r="D63" s="8">
        <v>1.54</v>
      </c>
      <c r="E63" s="12">
        <v>7</v>
      </c>
      <c r="F63" s="8">
        <v>2.67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130</v>
      </c>
      <c r="C64" s="12">
        <v>6</v>
      </c>
      <c r="D64" s="8">
        <v>1.32</v>
      </c>
      <c r="E64" s="12">
        <v>5</v>
      </c>
      <c r="F64" s="8">
        <v>1.91</v>
      </c>
      <c r="G64" s="12">
        <v>1</v>
      </c>
      <c r="H64" s="8">
        <v>0.55000000000000004</v>
      </c>
      <c r="I64" s="12">
        <v>0</v>
      </c>
    </row>
    <row r="65" spans="2:9" ht="15" customHeight="1" x14ac:dyDescent="0.2">
      <c r="B65" t="s">
        <v>152</v>
      </c>
      <c r="C65" s="12">
        <v>6</v>
      </c>
      <c r="D65" s="8">
        <v>1.32</v>
      </c>
      <c r="E65" s="12">
        <v>2</v>
      </c>
      <c r="F65" s="8">
        <v>0.76</v>
      </c>
      <c r="G65" s="12">
        <v>4</v>
      </c>
      <c r="H65" s="8">
        <v>2.19</v>
      </c>
      <c r="I65" s="12">
        <v>0</v>
      </c>
    </row>
    <row r="66" spans="2:9" ht="15" customHeight="1" x14ac:dyDescent="0.2">
      <c r="B66" t="s">
        <v>153</v>
      </c>
      <c r="C66" s="12">
        <v>6</v>
      </c>
      <c r="D66" s="8">
        <v>1.32</v>
      </c>
      <c r="E66" s="12">
        <v>5</v>
      </c>
      <c r="F66" s="8">
        <v>1.91</v>
      </c>
      <c r="G66" s="12">
        <v>1</v>
      </c>
      <c r="H66" s="8">
        <v>0.55000000000000004</v>
      </c>
      <c r="I66" s="12">
        <v>0</v>
      </c>
    </row>
    <row r="67" spans="2:9" ht="15" customHeight="1" x14ac:dyDescent="0.2">
      <c r="B67" t="s">
        <v>120</v>
      </c>
      <c r="C67" s="12">
        <v>6</v>
      </c>
      <c r="D67" s="8">
        <v>1.32</v>
      </c>
      <c r="E67" s="12">
        <v>4</v>
      </c>
      <c r="F67" s="8">
        <v>1.53</v>
      </c>
      <c r="G67" s="12">
        <v>2</v>
      </c>
      <c r="H67" s="8">
        <v>1.0900000000000001</v>
      </c>
      <c r="I67" s="12">
        <v>0</v>
      </c>
    </row>
    <row r="68" spans="2:9" ht="15" customHeight="1" x14ac:dyDescent="0.2">
      <c r="B68" t="s">
        <v>129</v>
      </c>
      <c r="C68" s="12">
        <v>6</v>
      </c>
      <c r="D68" s="8">
        <v>1.32</v>
      </c>
      <c r="E68" s="12">
        <v>0</v>
      </c>
      <c r="F68" s="8">
        <v>0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106</v>
      </c>
      <c r="C69" s="12">
        <v>6</v>
      </c>
      <c r="D69" s="8">
        <v>1.32</v>
      </c>
      <c r="E69" s="12">
        <v>6</v>
      </c>
      <c r="F69" s="8">
        <v>2.29</v>
      </c>
      <c r="G69" s="12">
        <v>0</v>
      </c>
      <c r="H69" s="8">
        <v>0</v>
      </c>
      <c r="I69" s="12">
        <v>0</v>
      </c>
    </row>
    <row r="71" spans="2:9" ht="15" customHeight="1" x14ac:dyDescent="0.2">
      <c r="B71" t="s">
        <v>161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0B467-1398-4833-B045-737689D34A9E}">
  <sheetPr>
    <pageSetUpPr fitToPage="1"/>
  </sheetPr>
  <dimension ref="A1:I409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85</v>
      </c>
      <c r="B1" s="3" t="s">
        <v>86</v>
      </c>
      <c r="C1" s="7" t="s">
        <v>34</v>
      </c>
      <c r="D1" s="7" t="s">
        <v>35</v>
      </c>
      <c r="E1" s="7" t="s">
        <v>36</v>
      </c>
      <c r="F1" s="7" t="s">
        <v>37</v>
      </c>
      <c r="G1" s="7" t="s">
        <v>38</v>
      </c>
      <c r="H1" s="7" t="s">
        <v>39</v>
      </c>
      <c r="I1" s="7" t="s">
        <v>40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56</v>
      </c>
      <c r="C3" s="4">
        <v>2579</v>
      </c>
      <c r="D3" s="8">
        <v>9.89</v>
      </c>
      <c r="E3" s="4">
        <v>2125</v>
      </c>
      <c r="F3" s="8">
        <v>17.510000000000002</v>
      </c>
      <c r="G3" s="4">
        <v>451</v>
      </c>
      <c r="H3" s="8">
        <v>3.32</v>
      </c>
      <c r="I3" s="4">
        <v>3</v>
      </c>
    </row>
    <row r="4" spans="1:9" x14ac:dyDescent="0.2">
      <c r="A4" s="2">
        <v>2</v>
      </c>
      <c r="B4" s="1" t="s">
        <v>57</v>
      </c>
      <c r="C4" s="4">
        <v>2534</v>
      </c>
      <c r="D4" s="8">
        <v>9.7200000000000006</v>
      </c>
      <c r="E4" s="4">
        <v>2106</v>
      </c>
      <c r="F4" s="8">
        <v>17.350000000000001</v>
      </c>
      <c r="G4" s="4">
        <v>428</v>
      </c>
      <c r="H4" s="8">
        <v>3.15</v>
      </c>
      <c r="I4" s="4">
        <v>0</v>
      </c>
    </row>
    <row r="5" spans="1:9" x14ac:dyDescent="0.2">
      <c r="A5" s="2">
        <v>3</v>
      </c>
      <c r="B5" s="1" t="s">
        <v>53</v>
      </c>
      <c r="C5" s="4">
        <v>1995</v>
      </c>
      <c r="D5" s="8">
        <v>7.65</v>
      </c>
      <c r="E5" s="4">
        <v>812</v>
      </c>
      <c r="F5" s="8">
        <v>6.69</v>
      </c>
      <c r="G5" s="4">
        <v>1177</v>
      </c>
      <c r="H5" s="8">
        <v>8.66</v>
      </c>
      <c r="I5" s="4">
        <v>1</v>
      </c>
    </row>
    <row r="6" spans="1:9" x14ac:dyDescent="0.2">
      <c r="A6" s="2">
        <v>4</v>
      </c>
      <c r="B6" s="1" t="s">
        <v>51</v>
      </c>
      <c r="C6" s="4">
        <v>1888</v>
      </c>
      <c r="D6" s="8">
        <v>7.24</v>
      </c>
      <c r="E6" s="4">
        <v>870</v>
      </c>
      <c r="F6" s="8">
        <v>7.17</v>
      </c>
      <c r="G6" s="4">
        <v>1016</v>
      </c>
      <c r="H6" s="8">
        <v>7.48</v>
      </c>
      <c r="I6" s="4">
        <v>2</v>
      </c>
    </row>
    <row r="7" spans="1:9" x14ac:dyDescent="0.2">
      <c r="A7" s="2">
        <v>5</v>
      </c>
      <c r="B7" s="1" t="s">
        <v>41</v>
      </c>
      <c r="C7" s="4">
        <v>1502</v>
      </c>
      <c r="D7" s="8">
        <v>5.76</v>
      </c>
      <c r="E7" s="4">
        <v>263</v>
      </c>
      <c r="F7" s="8">
        <v>2.17</v>
      </c>
      <c r="G7" s="4">
        <v>1239</v>
      </c>
      <c r="H7" s="8">
        <v>9.1199999999999992</v>
      </c>
      <c r="I7" s="4">
        <v>0</v>
      </c>
    </row>
    <row r="8" spans="1:9" x14ac:dyDescent="0.2">
      <c r="A8" s="2">
        <v>6</v>
      </c>
      <c r="B8" s="1" t="s">
        <v>49</v>
      </c>
      <c r="C8" s="4">
        <v>1082</v>
      </c>
      <c r="D8" s="8">
        <v>4.1500000000000004</v>
      </c>
      <c r="E8" s="4">
        <v>669</v>
      </c>
      <c r="F8" s="8">
        <v>5.51</v>
      </c>
      <c r="G8" s="4">
        <v>411</v>
      </c>
      <c r="H8" s="8">
        <v>3.02</v>
      </c>
      <c r="I8" s="4">
        <v>2</v>
      </c>
    </row>
    <row r="9" spans="1:9" x14ac:dyDescent="0.2">
      <c r="A9" s="2">
        <v>7</v>
      </c>
      <c r="B9" s="1" t="s">
        <v>58</v>
      </c>
      <c r="C9" s="4">
        <v>1030</v>
      </c>
      <c r="D9" s="8">
        <v>3.95</v>
      </c>
      <c r="E9" s="4">
        <v>638</v>
      </c>
      <c r="F9" s="8">
        <v>5.26</v>
      </c>
      <c r="G9" s="4">
        <v>279</v>
      </c>
      <c r="H9" s="8">
        <v>2.0499999999999998</v>
      </c>
      <c r="I9" s="4">
        <v>3</v>
      </c>
    </row>
    <row r="10" spans="1:9" x14ac:dyDescent="0.2">
      <c r="A10" s="2">
        <v>8</v>
      </c>
      <c r="B10" s="1" t="s">
        <v>42</v>
      </c>
      <c r="C10" s="4">
        <v>969</v>
      </c>
      <c r="D10" s="8">
        <v>3.72</v>
      </c>
      <c r="E10" s="4">
        <v>338</v>
      </c>
      <c r="F10" s="8">
        <v>2.78</v>
      </c>
      <c r="G10" s="4">
        <v>631</v>
      </c>
      <c r="H10" s="8">
        <v>4.6399999999999997</v>
      </c>
      <c r="I10" s="4">
        <v>0</v>
      </c>
    </row>
    <row r="11" spans="1:9" x14ac:dyDescent="0.2">
      <c r="A11" s="2">
        <v>9</v>
      </c>
      <c r="B11" s="1" t="s">
        <v>43</v>
      </c>
      <c r="C11" s="4">
        <v>928</v>
      </c>
      <c r="D11" s="8">
        <v>3.56</v>
      </c>
      <c r="E11" s="4">
        <v>228</v>
      </c>
      <c r="F11" s="8">
        <v>1.88</v>
      </c>
      <c r="G11" s="4">
        <v>699</v>
      </c>
      <c r="H11" s="8">
        <v>5.14</v>
      </c>
      <c r="I11" s="4">
        <v>1</v>
      </c>
    </row>
    <row r="12" spans="1:9" x14ac:dyDescent="0.2">
      <c r="A12" s="2">
        <v>10</v>
      </c>
      <c r="B12" s="1" t="s">
        <v>59</v>
      </c>
      <c r="C12" s="4">
        <v>841</v>
      </c>
      <c r="D12" s="8">
        <v>3.23</v>
      </c>
      <c r="E12" s="4">
        <v>738</v>
      </c>
      <c r="F12" s="8">
        <v>6.08</v>
      </c>
      <c r="G12" s="4">
        <v>102</v>
      </c>
      <c r="H12" s="8">
        <v>0.75</v>
      </c>
      <c r="I12" s="4">
        <v>1</v>
      </c>
    </row>
    <row r="13" spans="1:9" x14ac:dyDescent="0.2">
      <c r="A13" s="2">
        <v>11</v>
      </c>
      <c r="B13" s="1" t="s">
        <v>50</v>
      </c>
      <c r="C13" s="4">
        <v>798</v>
      </c>
      <c r="D13" s="8">
        <v>3.06</v>
      </c>
      <c r="E13" s="4">
        <v>407</v>
      </c>
      <c r="F13" s="8">
        <v>3.35</v>
      </c>
      <c r="G13" s="4">
        <v>391</v>
      </c>
      <c r="H13" s="8">
        <v>2.88</v>
      </c>
      <c r="I13" s="4">
        <v>0</v>
      </c>
    </row>
    <row r="14" spans="1:9" x14ac:dyDescent="0.2">
      <c r="A14" s="2">
        <v>12</v>
      </c>
      <c r="B14" s="1" t="s">
        <v>54</v>
      </c>
      <c r="C14" s="4">
        <v>774</v>
      </c>
      <c r="D14" s="8">
        <v>2.97</v>
      </c>
      <c r="E14" s="4">
        <v>546</v>
      </c>
      <c r="F14" s="8">
        <v>4.5</v>
      </c>
      <c r="G14" s="4">
        <v>228</v>
      </c>
      <c r="H14" s="8">
        <v>1.68</v>
      </c>
      <c r="I14" s="4">
        <v>0</v>
      </c>
    </row>
    <row r="15" spans="1:9" x14ac:dyDescent="0.2">
      <c r="A15" s="2">
        <v>13</v>
      </c>
      <c r="B15" s="1" t="s">
        <v>48</v>
      </c>
      <c r="C15" s="4">
        <v>734</v>
      </c>
      <c r="D15" s="8">
        <v>2.82</v>
      </c>
      <c r="E15" s="4">
        <v>305</v>
      </c>
      <c r="F15" s="8">
        <v>2.5099999999999998</v>
      </c>
      <c r="G15" s="4">
        <v>429</v>
      </c>
      <c r="H15" s="8">
        <v>3.16</v>
      </c>
      <c r="I15" s="4">
        <v>0</v>
      </c>
    </row>
    <row r="16" spans="1:9" x14ac:dyDescent="0.2">
      <c r="A16" s="2">
        <v>14</v>
      </c>
      <c r="B16" s="1" t="s">
        <v>55</v>
      </c>
      <c r="C16" s="4">
        <v>522</v>
      </c>
      <c r="D16" s="8">
        <v>2</v>
      </c>
      <c r="E16" s="4">
        <v>203</v>
      </c>
      <c r="F16" s="8">
        <v>1.67</v>
      </c>
      <c r="G16" s="4">
        <v>313</v>
      </c>
      <c r="H16" s="8">
        <v>2.2999999999999998</v>
      </c>
      <c r="I16" s="4">
        <v>1</v>
      </c>
    </row>
    <row r="17" spans="1:9" x14ac:dyDescent="0.2">
      <c r="A17" s="2">
        <v>15</v>
      </c>
      <c r="B17" s="1" t="s">
        <v>46</v>
      </c>
      <c r="C17" s="4">
        <v>472</v>
      </c>
      <c r="D17" s="8">
        <v>1.81</v>
      </c>
      <c r="E17" s="4">
        <v>46</v>
      </c>
      <c r="F17" s="8">
        <v>0.38</v>
      </c>
      <c r="G17" s="4">
        <v>426</v>
      </c>
      <c r="H17" s="8">
        <v>3.14</v>
      </c>
      <c r="I17" s="4">
        <v>0</v>
      </c>
    </row>
    <row r="18" spans="1:9" x14ac:dyDescent="0.2">
      <c r="A18" s="2">
        <v>16</v>
      </c>
      <c r="B18" s="1" t="s">
        <v>47</v>
      </c>
      <c r="C18" s="4">
        <v>435</v>
      </c>
      <c r="D18" s="8">
        <v>1.67</v>
      </c>
      <c r="E18" s="4">
        <v>83</v>
      </c>
      <c r="F18" s="8">
        <v>0.68</v>
      </c>
      <c r="G18" s="4">
        <v>352</v>
      </c>
      <c r="H18" s="8">
        <v>2.59</v>
      </c>
      <c r="I18" s="4">
        <v>0</v>
      </c>
    </row>
    <row r="19" spans="1:9" x14ac:dyDescent="0.2">
      <c r="A19" s="2">
        <v>17</v>
      </c>
      <c r="B19" s="1" t="s">
        <v>44</v>
      </c>
      <c r="C19" s="4">
        <v>432</v>
      </c>
      <c r="D19" s="8">
        <v>1.66</v>
      </c>
      <c r="E19" s="4">
        <v>159</v>
      </c>
      <c r="F19" s="8">
        <v>1.31</v>
      </c>
      <c r="G19" s="4">
        <v>272</v>
      </c>
      <c r="H19" s="8">
        <v>2</v>
      </c>
      <c r="I19" s="4">
        <v>1</v>
      </c>
    </row>
    <row r="20" spans="1:9" x14ac:dyDescent="0.2">
      <c r="A20" s="2">
        <v>18</v>
      </c>
      <c r="B20" s="1" t="s">
        <v>45</v>
      </c>
      <c r="C20" s="4">
        <v>404</v>
      </c>
      <c r="D20" s="8">
        <v>1.55</v>
      </c>
      <c r="E20" s="4">
        <v>38</v>
      </c>
      <c r="F20" s="8">
        <v>0.31</v>
      </c>
      <c r="G20" s="4">
        <v>366</v>
      </c>
      <c r="H20" s="8">
        <v>2.69</v>
      </c>
      <c r="I20" s="4">
        <v>0</v>
      </c>
    </row>
    <row r="21" spans="1:9" x14ac:dyDescent="0.2">
      <c r="A21" s="2">
        <v>19</v>
      </c>
      <c r="B21" s="1" t="s">
        <v>52</v>
      </c>
      <c r="C21" s="4">
        <v>401</v>
      </c>
      <c r="D21" s="8">
        <v>1.54</v>
      </c>
      <c r="E21" s="4">
        <v>110</v>
      </c>
      <c r="F21" s="8">
        <v>0.91</v>
      </c>
      <c r="G21" s="4">
        <v>291</v>
      </c>
      <c r="H21" s="8">
        <v>2.14</v>
      </c>
      <c r="I21" s="4">
        <v>0</v>
      </c>
    </row>
    <row r="22" spans="1:9" x14ac:dyDescent="0.2">
      <c r="A22" s="2">
        <v>20</v>
      </c>
      <c r="B22" s="1" t="s">
        <v>60</v>
      </c>
      <c r="C22" s="4">
        <v>331</v>
      </c>
      <c r="D22" s="8">
        <v>1.27</v>
      </c>
      <c r="E22" s="4">
        <v>223</v>
      </c>
      <c r="F22" s="8">
        <v>1.84</v>
      </c>
      <c r="G22" s="4">
        <v>108</v>
      </c>
      <c r="H22" s="8">
        <v>0.79</v>
      </c>
      <c r="I22" s="4">
        <v>0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56</v>
      </c>
      <c r="C25" s="4">
        <v>1232</v>
      </c>
      <c r="D25" s="8">
        <v>10.28</v>
      </c>
      <c r="E25" s="4">
        <v>986</v>
      </c>
      <c r="F25" s="8">
        <v>20.52</v>
      </c>
      <c r="G25" s="4">
        <v>245</v>
      </c>
      <c r="H25" s="8">
        <v>3.43</v>
      </c>
      <c r="I25" s="4">
        <v>1</v>
      </c>
    </row>
    <row r="26" spans="1:9" x14ac:dyDescent="0.2">
      <c r="A26" s="2">
        <v>2</v>
      </c>
      <c r="B26" s="1" t="s">
        <v>53</v>
      </c>
      <c r="C26" s="4">
        <v>1223</v>
      </c>
      <c r="D26" s="8">
        <v>10.199999999999999</v>
      </c>
      <c r="E26" s="4">
        <v>399</v>
      </c>
      <c r="F26" s="8">
        <v>8.3000000000000007</v>
      </c>
      <c r="G26" s="4">
        <v>822</v>
      </c>
      <c r="H26" s="8">
        <v>11.52</v>
      </c>
      <c r="I26" s="4">
        <v>1</v>
      </c>
    </row>
    <row r="27" spans="1:9" x14ac:dyDescent="0.2">
      <c r="A27" s="2">
        <v>3</v>
      </c>
      <c r="B27" s="1" t="s">
        <v>57</v>
      </c>
      <c r="C27" s="4">
        <v>1069</v>
      </c>
      <c r="D27" s="8">
        <v>8.92</v>
      </c>
      <c r="E27" s="4">
        <v>830</v>
      </c>
      <c r="F27" s="8">
        <v>17.27</v>
      </c>
      <c r="G27" s="4">
        <v>239</v>
      </c>
      <c r="H27" s="8">
        <v>3.35</v>
      </c>
      <c r="I27" s="4">
        <v>0</v>
      </c>
    </row>
    <row r="28" spans="1:9" x14ac:dyDescent="0.2">
      <c r="A28" s="2">
        <v>4</v>
      </c>
      <c r="B28" s="1" t="s">
        <v>51</v>
      </c>
      <c r="C28" s="4">
        <v>727</v>
      </c>
      <c r="D28" s="8">
        <v>6.06</v>
      </c>
      <c r="E28" s="4">
        <v>307</v>
      </c>
      <c r="F28" s="8">
        <v>6.39</v>
      </c>
      <c r="G28" s="4">
        <v>419</v>
      </c>
      <c r="H28" s="8">
        <v>5.87</v>
      </c>
      <c r="I28" s="4">
        <v>1</v>
      </c>
    </row>
    <row r="29" spans="1:9" x14ac:dyDescent="0.2">
      <c r="A29" s="2">
        <v>5</v>
      </c>
      <c r="B29" s="1" t="s">
        <v>41</v>
      </c>
      <c r="C29" s="4">
        <v>591</v>
      </c>
      <c r="D29" s="8">
        <v>4.93</v>
      </c>
      <c r="E29" s="4">
        <v>56</v>
      </c>
      <c r="F29" s="8">
        <v>1.17</v>
      </c>
      <c r="G29" s="4">
        <v>535</v>
      </c>
      <c r="H29" s="8">
        <v>7.5</v>
      </c>
      <c r="I29" s="4">
        <v>0</v>
      </c>
    </row>
    <row r="30" spans="1:9" x14ac:dyDescent="0.2">
      <c r="A30" s="2">
        <v>6</v>
      </c>
      <c r="B30" s="1" t="s">
        <v>43</v>
      </c>
      <c r="C30" s="4">
        <v>476</v>
      </c>
      <c r="D30" s="8">
        <v>3.97</v>
      </c>
      <c r="E30" s="4">
        <v>73</v>
      </c>
      <c r="F30" s="8">
        <v>1.52</v>
      </c>
      <c r="G30" s="4">
        <v>402</v>
      </c>
      <c r="H30" s="8">
        <v>5.64</v>
      </c>
      <c r="I30" s="4">
        <v>1</v>
      </c>
    </row>
    <row r="31" spans="1:9" x14ac:dyDescent="0.2">
      <c r="A31" s="2">
        <v>6</v>
      </c>
      <c r="B31" s="1" t="s">
        <v>54</v>
      </c>
      <c r="C31" s="4">
        <v>476</v>
      </c>
      <c r="D31" s="8">
        <v>3.97</v>
      </c>
      <c r="E31" s="4">
        <v>315</v>
      </c>
      <c r="F31" s="8">
        <v>6.56</v>
      </c>
      <c r="G31" s="4">
        <v>161</v>
      </c>
      <c r="H31" s="8">
        <v>2.2599999999999998</v>
      </c>
      <c r="I31" s="4">
        <v>0</v>
      </c>
    </row>
    <row r="32" spans="1:9" x14ac:dyDescent="0.2">
      <c r="A32" s="2">
        <v>8</v>
      </c>
      <c r="B32" s="1" t="s">
        <v>58</v>
      </c>
      <c r="C32" s="4">
        <v>459</v>
      </c>
      <c r="D32" s="8">
        <v>3.83</v>
      </c>
      <c r="E32" s="4">
        <v>282</v>
      </c>
      <c r="F32" s="8">
        <v>5.87</v>
      </c>
      <c r="G32" s="4">
        <v>166</v>
      </c>
      <c r="H32" s="8">
        <v>2.33</v>
      </c>
      <c r="I32" s="4">
        <v>2</v>
      </c>
    </row>
    <row r="33" spans="1:9" x14ac:dyDescent="0.2">
      <c r="A33" s="2">
        <v>9</v>
      </c>
      <c r="B33" s="1" t="s">
        <v>59</v>
      </c>
      <c r="C33" s="4">
        <v>389</v>
      </c>
      <c r="D33" s="8">
        <v>3.24</v>
      </c>
      <c r="E33" s="4">
        <v>327</v>
      </c>
      <c r="F33" s="8">
        <v>6.81</v>
      </c>
      <c r="G33" s="4">
        <v>61</v>
      </c>
      <c r="H33" s="8">
        <v>0.86</v>
      </c>
      <c r="I33" s="4">
        <v>1</v>
      </c>
    </row>
    <row r="34" spans="1:9" x14ac:dyDescent="0.2">
      <c r="A34" s="2">
        <v>10</v>
      </c>
      <c r="B34" s="1" t="s">
        <v>42</v>
      </c>
      <c r="C34" s="4">
        <v>381</v>
      </c>
      <c r="D34" s="8">
        <v>3.18</v>
      </c>
      <c r="E34" s="4">
        <v>78</v>
      </c>
      <c r="F34" s="8">
        <v>1.62</v>
      </c>
      <c r="G34" s="4">
        <v>303</v>
      </c>
      <c r="H34" s="8">
        <v>4.25</v>
      </c>
      <c r="I34" s="4">
        <v>0</v>
      </c>
    </row>
    <row r="35" spans="1:9" x14ac:dyDescent="0.2">
      <c r="A35" s="2">
        <v>11</v>
      </c>
      <c r="B35" s="1" t="s">
        <v>49</v>
      </c>
      <c r="C35" s="4">
        <v>360</v>
      </c>
      <c r="D35" s="8">
        <v>3</v>
      </c>
      <c r="E35" s="4">
        <v>182</v>
      </c>
      <c r="F35" s="8">
        <v>3.79</v>
      </c>
      <c r="G35" s="4">
        <v>178</v>
      </c>
      <c r="H35" s="8">
        <v>2.5</v>
      </c>
      <c r="I35" s="4">
        <v>0</v>
      </c>
    </row>
    <row r="36" spans="1:9" x14ac:dyDescent="0.2">
      <c r="A36" s="2">
        <v>12</v>
      </c>
      <c r="B36" s="1" t="s">
        <v>46</v>
      </c>
      <c r="C36" s="4">
        <v>338</v>
      </c>
      <c r="D36" s="8">
        <v>2.82</v>
      </c>
      <c r="E36" s="4">
        <v>20</v>
      </c>
      <c r="F36" s="8">
        <v>0.42</v>
      </c>
      <c r="G36" s="4">
        <v>318</v>
      </c>
      <c r="H36" s="8">
        <v>4.46</v>
      </c>
      <c r="I36" s="4">
        <v>0</v>
      </c>
    </row>
    <row r="37" spans="1:9" x14ac:dyDescent="0.2">
      <c r="A37" s="2">
        <v>13</v>
      </c>
      <c r="B37" s="1" t="s">
        <v>48</v>
      </c>
      <c r="C37" s="4">
        <v>321</v>
      </c>
      <c r="D37" s="8">
        <v>2.68</v>
      </c>
      <c r="E37" s="4">
        <v>99</v>
      </c>
      <c r="F37" s="8">
        <v>2.06</v>
      </c>
      <c r="G37" s="4">
        <v>222</v>
      </c>
      <c r="H37" s="8">
        <v>3.11</v>
      </c>
      <c r="I37" s="4">
        <v>0</v>
      </c>
    </row>
    <row r="38" spans="1:9" x14ac:dyDescent="0.2">
      <c r="A38" s="2">
        <v>14</v>
      </c>
      <c r="B38" s="1" t="s">
        <v>50</v>
      </c>
      <c r="C38" s="4">
        <v>301</v>
      </c>
      <c r="D38" s="8">
        <v>2.5099999999999998</v>
      </c>
      <c r="E38" s="4">
        <v>133</v>
      </c>
      <c r="F38" s="8">
        <v>2.77</v>
      </c>
      <c r="G38" s="4">
        <v>168</v>
      </c>
      <c r="H38" s="8">
        <v>2.36</v>
      </c>
      <c r="I38" s="4">
        <v>0</v>
      </c>
    </row>
    <row r="39" spans="1:9" x14ac:dyDescent="0.2">
      <c r="A39" s="2">
        <v>15</v>
      </c>
      <c r="B39" s="1" t="s">
        <v>55</v>
      </c>
      <c r="C39" s="4">
        <v>269</v>
      </c>
      <c r="D39" s="8">
        <v>2.2400000000000002</v>
      </c>
      <c r="E39" s="4">
        <v>91</v>
      </c>
      <c r="F39" s="8">
        <v>1.89</v>
      </c>
      <c r="G39" s="4">
        <v>174</v>
      </c>
      <c r="H39" s="8">
        <v>2.44</v>
      </c>
      <c r="I39" s="4">
        <v>1</v>
      </c>
    </row>
    <row r="40" spans="1:9" x14ac:dyDescent="0.2">
      <c r="A40" s="2">
        <v>16</v>
      </c>
      <c r="B40" s="1" t="s">
        <v>47</v>
      </c>
      <c r="C40" s="4">
        <v>264</v>
      </c>
      <c r="D40" s="8">
        <v>2.2000000000000002</v>
      </c>
      <c r="E40" s="4">
        <v>32</v>
      </c>
      <c r="F40" s="8">
        <v>0.67</v>
      </c>
      <c r="G40" s="4">
        <v>232</v>
      </c>
      <c r="H40" s="8">
        <v>3.25</v>
      </c>
      <c r="I40" s="4">
        <v>0</v>
      </c>
    </row>
    <row r="41" spans="1:9" x14ac:dyDescent="0.2">
      <c r="A41" s="2">
        <v>17</v>
      </c>
      <c r="B41" s="1" t="s">
        <v>52</v>
      </c>
      <c r="C41" s="4">
        <v>239</v>
      </c>
      <c r="D41" s="8">
        <v>1.99</v>
      </c>
      <c r="E41" s="4">
        <v>55</v>
      </c>
      <c r="F41" s="8">
        <v>1.1399999999999999</v>
      </c>
      <c r="G41" s="4">
        <v>184</v>
      </c>
      <c r="H41" s="8">
        <v>2.58</v>
      </c>
      <c r="I41" s="4">
        <v>0</v>
      </c>
    </row>
    <row r="42" spans="1:9" x14ac:dyDescent="0.2">
      <c r="A42" s="2">
        <v>18</v>
      </c>
      <c r="B42" s="1" t="s">
        <v>45</v>
      </c>
      <c r="C42" s="4">
        <v>229</v>
      </c>
      <c r="D42" s="8">
        <v>1.91</v>
      </c>
      <c r="E42" s="4">
        <v>7</v>
      </c>
      <c r="F42" s="8">
        <v>0.15</v>
      </c>
      <c r="G42" s="4">
        <v>222</v>
      </c>
      <c r="H42" s="8">
        <v>3.11</v>
      </c>
      <c r="I42" s="4">
        <v>0</v>
      </c>
    </row>
    <row r="43" spans="1:9" x14ac:dyDescent="0.2">
      <c r="A43" s="2">
        <v>19</v>
      </c>
      <c r="B43" s="1" t="s">
        <v>62</v>
      </c>
      <c r="C43" s="4">
        <v>158</v>
      </c>
      <c r="D43" s="8">
        <v>1.32</v>
      </c>
      <c r="E43" s="4">
        <v>12</v>
      </c>
      <c r="F43" s="8">
        <v>0.25</v>
      </c>
      <c r="G43" s="4">
        <v>142</v>
      </c>
      <c r="H43" s="8">
        <v>1.99</v>
      </c>
      <c r="I43" s="4">
        <v>4</v>
      </c>
    </row>
    <row r="44" spans="1:9" x14ac:dyDescent="0.2">
      <c r="A44" s="2">
        <v>20</v>
      </c>
      <c r="B44" s="1" t="s">
        <v>61</v>
      </c>
      <c r="C44" s="4">
        <v>155</v>
      </c>
      <c r="D44" s="8">
        <v>1.29</v>
      </c>
      <c r="E44" s="4">
        <v>62</v>
      </c>
      <c r="F44" s="8">
        <v>1.29</v>
      </c>
      <c r="G44" s="4">
        <v>93</v>
      </c>
      <c r="H44" s="8">
        <v>1.3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56</v>
      </c>
      <c r="C47" s="4">
        <v>288</v>
      </c>
      <c r="D47" s="8">
        <v>12.38</v>
      </c>
      <c r="E47" s="4">
        <v>242</v>
      </c>
      <c r="F47" s="8">
        <v>22.45</v>
      </c>
      <c r="G47" s="4">
        <v>46</v>
      </c>
      <c r="H47" s="8">
        <v>3.79</v>
      </c>
      <c r="I47" s="4">
        <v>0</v>
      </c>
    </row>
    <row r="48" spans="1:9" x14ac:dyDescent="0.2">
      <c r="A48" s="2">
        <v>2</v>
      </c>
      <c r="B48" s="1" t="s">
        <v>57</v>
      </c>
      <c r="C48" s="4">
        <v>261</v>
      </c>
      <c r="D48" s="8">
        <v>11.22</v>
      </c>
      <c r="E48" s="4">
        <v>215</v>
      </c>
      <c r="F48" s="8">
        <v>19.940000000000001</v>
      </c>
      <c r="G48" s="4">
        <v>46</v>
      </c>
      <c r="H48" s="8">
        <v>3.79</v>
      </c>
      <c r="I48" s="4">
        <v>0</v>
      </c>
    </row>
    <row r="49" spans="1:9" x14ac:dyDescent="0.2">
      <c r="A49" s="2">
        <v>3</v>
      </c>
      <c r="B49" s="1" t="s">
        <v>51</v>
      </c>
      <c r="C49" s="4">
        <v>178</v>
      </c>
      <c r="D49" s="8">
        <v>7.65</v>
      </c>
      <c r="E49" s="4">
        <v>74</v>
      </c>
      <c r="F49" s="8">
        <v>6.86</v>
      </c>
      <c r="G49" s="4">
        <v>104</v>
      </c>
      <c r="H49" s="8">
        <v>8.57</v>
      </c>
      <c r="I49" s="4">
        <v>0</v>
      </c>
    </row>
    <row r="50" spans="1:9" x14ac:dyDescent="0.2">
      <c r="A50" s="2">
        <v>4</v>
      </c>
      <c r="B50" s="1" t="s">
        <v>41</v>
      </c>
      <c r="C50" s="4">
        <v>129</v>
      </c>
      <c r="D50" s="8">
        <v>5.54</v>
      </c>
      <c r="E50" s="4">
        <v>14</v>
      </c>
      <c r="F50" s="8">
        <v>1.3</v>
      </c>
      <c r="G50" s="4">
        <v>115</v>
      </c>
      <c r="H50" s="8">
        <v>9.4700000000000006</v>
      </c>
      <c r="I50" s="4">
        <v>0</v>
      </c>
    </row>
    <row r="51" spans="1:9" x14ac:dyDescent="0.2">
      <c r="A51" s="2">
        <v>5</v>
      </c>
      <c r="B51" s="1" t="s">
        <v>53</v>
      </c>
      <c r="C51" s="4">
        <v>127</v>
      </c>
      <c r="D51" s="8">
        <v>5.46</v>
      </c>
      <c r="E51" s="4">
        <v>38</v>
      </c>
      <c r="F51" s="8">
        <v>3.53</v>
      </c>
      <c r="G51" s="4">
        <v>89</v>
      </c>
      <c r="H51" s="8">
        <v>7.33</v>
      </c>
      <c r="I51" s="4">
        <v>0</v>
      </c>
    </row>
    <row r="52" spans="1:9" x14ac:dyDescent="0.2">
      <c r="A52" s="2">
        <v>6</v>
      </c>
      <c r="B52" s="1" t="s">
        <v>49</v>
      </c>
      <c r="C52" s="4">
        <v>95</v>
      </c>
      <c r="D52" s="8">
        <v>4.08</v>
      </c>
      <c r="E52" s="4">
        <v>51</v>
      </c>
      <c r="F52" s="8">
        <v>4.7300000000000004</v>
      </c>
      <c r="G52" s="4">
        <v>44</v>
      </c>
      <c r="H52" s="8">
        <v>3.62</v>
      </c>
      <c r="I52" s="4">
        <v>0</v>
      </c>
    </row>
    <row r="53" spans="1:9" x14ac:dyDescent="0.2">
      <c r="A53" s="2">
        <v>7</v>
      </c>
      <c r="B53" s="1" t="s">
        <v>59</v>
      </c>
      <c r="C53" s="4">
        <v>90</v>
      </c>
      <c r="D53" s="8">
        <v>3.87</v>
      </c>
      <c r="E53" s="4">
        <v>82</v>
      </c>
      <c r="F53" s="8">
        <v>7.61</v>
      </c>
      <c r="G53" s="4">
        <v>8</v>
      </c>
      <c r="H53" s="8">
        <v>0.66</v>
      </c>
      <c r="I53" s="4">
        <v>0</v>
      </c>
    </row>
    <row r="54" spans="1:9" x14ac:dyDescent="0.2">
      <c r="A54" s="2">
        <v>8</v>
      </c>
      <c r="B54" s="1" t="s">
        <v>58</v>
      </c>
      <c r="C54" s="4">
        <v>89</v>
      </c>
      <c r="D54" s="8">
        <v>3.82</v>
      </c>
      <c r="E54" s="4">
        <v>61</v>
      </c>
      <c r="F54" s="8">
        <v>5.66</v>
      </c>
      <c r="G54" s="4">
        <v>27</v>
      </c>
      <c r="H54" s="8">
        <v>2.2200000000000002</v>
      </c>
      <c r="I54" s="4">
        <v>0</v>
      </c>
    </row>
    <row r="55" spans="1:9" x14ac:dyDescent="0.2">
      <c r="A55" s="2">
        <v>9</v>
      </c>
      <c r="B55" s="1" t="s">
        <v>43</v>
      </c>
      <c r="C55" s="4">
        <v>88</v>
      </c>
      <c r="D55" s="8">
        <v>3.78</v>
      </c>
      <c r="E55" s="4">
        <v>17</v>
      </c>
      <c r="F55" s="8">
        <v>1.58</v>
      </c>
      <c r="G55" s="4">
        <v>71</v>
      </c>
      <c r="H55" s="8">
        <v>5.85</v>
      </c>
      <c r="I55" s="4">
        <v>0</v>
      </c>
    </row>
    <row r="56" spans="1:9" x14ac:dyDescent="0.2">
      <c r="A56" s="2">
        <v>10</v>
      </c>
      <c r="B56" s="1" t="s">
        <v>42</v>
      </c>
      <c r="C56" s="4">
        <v>82</v>
      </c>
      <c r="D56" s="8">
        <v>3.52</v>
      </c>
      <c r="E56" s="4">
        <v>22</v>
      </c>
      <c r="F56" s="8">
        <v>2.04</v>
      </c>
      <c r="G56" s="4">
        <v>60</v>
      </c>
      <c r="H56" s="8">
        <v>4.9400000000000004</v>
      </c>
      <c r="I56" s="4">
        <v>0</v>
      </c>
    </row>
    <row r="57" spans="1:9" x14ac:dyDescent="0.2">
      <c r="A57" s="2">
        <v>11</v>
      </c>
      <c r="B57" s="1" t="s">
        <v>50</v>
      </c>
      <c r="C57" s="4">
        <v>81</v>
      </c>
      <c r="D57" s="8">
        <v>3.48</v>
      </c>
      <c r="E57" s="4">
        <v>44</v>
      </c>
      <c r="F57" s="8">
        <v>4.08</v>
      </c>
      <c r="G57" s="4">
        <v>37</v>
      </c>
      <c r="H57" s="8">
        <v>3.05</v>
      </c>
      <c r="I57" s="4">
        <v>0</v>
      </c>
    </row>
    <row r="58" spans="1:9" x14ac:dyDescent="0.2">
      <c r="A58" s="2">
        <v>12</v>
      </c>
      <c r="B58" s="1" t="s">
        <v>48</v>
      </c>
      <c r="C58" s="4">
        <v>80</v>
      </c>
      <c r="D58" s="8">
        <v>3.44</v>
      </c>
      <c r="E58" s="4">
        <v>28</v>
      </c>
      <c r="F58" s="8">
        <v>2.6</v>
      </c>
      <c r="G58" s="4">
        <v>52</v>
      </c>
      <c r="H58" s="8">
        <v>4.28</v>
      </c>
      <c r="I58" s="4">
        <v>0</v>
      </c>
    </row>
    <row r="59" spans="1:9" x14ac:dyDescent="0.2">
      <c r="A59" s="2">
        <v>13</v>
      </c>
      <c r="B59" s="1" t="s">
        <v>54</v>
      </c>
      <c r="C59" s="4">
        <v>65</v>
      </c>
      <c r="D59" s="8">
        <v>2.79</v>
      </c>
      <c r="E59" s="4">
        <v>50</v>
      </c>
      <c r="F59" s="8">
        <v>4.6399999999999997</v>
      </c>
      <c r="G59" s="4">
        <v>15</v>
      </c>
      <c r="H59" s="8">
        <v>1.24</v>
      </c>
      <c r="I59" s="4">
        <v>0</v>
      </c>
    </row>
    <row r="60" spans="1:9" x14ac:dyDescent="0.2">
      <c r="A60" s="2">
        <v>14</v>
      </c>
      <c r="B60" s="1" t="s">
        <v>55</v>
      </c>
      <c r="C60" s="4">
        <v>49</v>
      </c>
      <c r="D60" s="8">
        <v>2.11</v>
      </c>
      <c r="E60" s="4">
        <v>18</v>
      </c>
      <c r="F60" s="8">
        <v>1.67</v>
      </c>
      <c r="G60" s="4">
        <v>30</v>
      </c>
      <c r="H60" s="8">
        <v>2.4700000000000002</v>
      </c>
      <c r="I60" s="4">
        <v>0</v>
      </c>
    </row>
    <row r="61" spans="1:9" x14ac:dyDescent="0.2">
      <c r="A61" s="2">
        <v>15</v>
      </c>
      <c r="B61" s="1" t="s">
        <v>47</v>
      </c>
      <c r="C61" s="4">
        <v>43</v>
      </c>
      <c r="D61" s="8">
        <v>1.85</v>
      </c>
      <c r="E61" s="4">
        <v>12</v>
      </c>
      <c r="F61" s="8">
        <v>1.1100000000000001</v>
      </c>
      <c r="G61" s="4">
        <v>31</v>
      </c>
      <c r="H61" s="8">
        <v>2.5499999999999998</v>
      </c>
      <c r="I61" s="4">
        <v>0</v>
      </c>
    </row>
    <row r="62" spans="1:9" x14ac:dyDescent="0.2">
      <c r="A62" s="2">
        <v>16</v>
      </c>
      <c r="B62" s="1" t="s">
        <v>52</v>
      </c>
      <c r="C62" s="4">
        <v>37</v>
      </c>
      <c r="D62" s="8">
        <v>1.59</v>
      </c>
      <c r="E62" s="4">
        <v>10</v>
      </c>
      <c r="F62" s="8">
        <v>0.93</v>
      </c>
      <c r="G62" s="4">
        <v>27</v>
      </c>
      <c r="H62" s="8">
        <v>2.2200000000000002</v>
      </c>
      <c r="I62" s="4">
        <v>0</v>
      </c>
    </row>
    <row r="63" spans="1:9" x14ac:dyDescent="0.2">
      <c r="A63" s="2">
        <v>17</v>
      </c>
      <c r="B63" s="1" t="s">
        <v>45</v>
      </c>
      <c r="C63" s="4">
        <v>36</v>
      </c>
      <c r="D63" s="8">
        <v>1.55</v>
      </c>
      <c r="E63" s="4">
        <v>4</v>
      </c>
      <c r="F63" s="8">
        <v>0.37</v>
      </c>
      <c r="G63" s="4">
        <v>32</v>
      </c>
      <c r="H63" s="8">
        <v>2.64</v>
      </c>
      <c r="I63" s="4">
        <v>0</v>
      </c>
    </row>
    <row r="64" spans="1:9" x14ac:dyDescent="0.2">
      <c r="A64" s="2">
        <v>17</v>
      </c>
      <c r="B64" s="1" t="s">
        <v>64</v>
      </c>
      <c r="C64" s="4">
        <v>36</v>
      </c>
      <c r="D64" s="8">
        <v>1.55</v>
      </c>
      <c r="E64" s="4">
        <v>14</v>
      </c>
      <c r="F64" s="8">
        <v>1.3</v>
      </c>
      <c r="G64" s="4">
        <v>21</v>
      </c>
      <c r="H64" s="8">
        <v>1.73</v>
      </c>
      <c r="I64" s="4">
        <v>0</v>
      </c>
    </row>
    <row r="65" spans="1:9" x14ac:dyDescent="0.2">
      <c r="A65" s="2">
        <v>17</v>
      </c>
      <c r="B65" s="1" t="s">
        <v>65</v>
      </c>
      <c r="C65" s="4">
        <v>36</v>
      </c>
      <c r="D65" s="8">
        <v>1.55</v>
      </c>
      <c r="E65" s="4">
        <v>0</v>
      </c>
      <c r="F65" s="8">
        <v>0</v>
      </c>
      <c r="G65" s="4">
        <v>26</v>
      </c>
      <c r="H65" s="8">
        <v>2.14</v>
      </c>
      <c r="I65" s="4">
        <v>2</v>
      </c>
    </row>
    <row r="66" spans="1:9" x14ac:dyDescent="0.2">
      <c r="A66" s="2">
        <v>20</v>
      </c>
      <c r="B66" s="1" t="s">
        <v>63</v>
      </c>
      <c r="C66" s="4">
        <v>29</v>
      </c>
      <c r="D66" s="8">
        <v>1.25</v>
      </c>
      <c r="E66" s="4">
        <v>4</v>
      </c>
      <c r="F66" s="8">
        <v>0.37</v>
      </c>
      <c r="G66" s="4">
        <v>25</v>
      </c>
      <c r="H66" s="8">
        <v>2.06</v>
      </c>
      <c r="I66" s="4">
        <v>0</v>
      </c>
    </row>
    <row r="67" spans="1:9" x14ac:dyDescent="0.2">
      <c r="A67" s="1"/>
      <c r="C67" s="4"/>
      <c r="D67" s="8"/>
      <c r="E67" s="4"/>
      <c r="F67" s="8"/>
      <c r="G67" s="4"/>
      <c r="H67" s="8"/>
      <c r="I67" s="4"/>
    </row>
    <row r="68" spans="1:9" x14ac:dyDescent="0.2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2">
      <c r="A69" s="2">
        <v>1</v>
      </c>
      <c r="B69" s="1" t="s">
        <v>53</v>
      </c>
      <c r="C69" s="4">
        <v>157</v>
      </c>
      <c r="D69" s="8">
        <v>10.47</v>
      </c>
      <c r="E69" s="4">
        <v>95</v>
      </c>
      <c r="F69" s="8">
        <v>14.05</v>
      </c>
      <c r="G69" s="4">
        <v>62</v>
      </c>
      <c r="H69" s="8">
        <v>7.85</v>
      </c>
      <c r="I69" s="4">
        <v>0</v>
      </c>
    </row>
    <row r="70" spans="1:9" x14ac:dyDescent="0.2">
      <c r="A70" s="2">
        <v>2</v>
      </c>
      <c r="B70" s="1" t="s">
        <v>57</v>
      </c>
      <c r="C70" s="4">
        <v>129</v>
      </c>
      <c r="D70" s="8">
        <v>8.61</v>
      </c>
      <c r="E70" s="4">
        <v>104</v>
      </c>
      <c r="F70" s="8">
        <v>15.38</v>
      </c>
      <c r="G70" s="4">
        <v>25</v>
      </c>
      <c r="H70" s="8">
        <v>3.16</v>
      </c>
      <c r="I70" s="4">
        <v>0</v>
      </c>
    </row>
    <row r="71" spans="1:9" x14ac:dyDescent="0.2">
      <c r="A71" s="2">
        <v>3</v>
      </c>
      <c r="B71" s="1" t="s">
        <v>56</v>
      </c>
      <c r="C71" s="4">
        <v>113</v>
      </c>
      <c r="D71" s="8">
        <v>7.54</v>
      </c>
      <c r="E71" s="4">
        <v>101</v>
      </c>
      <c r="F71" s="8">
        <v>14.94</v>
      </c>
      <c r="G71" s="4">
        <v>12</v>
      </c>
      <c r="H71" s="8">
        <v>1.52</v>
      </c>
      <c r="I71" s="4">
        <v>0</v>
      </c>
    </row>
    <row r="72" spans="1:9" x14ac:dyDescent="0.2">
      <c r="A72" s="2">
        <v>4</v>
      </c>
      <c r="B72" s="1" t="s">
        <v>51</v>
      </c>
      <c r="C72" s="4">
        <v>111</v>
      </c>
      <c r="D72" s="8">
        <v>7.4</v>
      </c>
      <c r="E72" s="4">
        <v>52</v>
      </c>
      <c r="F72" s="8">
        <v>7.69</v>
      </c>
      <c r="G72" s="4">
        <v>58</v>
      </c>
      <c r="H72" s="8">
        <v>7.34</v>
      </c>
      <c r="I72" s="4">
        <v>1</v>
      </c>
    </row>
    <row r="73" spans="1:9" x14ac:dyDescent="0.2">
      <c r="A73" s="2">
        <v>5</v>
      </c>
      <c r="B73" s="1" t="s">
        <v>41</v>
      </c>
      <c r="C73" s="4">
        <v>89</v>
      </c>
      <c r="D73" s="8">
        <v>5.94</v>
      </c>
      <c r="E73" s="4">
        <v>16</v>
      </c>
      <c r="F73" s="8">
        <v>2.37</v>
      </c>
      <c r="G73" s="4">
        <v>73</v>
      </c>
      <c r="H73" s="8">
        <v>9.24</v>
      </c>
      <c r="I73" s="4">
        <v>0</v>
      </c>
    </row>
    <row r="74" spans="1:9" x14ac:dyDescent="0.2">
      <c r="A74" s="2">
        <v>6</v>
      </c>
      <c r="B74" s="1" t="s">
        <v>49</v>
      </c>
      <c r="C74" s="4">
        <v>66</v>
      </c>
      <c r="D74" s="8">
        <v>4.4000000000000004</v>
      </c>
      <c r="E74" s="4">
        <v>41</v>
      </c>
      <c r="F74" s="8">
        <v>6.07</v>
      </c>
      <c r="G74" s="4">
        <v>25</v>
      </c>
      <c r="H74" s="8">
        <v>3.16</v>
      </c>
      <c r="I74" s="4">
        <v>0</v>
      </c>
    </row>
    <row r="75" spans="1:9" x14ac:dyDescent="0.2">
      <c r="A75" s="2">
        <v>7</v>
      </c>
      <c r="B75" s="1" t="s">
        <v>43</v>
      </c>
      <c r="C75" s="4">
        <v>60</v>
      </c>
      <c r="D75" s="8">
        <v>4</v>
      </c>
      <c r="E75" s="4">
        <v>14</v>
      </c>
      <c r="F75" s="8">
        <v>2.0699999999999998</v>
      </c>
      <c r="G75" s="4">
        <v>46</v>
      </c>
      <c r="H75" s="8">
        <v>5.82</v>
      </c>
      <c r="I75" s="4">
        <v>0</v>
      </c>
    </row>
    <row r="76" spans="1:9" x14ac:dyDescent="0.2">
      <c r="A76" s="2">
        <v>8</v>
      </c>
      <c r="B76" s="1" t="s">
        <v>42</v>
      </c>
      <c r="C76" s="4">
        <v>57</v>
      </c>
      <c r="D76" s="8">
        <v>3.8</v>
      </c>
      <c r="E76" s="4">
        <v>17</v>
      </c>
      <c r="F76" s="8">
        <v>2.5099999999999998</v>
      </c>
      <c r="G76" s="4">
        <v>40</v>
      </c>
      <c r="H76" s="8">
        <v>5.0599999999999996</v>
      </c>
      <c r="I76" s="4">
        <v>0</v>
      </c>
    </row>
    <row r="77" spans="1:9" x14ac:dyDescent="0.2">
      <c r="A77" s="2">
        <v>9</v>
      </c>
      <c r="B77" s="1" t="s">
        <v>58</v>
      </c>
      <c r="C77" s="4">
        <v>53</v>
      </c>
      <c r="D77" s="8">
        <v>3.54</v>
      </c>
      <c r="E77" s="4">
        <v>39</v>
      </c>
      <c r="F77" s="8">
        <v>5.77</v>
      </c>
      <c r="G77" s="4">
        <v>8</v>
      </c>
      <c r="H77" s="8">
        <v>1.01</v>
      </c>
      <c r="I77" s="4">
        <v>0</v>
      </c>
    </row>
    <row r="78" spans="1:9" x14ac:dyDescent="0.2">
      <c r="A78" s="2">
        <v>10</v>
      </c>
      <c r="B78" s="1" t="s">
        <v>50</v>
      </c>
      <c r="C78" s="4">
        <v>50</v>
      </c>
      <c r="D78" s="8">
        <v>3.34</v>
      </c>
      <c r="E78" s="4">
        <v>23</v>
      </c>
      <c r="F78" s="8">
        <v>3.4</v>
      </c>
      <c r="G78" s="4">
        <v>27</v>
      </c>
      <c r="H78" s="8">
        <v>3.42</v>
      </c>
      <c r="I78" s="4">
        <v>0</v>
      </c>
    </row>
    <row r="79" spans="1:9" x14ac:dyDescent="0.2">
      <c r="A79" s="2">
        <v>11</v>
      </c>
      <c r="B79" s="1" t="s">
        <v>59</v>
      </c>
      <c r="C79" s="4">
        <v>42</v>
      </c>
      <c r="D79" s="8">
        <v>2.8</v>
      </c>
      <c r="E79" s="4">
        <v>39</v>
      </c>
      <c r="F79" s="8">
        <v>5.77</v>
      </c>
      <c r="G79" s="4">
        <v>3</v>
      </c>
      <c r="H79" s="8">
        <v>0.38</v>
      </c>
      <c r="I79" s="4">
        <v>0</v>
      </c>
    </row>
    <row r="80" spans="1:9" x14ac:dyDescent="0.2">
      <c r="A80" s="2">
        <v>12</v>
      </c>
      <c r="B80" s="1" t="s">
        <v>48</v>
      </c>
      <c r="C80" s="4">
        <v>39</v>
      </c>
      <c r="D80" s="8">
        <v>2.6</v>
      </c>
      <c r="E80" s="4">
        <v>24</v>
      </c>
      <c r="F80" s="8">
        <v>3.55</v>
      </c>
      <c r="G80" s="4">
        <v>15</v>
      </c>
      <c r="H80" s="8">
        <v>1.9</v>
      </c>
      <c r="I80" s="4">
        <v>0</v>
      </c>
    </row>
    <row r="81" spans="1:9" x14ac:dyDescent="0.2">
      <c r="A81" s="2">
        <v>13</v>
      </c>
      <c r="B81" s="1" t="s">
        <v>54</v>
      </c>
      <c r="C81" s="4">
        <v>35</v>
      </c>
      <c r="D81" s="8">
        <v>2.33</v>
      </c>
      <c r="E81" s="4">
        <v>27</v>
      </c>
      <c r="F81" s="8">
        <v>3.99</v>
      </c>
      <c r="G81" s="4">
        <v>8</v>
      </c>
      <c r="H81" s="8">
        <v>1.01</v>
      </c>
      <c r="I81" s="4">
        <v>0</v>
      </c>
    </row>
    <row r="82" spans="1:9" x14ac:dyDescent="0.2">
      <c r="A82" s="2">
        <v>14</v>
      </c>
      <c r="B82" s="1" t="s">
        <v>55</v>
      </c>
      <c r="C82" s="4">
        <v>26</v>
      </c>
      <c r="D82" s="8">
        <v>1.73</v>
      </c>
      <c r="E82" s="4">
        <v>8</v>
      </c>
      <c r="F82" s="8">
        <v>1.18</v>
      </c>
      <c r="G82" s="4">
        <v>17</v>
      </c>
      <c r="H82" s="8">
        <v>2.15</v>
      </c>
      <c r="I82" s="4">
        <v>0</v>
      </c>
    </row>
    <row r="83" spans="1:9" x14ac:dyDescent="0.2">
      <c r="A83" s="2">
        <v>15</v>
      </c>
      <c r="B83" s="1" t="s">
        <v>52</v>
      </c>
      <c r="C83" s="4">
        <v>25</v>
      </c>
      <c r="D83" s="8">
        <v>1.67</v>
      </c>
      <c r="E83" s="4">
        <v>6</v>
      </c>
      <c r="F83" s="8">
        <v>0.89</v>
      </c>
      <c r="G83" s="4">
        <v>19</v>
      </c>
      <c r="H83" s="8">
        <v>2.41</v>
      </c>
      <c r="I83" s="4">
        <v>0</v>
      </c>
    </row>
    <row r="84" spans="1:9" x14ac:dyDescent="0.2">
      <c r="A84" s="2">
        <v>16</v>
      </c>
      <c r="B84" s="1" t="s">
        <v>67</v>
      </c>
      <c r="C84" s="4">
        <v>23</v>
      </c>
      <c r="D84" s="8">
        <v>1.53</v>
      </c>
      <c r="E84" s="4">
        <v>1</v>
      </c>
      <c r="F84" s="8">
        <v>0.15</v>
      </c>
      <c r="G84" s="4">
        <v>22</v>
      </c>
      <c r="H84" s="8">
        <v>2.78</v>
      </c>
      <c r="I84" s="4">
        <v>0</v>
      </c>
    </row>
    <row r="85" spans="1:9" x14ac:dyDescent="0.2">
      <c r="A85" s="2">
        <v>17</v>
      </c>
      <c r="B85" s="1" t="s">
        <v>45</v>
      </c>
      <c r="C85" s="4">
        <v>21</v>
      </c>
      <c r="D85" s="8">
        <v>1.4</v>
      </c>
      <c r="E85" s="4">
        <v>4</v>
      </c>
      <c r="F85" s="8">
        <v>0.59</v>
      </c>
      <c r="G85" s="4">
        <v>17</v>
      </c>
      <c r="H85" s="8">
        <v>2.15</v>
      </c>
      <c r="I85" s="4">
        <v>0</v>
      </c>
    </row>
    <row r="86" spans="1:9" x14ac:dyDescent="0.2">
      <c r="A86" s="2">
        <v>17</v>
      </c>
      <c r="B86" s="1" t="s">
        <v>65</v>
      </c>
      <c r="C86" s="4">
        <v>21</v>
      </c>
      <c r="D86" s="8">
        <v>1.4</v>
      </c>
      <c r="E86" s="4">
        <v>0</v>
      </c>
      <c r="F86" s="8">
        <v>0</v>
      </c>
      <c r="G86" s="4">
        <v>17</v>
      </c>
      <c r="H86" s="8">
        <v>2.15</v>
      </c>
      <c r="I86" s="4">
        <v>0</v>
      </c>
    </row>
    <row r="87" spans="1:9" x14ac:dyDescent="0.2">
      <c r="A87" s="2">
        <v>19</v>
      </c>
      <c r="B87" s="1" t="s">
        <v>66</v>
      </c>
      <c r="C87" s="4">
        <v>19</v>
      </c>
      <c r="D87" s="8">
        <v>1.27</v>
      </c>
      <c r="E87" s="4">
        <v>3</v>
      </c>
      <c r="F87" s="8">
        <v>0.44</v>
      </c>
      <c r="G87" s="4">
        <v>16</v>
      </c>
      <c r="H87" s="8">
        <v>2.0299999999999998</v>
      </c>
      <c r="I87" s="4">
        <v>0</v>
      </c>
    </row>
    <row r="88" spans="1:9" x14ac:dyDescent="0.2">
      <c r="A88" s="2">
        <v>19</v>
      </c>
      <c r="B88" s="1" t="s">
        <v>68</v>
      </c>
      <c r="C88" s="4">
        <v>19</v>
      </c>
      <c r="D88" s="8">
        <v>1.27</v>
      </c>
      <c r="E88" s="4">
        <v>5</v>
      </c>
      <c r="F88" s="8">
        <v>0.74</v>
      </c>
      <c r="G88" s="4">
        <v>13</v>
      </c>
      <c r="H88" s="8">
        <v>1.65</v>
      </c>
      <c r="I88" s="4">
        <v>0</v>
      </c>
    </row>
    <row r="89" spans="1:9" x14ac:dyDescent="0.2">
      <c r="A89" s="1"/>
      <c r="C89" s="4"/>
      <c r="D89" s="8"/>
      <c r="E89" s="4"/>
      <c r="F89" s="8"/>
      <c r="G89" s="4"/>
      <c r="H89" s="8"/>
      <c r="I89" s="4"/>
    </row>
    <row r="90" spans="1:9" x14ac:dyDescent="0.2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2">
      <c r="A91" s="2">
        <v>1</v>
      </c>
      <c r="B91" s="1" t="s">
        <v>56</v>
      </c>
      <c r="C91" s="4">
        <v>109</v>
      </c>
      <c r="D91" s="8">
        <v>13.04</v>
      </c>
      <c r="E91" s="4">
        <v>87</v>
      </c>
      <c r="F91" s="8">
        <v>17.79</v>
      </c>
      <c r="G91" s="4">
        <v>22</v>
      </c>
      <c r="H91" s="8">
        <v>6.63</v>
      </c>
      <c r="I91" s="4">
        <v>0</v>
      </c>
    </row>
    <row r="92" spans="1:9" x14ac:dyDescent="0.2">
      <c r="A92" s="2">
        <v>2</v>
      </c>
      <c r="B92" s="1" t="s">
        <v>57</v>
      </c>
      <c r="C92" s="4">
        <v>94</v>
      </c>
      <c r="D92" s="8">
        <v>11.24</v>
      </c>
      <c r="E92" s="4">
        <v>85</v>
      </c>
      <c r="F92" s="8">
        <v>17.38</v>
      </c>
      <c r="G92" s="4">
        <v>9</v>
      </c>
      <c r="H92" s="8">
        <v>2.71</v>
      </c>
      <c r="I92" s="4">
        <v>0</v>
      </c>
    </row>
    <row r="93" spans="1:9" x14ac:dyDescent="0.2">
      <c r="A93" s="2">
        <v>3</v>
      </c>
      <c r="B93" s="1" t="s">
        <v>53</v>
      </c>
      <c r="C93" s="4">
        <v>77</v>
      </c>
      <c r="D93" s="8">
        <v>9.2100000000000009</v>
      </c>
      <c r="E93" s="4">
        <v>64</v>
      </c>
      <c r="F93" s="8">
        <v>13.09</v>
      </c>
      <c r="G93" s="4">
        <v>12</v>
      </c>
      <c r="H93" s="8">
        <v>3.61</v>
      </c>
      <c r="I93" s="4">
        <v>0</v>
      </c>
    </row>
    <row r="94" spans="1:9" x14ac:dyDescent="0.2">
      <c r="A94" s="2">
        <v>4</v>
      </c>
      <c r="B94" s="1" t="s">
        <v>51</v>
      </c>
      <c r="C94" s="4">
        <v>66</v>
      </c>
      <c r="D94" s="8">
        <v>7.89</v>
      </c>
      <c r="E94" s="4">
        <v>36</v>
      </c>
      <c r="F94" s="8">
        <v>7.36</v>
      </c>
      <c r="G94" s="4">
        <v>30</v>
      </c>
      <c r="H94" s="8">
        <v>9.0399999999999991</v>
      </c>
      <c r="I94" s="4">
        <v>0</v>
      </c>
    </row>
    <row r="95" spans="1:9" x14ac:dyDescent="0.2">
      <c r="A95" s="2">
        <v>5</v>
      </c>
      <c r="B95" s="1" t="s">
        <v>41</v>
      </c>
      <c r="C95" s="4">
        <v>46</v>
      </c>
      <c r="D95" s="8">
        <v>5.5</v>
      </c>
      <c r="E95" s="4">
        <v>7</v>
      </c>
      <c r="F95" s="8">
        <v>1.43</v>
      </c>
      <c r="G95" s="4">
        <v>39</v>
      </c>
      <c r="H95" s="8">
        <v>11.75</v>
      </c>
      <c r="I95" s="4">
        <v>0</v>
      </c>
    </row>
    <row r="96" spans="1:9" x14ac:dyDescent="0.2">
      <c r="A96" s="2">
        <v>6</v>
      </c>
      <c r="B96" s="1" t="s">
        <v>58</v>
      </c>
      <c r="C96" s="4">
        <v>42</v>
      </c>
      <c r="D96" s="8">
        <v>5.0199999999999996</v>
      </c>
      <c r="E96" s="4">
        <v>29</v>
      </c>
      <c r="F96" s="8">
        <v>5.93</v>
      </c>
      <c r="G96" s="4">
        <v>4</v>
      </c>
      <c r="H96" s="8">
        <v>1.2</v>
      </c>
      <c r="I96" s="4">
        <v>0</v>
      </c>
    </row>
    <row r="97" spans="1:9" x14ac:dyDescent="0.2">
      <c r="A97" s="2">
        <v>7</v>
      </c>
      <c r="B97" s="1" t="s">
        <v>42</v>
      </c>
      <c r="C97" s="4">
        <v>41</v>
      </c>
      <c r="D97" s="8">
        <v>4.9000000000000004</v>
      </c>
      <c r="E97" s="4">
        <v>9</v>
      </c>
      <c r="F97" s="8">
        <v>1.84</v>
      </c>
      <c r="G97" s="4">
        <v>32</v>
      </c>
      <c r="H97" s="8">
        <v>9.64</v>
      </c>
      <c r="I97" s="4">
        <v>0</v>
      </c>
    </row>
    <row r="98" spans="1:9" x14ac:dyDescent="0.2">
      <c r="A98" s="2">
        <v>8</v>
      </c>
      <c r="B98" s="1" t="s">
        <v>48</v>
      </c>
      <c r="C98" s="4">
        <v>30</v>
      </c>
      <c r="D98" s="8">
        <v>3.59</v>
      </c>
      <c r="E98" s="4">
        <v>19</v>
      </c>
      <c r="F98" s="8">
        <v>3.89</v>
      </c>
      <c r="G98" s="4">
        <v>11</v>
      </c>
      <c r="H98" s="8">
        <v>3.31</v>
      </c>
      <c r="I98" s="4">
        <v>0</v>
      </c>
    </row>
    <row r="99" spans="1:9" x14ac:dyDescent="0.2">
      <c r="A99" s="2">
        <v>8</v>
      </c>
      <c r="B99" s="1" t="s">
        <v>49</v>
      </c>
      <c r="C99" s="4">
        <v>30</v>
      </c>
      <c r="D99" s="8">
        <v>3.59</v>
      </c>
      <c r="E99" s="4">
        <v>23</v>
      </c>
      <c r="F99" s="8">
        <v>4.7</v>
      </c>
      <c r="G99" s="4">
        <v>7</v>
      </c>
      <c r="H99" s="8">
        <v>2.11</v>
      </c>
      <c r="I99" s="4">
        <v>0</v>
      </c>
    </row>
    <row r="100" spans="1:9" x14ac:dyDescent="0.2">
      <c r="A100" s="2">
        <v>10</v>
      </c>
      <c r="B100" s="1" t="s">
        <v>54</v>
      </c>
      <c r="C100" s="4">
        <v>27</v>
      </c>
      <c r="D100" s="8">
        <v>3.23</v>
      </c>
      <c r="E100" s="4">
        <v>23</v>
      </c>
      <c r="F100" s="8">
        <v>4.7</v>
      </c>
      <c r="G100" s="4">
        <v>4</v>
      </c>
      <c r="H100" s="8">
        <v>1.2</v>
      </c>
      <c r="I100" s="4">
        <v>0</v>
      </c>
    </row>
    <row r="101" spans="1:9" x14ac:dyDescent="0.2">
      <c r="A101" s="2">
        <v>11</v>
      </c>
      <c r="B101" s="1" t="s">
        <v>59</v>
      </c>
      <c r="C101" s="4">
        <v>26</v>
      </c>
      <c r="D101" s="8">
        <v>3.11</v>
      </c>
      <c r="E101" s="4">
        <v>19</v>
      </c>
      <c r="F101" s="8">
        <v>3.89</v>
      </c>
      <c r="G101" s="4">
        <v>7</v>
      </c>
      <c r="H101" s="8">
        <v>2.11</v>
      </c>
      <c r="I101" s="4">
        <v>0</v>
      </c>
    </row>
    <row r="102" spans="1:9" x14ac:dyDescent="0.2">
      <c r="A102" s="2">
        <v>12</v>
      </c>
      <c r="B102" s="1" t="s">
        <v>50</v>
      </c>
      <c r="C102" s="4">
        <v>24</v>
      </c>
      <c r="D102" s="8">
        <v>2.87</v>
      </c>
      <c r="E102" s="4">
        <v>10</v>
      </c>
      <c r="F102" s="8">
        <v>2.04</v>
      </c>
      <c r="G102" s="4">
        <v>14</v>
      </c>
      <c r="H102" s="8">
        <v>4.22</v>
      </c>
      <c r="I102" s="4">
        <v>0</v>
      </c>
    </row>
    <row r="103" spans="1:9" x14ac:dyDescent="0.2">
      <c r="A103" s="2">
        <v>13</v>
      </c>
      <c r="B103" s="1" t="s">
        <v>43</v>
      </c>
      <c r="C103" s="4">
        <v>22</v>
      </c>
      <c r="D103" s="8">
        <v>2.63</v>
      </c>
      <c r="E103" s="4">
        <v>8</v>
      </c>
      <c r="F103" s="8">
        <v>1.64</v>
      </c>
      <c r="G103" s="4">
        <v>14</v>
      </c>
      <c r="H103" s="8">
        <v>4.22</v>
      </c>
      <c r="I103" s="4">
        <v>0</v>
      </c>
    </row>
    <row r="104" spans="1:9" x14ac:dyDescent="0.2">
      <c r="A104" s="2">
        <v>14</v>
      </c>
      <c r="B104" s="1" t="s">
        <v>55</v>
      </c>
      <c r="C104" s="4">
        <v>20</v>
      </c>
      <c r="D104" s="8">
        <v>2.39</v>
      </c>
      <c r="E104" s="4">
        <v>9</v>
      </c>
      <c r="F104" s="8">
        <v>1.84</v>
      </c>
      <c r="G104" s="4">
        <v>11</v>
      </c>
      <c r="H104" s="8">
        <v>3.31</v>
      </c>
      <c r="I104" s="4">
        <v>0</v>
      </c>
    </row>
    <row r="105" spans="1:9" x14ac:dyDescent="0.2">
      <c r="A105" s="2">
        <v>15</v>
      </c>
      <c r="B105" s="1" t="s">
        <v>60</v>
      </c>
      <c r="C105" s="4">
        <v>17</v>
      </c>
      <c r="D105" s="8">
        <v>2.0299999999999998</v>
      </c>
      <c r="E105" s="4">
        <v>13</v>
      </c>
      <c r="F105" s="8">
        <v>2.66</v>
      </c>
      <c r="G105" s="4">
        <v>4</v>
      </c>
      <c r="H105" s="8">
        <v>1.2</v>
      </c>
      <c r="I105" s="4">
        <v>0</v>
      </c>
    </row>
    <row r="106" spans="1:9" x14ac:dyDescent="0.2">
      <c r="A106" s="2">
        <v>16</v>
      </c>
      <c r="B106" s="1" t="s">
        <v>65</v>
      </c>
      <c r="C106" s="4">
        <v>15</v>
      </c>
      <c r="D106" s="8">
        <v>1.79</v>
      </c>
      <c r="E106" s="4">
        <v>0</v>
      </c>
      <c r="F106" s="8">
        <v>0</v>
      </c>
      <c r="G106" s="4">
        <v>13</v>
      </c>
      <c r="H106" s="8">
        <v>3.92</v>
      </c>
      <c r="I106" s="4">
        <v>0</v>
      </c>
    </row>
    <row r="107" spans="1:9" x14ac:dyDescent="0.2">
      <c r="A107" s="2">
        <v>17</v>
      </c>
      <c r="B107" s="1" t="s">
        <v>66</v>
      </c>
      <c r="C107" s="4">
        <v>12</v>
      </c>
      <c r="D107" s="8">
        <v>1.44</v>
      </c>
      <c r="E107" s="4">
        <v>3</v>
      </c>
      <c r="F107" s="8">
        <v>0.61</v>
      </c>
      <c r="G107" s="4">
        <v>9</v>
      </c>
      <c r="H107" s="8">
        <v>2.71</v>
      </c>
      <c r="I107" s="4">
        <v>0</v>
      </c>
    </row>
    <row r="108" spans="1:9" x14ac:dyDescent="0.2">
      <c r="A108" s="2">
        <v>18</v>
      </c>
      <c r="B108" s="1" t="s">
        <v>52</v>
      </c>
      <c r="C108" s="4">
        <v>10</v>
      </c>
      <c r="D108" s="8">
        <v>1.2</v>
      </c>
      <c r="E108" s="4">
        <v>5</v>
      </c>
      <c r="F108" s="8">
        <v>1.02</v>
      </c>
      <c r="G108" s="4">
        <v>5</v>
      </c>
      <c r="H108" s="8">
        <v>1.51</v>
      </c>
      <c r="I108" s="4">
        <v>0</v>
      </c>
    </row>
    <row r="109" spans="1:9" x14ac:dyDescent="0.2">
      <c r="A109" s="2">
        <v>18</v>
      </c>
      <c r="B109" s="1" t="s">
        <v>69</v>
      </c>
      <c r="C109" s="4">
        <v>10</v>
      </c>
      <c r="D109" s="8">
        <v>1.2</v>
      </c>
      <c r="E109" s="4">
        <v>6</v>
      </c>
      <c r="F109" s="8">
        <v>1.23</v>
      </c>
      <c r="G109" s="4">
        <v>4</v>
      </c>
      <c r="H109" s="8">
        <v>1.2</v>
      </c>
      <c r="I109" s="4">
        <v>0</v>
      </c>
    </row>
    <row r="110" spans="1:9" x14ac:dyDescent="0.2">
      <c r="A110" s="2">
        <v>20</v>
      </c>
      <c r="B110" s="1" t="s">
        <v>47</v>
      </c>
      <c r="C110" s="4">
        <v>9</v>
      </c>
      <c r="D110" s="8">
        <v>1.08</v>
      </c>
      <c r="E110" s="4">
        <v>1</v>
      </c>
      <c r="F110" s="8">
        <v>0.2</v>
      </c>
      <c r="G110" s="4">
        <v>8</v>
      </c>
      <c r="H110" s="8">
        <v>2.41</v>
      </c>
      <c r="I110" s="4">
        <v>0</v>
      </c>
    </row>
    <row r="111" spans="1:9" x14ac:dyDescent="0.2">
      <c r="A111" s="1"/>
      <c r="C111" s="4"/>
      <c r="D111" s="8"/>
      <c r="E111" s="4"/>
      <c r="F111" s="8"/>
      <c r="G111" s="4"/>
      <c r="H111" s="8"/>
      <c r="I111" s="4"/>
    </row>
    <row r="112" spans="1:9" x14ac:dyDescent="0.2">
      <c r="A112" s="1" t="s">
        <v>5</v>
      </c>
      <c r="C112" s="4"/>
      <c r="D112" s="8"/>
      <c r="E112" s="4"/>
      <c r="F112" s="8"/>
      <c r="G112" s="4"/>
      <c r="H112" s="8"/>
      <c r="I112" s="4"/>
    </row>
    <row r="113" spans="1:9" x14ac:dyDescent="0.2">
      <c r="A113" s="2">
        <v>1</v>
      </c>
      <c r="B113" s="1" t="s">
        <v>57</v>
      </c>
      <c r="C113" s="4">
        <v>194</v>
      </c>
      <c r="D113" s="8">
        <v>11.55</v>
      </c>
      <c r="E113" s="4">
        <v>172</v>
      </c>
      <c r="F113" s="8">
        <v>19.18</v>
      </c>
      <c r="G113" s="4">
        <v>22</v>
      </c>
      <c r="H113" s="8">
        <v>2.92</v>
      </c>
      <c r="I113" s="4">
        <v>0</v>
      </c>
    </row>
    <row r="114" spans="1:9" x14ac:dyDescent="0.2">
      <c r="A114" s="2">
        <v>2</v>
      </c>
      <c r="B114" s="1" t="s">
        <v>51</v>
      </c>
      <c r="C114" s="4">
        <v>158</v>
      </c>
      <c r="D114" s="8">
        <v>9.4</v>
      </c>
      <c r="E114" s="4">
        <v>70</v>
      </c>
      <c r="F114" s="8">
        <v>7.8</v>
      </c>
      <c r="G114" s="4">
        <v>88</v>
      </c>
      <c r="H114" s="8">
        <v>11.67</v>
      </c>
      <c r="I114" s="4">
        <v>0</v>
      </c>
    </row>
    <row r="115" spans="1:9" x14ac:dyDescent="0.2">
      <c r="A115" s="2">
        <v>3</v>
      </c>
      <c r="B115" s="1" t="s">
        <v>56</v>
      </c>
      <c r="C115" s="4">
        <v>132</v>
      </c>
      <c r="D115" s="8">
        <v>7.86</v>
      </c>
      <c r="E115" s="4">
        <v>110</v>
      </c>
      <c r="F115" s="8">
        <v>12.26</v>
      </c>
      <c r="G115" s="4">
        <v>21</v>
      </c>
      <c r="H115" s="8">
        <v>2.79</v>
      </c>
      <c r="I115" s="4">
        <v>1</v>
      </c>
    </row>
    <row r="116" spans="1:9" x14ac:dyDescent="0.2">
      <c r="A116" s="2">
        <v>4</v>
      </c>
      <c r="B116" s="1" t="s">
        <v>41</v>
      </c>
      <c r="C116" s="4">
        <v>100</v>
      </c>
      <c r="D116" s="8">
        <v>5.95</v>
      </c>
      <c r="E116" s="4">
        <v>29</v>
      </c>
      <c r="F116" s="8">
        <v>3.23</v>
      </c>
      <c r="G116" s="4">
        <v>71</v>
      </c>
      <c r="H116" s="8">
        <v>9.42</v>
      </c>
      <c r="I116" s="4">
        <v>0</v>
      </c>
    </row>
    <row r="117" spans="1:9" x14ac:dyDescent="0.2">
      <c r="A117" s="2">
        <v>5</v>
      </c>
      <c r="B117" s="1" t="s">
        <v>49</v>
      </c>
      <c r="C117" s="4">
        <v>89</v>
      </c>
      <c r="D117" s="8">
        <v>5.3</v>
      </c>
      <c r="E117" s="4">
        <v>58</v>
      </c>
      <c r="F117" s="8">
        <v>6.47</v>
      </c>
      <c r="G117" s="4">
        <v>30</v>
      </c>
      <c r="H117" s="8">
        <v>3.98</v>
      </c>
      <c r="I117" s="4">
        <v>1</v>
      </c>
    </row>
    <row r="118" spans="1:9" x14ac:dyDescent="0.2">
      <c r="A118" s="2">
        <v>6</v>
      </c>
      <c r="B118" s="1" t="s">
        <v>58</v>
      </c>
      <c r="C118" s="4">
        <v>82</v>
      </c>
      <c r="D118" s="8">
        <v>4.88</v>
      </c>
      <c r="E118" s="4">
        <v>50</v>
      </c>
      <c r="F118" s="8">
        <v>5.57</v>
      </c>
      <c r="G118" s="4">
        <v>15</v>
      </c>
      <c r="H118" s="8">
        <v>1.99</v>
      </c>
      <c r="I118" s="4">
        <v>0</v>
      </c>
    </row>
    <row r="119" spans="1:9" x14ac:dyDescent="0.2">
      <c r="A119" s="2">
        <v>7</v>
      </c>
      <c r="B119" s="1" t="s">
        <v>50</v>
      </c>
      <c r="C119" s="4">
        <v>72</v>
      </c>
      <c r="D119" s="8">
        <v>4.29</v>
      </c>
      <c r="E119" s="4">
        <v>40</v>
      </c>
      <c r="F119" s="8">
        <v>4.46</v>
      </c>
      <c r="G119" s="4">
        <v>32</v>
      </c>
      <c r="H119" s="8">
        <v>4.24</v>
      </c>
      <c r="I119" s="4">
        <v>0</v>
      </c>
    </row>
    <row r="120" spans="1:9" x14ac:dyDescent="0.2">
      <c r="A120" s="2">
        <v>8</v>
      </c>
      <c r="B120" s="1" t="s">
        <v>53</v>
      </c>
      <c r="C120" s="4">
        <v>69</v>
      </c>
      <c r="D120" s="8">
        <v>4.1100000000000003</v>
      </c>
      <c r="E120" s="4">
        <v>21</v>
      </c>
      <c r="F120" s="8">
        <v>2.34</v>
      </c>
      <c r="G120" s="4">
        <v>48</v>
      </c>
      <c r="H120" s="8">
        <v>6.37</v>
      </c>
      <c r="I120" s="4">
        <v>0</v>
      </c>
    </row>
    <row r="121" spans="1:9" x14ac:dyDescent="0.2">
      <c r="A121" s="2">
        <v>9</v>
      </c>
      <c r="B121" s="1" t="s">
        <v>44</v>
      </c>
      <c r="C121" s="4">
        <v>64</v>
      </c>
      <c r="D121" s="8">
        <v>3.81</v>
      </c>
      <c r="E121" s="4">
        <v>23</v>
      </c>
      <c r="F121" s="8">
        <v>2.56</v>
      </c>
      <c r="G121" s="4">
        <v>41</v>
      </c>
      <c r="H121" s="8">
        <v>5.44</v>
      </c>
      <c r="I121" s="4">
        <v>0</v>
      </c>
    </row>
    <row r="122" spans="1:9" x14ac:dyDescent="0.2">
      <c r="A122" s="2">
        <v>10</v>
      </c>
      <c r="B122" s="1" t="s">
        <v>48</v>
      </c>
      <c r="C122" s="4">
        <v>49</v>
      </c>
      <c r="D122" s="8">
        <v>2.92</v>
      </c>
      <c r="E122" s="4">
        <v>28</v>
      </c>
      <c r="F122" s="8">
        <v>3.12</v>
      </c>
      <c r="G122" s="4">
        <v>21</v>
      </c>
      <c r="H122" s="8">
        <v>2.79</v>
      </c>
      <c r="I122" s="4">
        <v>0</v>
      </c>
    </row>
    <row r="123" spans="1:9" x14ac:dyDescent="0.2">
      <c r="A123" s="2">
        <v>11</v>
      </c>
      <c r="B123" s="1" t="s">
        <v>43</v>
      </c>
      <c r="C123" s="4">
        <v>46</v>
      </c>
      <c r="D123" s="8">
        <v>2.74</v>
      </c>
      <c r="E123" s="4">
        <v>22</v>
      </c>
      <c r="F123" s="8">
        <v>2.4500000000000002</v>
      </c>
      <c r="G123" s="4">
        <v>24</v>
      </c>
      <c r="H123" s="8">
        <v>3.18</v>
      </c>
      <c r="I123" s="4">
        <v>0</v>
      </c>
    </row>
    <row r="124" spans="1:9" x14ac:dyDescent="0.2">
      <c r="A124" s="2">
        <v>12</v>
      </c>
      <c r="B124" s="1" t="s">
        <v>59</v>
      </c>
      <c r="C124" s="4">
        <v>45</v>
      </c>
      <c r="D124" s="8">
        <v>2.68</v>
      </c>
      <c r="E124" s="4">
        <v>41</v>
      </c>
      <c r="F124" s="8">
        <v>4.57</v>
      </c>
      <c r="G124" s="4">
        <v>4</v>
      </c>
      <c r="H124" s="8">
        <v>0.53</v>
      </c>
      <c r="I124" s="4">
        <v>0</v>
      </c>
    </row>
    <row r="125" spans="1:9" x14ac:dyDescent="0.2">
      <c r="A125" s="2">
        <v>13</v>
      </c>
      <c r="B125" s="1" t="s">
        <v>42</v>
      </c>
      <c r="C125" s="4">
        <v>43</v>
      </c>
      <c r="D125" s="8">
        <v>2.56</v>
      </c>
      <c r="E125" s="4">
        <v>23</v>
      </c>
      <c r="F125" s="8">
        <v>2.56</v>
      </c>
      <c r="G125" s="4">
        <v>20</v>
      </c>
      <c r="H125" s="8">
        <v>2.65</v>
      </c>
      <c r="I125" s="4">
        <v>0</v>
      </c>
    </row>
    <row r="126" spans="1:9" x14ac:dyDescent="0.2">
      <c r="A126" s="2">
        <v>14</v>
      </c>
      <c r="B126" s="1" t="s">
        <v>54</v>
      </c>
      <c r="C126" s="4">
        <v>37</v>
      </c>
      <c r="D126" s="8">
        <v>2.2000000000000002</v>
      </c>
      <c r="E126" s="4">
        <v>28</v>
      </c>
      <c r="F126" s="8">
        <v>3.12</v>
      </c>
      <c r="G126" s="4">
        <v>9</v>
      </c>
      <c r="H126" s="8">
        <v>1.19</v>
      </c>
      <c r="I126" s="4">
        <v>0</v>
      </c>
    </row>
    <row r="127" spans="1:9" x14ac:dyDescent="0.2">
      <c r="A127" s="2">
        <v>15</v>
      </c>
      <c r="B127" s="1" t="s">
        <v>55</v>
      </c>
      <c r="C127" s="4">
        <v>34</v>
      </c>
      <c r="D127" s="8">
        <v>2.02</v>
      </c>
      <c r="E127" s="4">
        <v>20</v>
      </c>
      <c r="F127" s="8">
        <v>2.23</v>
      </c>
      <c r="G127" s="4">
        <v>14</v>
      </c>
      <c r="H127" s="8">
        <v>1.86</v>
      </c>
      <c r="I127" s="4">
        <v>0</v>
      </c>
    </row>
    <row r="128" spans="1:9" x14ac:dyDescent="0.2">
      <c r="A128" s="2">
        <v>16</v>
      </c>
      <c r="B128" s="1" t="s">
        <v>47</v>
      </c>
      <c r="C128" s="4">
        <v>28</v>
      </c>
      <c r="D128" s="8">
        <v>1.67</v>
      </c>
      <c r="E128" s="4">
        <v>12</v>
      </c>
      <c r="F128" s="8">
        <v>1.34</v>
      </c>
      <c r="G128" s="4">
        <v>16</v>
      </c>
      <c r="H128" s="8">
        <v>2.12</v>
      </c>
      <c r="I128" s="4">
        <v>0</v>
      </c>
    </row>
    <row r="129" spans="1:9" x14ac:dyDescent="0.2">
      <c r="A129" s="2">
        <v>17</v>
      </c>
      <c r="B129" s="1" t="s">
        <v>45</v>
      </c>
      <c r="C129" s="4">
        <v>27</v>
      </c>
      <c r="D129" s="8">
        <v>1.61</v>
      </c>
      <c r="E129" s="4">
        <v>7</v>
      </c>
      <c r="F129" s="8">
        <v>0.78</v>
      </c>
      <c r="G129" s="4">
        <v>20</v>
      </c>
      <c r="H129" s="8">
        <v>2.65</v>
      </c>
      <c r="I129" s="4">
        <v>0</v>
      </c>
    </row>
    <row r="130" spans="1:9" x14ac:dyDescent="0.2">
      <c r="A130" s="2">
        <v>18</v>
      </c>
      <c r="B130" s="1" t="s">
        <v>60</v>
      </c>
      <c r="C130" s="4">
        <v>24</v>
      </c>
      <c r="D130" s="8">
        <v>1.43</v>
      </c>
      <c r="E130" s="4">
        <v>22</v>
      </c>
      <c r="F130" s="8">
        <v>2.4500000000000002</v>
      </c>
      <c r="G130" s="4">
        <v>2</v>
      </c>
      <c r="H130" s="8">
        <v>0.27</v>
      </c>
      <c r="I130" s="4">
        <v>0</v>
      </c>
    </row>
    <row r="131" spans="1:9" x14ac:dyDescent="0.2">
      <c r="A131" s="2">
        <v>19</v>
      </c>
      <c r="B131" s="1" t="s">
        <v>46</v>
      </c>
      <c r="C131" s="4">
        <v>23</v>
      </c>
      <c r="D131" s="8">
        <v>1.37</v>
      </c>
      <c r="E131" s="4">
        <v>6</v>
      </c>
      <c r="F131" s="8">
        <v>0.67</v>
      </c>
      <c r="G131" s="4">
        <v>17</v>
      </c>
      <c r="H131" s="8">
        <v>2.25</v>
      </c>
      <c r="I131" s="4">
        <v>0</v>
      </c>
    </row>
    <row r="132" spans="1:9" x14ac:dyDescent="0.2">
      <c r="A132" s="2">
        <v>20</v>
      </c>
      <c r="B132" s="1" t="s">
        <v>67</v>
      </c>
      <c r="C132" s="4">
        <v>21</v>
      </c>
      <c r="D132" s="8">
        <v>1.25</v>
      </c>
      <c r="E132" s="4">
        <v>5</v>
      </c>
      <c r="F132" s="8">
        <v>0.56000000000000005</v>
      </c>
      <c r="G132" s="4">
        <v>16</v>
      </c>
      <c r="H132" s="8">
        <v>2.12</v>
      </c>
      <c r="I132" s="4">
        <v>0</v>
      </c>
    </row>
    <row r="133" spans="1:9" x14ac:dyDescent="0.2">
      <c r="A133" s="1"/>
      <c r="C133" s="4"/>
      <c r="D133" s="8"/>
      <c r="E133" s="4"/>
      <c r="F133" s="8"/>
      <c r="G133" s="4"/>
      <c r="H133" s="8"/>
      <c r="I133" s="4"/>
    </row>
    <row r="134" spans="1:9" x14ac:dyDescent="0.2">
      <c r="A134" s="1" t="s">
        <v>6</v>
      </c>
      <c r="C134" s="4"/>
      <c r="D134" s="8"/>
      <c r="E134" s="4"/>
      <c r="F134" s="8"/>
      <c r="G134" s="4"/>
      <c r="H134" s="8"/>
      <c r="I134" s="4"/>
    </row>
    <row r="135" spans="1:9" x14ac:dyDescent="0.2">
      <c r="A135" s="2">
        <v>1</v>
      </c>
      <c r="B135" s="1" t="s">
        <v>57</v>
      </c>
      <c r="C135" s="4">
        <v>118</v>
      </c>
      <c r="D135" s="8">
        <v>10.57</v>
      </c>
      <c r="E135" s="4">
        <v>107</v>
      </c>
      <c r="F135" s="8">
        <v>18.07</v>
      </c>
      <c r="G135" s="4">
        <v>11</v>
      </c>
      <c r="H135" s="8">
        <v>2.21</v>
      </c>
      <c r="I135" s="4">
        <v>0</v>
      </c>
    </row>
    <row r="136" spans="1:9" x14ac:dyDescent="0.2">
      <c r="A136" s="2">
        <v>2</v>
      </c>
      <c r="B136" s="1" t="s">
        <v>56</v>
      </c>
      <c r="C136" s="4">
        <v>100</v>
      </c>
      <c r="D136" s="8">
        <v>8.9600000000000009</v>
      </c>
      <c r="E136" s="4">
        <v>85</v>
      </c>
      <c r="F136" s="8">
        <v>14.36</v>
      </c>
      <c r="G136" s="4">
        <v>15</v>
      </c>
      <c r="H136" s="8">
        <v>3.01</v>
      </c>
      <c r="I136" s="4">
        <v>0</v>
      </c>
    </row>
    <row r="137" spans="1:9" x14ac:dyDescent="0.2">
      <c r="A137" s="2">
        <v>3</v>
      </c>
      <c r="B137" s="1" t="s">
        <v>51</v>
      </c>
      <c r="C137" s="4">
        <v>87</v>
      </c>
      <c r="D137" s="8">
        <v>7.8</v>
      </c>
      <c r="E137" s="4">
        <v>41</v>
      </c>
      <c r="F137" s="8">
        <v>6.93</v>
      </c>
      <c r="G137" s="4">
        <v>46</v>
      </c>
      <c r="H137" s="8">
        <v>9.24</v>
      </c>
      <c r="I137" s="4">
        <v>0</v>
      </c>
    </row>
    <row r="138" spans="1:9" x14ac:dyDescent="0.2">
      <c r="A138" s="2">
        <v>4</v>
      </c>
      <c r="B138" s="1" t="s">
        <v>41</v>
      </c>
      <c r="C138" s="4">
        <v>79</v>
      </c>
      <c r="D138" s="8">
        <v>7.08</v>
      </c>
      <c r="E138" s="4">
        <v>19</v>
      </c>
      <c r="F138" s="8">
        <v>3.21</v>
      </c>
      <c r="G138" s="4">
        <v>60</v>
      </c>
      <c r="H138" s="8">
        <v>12.05</v>
      </c>
      <c r="I138" s="4">
        <v>0</v>
      </c>
    </row>
    <row r="139" spans="1:9" x14ac:dyDescent="0.2">
      <c r="A139" s="2">
        <v>5</v>
      </c>
      <c r="B139" s="1" t="s">
        <v>42</v>
      </c>
      <c r="C139" s="4">
        <v>67</v>
      </c>
      <c r="D139" s="8">
        <v>6</v>
      </c>
      <c r="E139" s="4">
        <v>38</v>
      </c>
      <c r="F139" s="8">
        <v>6.42</v>
      </c>
      <c r="G139" s="4">
        <v>29</v>
      </c>
      <c r="H139" s="8">
        <v>5.82</v>
      </c>
      <c r="I139" s="4">
        <v>0</v>
      </c>
    </row>
    <row r="140" spans="1:9" x14ac:dyDescent="0.2">
      <c r="A140" s="2">
        <v>6</v>
      </c>
      <c r="B140" s="1" t="s">
        <v>49</v>
      </c>
      <c r="C140" s="4">
        <v>61</v>
      </c>
      <c r="D140" s="8">
        <v>5.47</v>
      </c>
      <c r="E140" s="4">
        <v>43</v>
      </c>
      <c r="F140" s="8">
        <v>7.26</v>
      </c>
      <c r="G140" s="4">
        <v>18</v>
      </c>
      <c r="H140" s="8">
        <v>3.61</v>
      </c>
      <c r="I140" s="4">
        <v>0</v>
      </c>
    </row>
    <row r="141" spans="1:9" x14ac:dyDescent="0.2">
      <c r="A141" s="2">
        <v>7</v>
      </c>
      <c r="B141" s="1" t="s">
        <v>50</v>
      </c>
      <c r="C141" s="4">
        <v>51</v>
      </c>
      <c r="D141" s="8">
        <v>4.57</v>
      </c>
      <c r="E141" s="4">
        <v>24</v>
      </c>
      <c r="F141" s="8">
        <v>4.05</v>
      </c>
      <c r="G141" s="4">
        <v>27</v>
      </c>
      <c r="H141" s="8">
        <v>5.42</v>
      </c>
      <c r="I141" s="4">
        <v>0</v>
      </c>
    </row>
    <row r="142" spans="1:9" x14ac:dyDescent="0.2">
      <c r="A142" s="2">
        <v>8</v>
      </c>
      <c r="B142" s="1" t="s">
        <v>58</v>
      </c>
      <c r="C142" s="4">
        <v>48</v>
      </c>
      <c r="D142" s="8">
        <v>4.3</v>
      </c>
      <c r="E142" s="4">
        <v>26</v>
      </c>
      <c r="F142" s="8">
        <v>4.3899999999999997</v>
      </c>
      <c r="G142" s="4">
        <v>10</v>
      </c>
      <c r="H142" s="8">
        <v>2.0099999999999998</v>
      </c>
      <c r="I142" s="4">
        <v>1</v>
      </c>
    </row>
    <row r="143" spans="1:9" x14ac:dyDescent="0.2">
      <c r="A143" s="2">
        <v>9</v>
      </c>
      <c r="B143" s="1" t="s">
        <v>53</v>
      </c>
      <c r="C143" s="4">
        <v>39</v>
      </c>
      <c r="D143" s="8">
        <v>3.49</v>
      </c>
      <c r="E143" s="4">
        <v>11</v>
      </c>
      <c r="F143" s="8">
        <v>1.86</v>
      </c>
      <c r="G143" s="4">
        <v>28</v>
      </c>
      <c r="H143" s="8">
        <v>5.62</v>
      </c>
      <c r="I143" s="4">
        <v>0</v>
      </c>
    </row>
    <row r="144" spans="1:9" x14ac:dyDescent="0.2">
      <c r="A144" s="2">
        <v>10</v>
      </c>
      <c r="B144" s="1" t="s">
        <v>59</v>
      </c>
      <c r="C144" s="4">
        <v>34</v>
      </c>
      <c r="D144" s="8">
        <v>3.05</v>
      </c>
      <c r="E144" s="4">
        <v>30</v>
      </c>
      <c r="F144" s="8">
        <v>5.07</v>
      </c>
      <c r="G144" s="4">
        <v>4</v>
      </c>
      <c r="H144" s="8">
        <v>0.8</v>
      </c>
      <c r="I144" s="4">
        <v>0</v>
      </c>
    </row>
    <row r="145" spans="1:9" x14ac:dyDescent="0.2">
      <c r="A145" s="2">
        <v>11</v>
      </c>
      <c r="B145" s="1" t="s">
        <v>43</v>
      </c>
      <c r="C145" s="4">
        <v>33</v>
      </c>
      <c r="D145" s="8">
        <v>2.96</v>
      </c>
      <c r="E145" s="4">
        <v>15</v>
      </c>
      <c r="F145" s="8">
        <v>2.5299999999999998</v>
      </c>
      <c r="G145" s="4">
        <v>18</v>
      </c>
      <c r="H145" s="8">
        <v>3.61</v>
      </c>
      <c r="I145" s="4">
        <v>0</v>
      </c>
    </row>
    <row r="146" spans="1:9" x14ac:dyDescent="0.2">
      <c r="A146" s="2">
        <v>12</v>
      </c>
      <c r="B146" s="1" t="s">
        <v>48</v>
      </c>
      <c r="C146" s="4">
        <v>28</v>
      </c>
      <c r="D146" s="8">
        <v>2.5099999999999998</v>
      </c>
      <c r="E146" s="4">
        <v>20</v>
      </c>
      <c r="F146" s="8">
        <v>3.38</v>
      </c>
      <c r="G146" s="4">
        <v>8</v>
      </c>
      <c r="H146" s="8">
        <v>1.61</v>
      </c>
      <c r="I146" s="4">
        <v>0</v>
      </c>
    </row>
    <row r="147" spans="1:9" x14ac:dyDescent="0.2">
      <c r="A147" s="2">
        <v>13</v>
      </c>
      <c r="B147" s="1" t="s">
        <v>66</v>
      </c>
      <c r="C147" s="4">
        <v>26</v>
      </c>
      <c r="D147" s="8">
        <v>2.33</v>
      </c>
      <c r="E147" s="4">
        <v>7</v>
      </c>
      <c r="F147" s="8">
        <v>1.18</v>
      </c>
      <c r="G147" s="4">
        <v>19</v>
      </c>
      <c r="H147" s="8">
        <v>3.82</v>
      </c>
      <c r="I147" s="4">
        <v>0</v>
      </c>
    </row>
    <row r="148" spans="1:9" x14ac:dyDescent="0.2">
      <c r="A148" s="2">
        <v>14</v>
      </c>
      <c r="B148" s="1" t="s">
        <v>55</v>
      </c>
      <c r="C148" s="4">
        <v>25</v>
      </c>
      <c r="D148" s="8">
        <v>2.2400000000000002</v>
      </c>
      <c r="E148" s="4">
        <v>12</v>
      </c>
      <c r="F148" s="8">
        <v>2.0299999999999998</v>
      </c>
      <c r="G148" s="4">
        <v>13</v>
      </c>
      <c r="H148" s="8">
        <v>2.61</v>
      </c>
      <c r="I148" s="4">
        <v>0</v>
      </c>
    </row>
    <row r="149" spans="1:9" x14ac:dyDescent="0.2">
      <c r="A149" s="2">
        <v>15</v>
      </c>
      <c r="B149" s="1" t="s">
        <v>65</v>
      </c>
      <c r="C149" s="4">
        <v>21</v>
      </c>
      <c r="D149" s="8">
        <v>1.88</v>
      </c>
      <c r="E149" s="4">
        <v>0</v>
      </c>
      <c r="F149" s="8">
        <v>0</v>
      </c>
      <c r="G149" s="4">
        <v>13</v>
      </c>
      <c r="H149" s="8">
        <v>2.61</v>
      </c>
      <c r="I149" s="4">
        <v>0</v>
      </c>
    </row>
    <row r="150" spans="1:9" x14ac:dyDescent="0.2">
      <c r="A150" s="2">
        <v>16</v>
      </c>
      <c r="B150" s="1" t="s">
        <v>60</v>
      </c>
      <c r="C150" s="4">
        <v>19</v>
      </c>
      <c r="D150" s="8">
        <v>1.7</v>
      </c>
      <c r="E150" s="4">
        <v>12</v>
      </c>
      <c r="F150" s="8">
        <v>2.0299999999999998</v>
      </c>
      <c r="G150" s="4">
        <v>7</v>
      </c>
      <c r="H150" s="8">
        <v>1.41</v>
      </c>
      <c r="I150" s="4">
        <v>0</v>
      </c>
    </row>
    <row r="151" spans="1:9" x14ac:dyDescent="0.2">
      <c r="A151" s="2">
        <v>17</v>
      </c>
      <c r="B151" s="1" t="s">
        <v>44</v>
      </c>
      <c r="C151" s="4">
        <v>16</v>
      </c>
      <c r="D151" s="8">
        <v>1.43</v>
      </c>
      <c r="E151" s="4">
        <v>8</v>
      </c>
      <c r="F151" s="8">
        <v>1.35</v>
      </c>
      <c r="G151" s="4">
        <v>8</v>
      </c>
      <c r="H151" s="8">
        <v>1.61</v>
      </c>
      <c r="I151" s="4">
        <v>0</v>
      </c>
    </row>
    <row r="152" spans="1:9" x14ac:dyDescent="0.2">
      <c r="A152" s="2">
        <v>17</v>
      </c>
      <c r="B152" s="1" t="s">
        <v>47</v>
      </c>
      <c r="C152" s="4">
        <v>16</v>
      </c>
      <c r="D152" s="8">
        <v>1.43</v>
      </c>
      <c r="E152" s="4">
        <v>7</v>
      </c>
      <c r="F152" s="8">
        <v>1.18</v>
      </c>
      <c r="G152" s="4">
        <v>9</v>
      </c>
      <c r="H152" s="8">
        <v>1.81</v>
      </c>
      <c r="I152" s="4">
        <v>0</v>
      </c>
    </row>
    <row r="153" spans="1:9" x14ac:dyDescent="0.2">
      <c r="A153" s="2">
        <v>19</v>
      </c>
      <c r="B153" s="1" t="s">
        <v>67</v>
      </c>
      <c r="C153" s="4">
        <v>14</v>
      </c>
      <c r="D153" s="8">
        <v>1.25</v>
      </c>
      <c r="E153" s="4">
        <v>2</v>
      </c>
      <c r="F153" s="8">
        <v>0.34</v>
      </c>
      <c r="G153" s="4">
        <v>12</v>
      </c>
      <c r="H153" s="8">
        <v>2.41</v>
      </c>
      <c r="I153" s="4">
        <v>0</v>
      </c>
    </row>
    <row r="154" spans="1:9" x14ac:dyDescent="0.2">
      <c r="A154" s="2">
        <v>19</v>
      </c>
      <c r="B154" s="1" t="s">
        <v>54</v>
      </c>
      <c r="C154" s="4">
        <v>14</v>
      </c>
      <c r="D154" s="8">
        <v>1.25</v>
      </c>
      <c r="E154" s="4">
        <v>12</v>
      </c>
      <c r="F154" s="8">
        <v>2.0299999999999998</v>
      </c>
      <c r="G154" s="4">
        <v>2</v>
      </c>
      <c r="H154" s="8">
        <v>0.4</v>
      </c>
      <c r="I154" s="4">
        <v>0</v>
      </c>
    </row>
    <row r="155" spans="1:9" x14ac:dyDescent="0.2">
      <c r="A155" s="1"/>
      <c r="C155" s="4"/>
      <c r="D155" s="8"/>
      <c r="E155" s="4"/>
      <c r="F155" s="8"/>
      <c r="G155" s="4"/>
      <c r="H155" s="8"/>
      <c r="I155" s="4"/>
    </row>
    <row r="156" spans="1:9" x14ac:dyDescent="0.2">
      <c r="A156" s="1" t="s">
        <v>7</v>
      </c>
      <c r="C156" s="4"/>
      <c r="D156" s="8"/>
      <c r="E156" s="4"/>
      <c r="F156" s="8"/>
      <c r="G156" s="4"/>
      <c r="H156" s="8"/>
      <c r="I156" s="4"/>
    </row>
    <row r="157" spans="1:9" x14ac:dyDescent="0.2">
      <c r="A157" s="2">
        <v>1</v>
      </c>
      <c r="B157" s="1" t="s">
        <v>57</v>
      </c>
      <c r="C157" s="4">
        <v>92</v>
      </c>
      <c r="D157" s="8">
        <v>11.54</v>
      </c>
      <c r="E157" s="4">
        <v>83</v>
      </c>
      <c r="F157" s="8">
        <v>17.149999999999999</v>
      </c>
      <c r="G157" s="4">
        <v>9</v>
      </c>
      <c r="H157" s="8">
        <v>2.96</v>
      </c>
      <c r="I157" s="4">
        <v>0</v>
      </c>
    </row>
    <row r="158" spans="1:9" x14ac:dyDescent="0.2">
      <c r="A158" s="2">
        <v>2</v>
      </c>
      <c r="B158" s="1" t="s">
        <v>56</v>
      </c>
      <c r="C158" s="4">
        <v>77</v>
      </c>
      <c r="D158" s="8">
        <v>9.66</v>
      </c>
      <c r="E158" s="4">
        <v>76</v>
      </c>
      <c r="F158" s="8">
        <v>15.7</v>
      </c>
      <c r="G158" s="4">
        <v>1</v>
      </c>
      <c r="H158" s="8">
        <v>0.33</v>
      </c>
      <c r="I158" s="4">
        <v>0</v>
      </c>
    </row>
    <row r="159" spans="1:9" x14ac:dyDescent="0.2">
      <c r="A159" s="2">
        <v>3</v>
      </c>
      <c r="B159" s="1" t="s">
        <v>51</v>
      </c>
      <c r="C159" s="4">
        <v>64</v>
      </c>
      <c r="D159" s="8">
        <v>8.0299999999999994</v>
      </c>
      <c r="E159" s="4">
        <v>30</v>
      </c>
      <c r="F159" s="8">
        <v>6.2</v>
      </c>
      <c r="G159" s="4">
        <v>34</v>
      </c>
      <c r="H159" s="8">
        <v>11.18</v>
      </c>
      <c r="I159" s="4">
        <v>0</v>
      </c>
    </row>
    <row r="160" spans="1:9" x14ac:dyDescent="0.2">
      <c r="A160" s="2">
        <v>4</v>
      </c>
      <c r="B160" s="1" t="s">
        <v>70</v>
      </c>
      <c r="C160" s="4">
        <v>61</v>
      </c>
      <c r="D160" s="8">
        <v>7.65</v>
      </c>
      <c r="E160" s="4">
        <v>35</v>
      </c>
      <c r="F160" s="8">
        <v>7.23</v>
      </c>
      <c r="G160" s="4">
        <v>26</v>
      </c>
      <c r="H160" s="8">
        <v>8.5500000000000007</v>
      </c>
      <c r="I160" s="4">
        <v>0</v>
      </c>
    </row>
    <row r="161" spans="1:9" x14ac:dyDescent="0.2">
      <c r="A161" s="2">
        <v>5</v>
      </c>
      <c r="B161" s="1" t="s">
        <v>41</v>
      </c>
      <c r="C161" s="4">
        <v>51</v>
      </c>
      <c r="D161" s="8">
        <v>6.4</v>
      </c>
      <c r="E161" s="4">
        <v>18</v>
      </c>
      <c r="F161" s="8">
        <v>3.72</v>
      </c>
      <c r="G161" s="4">
        <v>33</v>
      </c>
      <c r="H161" s="8">
        <v>10.86</v>
      </c>
      <c r="I161" s="4">
        <v>0</v>
      </c>
    </row>
    <row r="162" spans="1:9" x14ac:dyDescent="0.2">
      <c r="A162" s="2">
        <v>6</v>
      </c>
      <c r="B162" s="1" t="s">
        <v>49</v>
      </c>
      <c r="C162" s="4">
        <v>38</v>
      </c>
      <c r="D162" s="8">
        <v>4.7699999999999996</v>
      </c>
      <c r="E162" s="4">
        <v>27</v>
      </c>
      <c r="F162" s="8">
        <v>5.58</v>
      </c>
      <c r="G162" s="4">
        <v>11</v>
      </c>
      <c r="H162" s="8">
        <v>3.62</v>
      </c>
      <c r="I162" s="4">
        <v>0</v>
      </c>
    </row>
    <row r="163" spans="1:9" x14ac:dyDescent="0.2">
      <c r="A163" s="2">
        <v>7</v>
      </c>
      <c r="B163" s="1" t="s">
        <v>59</v>
      </c>
      <c r="C163" s="4">
        <v>34</v>
      </c>
      <c r="D163" s="8">
        <v>4.2699999999999996</v>
      </c>
      <c r="E163" s="4">
        <v>31</v>
      </c>
      <c r="F163" s="8">
        <v>6.4</v>
      </c>
      <c r="G163" s="4">
        <v>3</v>
      </c>
      <c r="H163" s="8">
        <v>0.99</v>
      </c>
      <c r="I163" s="4">
        <v>0</v>
      </c>
    </row>
    <row r="164" spans="1:9" x14ac:dyDescent="0.2">
      <c r="A164" s="2">
        <v>8</v>
      </c>
      <c r="B164" s="1" t="s">
        <v>50</v>
      </c>
      <c r="C164" s="4">
        <v>29</v>
      </c>
      <c r="D164" s="8">
        <v>3.64</v>
      </c>
      <c r="E164" s="4">
        <v>21</v>
      </c>
      <c r="F164" s="8">
        <v>4.34</v>
      </c>
      <c r="G164" s="4">
        <v>8</v>
      </c>
      <c r="H164" s="8">
        <v>2.63</v>
      </c>
      <c r="I164" s="4">
        <v>0</v>
      </c>
    </row>
    <row r="165" spans="1:9" x14ac:dyDescent="0.2">
      <c r="A165" s="2">
        <v>9</v>
      </c>
      <c r="B165" s="1" t="s">
        <v>72</v>
      </c>
      <c r="C165" s="4">
        <v>28</v>
      </c>
      <c r="D165" s="8">
        <v>3.51</v>
      </c>
      <c r="E165" s="4">
        <v>18</v>
      </c>
      <c r="F165" s="8">
        <v>3.72</v>
      </c>
      <c r="G165" s="4">
        <v>10</v>
      </c>
      <c r="H165" s="8">
        <v>3.29</v>
      </c>
      <c r="I165" s="4">
        <v>0</v>
      </c>
    </row>
    <row r="166" spans="1:9" x14ac:dyDescent="0.2">
      <c r="A166" s="2">
        <v>10</v>
      </c>
      <c r="B166" s="1" t="s">
        <v>42</v>
      </c>
      <c r="C166" s="4">
        <v>21</v>
      </c>
      <c r="D166" s="8">
        <v>2.63</v>
      </c>
      <c r="E166" s="4">
        <v>9</v>
      </c>
      <c r="F166" s="8">
        <v>1.86</v>
      </c>
      <c r="G166" s="4">
        <v>12</v>
      </c>
      <c r="H166" s="8">
        <v>3.95</v>
      </c>
      <c r="I166" s="4">
        <v>0</v>
      </c>
    </row>
    <row r="167" spans="1:9" x14ac:dyDescent="0.2">
      <c r="A167" s="2">
        <v>11</v>
      </c>
      <c r="B167" s="1" t="s">
        <v>43</v>
      </c>
      <c r="C167" s="4">
        <v>20</v>
      </c>
      <c r="D167" s="8">
        <v>2.5099999999999998</v>
      </c>
      <c r="E167" s="4">
        <v>14</v>
      </c>
      <c r="F167" s="8">
        <v>2.89</v>
      </c>
      <c r="G167" s="4">
        <v>6</v>
      </c>
      <c r="H167" s="8">
        <v>1.97</v>
      </c>
      <c r="I167" s="4">
        <v>0</v>
      </c>
    </row>
    <row r="168" spans="1:9" x14ac:dyDescent="0.2">
      <c r="A168" s="2">
        <v>12</v>
      </c>
      <c r="B168" s="1" t="s">
        <v>54</v>
      </c>
      <c r="C168" s="4">
        <v>18</v>
      </c>
      <c r="D168" s="8">
        <v>2.2599999999999998</v>
      </c>
      <c r="E168" s="4">
        <v>18</v>
      </c>
      <c r="F168" s="8">
        <v>3.72</v>
      </c>
      <c r="G168" s="4">
        <v>0</v>
      </c>
      <c r="H168" s="8">
        <v>0</v>
      </c>
      <c r="I168" s="4">
        <v>0</v>
      </c>
    </row>
    <row r="169" spans="1:9" x14ac:dyDescent="0.2">
      <c r="A169" s="2">
        <v>13</v>
      </c>
      <c r="B169" s="1" t="s">
        <v>53</v>
      </c>
      <c r="C169" s="4">
        <v>17</v>
      </c>
      <c r="D169" s="8">
        <v>2.13</v>
      </c>
      <c r="E169" s="4">
        <v>5</v>
      </c>
      <c r="F169" s="8">
        <v>1.03</v>
      </c>
      <c r="G169" s="4">
        <v>12</v>
      </c>
      <c r="H169" s="8">
        <v>3.95</v>
      </c>
      <c r="I169" s="4">
        <v>0</v>
      </c>
    </row>
    <row r="170" spans="1:9" x14ac:dyDescent="0.2">
      <c r="A170" s="2">
        <v>14</v>
      </c>
      <c r="B170" s="1" t="s">
        <v>58</v>
      </c>
      <c r="C170" s="4">
        <v>15</v>
      </c>
      <c r="D170" s="8">
        <v>1.88</v>
      </c>
      <c r="E170" s="4">
        <v>9</v>
      </c>
      <c r="F170" s="8">
        <v>1.86</v>
      </c>
      <c r="G170" s="4">
        <v>1</v>
      </c>
      <c r="H170" s="8">
        <v>0.33</v>
      </c>
      <c r="I170" s="4">
        <v>0</v>
      </c>
    </row>
    <row r="171" spans="1:9" x14ac:dyDescent="0.2">
      <c r="A171" s="2">
        <v>15</v>
      </c>
      <c r="B171" s="1" t="s">
        <v>47</v>
      </c>
      <c r="C171" s="4">
        <v>13</v>
      </c>
      <c r="D171" s="8">
        <v>1.63</v>
      </c>
      <c r="E171" s="4">
        <v>3</v>
      </c>
      <c r="F171" s="8">
        <v>0.62</v>
      </c>
      <c r="G171" s="4">
        <v>10</v>
      </c>
      <c r="H171" s="8">
        <v>3.29</v>
      </c>
      <c r="I171" s="4">
        <v>0</v>
      </c>
    </row>
    <row r="172" spans="1:9" x14ac:dyDescent="0.2">
      <c r="A172" s="2">
        <v>16</v>
      </c>
      <c r="B172" s="1" t="s">
        <v>44</v>
      </c>
      <c r="C172" s="4">
        <v>12</v>
      </c>
      <c r="D172" s="8">
        <v>1.51</v>
      </c>
      <c r="E172" s="4">
        <v>6</v>
      </c>
      <c r="F172" s="8">
        <v>1.24</v>
      </c>
      <c r="G172" s="4">
        <v>6</v>
      </c>
      <c r="H172" s="8">
        <v>1.97</v>
      </c>
      <c r="I172" s="4">
        <v>0</v>
      </c>
    </row>
    <row r="173" spans="1:9" x14ac:dyDescent="0.2">
      <c r="A173" s="2">
        <v>16</v>
      </c>
      <c r="B173" s="1" t="s">
        <v>73</v>
      </c>
      <c r="C173" s="4">
        <v>12</v>
      </c>
      <c r="D173" s="8">
        <v>1.51</v>
      </c>
      <c r="E173" s="4">
        <v>1</v>
      </c>
      <c r="F173" s="8">
        <v>0.21</v>
      </c>
      <c r="G173" s="4">
        <v>11</v>
      </c>
      <c r="H173" s="8">
        <v>3.62</v>
      </c>
      <c r="I173" s="4">
        <v>0</v>
      </c>
    </row>
    <row r="174" spans="1:9" x14ac:dyDescent="0.2">
      <c r="A174" s="2">
        <v>16</v>
      </c>
      <c r="B174" s="1" t="s">
        <v>48</v>
      </c>
      <c r="C174" s="4">
        <v>12</v>
      </c>
      <c r="D174" s="8">
        <v>1.51</v>
      </c>
      <c r="E174" s="4">
        <v>8</v>
      </c>
      <c r="F174" s="8">
        <v>1.65</v>
      </c>
      <c r="G174" s="4">
        <v>4</v>
      </c>
      <c r="H174" s="8">
        <v>1.32</v>
      </c>
      <c r="I174" s="4">
        <v>0</v>
      </c>
    </row>
    <row r="175" spans="1:9" x14ac:dyDescent="0.2">
      <c r="A175" s="2">
        <v>19</v>
      </c>
      <c r="B175" s="1" t="s">
        <v>71</v>
      </c>
      <c r="C175" s="4">
        <v>10</v>
      </c>
      <c r="D175" s="8">
        <v>1.25</v>
      </c>
      <c r="E175" s="4">
        <v>6</v>
      </c>
      <c r="F175" s="8">
        <v>1.24</v>
      </c>
      <c r="G175" s="4">
        <v>4</v>
      </c>
      <c r="H175" s="8">
        <v>1.32</v>
      </c>
      <c r="I175" s="4">
        <v>0</v>
      </c>
    </row>
    <row r="176" spans="1:9" x14ac:dyDescent="0.2">
      <c r="A176" s="2">
        <v>20</v>
      </c>
      <c r="B176" s="1" t="s">
        <v>74</v>
      </c>
      <c r="C176" s="4">
        <v>9</v>
      </c>
      <c r="D176" s="8">
        <v>1.1299999999999999</v>
      </c>
      <c r="E176" s="4">
        <v>2</v>
      </c>
      <c r="F176" s="8">
        <v>0.41</v>
      </c>
      <c r="G176" s="4">
        <v>7</v>
      </c>
      <c r="H176" s="8">
        <v>2.2999999999999998</v>
      </c>
      <c r="I176" s="4">
        <v>0</v>
      </c>
    </row>
    <row r="177" spans="1:9" x14ac:dyDescent="0.2">
      <c r="A177" s="2">
        <v>20</v>
      </c>
      <c r="B177" s="1" t="s">
        <v>55</v>
      </c>
      <c r="C177" s="4">
        <v>9</v>
      </c>
      <c r="D177" s="8">
        <v>1.1299999999999999</v>
      </c>
      <c r="E177" s="4">
        <v>8</v>
      </c>
      <c r="F177" s="8">
        <v>1.65</v>
      </c>
      <c r="G177" s="4">
        <v>1</v>
      </c>
      <c r="H177" s="8">
        <v>0.33</v>
      </c>
      <c r="I177" s="4">
        <v>0</v>
      </c>
    </row>
    <row r="178" spans="1:9" x14ac:dyDescent="0.2">
      <c r="A178" s="2">
        <v>20</v>
      </c>
      <c r="B178" s="1" t="s">
        <v>60</v>
      </c>
      <c r="C178" s="4">
        <v>9</v>
      </c>
      <c r="D178" s="8">
        <v>1.1299999999999999</v>
      </c>
      <c r="E178" s="4">
        <v>7</v>
      </c>
      <c r="F178" s="8">
        <v>1.45</v>
      </c>
      <c r="G178" s="4">
        <v>2</v>
      </c>
      <c r="H178" s="8">
        <v>0.66</v>
      </c>
      <c r="I178" s="4">
        <v>0</v>
      </c>
    </row>
    <row r="179" spans="1:9" x14ac:dyDescent="0.2">
      <c r="A179" s="1"/>
      <c r="C179" s="4"/>
      <c r="D179" s="8"/>
      <c r="E179" s="4"/>
      <c r="F179" s="8"/>
      <c r="G179" s="4"/>
      <c r="H179" s="8"/>
      <c r="I179" s="4"/>
    </row>
    <row r="180" spans="1:9" x14ac:dyDescent="0.2">
      <c r="A180" s="1" t="s">
        <v>8</v>
      </c>
      <c r="C180" s="4"/>
      <c r="D180" s="8"/>
      <c r="E180" s="4"/>
      <c r="F180" s="8"/>
      <c r="G180" s="4"/>
      <c r="H180" s="8"/>
      <c r="I180" s="4"/>
    </row>
    <row r="181" spans="1:9" x14ac:dyDescent="0.2">
      <c r="A181" s="2">
        <v>1</v>
      </c>
      <c r="B181" s="1" t="s">
        <v>57</v>
      </c>
      <c r="C181" s="4">
        <v>177</v>
      </c>
      <c r="D181" s="8">
        <v>10.67</v>
      </c>
      <c r="E181" s="4">
        <v>163</v>
      </c>
      <c r="F181" s="8">
        <v>16.93</v>
      </c>
      <c r="G181" s="4">
        <v>14</v>
      </c>
      <c r="H181" s="8">
        <v>2.1</v>
      </c>
      <c r="I181" s="4">
        <v>0</v>
      </c>
    </row>
    <row r="182" spans="1:9" x14ac:dyDescent="0.2">
      <c r="A182" s="2">
        <v>2</v>
      </c>
      <c r="B182" s="1" t="s">
        <v>51</v>
      </c>
      <c r="C182" s="4">
        <v>135</v>
      </c>
      <c r="D182" s="8">
        <v>8.14</v>
      </c>
      <c r="E182" s="4">
        <v>77</v>
      </c>
      <c r="F182" s="8">
        <v>8</v>
      </c>
      <c r="G182" s="4">
        <v>58</v>
      </c>
      <c r="H182" s="8">
        <v>8.6999999999999993</v>
      </c>
      <c r="I182" s="4">
        <v>0</v>
      </c>
    </row>
    <row r="183" spans="1:9" x14ac:dyDescent="0.2">
      <c r="A183" s="2">
        <v>3</v>
      </c>
      <c r="B183" s="1" t="s">
        <v>41</v>
      </c>
      <c r="C183" s="4">
        <v>133</v>
      </c>
      <c r="D183" s="8">
        <v>8.02</v>
      </c>
      <c r="E183" s="4">
        <v>35</v>
      </c>
      <c r="F183" s="8">
        <v>3.63</v>
      </c>
      <c r="G183" s="4">
        <v>98</v>
      </c>
      <c r="H183" s="8">
        <v>14.69</v>
      </c>
      <c r="I183" s="4">
        <v>0</v>
      </c>
    </row>
    <row r="184" spans="1:9" x14ac:dyDescent="0.2">
      <c r="A184" s="2">
        <v>4</v>
      </c>
      <c r="B184" s="1" t="s">
        <v>56</v>
      </c>
      <c r="C184" s="4">
        <v>132</v>
      </c>
      <c r="D184" s="8">
        <v>7.96</v>
      </c>
      <c r="E184" s="4">
        <v>117</v>
      </c>
      <c r="F184" s="8">
        <v>12.15</v>
      </c>
      <c r="G184" s="4">
        <v>15</v>
      </c>
      <c r="H184" s="8">
        <v>2.25</v>
      </c>
      <c r="I184" s="4">
        <v>0</v>
      </c>
    </row>
    <row r="185" spans="1:9" x14ac:dyDescent="0.2">
      <c r="A185" s="2">
        <v>5</v>
      </c>
      <c r="B185" s="1" t="s">
        <v>49</v>
      </c>
      <c r="C185" s="4">
        <v>100</v>
      </c>
      <c r="D185" s="8">
        <v>6.03</v>
      </c>
      <c r="E185" s="4">
        <v>84</v>
      </c>
      <c r="F185" s="8">
        <v>8.7200000000000006</v>
      </c>
      <c r="G185" s="4">
        <v>16</v>
      </c>
      <c r="H185" s="8">
        <v>2.4</v>
      </c>
      <c r="I185" s="4">
        <v>0</v>
      </c>
    </row>
    <row r="186" spans="1:9" x14ac:dyDescent="0.2">
      <c r="A186" s="2">
        <v>6</v>
      </c>
      <c r="B186" s="1" t="s">
        <v>42</v>
      </c>
      <c r="C186" s="4">
        <v>86</v>
      </c>
      <c r="D186" s="8">
        <v>5.18</v>
      </c>
      <c r="E186" s="4">
        <v>54</v>
      </c>
      <c r="F186" s="8">
        <v>5.61</v>
      </c>
      <c r="G186" s="4">
        <v>32</v>
      </c>
      <c r="H186" s="8">
        <v>4.8</v>
      </c>
      <c r="I186" s="4">
        <v>0</v>
      </c>
    </row>
    <row r="187" spans="1:9" x14ac:dyDescent="0.2">
      <c r="A187" s="2">
        <v>7</v>
      </c>
      <c r="B187" s="1" t="s">
        <v>53</v>
      </c>
      <c r="C187" s="4">
        <v>72</v>
      </c>
      <c r="D187" s="8">
        <v>4.34</v>
      </c>
      <c r="E187" s="4">
        <v>45</v>
      </c>
      <c r="F187" s="8">
        <v>4.67</v>
      </c>
      <c r="G187" s="4">
        <v>27</v>
      </c>
      <c r="H187" s="8">
        <v>4.05</v>
      </c>
      <c r="I187" s="4">
        <v>0</v>
      </c>
    </row>
    <row r="188" spans="1:9" x14ac:dyDescent="0.2">
      <c r="A188" s="2">
        <v>8</v>
      </c>
      <c r="B188" s="1" t="s">
        <v>58</v>
      </c>
      <c r="C188" s="4">
        <v>62</v>
      </c>
      <c r="D188" s="8">
        <v>3.74</v>
      </c>
      <c r="E188" s="4">
        <v>43</v>
      </c>
      <c r="F188" s="8">
        <v>4.47</v>
      </c>
      <c r="G188" s="4">
        <v>8</v>
      </c>
      <c r="H188" s="8">
        <v>1.2</v>
      </c>
      <c r="I188" s="4">
        <v>0</v>
      </c>
    </row>
    <row r="189" spans="1:9" x14ac:dyDescent="0.2">
      <c r="A189" s="2">
        <v>9</v>
      </c>
      <c r="B189" s="1" t="s">
        <v>59</v>
      </c>
      <c r="C189" s="4">
        <v>59</v>
      </c>
      <c r="D189" s="8">
        <v>3.56</v>
      </c>
      <c r="E189" s="4">
        <v>53</v>
      </c>
      <c r="F189" s="8">
        <v>5.5</v>
      </c>
      <c r="G189" s="4">
        <v>6</v>
      </c>
      <c r="H189" s="8">
        <v>0.9</v>
      </c>
      <c r="I189" s="4">
        <v>0</v>
      </c>
    </row>
    <row r="190" spans="1:9" x14ac:dyDescent="0.2">
      <c r="A190" s="2">
        <v>10</v>
      </c>
      <c r="B190" s="1" t="s">
        <v>50</v>
      </c>
      <c r="C190" s="4">
        <v>57</v>
      </c>
      <c r="D190" s="8">
        <v>3.44</v>
      </c>
      <c r="E190" s="4">
        <v>39</v>
      </c>
      <c r="F190" s="8">
        <v>4.05</v>
      </c>
      <c r="G190" s="4">
        <v>18</v>
      </c>
      <c r="H190" s="8">
        <v>2.7</v>
      </c>
      <c r="I190" s="4">
        <v>0</v>
      </c>
    </row>
    <row r="191" spans="1:9" x14ac:dyDescent="0.2">
      <c r="A191" s="2">
        <v>11</v>
      </c>
      <c r="B191" s="1" t="s">
        <v>43</v>
      </c>
      <c r="C191" s="4">
        <v>51</v>
      </c>
      <c r="D191" s="8">
        <v>3.07</v>
      </c>
      <c r="E191" s="4">
        <v>19</v>
      </c>
      <c r="F191" s="8">
        <v>1.97</v>
      </c>
      <c r="G191" s="4">
        <v>32</v>
      </c>
      <c r="H191" s="8">
        <v>4.8</v>
      </c>
      <c r="I191" s="4">
        <v>0</v>
      </c>
    </row>
    <row r="192" spans="1:9" x14ac:dyDescent="0.2">
      <c r="A192" s="2">
        <v>11</v>
      </c>
      <c r="B192" s="1" t="s">
        <v>48</v>
      </c>
      <c r="C192" s="4">
        <v>51</v>
      </c>
      <c r="D192" s="8">
        <v>3.07</v>
      </c>
      <c r="E192" s="4">
        <v>28</v>
      </c>
      <c r="F192" s="8">
        <v>2.91</v>
      </c>
      <c r="G192" s="4">
        <v>23</v>
      </c>
      <c r="H192" s="8">
        <v>3.45</v>
      </c>
      <c r="I192" s="4">
        <v>0</v>
      </c>
    </row>
    <row r="193" spans="1:9" x14ac:dyDescent="0.2">
      <c r="A193" s="2">
        <v>13</v>
      </c>
      <c r="B193" s="1" t="s">
        <v>66</v>
      </c>
      <c r="C193" s="4">
        <v>33</v>
      </c>
      <c r="D193" s="8">
        <v>1.99</v>
      </c>
      <c r="E193" s="4">
        <v>10</v>
      </c>
      <c r="F193" s="8">
        <v>1.04</v>
      </c>
      <c r="G193" s="4">
        <v>23</v>
      </c>
      <c r="H193" s="8">
        <v>3.45</v>
      </c>
      <c r="I193" s="4">
        <v>0</v>
      </c>
    </row>
    <row r="194" spans="1:9" x14ac:dyDescent="0.2">
      <c r="A194" s="2">
        <v>14</v>
      </c>
      <c r="B194" s="1" t="s">
        <v>60</v>
      </c>
      <c r="C194" s="4">
        <v>29</v>
      </c>
      <c r="D194" s="8">
        <v>1.75</v>
      </c>
      <c r="E194" s="4">
        <v>23</v>
      </c>
      <c r="F194" s="8">
        <v>2.39</v>
      </c>
      <c r="G194" s="4">
        <v>6</v>
      </c>
      <c r="H194" s="8">
        <v>0.9</v>
      </c>
      <c r="I194" s="4">
        <v>0</v>
      </c>
    </row>
    <row r="195" spans="1:9" x14ac:dyDescent="0.2">
      <c r="A195" s="2">
        <v>15</v>
      </c>
      <c r="B195" s="1" t="s">
        <v>54</v>
      </c>
      <c r="C195" s="4">
        <v>27</v>
      </c>
      <c r="D195" s="8">
        <v>1.63</v>
      </c>
      <c r="E195" s="4">
        <v>21</v>
      </c>
      <c r="F195" s="8">
        <v>2.1800000000000002</v>
      </c>
      <c r="G195" s="4">
        <v>6</v>
      </c>
      <c r="H195" s="8">
        <v>0.9</v>
      </c>
      <c r="I195" s="4">
        <v>0</v>
      </c>
    </row>
    <row r="196" spans="1:9" x14ac:dyDescent="0.2">
      <c r="A196" s="2">
        <v>16</v>
      </c>
      <c r="B196" s="1" t="s">
        <v>44</v>
      </c>
      <c r="C196" s="4">
        <v>26</v>
      </c>
      <c r="D196" s="8">
        <v>1.57</v>
      </c>
      <c r="E196" s="4">
        <v>14</v>
      </c>
      <c r="F196" s="8">
        <v>1.45</v>
      </c>
      <c r="G196" s="4">
        <v>12</v>
      </c>
      <c r="H196" s="8">
        <v>1.8</v>
      </c>
      <c r="I196" s="4">
        <v>0</v>
      </c>
    </row>
    <row r="197" spans="1:9" x14ac:dyDescent="0.2">
      <c r="A197" s="2">
        <v>17</v>
      </c>
      <c r="B197" s="1" t="s">
        <v>45</v>
      </c>
      <c r="C197" s="4">
        <v>23</v>
      </c>
      <c r="D197" s="8">
        <v>1.39</v>
      </c>
      <c r="E197" s="4">
        <v>5</v>
      </c>
      <c r="F197" s="8">
        <v>0.52</v>
      </c>
      <c r="G197" s="4">
        <v>18</v>
      </c>
      <c r="H197" s="8">
        <v>2.7</v>
      </c>
      <c r="I197" s="4">
        <v>0</v>
      </c>
    </row>
    <row r="198" spans="1:9" x14ac:dyDescent="0.2">
      <c r="A198" s="2">
        <v>18</v>
      </c>
      <c r="B198" s="1" t="s">
        <v>55</v>
      </c>
      <c r="C198" s="4">
        <v>22</v>
      </c>
      <c r="D198" s="8">
        <v>1.33</v>
      </c>
      <c r="E198" s="4">
        <v>9</v>
      </c>
      <c r="F198" s="8">
        <v>0.93</v>
      </c>
      <c r="G198" s="4">
        <v>13</v>
      </c>
      <c r="H198" s="8">
        <v>1.95</v>
      </c>
      <c r="I198" s="4">
        <v>0</v>
      </c>
    </row>
    <row r="199" spans="1:9" x14ac:dyDescent="0.2">
      <c r="A199" s="2">
        <v>19</v>
      </c>
      <c r="B199" s="1" t="s">
        <v>67</v>
      </c>
      <c r="C199" s="4">
        <v>20</v>
      </c>
      <c r="D199" s="8">
        <v>1.21</v>
      </c>
      <c r="E199" s="4">
        <v>8</v>
      </c>
      <c r="F199" s="8">
        <v>0.83</v>
      </c>
      <c r="G199" s="4">
        <v>12</v>
      </c>
      <c r="H199" s="8">
        <v>1.8</v>
      </c>
      <c r="I199" s="4">
        <v>0</v>
      </c>
    </row>
    <row r="200" spans="1:9" x14ac:dyDescent="0.2">
      <c r="A200" s="2">
        <v>20</v>
      </c>
      <c r="B200" s="1" t="s">
        <v>52</v>
      </c>
      <c r="C200" s="4">
        <v>19</v>
      </c>
      <c r="D200" s="8">
        <v>1.1499999999999999</v>
      </c>
      <c r="E200" s="4">
        <v>10</v>
      </c>
      <c r="F200" s="8">
        <v>1.04</v>
      </c>
      <c r="G200" s="4">
        <v>9</v>
      </c>
      <c r="H200" s="8">
        <v>1.35</v>
      </c>
      <c r="I200" s="4">
        <v>0</v>
      </c>
    </row>
    <row r="201" spans="1:9" x14ac:dyDescent="0.2">
      <c r="A201" s="1"/>
      <c r="C201" s="4"/>
      <c r="D201" s="8"/>
      <c r="E201" s="4"/>
      <c r="F201" s="8"/>
      <c r="G201" s="4"/>
      <c r="H201" s="8"/>
      <c r="I201" s="4"/>
    </row>
    <row r="202" spans="1:9" x14ac:dyDescent="0.2">
      <c r="A202" s="1" t="s">
        <v>9</v>
      </c>
      <c r="C202" s="4"/>
      <c r="D202" s="8"/>
      <c r="E202" s="4"/>
      <c r="F202" s="8"/>
      <c r="G202" s="4"/>
      <c r="H202" s="8"/>
      <c r="I202" s="4"/>
    </row>
    <row r="203" spans="1:9" x14ac:dyDescent="0.2">
      <c r="A203" s="2">
        <v>1</v>
      </c>
      <c r="B203" s="1" t="s">
        <v>56</v>
      </c>
      <c r="C203" s="4">
        <v>70</v>
      </c>
      <c r="D203" s="8">
        <v>12.35</v>
      </c>
      <c r="E203" s="4">
        <v>58</v>
      </c>
      <c r="F203" s="8">
        <v>18.47</v>
      </c>
      <c r="G203" s="4">
        <v>12</v>
      </c>
      <c r="H203" s="8">
        <v>5.1100000000000003</v>
      </c>
      <c r="I203" s="4">
        <v>0</v>
      </c>
    </row>
    <row r="204" spans="1:9" x14ac:dyDescent="0.2">
      <c r="A204" s="2">
        <v>2</v>
      </c>
      <c r="B204" s="1" t="s">
        <v>44</v>
      </c>
      <c r="C204" s="4">
        <v>65</v>
      </c>
      <c r="D204" s="8">
        <v>11.46</v>
      </c>
      <c r="E204" s="4">
        <v>39</v>
      </c>
      <c r="F204" s="8">
        <v>12.42</v>
      </c>
      <c r="G204" s="4">
        <v>26</v>
      </c>
      <c r="H204" s="8">
        <v>11.06</v>
      </c>
      <c r="I204" s="4">
        <v>0</v>
      </c>
    </row>
    <row r="205" spans="1:9" x14ac:dyDescent="0.2">
      <c r="A205" s="2">
        <v>3</v>
      </c>
      <c r="B205" s="1" t="s">
        <v>57</v>
      </c>
      <c r="C205" s="4">
        <v>53</v>
      </c>
      <c r="D205" s="8">
        <v>9.35</v>
      </c>
      <c r="E205" s="4">
        <v>46</v>
      </c>
      <c r="F205" s="8">
        <v>14.65</v>
      </c>
      <c r="G205" s="4">
        <v>7</v>
      </c>
      <c r="H205" s="8">
        <v>2.98</v>
      </c>
      <c r="I205" s="4">
        <v>0</v>
      </c>
    </row>
    <row r="206" spans="1:9" x14ac:dyDescent="0.2">
      <c r="A206" s="2">
        <v>4</v>
      </c>
      <c r="B206" s="1" t="s">
        <v>51</v>
      </c>
      <c r="C206" s="4">
        <v>52</v>
      </c>
      <c r="D206" s="8">
        <v>9.17</v>
      </c>
      <c r="E206" s="4">
        <v>24</v>
      </c>
      <c r="F206" s="8">
        <v>7.64</v>
      </c>
      <c r="G206" s="4">
        <v>28</v>
      </c>
      <c r="H206" s="8">
        <v>11.91</v>
      </c>
      <c r="I206" s="4">
        <v>0</v>
      </c>
    </row>
    <row r="207" spans="1:9" x14ac:dyDescent="0.2">
      <c r="A207" s="2">
        <v>5</v>
      </c>
      <c r="B207" s="1" t="s">
        <v>49</v>
      </c>
      <c r="C207" s="4">
        <v>43</v>
      </c>
      <c r="D207" s="8">
        <v>7.58</v>
      </c>
      <c r="E207" s="4">
        <v>27</v>
      </c>
      <c r="F207" s="8">
        <v>8.6</v>
      </c>
      <c r="G207" s="4">
        <v>16</v>
      </c>
      <c r="H207" s="8">
        <v>6.81</v>
      </c>
      <c r="I207" s="4">
        <v>0</v>
      </c>
    </row>
    <row r="208" spans="1:9" x14ac:dyDescent="0.2">
      <c r="A208" s="2">
        <v>6</v>
      </c>
      <c r="B208" s="1" t="s">
        <v>41</v>
      </c>
      <c r="C208" s="4">
        <v>34</v>
      </c>
      <c r="D208" s="8">
        <v>6</v>
      </c>
      <c r="E208" s="4">
        <v>7</v>
      </c>
      <c r="F208" s="8">
        <v>2.23</v>
      </c>
      <c r="G208" s="4">
        <v>27</v>
      </c>
      <c r="H208" s="8">
        <v>11.49</v>
      </c>
      <c r="I208" s="4">
        <v>0</v>
      </c>
    </row>
    <row r="209" spans="1:9" x14ac:dyDescent="0.2">
      <c r="A209" s="2">
        <v>7</v>
      </c>
      <c r="B209" s="1" t="s">
        <v>58</v>
      </c>
      <c r="C209" s="4">
        <v>22</v>
      </c>
      <c r="D209" s="8">
        <v>3.88</v>
      </c>
      <c r="E209" s="4">
        <v>10</v>
      </c>
      <c r="F209" s="8">
        <v>3.18</v>
      </c>
      <c r="G209" s="4">
        <v>5</v>
      </c>
      <c r="H209" s="8">
        <v>2.13</v>
      </c>
      <c r="I209" s="4">
        <v>0</v>
      </c>
    </row>
    <row r="210" spans="1:9" x14ac:dyDescent="0.2">
      <c r="A210" s="2">
        <v>8</v>
      </c>
      <c r="B210" s="1" t="s">
        <v>75</v>
      </c>
      <c r="C210" s="4">
        <v>20</v>
      </c>
      <c r="D210" s="8">
        <v>3.53</v>
      </c>
      <c r="E210" s="4">
        <v>9</v>
      </c>
      <c r="F210" s="8">
        <v>2.87</v>
      </c>
      <c r="G210" s="4">
        <v>9</v>
      </c>
      <c r="H210" s="8">
        <v>3.83</v>
      </c>
      <c r="I210" s="4">
        <v>0</v>
      </c>
    </row>
    <row r="211" spans="1:9" x14ac:dyDescent="0.2">
      <c r="A211" s="2">
        <v>9</v>
      </c>
      <c r="B211" s="1" t="s">
        <v>48</v>
      </c>
      <c r="C211" s="4">
        <v>17</v>
      </c>
      <c r="D211" s="8">
        <v>3</v>
      </c>
      <c r="E211" s="4">
        <v>10</v>
      </c>
      <c r="F211" s="8">
        <v>3.18</v>
      </c>
      <c r="G211" s="4">
        <v>7</v>
      </c>
      <c r="H211" s="8">
        <v>2.98</v>
      </c>
      <c r="I211" s="4">
        <v>0</v>
      </c>
    </row>
    <row r="212" spans="1:9" x14ac:dyDescent="0.2">
      <c r="A212" s="2">
        <v>9</v>
      </c>
      <c r="B212" s="1" t="s">
        <v>50</v>
      </c>
      <c r="C212" s="4">
        <v>17</v>
      </c>
      <c r="D212" s="8">
        <v>3</v>
      </c>
      <c r="E212" s="4">
        <v>11</v>
      </c>
      <c r="F212" s="8">
        <v>3.5</v>
      </c>
      <c r="G212" s="4">
        <v>6</v>
      </c>
      <c r="H212" s="8">
        <v>2.5499999999999998</v>
      </c>
      <c r="I212" s="4">
        <v>0</v>
      </c>
    </row>
    <row r="213" spans="1:9" x14ac:dyDescent="0.2">
      <c r="A213" s="2">
        <v>9</v>
      </c>
      <c r="B213" s="1" t="s">
        <v>53</v>
      </c>
      <c r="C213" s="4">
        <v>17</v>
      </c>
      <c r="D213" s="8">
        <v>3</v>
      </c>
      <c r="E213" s="4">
        <v>4</v>
      </c>
      <c r="F213" s="8">
        <v>1.27</v>
      </c>
      <c r="G213" s="4">
        <v>13</v>
      </c>
      <c r="H213" s="8">
        <v>5.53</v>
      </c>
      <c r="I213" s="4">
        <v>0</v>
      </c>
    </row>
    <row r="214" spans="1:9" x14ac:dyDescent="0.2">
      <c r="A214" s="2">
        <v>12</v>
      </c>
      <c r="B214" s="1" t="s">
        <v>42</v>
      </c>
      <c r="C214" s="4">
        <v>15</v>
      </c>
      <c r="D214" s="8">
        <v>2.65</v>
      </c>
      <c r="E214" s="4">
        <v>12</v>
      </c>
      <c r="F214" s="8">
        <v>3.82</v>
      </c>
      <c r="G214" s="4">
        <v>3</v>
      </c>
      <c r="H214" s="8">
        <v>1.28</v>
      </c>
      <c r="I214" s="4">
        <v>0</v>
      </c>
    </row>
    <row r="215" spans="1:9" x14ac:dyDescent="0.2">
      <c r="A215" s="2">
        <v>13</v>
      </c>
      <c r="B215" s="1" t="s">
        <v>59</v>
      </c>
      <c r="C215" s="4">
        <v>11</v>
      </c>
      <c r="D215" s="8">
        <v>1.94</v>
      </c>
      <c r="E215" s="4">
        <v>11</v>
      </c>
      <c r="F215" s="8">
        <v>3.5</v>
      </c>
      <c r="G215" s="4">
        <v>0</v>
      </c>
      <c r="H215" s="8">
        <v>0</v>
      </c>
      <c r="I215" s="4">
        <v>0</v>
      </c>
    </row>
    <row r="216" spans="1:9" x14ac:dyDescent="0.2">
      <c r="A216" s="2">
        <v>13</v>
      </c>
      <c r="B216" s="1" t="s">
        <v>65</v>
      </c>
      <c r="C216" s="4">
        <v>11</v>
      </c>
      <c r="D216" s="8">
        <v>1.94</v>
      </c>
      <c r="E216" s="4">
        <v>0</v>
      </c>
      <c r="F216" s="8">
        <v>0</v>
      </c>
      <c r="G216" s="4">
        <v>5</v>
      </c>
      <c r="H216" s="8">
        <v>2.13</v>
      </c>
      <c r="I216" s="4">
        <v>0</v>
      </c>
    </row>
    <row r="217" spans="1:9" x14ac:dyDescent="0.2">
      <c r="A217" s="2">
        <v>15</v>
      </c>
      <c r="B217" s="1" t="s">
        <v>61</v>
      </c>
      <c r="C217" s="4">
        <v>10</v>
      </c>
      <c r="D217" s="8">
        <v>1.76</v>
      </c>
      <c r="E217" s="4">
        <v>4</v>
      </c>
      <c r="F217" s="8">
        <v>1.27</v>
      </c>
      <c r="G217" s="4">
        <v>6</v>
      </c>
      <c r="H217" s="8">
        <v>2.5499999999999998</v>
      </c>
      <c r="I217" s="4">
        <v>0</v>
      </c>
    </row>
    <row r="218" spans="1:9" x14ac:dyDescent="0.2">
      <c r="A218" s="2">
        <v>15</v>
      </c>
      <c r="B218" s="1" t="s">
        <v>55</v>
      </c>
      <c r="C218" s="4">
        <v>10</v>
      </c>
      <c r="D218" s="8">
        <v>1.76</v>
      </c>
      <c r="E218" s="4">
        <v>8</v>
      </c>
      <c r="F218" s="8">
        <v>2.5499999999999998</v>
      </c>
      <c r="G218" s="4">
        <v>2</v>
      </c>
      <c r="H218" s="8">
        <v>0.85</v>
      </c>
      <c r="I218" s="4">
        <v>0</v>
      </c>
    </row>
    <row r="219" spans="1:9" x14ac:dyDescent="0.2">
      <c r="A219" s="2">
        <v>17</v>
      </c>
      <c r="B219" s="1" t="s">
        <v>43</v>
      </c>
      <c r="C219" s="4">
        <v>9</v>
      </c>
      <c r="D219" s="8">
        <v>1.59</v>
      </c>
      <c r="E219" s="4">
        <v>3</v>
      </c>
      <c r="F219" s="8">
        <v>0.96</v>
      </c>
      <c r="G219" s="4">
        <v>6</v>
      </c>
      <c r="H219" s="8">
        <v>2.5499999999999998</v>
      </c>
      <c r="I219" s="4">
        <v>0</v>
      </c>
    </row>
    <row r="220" spans="1:9" x14ac:dyDescent="0.2">
      <c r="A220" s="2">
        <v>18</v>
      </c>
      <c r="B220" s="1" t="s">
        <v>67</v>
      </c>
      <c r="C220" s="4">
        <v>8</v>
      </c>
      <c r="D220" s="8">
        <v>1.41</v>
      </c>
      <c r="E220" s="4">
        <v>3</v>
      </c>
      <c r="F220" s="8">
        <v>0.96</v>
      </c>
      <c r="G220" s="4">
        <v>5</v>
      </c>
      <c r="H220" s="8">
        <v>2.13</v>
      </c>
      <c r="I220" s="4">
        <v>0</v>
      </c>
    </row>
    <row r="221" spans="1:9" x14ac:dyDescent="0.2">
      <c r="A221" s="2">
        <v>19</v>
      </c>
      <c r="B221" s="1" t="s">
        <v>45</v>
      </c>
      <c r="C221" s="4">
        <v>7</v>
      </c>
      <c r="D221" s="8">
        <v>1.23</v>
      </c>
      <c r="E221" s="4">
        <v>1</v>
      </c>
      <c r="F221" s="8">
        <v>0.32</v>
      </c>
      <c r="G221" s="4">
        <v>6</v>
      </c>
      <c r="H221" s="8">
        <v>2.5499999999999998</v>
      </c>
      <c r="I221" s="4">
        <v>0</v>
      </c>
    </row>
    <row r="222" spans="1:9" x14ac:dyDescent="0.2">
      <c r="A222" s="2">
        <v>19</v>
      </c>
      <c r="B222" s="1" t="s">
        <v>54</v>
      </c>
      <c r="C222" s="4">
        <v>7</v>
      </c>
      <c r="D222" s="8">
        <v>1.23</v>
      </c>
      <c r="E222" s="4">
        <v>5</v>
      </c>
      <c r="F222" s="8">
        <v>1.59</v>
      </c>
      <c r="G222" s="4">
        <v>2</v>
      </c>
      <c r="H222" s="8">
        <v>0.85</v>
      </c>
      <c r="I222" s="4">
        <v>0</v>
      </c>
    </row>
    <row r="223" spans="1:9" x14ac:dyDescent="0.2">
      <c r="A223" s="1"/>
      <c r="C223" s="4"/>
      <c r="D223" s="8"/>
      <c r="E223" s="4"/>
      <c r="F223" s="8"/>
      <c r="G223" s="4"/>
      <c r="H223" s="8"/>
      <c r="I223" s="4"/>
    </row>
    <row r="224" spans="1:9" x14ac:dyDescent="0.2">
      <c r="A224" s="1" t="s">
        <v>10</v>
      </c>
      <c r="C224" s="4"/>
      <c r="D224" s="8"/>
      <c r="E224" s="4"/>
      <c r="F224" s="8"/>
      <c r="G224" s="4"/>
      <c r="H224" s="8"/>
      <c r="I224" s="4"/>
    </row>
    <row r="225" spans="1:9" x14ac:dyDescent="0.2">
      <c r="A225" s="2">
        <v>1</v>
      </c>
      <c r="B225" s="1" t="s">
        <v>44</v>
      </c>
      <c r="C225" s="4">
        <v>92</v>
      </c>
      <c r="D225" s="8">
        <v>15.06</v>
      </c>
      <c r="E225" s="4">
        <v>44</v>
      </c>
      <c r="F225" s="8">
        <v>13.41</v>
      </c>
      <c r="G225" s="4">
        <v>47</v>
      </c>
      <c r="H225" s="8">
        <v>18.649999999999999</v>
      </c>
      <c r="I225" s="4">
        <v>1</v>
      </c>
    </row>
    <row r="226" spans="1:9" x14ac:dyDescent="0.2">
      <c r="A226" s="2">
        <v>2</v>
      </c>
      <c r="B226" s="1" t="s">
        <v>56</v>
      </c>
      <c r="C226" s="4">
        <v>64</v>
      </c>
      <c r="D226" s="8">
        <v>10.47</v>
      </c>
      <c r="E226" s="4">
        <v>55</v>
      </c>
      <c r="F226" s="8">
        <v>16.77</v>
      </c>
      <c r="G226" s="4">
        <v>9</v>
      </c>
      <c r="H226" s="8">
        <v>3.57</v>
      </c>
      <c r="I226" s="4">
        <v>0</v>
      </c>
    </row>
    <row r="227" spans="1:9" x14ac:dyDescent="0.2">
      <c r="A227" s="2">
        <v>3</v>
      </c>
      <c r="B227" s="1" t="s">
        <v>57</v>
      </c>
      <c r="C227" s="4">
        <v>46</v>
      </c>
      <c r="D227" s="8">
        <v>7.53</v>
      </c>
      <c r="E227" s="4">
        <v>40</v>
      </c>
      <c r="F227" s="8">
        <v>12.2</v>
      </c>
      <c r="G227" s="4">
        <v>6</v>
      </c>
      <c r="H227" s="8">
        <v>2.38</v>
      </c>
      <c r="I227" s="4">
        <v>0</v>
      </c>
    </row>
    <row r="228" spans="1:9" x14ac:dyDescent="0.2">
      <c r="A228" s="2">
        <v>4</v>
      </c>
      <c r="B228" s="1" t="s">
        <v>41</v>
      </c>
      <c r="C228" s="4">
        <v>45</v>
      </c>
      <c r="D228" s="8">
        <v>7.36</v>
      </c>
      <c r="E228" s="4">
        <v>14</v>
      </c>
      <c r="F228" s="8">
        <v>4.2699999999999996</v>
      </c>
      <c r="G228" s="4">
        <v>31</v>
      </c>
      <c r="H228" s="8">
        <v>12.3</v>
      </c>
      <c r="I228" s="4">
        <v>0</v>
      </c>
    </row>
    <row r="229" spans="1:9" x14ac:dyDescent="0.2">
      <c r="A229" s="2">
        <v>5</v>
      </c>
      <c r="B229" s="1" t="s">
        <v>51</v>
      </c>
      <c r="C229" s="4">
        <v>41</v>
      </c>
      <c r="D229" s="8">
        <v>6.71</v>
      </c>
      <c r="E229" s="4">
        <v>24</v>
      </c>
      <c r="F229" s="8">
        <v>7.32</v>
      </c>
      <c r="G229" s="4">
        <v>17</v>
      </c>
      <c r="H229" s="8">
        <v>6.75</v>
      </c>
      <c r="I229" s="4">
        <v>0</v>
      </c>
    </row>
    <row r="230" spans="1:9" x14ac:dyDescent="0.2">
      <c r="A230" s="2">
        <v>6</v>
      </c>
      <c r="B230" s="1" t="s">
        <v>58</v>
      </c>
      <c r="C230" s="4">
        <v>37</v>
      </c>
      <c r="D230" s="8">
        <v>6.06</v>
      </c>
      <c r="E230" s="4">
        <v>21</v>
      </c>
      <c r="F230" s="8">
        <v>6.4</v>
      </c>
      <c r="G230" s="4">
        <v>2</v>
      </c>
      <c r="H230" s="8">
        <v>0.79</v>
      </c>
      <c r="I230" s="4">
        <v>0</v>
      </c>
    </row>
    <row r="231" spans="1:9" x14ac:dyDescent="0.2">
      <c r="A231" s="2">
        <v>7</v>
      </c>
      <c r="B231" s="1" t="s">
        <v>49</v>
      </c>
      <c r="C231" s="4">
        <v>34</v>
      </c>
      <c r="D231" s="8">
        <v>5.56</v>
      </c>
      <c r="E231" s="4">
        <v>22</v>
      </c>
      <c r="F231" s="8">
        <v>6.71</v>
      </c>
      <c r="G231" s="4">
        <v>12</v>
      </c>
      <c r="H231" s="8">
        <v>4.76</v>
      </c>
      <c r="I231" s="4">
        <v>0</v>
      </c>
    </row>
    <row r="232" spans="1:9" x14ac:dyDescent="0.2">
      <c r="A232" s="2">
        <v>8</v>
      </c>
      <c r="B232" s="1" t="s">
        <v>53</v>
      </c>
      <c r="C232" s="4">
        <v>30</v>
      </c>
      <c r="D232" s="8">
        <v>4.91</v>
      </c>
      <c r="E232" s="4">
        <v>18</v>
      </c>
      <c r="F232" s="8">
        <v>5.49</v>
      </c>
      <c r="G232" s="4">
        <v>11</v>
      </c>
      <c r="H232" s="8">
        <v>4.37</v>
      </c>
      <c r="I232" s="4">
        <v>0</v>
      </c>
    </row>
    <row r="233" spans="1:9" x14ac:dyDescent="0.2">
      <c r="A233" s="2">
        <v>9</v>
      </c>
      <c r="B233" s="1" t="s">
        <v>42</v>
      </c>
      <c r="C233" s="4">
        <v>24</v>
      </c>
      <c r="D233" s="8">
        <v>3.93</v>
      </c>
      <c r="E233" s="4">
        <v>14</v>
      </c>
      <c r="F233" s="8">
        <v>4.2699999999999996</v>
      </c>
      <c r="G233" s="4">
        <v>10</v>
      </c>
      <c r="H233" s="8">
        <v>3.97</v>
      </c>
      <c r="I233" s="4">
        <v>0</v>
      </c>
    </row>
    <row r="234" spans="1:9" x14ac:dyDescent="0.2">
      <c r="A234" s="2">
        <v>10</v>
      </c>
      <c r="B234" s="1" t="s">
        <v>48</v>
      </c>
      <c r="C234" s="4">
        <v>18</v>
      </c>
      <c r="D234" s="8">
        <v>2.95</v>
      </c>
      <c r="E234" s="4">
        <v>12</v>
      </c>
      <c r="F234" s="8">
        <v>3.66</v>
      </c>
      <c r="G234" s="4">
        <v>6</v>
      </c>
      <c r="H234" s="8">
        <v>2.38</v>
      </c>
      <c r="I234" s="4">
        <v>0</v>
      </c>
    </row>
    <row r="235" spans="1:9" x14ac:dyDescent="0.2">
      <c r="A235" s="2">
        <v>11</v>
      </c>
      <c r="B235" s="1" t="s">
        <v>50</v>
      </c>
      <c r="C235" s="4">
        <v>17</v>
      </c>
      <c r="D235" s="8">
        <v>2.78</v>
      </c>
      <c r="E235" s="4">
        <v>7</v>
      </c>
      <c r="F235" s="8">
        <v>2.13</v>
      </c>
      <c r="G235" s="4">
        <v>10</v>
      </c>
      <c r="H235" s="8">
        <v>3.97</v>
      </c>
      <c r="I235" s="4">
        <v>0</v>
      </c>
    </row>
    <row r="236" spans="1:9" x14ac:dyDescent="0.2">
      <c r="A236" s="2">
        <v>12</v>
      </c>
      <c r="B236" s="1" t="s">
        <v>59</v>
      </c>
      <c r="C236" s="4">
        <v>16</v>
      </c>
      <c r="D236" s="8">
        <v>2.62</v>
      </c>
      <c r="E236" s="4">
        <v>15</v>
      </c>
      <c r="F236" s="8">
        <v>4.57</v>
      </c>
      <c r="G236" s="4">
        <v>1</v>
      </c>
      <c r="H236" s="8">
        <v>0.4</v>
      </c>
      <c r="I236" s="4">
        <v>0</v>
      </c>
    </row>
    <row r="237" spans="1:9" x14ac:dyDescent="0.2">
      <c r="A237" s="2">
        <v>13</v>
      </c>
      <c r="B237" s="1" t="s">
        <v>43</v>
      </c>
      <c r="C237" s="4">
        <v>14</v>
      </c>
      <c r="D237" s="8">
        <v>2.29</v>
      </c>
      <c r="E237" s="4">
        <v>7</v>
      </c>
      <c r="F237" s="8">
        <v>2.13</v>
      </c>
      <c r="G237" s="4">
        <v>7</v>
      </c>
      <c r="H237" s="8">
        <v>2.78</v>
      </c>
      <c r="I237" s="4">
        <v>0</v>
      </c>
    </row>
    <row r="238" spans="1:9" x14ac:dyDescent="0.2">
      <c r="A238" s="2">
        <v>14</v>
      </c>
      <c r="B238" s="1" t="s">
        <v>75</v>
      </c>
      <c r="C238" s="4">
        <v>13</v>
      </c>
      <c r="D238" s="8">
        <v>2.13</v>
      </c>
      <c r="E238" s="4">
        <v>5</v>
      </c>
      <c r="F238" s="8">
        <v>1.52</v>
      </c>
      <c r="G238" s="4">
        <v>8</v>
      </c>
      <c r="H238" s="8">
        <v>3.17</v>
      </c>
      <c r="I238" s="4">
        <v>0</v>
      </c>
    </row>
    <row r="239" spans="1:9" x14ac:dyDescent="0.2">
      <c r="A239" s="2">
        <v>14</v>
      </c>
      <c r="B239" s="1" t="s">
        <v>65</v>
      </c>
      <c r="C239" s="4">
        <v>13</v>
      </c>
      <c r="D239" s="8">
        <v>2.13</v>
      </c>
      <c r="E239" s="4">
        <v>0</v>
      </c>
      <c r="F239" s="8">
        <v>0</v>
      </c>
      <c r="G239" s="4">
        <v>5</v>
      </c>
      <c r="H239" s="8">
        <v>1.98</v>
      </c>
      <c r="I239" s="4">
        <v>0</v>
      </c>
    </row>
    <row r="240" spans="1:9" x14ac:dyDescent="0.2">
      <c r="A240" s="2">
        <v>16</v>
      </c>
      <c r="B240" s="1" t="s">
        <v>67</v>
      </c>
      <c r="C240" s="4">
        <v>7</v>
      </c>
      <c r="D240" s="8">
        <v>1.1499999999999999</v>
      </c>
      <c r="E240" s="4">
        <v>1</v>
      </c>
      <c r="F240" s="8">
        <v>0.3</v>
      </c>
      <c r="G240" s="4">
        <v>6</v>
      </c>
      <c r="H240" s="8">
        <v>2.38</v>
      </c>
      <c r="I240" s="4">
        <v>0</v>
      </c>
    </row>
    <row r="241" spans="1:9" x14ac:dyDescent="0.2">
      <c r="A241" s="2">
        <v>16</v>
      </c>
      <c r="B241" s="1" t="s">
        <v>45</v>
      </c>
      <c r="C241" s="4">
        <v>7</v>
      </c>
      <c r="D241" s="8">
        <v>1.1499999999999999</v>
      </c>
      <c r="E241" s="4">
        <v>1</v>
      </c>
      <c r="F241" s="8">
        <v>0.3</v>
      </c>
      <c r="G241" s="4">
        <v>6</v>
      </c>
      <c r="H241" s="8">
        <v>2.38</v>
      </c>
      <c r="I241" s="4">
        <v>0</v>
      </c>
    </row>
    <row r="242" spans="1:9" x14ac:dyDescent="0.2">
      <c r="A242" s="2">
        <v>16</v>
      </c>
      <c r="B242" s="1" t="s">
        <v>55</v>
      </c>
      <c r="C242" s="4">
        <v>7</v>
      </c>
      <c r="D242" s="8">
        <v>1.1499999999999999</v>
      </c>
      <c r="E242" s="4">
        <v>1</v>
      </c>
      <c r="F242" s="8">
        <v>0.3</v>
      </c>
      <c r="G242" s="4">
        <v>6</v>
      </c>
      <c r="H242" s="8">
        <v>2.38</v>
      </c>
      <c r="I242" s="4">
        <v>0</v>
      </c>
    </row>
    <row r="243" spans="1:9" x14ac:dyDescent="0.2">
      <c r="A243" s="2">
        <v>16</v>
      </c>
      <c r="B243" s="1" t="s">
        <v>77</v>
      </c>
      <c r="C243" s="4">
        <v>7</v>
      </c>
      <c r="D243" s="8">
        <v>1.1499999999999999</v>
      </c>
      <c r="E243" s="4">
        <v>1</v>
      </c>
      <c r="F243" s="8">
        <v>0.3</v>
      </c>
      <c r="G243" s="4">
        <v>4</v>
      </c>
      <c r="H243" s="8">
        <v>1.59</v>
      </c>
      <c r="I243" s="4">
        <v>0</v>
      </c>
    </row>
    <row r="244" spans="1:9" x14ac:dyDescent="0.2">
      <c r="A244" s="2">
        <v>20</v>
      </c>
      <c r="B244" s="1" t="s">
        <v>76</v>
      </c>
      <c r="C244" s="4">
        <v>6</v>
      </c>
      <c r="D244" s="8">
        <v>0.98</v>
      </c>
      <c r="E244" s="4">
        <v>0</v>
      </c>
      <c r="F244" s="8">
        <v>0</v>
      </c>
      <c r="G244" s="4">
        <v>6</v>
      </c>
      <c r="H244" s="8">
        <v>2.38</v>
      </c>
      <c r="I244" s="4">
        <v>0</v>
      </c>
    </row>
    <row r="245" spans="1:9" x14ac:dyDescent="0.2">
      <c r="A245" s="2">
        <v>20</v>
      </c>
      <c r="B245" s="1" t="s">
        <v>54</v>
      </c>
      <c r="C245" s="4">
        <v>6</v>
      </c>
      <c r="D245" s="8">
        <v>0.98</v>
      </c>
      <c r="E245" s="4">
        <v>3</v>
      </c>
      <c r="F245" s="8">
        <v>0.91</v>
      </c>
      <c r="G245" s="4">
        <v>3</v>
      </c>
      <c r="H245" s="8">
        <v>1.19</v>
      </c>
      <c r="I245" s="4">
        <v>0</v>
      </c>
    </row>
    <row r="246" spans="1:9" x14ac:dyDescent="0.2">
      <c r="A246" s="1"/>
      <c r="C246" s="4"/>
      <c r="D246" s="8"/>
      <c r="E246" s="4"/>
      <c r="F246" s="8"/>
      <c r="G246" s="4"/>
      <c r="H246" s="8"/>
      <c r="I246" s="4"/>
    </row>
    <row r="247" spans="1:9" x14ac:dyDescent="0.2">
      <c r="A247" s="1" t="s">
        <v>11</v>
      </c>
      <c r="C247" s="4"/>
      <c r="D247" s="8"/>
      <c r="E247" s="4"/>
      <c r="F247" s="8"/>
      <c r="G247" s="4"/>
      <c r="H247" s="8"/>
      <c r="I247" s="4"/>
    </row>
    <row r="248" spans="1:9" x14ac:dyDescent="0.2">
      <c r="A248" s="2">
        <v>1</v>
      </c>
      <c r="B248" s="1" t="s">
        <v>57</v>
      </c>
      <c r="C248" s="4">
        <v>54</v>
      </c>
      <c r="D248" s="8">
        <v>8.84</v>
      </c>
      <c r="E248" s="4">
        <v>48</v>
      </c>
      <c r="F248" s="8">
        <v>15.74</v>
      </c>
      <c r="G248" s="4">
        <v>6</v>
      </c>
      <c r="H248" s="8">
        <v>2.17</v>
      </c>
      <c r="I248" s="4">
        <v>0</v>
      </c>
    </row>
    <row r="249" spans="1:9" x14ac:dyDescent="0.2">
      <c r="A249" s="2">
        <v>2</v>
      </c>
      <c r="B249" s="1" t="s">
        <v>53</v>
      </c>
      <c r="C249" s="4">
        <v>49</v>
      </c>
      <c r="D249" s="8">
        <v>8.02</v>
      </c>
      <c r="E249" s="4">
        <v>34</v>
      </c>
      <c r="F249" s="8">
        <v>11.15</v>
      </c>
      <c r="G249" s="4">
        <v>14</v>
      </c>
      <c r="H249" s="8">
        <v>5.07</v>
      </c>
      <c r="I249" s="4">
        <v>0</v>
      </c>
    </row>
    <row r="250" spans="1:9" x14ac:dyDescent="0.2">
      <c r="A250" s="2">
        <v>3</v>
      </c>
      <c r="B250" s="1" t="s">
        <v>56</v>
      </c>
      <c r="C250" s="4">
        <v>45</v>
      </c>
      <c r="D250" s="8">
        <v>7.36</v>
      </c>
      <c r="E250" s="4">
        <v>38</v>
      </c>
      <c r="F250" s="8">
        <v>12.46</v>
      </c>
      <c r="G250" s="4">
        <v>7</v>
      </c>
      <c r="H250" s="8">
        <v>2.54</v>
      </c>
      <c r="I250" s="4">
        <v>0</v>
      </c>
    </row>
    <row r="251" spans="1:9" x14ac:dyDescent="0.2">
      <c r="A251" s="2">
        <v>4</v>
      </c>
      <c r="B251" s="1" t="s">
        <v>41</v>
      </c>
      <c r="C251" s="4">
        <v>44</v>
      </c>
      <c r="D251" s="8">
        <v>7.2</v>
      </c>
      <c r="E251" s="4">
        <v>9</v>
      </c>
      <c r="F251" s="8">
        <v>2.95</v>
      </c>
      <c r="G251" s="4">
        <v>35</v>
      </c>
      <c r="H251" s="8">
        <v>12.68</v>
      </c>
      <c r="I251" s="4">
        <v>0</v>
      </c>
    </row>
    <row r="252" spans="1:9" x14ac:dyDescent="0.2">
      <c r="A252" s="2">
        <v>5</v>
      </c>
      <c r="B252" s="1" t="s">
        <v>51</v>
      </c>
      <c r="C252" s="4">
        <v>40</v>
      </c>
      <c r="D252" s="8">
        <v>6.55</v>
      </c>
      <c r="E252" s="4">
        <v>19</v>
      </c>
      <c r="F252" s="8">
        <v>6.23</v>
      </c>
      <c r="G252" s="4">
        <v>21</v>
      </c>
      <c r="H252" s="8">
        <v>7.61</v>
      </c>
      <c r="I252" s="4">
        <v>0</v>
      </c>
    </row>
    <row r="253" spans="1:9" x14ac:dyDescent="0.2">
      <c r="A253" s="2">
        <v>6</v>
      </c>
      <c r="B253" s="1" t="s">
        <v>42</v>
      </c>
      <c r="C253" s="4">
        <v>33</v>
      </c>
      <c r="D253" s="8">
        <v>5.4</v>
      </c>
      <c r="E253" s="4">
        <v>11</v>
      </c>
      <c r="F253" s="8">
        <v>3.61</v>
      </c>
      <c r="G253" s="4">
        <v>22</v>
      </c>
      <c r="H253" s="8">
        <v>7.97</v>
      </c>
      <c r="I253" s="4">
        <v>0</v>
      </c>
    </row>
    <row r="254" spans="1:9" x14ac:dyDescent="0.2">
      <c r="A254" s="2">
        <v>7</v>
      </c>
      <c r="B254" s="1" t="s">
        <v>58</v>
      </c>
      <c r="C254" s="4">
        <v>29</v>
      </c>
      <c r="D254" s="8">
        <v>4.75</v>
      </c>
      <c r="E254" s="4">
        <v>20</v>
      </c>
      <c r="F254" s="8">
        <v>6.56</v>
      </c>
      <c r="G254" s="4">
        <v>6</v>
      </c>
      <c r="H254" s="8">
        <v>2.17</v>
      </c>
      <c r="I254" s="4">
        <v>0</v>
      </c>
    </row>
    <row r="255" spans="1:9" x14ac:dyDescent="0.2">
      <c r="A255" s="2">
        <v>8</v>
      </c>
      <c r="B255" s="1" t="s">
        <v>59</v>
      </c>
      <c r="C255" s="4">
        <v>25</v>
      </c>
      <c r="D255" s="8">
        <v>4.09</v>
      </c>
      <c r="E255" s="4">
        <v>22</v>
      </c>
      <c r="F255" s="8">
        <v>7.21</v>
      </c>
      <c r="G255" s="4">
        <v>3</v>
      </c>
      <c r="H255" s="8">
        <v>1.0900000000000001</v>
      </c>
      <c r="I255" s="4">
        <v>0</v>
      </c>
    </row>
    <row r="256" spans="1:9" x14ac:dyDescent="0.2">
      <c r="A256" s="2">
        <v>9</v>
      </c>
      <c r="B256" s="1" t="s">
        <v>43</v>
      </c>
      <c r="C256" s="4">
        <v>23</v>
      </c>
      <c r="D256" s="8">
        <v>3.76</v>
      </c>
      <c r="E256" s="4">
        <v>8</v>
      </c>
      <c r="F256" s="8">
        <v>2.62</v>
      </c>
      <c r="G256" s="4">
        <v>15</v>
      </c>
      <c r="H256" s="8">
        <v>5.43</v>
      </c>
      <c r="I256" s="4">
        <v>0</v>
      </c>
    </row>
    <row r="257" spans="1:9" x14ac:dyDescent="0.2">
      <c r="A257" s="2">
        <v>10</v>
      </c>
      <c r="B257" s="1" t="s">
        <v>65</v>
      </c>
      <c r="C257" s="4">
        <v>21</v>
      </c>
      <c r="D257" s="8">
        <v>3.44</v>
      </c>
      <c r="E257" s="4">
        <v>0</v>
      </c>
      <c r="F257" s="8">
        <v>0</v>
      </c>
      <c r="G257" s="4">
        <v>8</v>
      </c>
      <c r="H257" s="8">
        <v>2.9</v>
      </c>
      <c r="I257" s="4">
        <v>0</v>
      </c>
    </row>
    <row r="258" spans="1:9" x14ac:dyDescent="0.2">
      <c r="A258" s="2">
        <v>11</v>
      </c>
      <c r="B258" s="1" t="s">
        <v>49</v>
      </c>
      <c r="C258" s="4">
        <v>20</v>
      </c>
      <c r="D258" s="8">
        <v>3.27</v>
      </c>
      <c r="E258" s="4">
        <v>14</v>
      </c>
      <c r="F258" s="8">
        <v>4.59</v>
      </c>
      <c r="G258" s="4">
        <v>5</v>
      </c>
      <c r="H258" s="8">
        <v>1.81</v>
      </c>
      <c r="I258" s="4">
        <v>1</v>
      </c>
    </row>
    <row r="259" spans="1:9" x14ac:dyDescent="0.2">
      <c r="A259" s="2">
        <v>12</v>
      </c>
      <c r="B259" s="1" t="s">
        <v>50</v>
      </c>
      <c r="C259" s="4">
        <v>19</v>
      </c>
      <c r="D259" s="8">
        <v>3.11</v>
      </c>
      <c r="E259" s="4">
        <v>9</v>
      </c>
      <c r="F259" s="8">
        <v>2.95</v>
      </c>
      <c r="G259" s="4">
        <v>10</v>
      </c>
      <c r="H259" s="8">
        <v>3.62</v>
      </c>
      <c r="I259" s="4">
        <v>0</v>
      </c>
    </row>
    <row r="260" spans="1:9" x14ac:dyDescent="0.2">
      <c r="A260" s="2">
        <v>13</v>
      </c>
      <c r="B260" s="1" t="s">
        <v>54</v>
      </c>
      <c r="C260" s="4">
        <v>14</v>
      </c>
      <c r="D260" s="8">
        <v>2.29</v>
      </c>
      <c r="E260" s="4">
        <v>10</v>
      </c>
      <c r="F260" s="8">
        <v>3.28</v>
      </c>
      <c r="G260" s="4">
        <v>4</v>
      </c>
      <c r="H260" s="8">
        <v>1.45</v>
      </c>
      <c r="I260" s="4">
        <v>0</v>
      </c>
    </row>
    <row r="261" spans="1:9" x14ac:dyDescent="0.2">
      <c r="A261" s="2">
        <v>14</v>
      </c>
      <c r="B261" s="1" t="s">
        <v>71</v>
      </c>
      <c r="C261" s="4">
        <v>11</v>
      </c>
      <c r="D261" s="8">
        <v>1.8</v>
      </c>
      <c r="E261" s="4">
        <v>8</v>
      </c>
      <c r="F261" s="8">
        <v>2.62</v>
      </c>
      <c r="G261" s="4">
        <v>3</v>
      </c>
      <c r="H261" s="8">
        <v>1.0900000000000001</v>
      </c>
      <c r="I261" s="4">
        <v>0</v>
      </c>
    </row>
    <row r="262" spans="1:9" x14ac:dyDescent="0.2">
      <c r="A262" s="2">
        <v>14</v>
      </c>
      <c r="B262" s="1" t="s">
        <v>55</v>
      </c>
      <c r="C262" s="4">
        <v>11</v>
      </c>
      <c r="D262" s="8">
        <v>1.8</v>
      </c>
      <c r="E262" s="4">
        <v>4</v>
      </c>
      <c r="F262" s="8">
        <v>1.31</v>
      </c>
      <c r="G262" s="4">
        <v>7</v>
      </c>
      <c r="H262" s="8">
        <v>2.54</v>
      </c>
      <c r="I262" s="4">
        <v>0</v>
      </c>
    </row>
    <row r="263" spans="1:9" x14ac:dyDescent="0.2">
      <c r="A263" s="2">
        <v>14</v>
      </c>
      <c r="B263" s="1" t="s">
        <v>78</v>
      </c>
      <c r="C263" s="4">
        <v>11</v>
      </c>
      <c r="D263" s="8">
        <v>1.8</v>
      </c>
      <c r="E263" s="4">
        <v>1</v>
      </c>
      <c r="F263" s="8">
        <v>0.33</v>
      </c>
      <c r="G263" s="4">
        <v>5</v>
      </c>
      <c r="H263" s="8">
        <v>1.81</v>
      </c>
      <c r="I263" s="4">
        <v>0</v>
      </c>
    </row>
    <row r="264" spans="1:9" x14ac:dyDescent="0.2">
      <c r="A264" s="2">
        <v>14</v>
      </c>
      <c r="B264" s="1" t="s">
        <v>60</v>
      </c>
      <c r="C264" s="4">
        <v>11</v>
      </c>
      <c r="D264" s="8">
        <v>1.8</v>
      </c>
      <c r="E264" s="4">
        <v>7</v>
      </c>
      <c r="F264" s="8">
        <v>2.2999999999999998</v>
      </c>
      <c r="G264" s="4">
        <v>4</v>
      </c>
      <c r="H264" s="8">
        <v>1.45</v>
      </c>
      <c r="I264" s="4">
        <v>0</v>
      </c>
    </row>
    <row r="265" spans="1:9" x14ac:dyDescent="0.2">
      <c r="A265" s="2">
        <v>18</v>
      </c>
      <c r="B265" s="1" t="s">
        <v>48</v>
      </c>
      <c r="C265" s="4">
        <v>10</v>
      </c>
      <c r="D265" s="8">
        <v>1.64</v>
      </c>
      <c r="E265" s="4">
        <v>5</v>
      </c>
      <c r="F265" s="8">
        <v>1.64</v>
      </c>
      <c r="G265" s="4">
        <v>5</v>
      </c>
      <c r="H265" s="8">
        <v>1.81</v>
      </c>
      <c r="I265" s="4">
        <v>0</v>
      </c>
    </row>
    <row r="266" spans="1:9" x14ac:dyDescent="0.2">
      <c r="A266" s="2">
        <v>18</v>
      </c>
      <c r="B266" s="1" t="s">
        <v>52</v>
      </c>
      <c r="C266" s="4">
        <v>10</v>
      </c>
      <c r="D266" s="8">
        <v>1.64</v>
      </c>
      <c r="E266" s="4">
        <v>1</v>
      </c>
      <c r="F266" s="8">
        <v>0.33</v>
      </c>
      <c r="G266" s="4">
        <v>9</v>
      </c>
      <c r="H266" s="8">
        <v>3.26</v>
      </c>
      <c r="I266" s="4">
        <v>0</v>
      </c>
    </row>
    <row r="267" spans="1:9" x14ac:dyDescent="0.2">
      <c r="A267" s="2">
        <v>20</v>
      </c>
      <c r="B267" s="1" t="s">
        <v>66</v>
      </c>
      <c r="C267" s="4">
        <v>9</v>
      </c>
      <c r="D267" s="8">
        <v>1.47</v>
      </c>
      <c r="E267" s="4">
        <v>2</v>
      </c>
      <c r="F267" s="8">
        <v>0.66</v>
      </c>
      <c r="G267" s="4">
        <v>7</v>
      </c>
      <c r="H267" s="8">
        <v>2.54</v>
      </c>
      <c r="I267" s="4">
        <v>0</v>
      </c>
    </row>
    <row r="268" spans="1:9" x14ac:dyDescent="0.2">
      <c r="A268" s="1"/>
      <c r="C268" s="4"/>
      <c r="D268" s="8"/>
      <c r="E268" s="4"/>
      <c r="F268" s="8"/>
      <c r="G268" s="4"/>
      <c r="H268" s="8"/>
      <c r="I268" s="4"/>
    </row>
    <row r="269" spans="1:9" x14ac:dyDescent="0.2">
      <c r="A269" s="1" t="s">
        <v>12</v>
      </c>
      <c r="C269" s="4"/>
      <c r="D269" s="8"/>
      <c r="E269" s="4"/>
      <c r="F269" s="8"/>
      <c r="G269" s="4"/>
      <c r="H269" s="8"/>
      <c r="I269" s="4"/>
    </row>
    <row r="270" spans="1:9" x14ac:dyDescent="0.2">
      <c r="A270" s="2">
        <v>1</v>
      </c>
      <c r="B270" s="1" t="s">
        <v>75</v>
      </c>
      <c r="C270" s="4">
        <v>31</v>
      </c>
      <c r="D270" s="8">
        <v>25</v>
      </c>
      <c r="E270" s="4">
        <v>28</v>
      </c>
      <c r="F270" s="8">
        <v>36.840000000000003</v>
      </c>
      <c r="G270" s="4">
        <v>3</v>
      </c>
      <c r="H270" s="8">
        <v>7.5</v>
      </c>
      <c r="I270" s="4">
        <v>0</v>
      </c>
    </row>
    <row r="271" spans="1:9" x14ac:dyDescent="0.2">
      <c r="A271" s="2">
        <v>2</v>
      </c>
      <c r="B271" s="1" t="s">
        <v>56</v>
      </c>
      <c r="C271" s="4">
        <v>22</v>
      </c>
      <c r="D271" s="8">
        <v>17.739999999999998</v>
      </c>
      <c r="E271" s="4">
        <v>16</v>
      </c>
      <c r="F271" s="8">
        <v>21.05</v>
      </c>
      <c r="G271" s="4">
        <v>6</v>
      </c>
      <c r="H271" s="8">
        <v>15</v>
      </c>
      <c r="I271" s="4">
        <v>0</v>
      </c>
    </row>
    <row r="272" spans="1:9" x14ac:dyDescent="0.2">
      <c r="A272" s="2">
        <v>3</v>
      </c>
      <c r="B272" s="1" t="s">
        <v>49</v>
      </c>
      <c r="C272" s="4">
        <v>9</v>
      </c>
      <c r="D272" s="8">
        <v>7.26</v>
      </c>
      <c r="E272" s="4">
        <v>7</v>
      </c>
      <c r="F272" s="8">
        <v>9.2100000000000009</v>
      </c>
      <c r="G272" s="4">
        <v>2</v>
      </c>
      <c r="H272" s="8">
        <v>5</v>
      </c>
      <c r="I272" s="4">
        <v>0</v>
      </c>
    </row>
    <row r="273" spans="1:9" x14ac:dyDescent="0.2">
      <c r="A273" s="2">
        <v>4</v>
      </c>
      <c r="B273" s="1" t="s">
        <v>41</v>
      </c>
      <c r="C273" s="4">
        <v>8</v>
      </c>
      <c r="D273" s="8">
        <v>6.45</v>
      </c>
      <c r="E273" s="4">
        <v>4</v>
      </c>
      <c r="F273" s="8">
        <v>5.26</v>
      </c>
      <c r="G273" s="4">
        <v>4</v>
      </c>
      <c r="H273" s="8">
        <v>10</v>
      </c>
      <c r="I273" s="4">
        <v>0</v>
      </c>
    </row>
    <row r="274" spans="1:9" x14ac:dyDescent="0.2">
      <c r="A274" s="2">
        <v>5</v>
      </c>
      <c r="B274" s="1" t="s">
        <v>53</v>
      </c>
      <c r="C274" s="4">
        <v>6</v>
      </c>
      <c r="D274" s="8">
        <v>4.84</v>
      </c>
      <c r="E274" s="4">
        <v>2</v>
      </c>
      <c r="F274" s="8">
        <v>2.63</v>
      </c>
      <c r="G274" s="4">
        <v>3</v>
      </c>
      <c r="H274" s="8">
        <v>7.5</v>
      </c>
      <c r="I274" s="4">
        <v>0</v>
      </c>
    </row>
    <row r="275" spans="1:9" x14ac:dyDescent="0.2">
      <c r="A275" s="2">
        <v>5</v>
      </c>
      <c r="B275" s="1" t="s">
        <v>68</v>
      </c>
      <c r="C275" s="4">
        <v>6</v>
      </c>
      <c r="D275" s="8">
        <v>4.84</v>
      </c>
      <c r="E275" s="4">
        <v>2</v>
      </c>
      <c r="F275" s="8">
        <v>2.63</v>
      </c>
      <c r="G275" s="4">
        <v>3</v>
      </c>
      <c r="H275" s="8">
        <v>7.5</v>
      </c>
      <c r="I275" s="4">
        <v>0</v>
      </c>
    </row>
    <row r="276" spans="1:9" x14ac:dyDescent="0.2">
      <c r="A276" s="2">
        <v>5</v>
      </c>
      <c r="B276" s="1" t="s">
        <v>57</v>
      </c>
      <c r="C276" s="4">
        <v>6</v>
      </c>
      <c r="D276" s="8">
        <v>4.84</v>
      </c>
      <c r="E276" s="4">
        <v>5</v>
      </c>
      <c r="F276" s="8">
        <v>6.58</v>
      </c>
      <c r="G276" s="4">
        <v>1</v>
      </c>
      <c r="H276" s="8">
        <v>2.5</v>
      </c>
      <c r="I276" s="4">
        <v>0</v>
      </c>
    </row>
    <row r="277" spans="1:9" x14ac:dyDescent="0.2">
      <c r="A277" s="2">
        <v>8</v>
      </c>
      <c r="B277" s="1" t="s">
        <v>43</v>
      </c>
      <c r="C277" s="4">
        <v>4</v>
      </c>
      <c r="D277" s="8">
        <v>3.23</v>
      </c>
      <c r="E277" s="4">
        <v>0</v>
      </c>
      <c r="F277" s="8">
        <v>0</v>
      </c>
      <c r="G277" s="4">
        <v>4</v>
      </c>
      <c r="H277" s="8">
        <v>10</v>
      </c>
      <c r="I277" s="4">
        <v>0</v>
      </c>
    </row>
    <row r="278" spans="1:9" x14ac:dyDescent="0.2">
      <c r="A278" s="2">
        <v>8</v>
      </c>
      <c r="B278" s="1" t="s">
        <v>50</v>
      </c>
      <c r="C278" s="4">
        <v>4</v>
      </c>
      <c r="D278" s="8">
        <v>3.23</v>
      </c>
      <c r="E278" s="4">
        <v>3</v>
      </c>
      <c r="F278" s="8">
        <v>3.95</v>
      </c>
      <c r="G278" s="4">
        <v>1</v>
      </c>
      <c r="H278" s="8">
        <v>2.5</v>
      </c>
      <c r="I278" s="4">
        <v>0</v>
      </c>
    </row>
    <row r="279" spans="1:9" x14ac:dyDescent="0.2">
      <c r="A279" s="2">
        <v>10</v>
      </c>
      <c r="B279" s="1" t="s">
        <v>79</v>
      </c>
      <c r="C279" s="4">
        <v>3</v>
      </c>
      <c r="D279" s="8">
        <v>2.42</v>
      </c>
      <c r="E279" s="4">
        <v>0</v>
      </c>
      <c r="F279" s="8">
        <v>0</v>
      </c>
      <c r="G279" s="4">
        <v>0</v>
      </c>
      <c r="H279" s="8">
        <v>0</v>
      </c>
      <c r="I279" s="4">
        <v>0</v>
      </c>
    </row>
    <row r="280" spans="1:9" x14ac:dyDescent="0.2">
      <c r="A280" s="2">
        <v>10</v>
      </c>
      <c r="B280" s="1" t="s">
        <v>51</v>
      </c>
      <c r="C280" s="4">
        <v>3</v>
      </c>
      <c r="D280" s="8">
        <v>2.42</v>
      </c>
      <c r="E280" s="4">
        <v>3</v>
      </c>
      <c r="F280" s="8">
        <v>3.95</v>
      </c>
      <c r="G280" s="4">
        <v>0</v>
      </c>
      <c r="H280" s="8">
        <v>0</v>
      </c>
      <c r="I280" s="4">
        <v>0</v>
      </c>
    </row>
    <row r="281" spans="1:9" x14ac:dyDescent="0.2">
      <c r="A281" s="2">
        <v>12</v>
      </c>
      <c r="B281" s="1" t="s">
        <v>42</v>
      </c>
      <c r="C281" s="4">
        <v>2</v>
      </c>
      <c r="D281" s="8">
        <v>1.61</v>
      </c>
      <c r="E281" s="4">
        <v>0</v>
      </c>
      <c r="F281" s="8">
        <v>0</v>
      </c>
      <c r="G281" s="4">
        <v>2</v>
      </c>
      <c r="H281" s="8">
        <v>5</v>
      </c>
      <c r="I281" s="4">
        <v>0</v>
      </c>
    </row>
    <row r="282" spans="1:9" x14ac:dyDescent="0.2">
      <c r="A282" s="2">
        <v>12</v>
      </c>
      <c r="B282" s="1" t="s">
        <v>82</v>
      </c>
      <c r="C282" s="4">
        <v>2</v>
      </c>
      <c r="D282" s="8">
        <v>1.61</v>
      </c>
      <c r="E282" s="4">
        <v>1</v>
      </c>
      <c r="F282" s="8">
        <v>1.32</v>
      </c>
      <c r="G282" s="4">
        <v>1</v>
      </c>
      <c r="H282" s="8">
        <v>2.5</v>
      </c>
      <c r="I282" s="4">
        <v>0</v>
      </c>
    </row>
    <row r="283" spans="1:9" x14ac:dyDescent="0.2">
      <c r="A283" s="2">
        <v>12</v>
      </c>
      <c r="B283" s="1" t="s">
        <v>77</v>
      </c>
      <c r="C283" s="4">
        <v>2</v>
      </c>
      <c r="D283" s="8">
        <v>1.61</v>
      </c>
      <c r="E283" s="4">
        <v>0</v>
      </c>
      <c r="F283" s="8">
        <v>0</v>
      </c>
      <c r="G283" s="4">
        <v>1</v>
      </c>
      <c r="H283" s="8">
        <v>2.5</v>
      </c>
      <c r="I283" s="4">
        <v>0</v>
      </c>
    </row>
    <row r="284" spans="1:9" x14ac:dyDescent="0.2">
      <c r="A284" s="2">
        <v>12</v>
      </c>
      <c r="B284" s="1" t="s">
        <v>69</v>
      </c>
      <c r="C284" s="4">
        <v>2</v>
      </c>
      <c r="D284" s="8">
        <v>1.61</v>
      </c>
      <c r="E284" s="4">
        <v>0</v>
      </c>
      <c r="F284" s="8">
        <v>0</v>
      </c>
      <c r="G284" s="4">
        <v>2</v>
      </c>
      <c r="H284" s="8">
        <v>5</v>
      </c>
      <c r="I284" s="4">
        <v>0</v>
      </c>
    </row>
    <row r="285" spans="1:9" x14ac:dyDescent="0.2">
      <c r="A285" s="2">
        <v>12</v>
      </c>
      <c r="B285" s="1" t="s">
        <v>62</v>
      </c>
      <c r="C285" s="4">
        <v>2</v>
      </c>
      <c r="D285" s="8">
        <v>1.61</v>
      </c>
      <c r="E285" s="4">
        <v>0</v>
      </c>
      <c r="F285" s="8">
        <v>0</v>
      </c>
      <c r="G285" s="4">
        <v>2</v>
      </c>
      <c r="H285" s="8">
        <v>5</v>
      </c>
      <c r="I285" s="4">
        <v>0</v>
      </c>
    </row>
    <row r="286" spans="1:9" x14ac:dyDescent="0.2">
      <c r="A286" s="2">
        <v>17</v>
      </c>
      <c r="B286" s="1" t="s">
        <v>44</v>
      </c>
      <c r="C286" s="4">
        <v>1</v>
      </c>
      <c r="D286" s="8">
        <v>0.81</v>
      </c>
      <c r="E286" s="4">
        <v>0</v>
      </c>
      <c r="F286" s="8">
        <v>0</v>
      </c>
      <c r="G286" s="4">
        <v>1</v>
      </c>
      <c r="H286" s="8">
        <v>2.5</v>
      </c>
      <c r="I286" s="4">
        <v>0</v>
      </c>
    </row>
    <row r="287" spans="1:9" x14ac:dyDescent="0.2">
      <c r="A287" s="2">
        <v>17</v>
      </c>
      <c r="B287" s="1" t="s">
        <v>66</v>
      </c>
      <c r="C287" s="4">
        <v>1</v>
      </c>
      <c r="D287" s="8">
        <v>0.81</v>
      </c>
      <c r="E287" s="4">
        <v>1</v>
      </c>
      <c r="F287" s="8">
        <v>1.32</v>
      </c>
      <c r="G287" s="4">
        <v>0</v>
      </c>
      <c r="H287" s="8">
        <v>0</v>
      </c>
      <c r="I287" s="4">
        <v>0</v>
      </c>
    </row>
    <row r="288" spans="1:9" x14ac:dyDescent="0.2">
      <c r="A288" s="2">
        <v>17</v>
      </c>
      <c r="B288" s="1" t="s">
        <v>80</v>
      </c>
      <c r="C288" s="4">
        <v>1</v>
      </c>
      <c r="D288" s="8">
        <v>0.81</v>
      </c>
      <c r="E288" s="4">
        <v>0</v>
      </c>
      <c r="F288" s="8">
        <v>0</v>
      </c>
      <c r="G288" s="4">
        <v>1</v>
      </c>
      <c r="H288" s="8">
        <v>2.5</v>
      </c>
      <c r="I288" s="4">
        <v>0</v>
      </c>
    </row>
    <row r="289" spans="1:9" x14ac:dyDescent="0.2">
      <c r="A289" s="2">
        <v>17</v>
      </c>
      <c r="B289" s="1" t="s">
        <v>81</v>
      </c>
      <c r="C289" s="4">
        <v>1</v>
      </c>
      <c r="D289" s="8">
        <v>0.81</v>
      </c>
      <c r="E289" s="4">
        <v>0</v>
      </c>
      <c r="F289" s="8">
        <v>0</v>
      </c>
      <c r="G289" s="4">
        <v>1</v>
      </c>
      <c r="H289" s="8">
        <v>2.5</v>
      </c>
      <c r="I289" s="4">
        <v>0</v>
      </c>
    </row>
    <row r="290" spans="1:9" x14ac:dyDescent="0.2">
      <c r="A290" s="2">
        <v>17</v>
      </c>
      <c r="B290" s="1" t="s">
        <v>45</v>
      </c>
      <c r="C290" s="4">
        <v>1</v>
      </c>
      <c r="D290" s="8">
        <v>0.81</v>
      </c>
      <c r="E290" s="4">
        <v>0</v>
      </c>
      <c r="F290" s="8">
        <v>0</v>
      </c>
      <c r="G290" s="4">
        <v>1</v>
      </c>
      <c r="H290" s="8">
        <v>2.5</v>
      </c>
      <c r="I290" s="4">
        <v>0</v>
      </c>
    </row>
    <row r="291" spans="1:9" x14ac:dyDescent="0.2">
      <c r="A291" s="2">
        <v>17</v>
      </c>
      <c r="B291" s="1" t="s">
        <v>48</v>
      </c>
      <c r="C291" s="4">
        <v>1</v>
      </c>
      <c r="D291" s="8">
        <v>0.81</v>
      </c>
      <c r="E291" s="4">
        <v>1</v>
      </c>
      <c r="F291" s="8">
        <v>1.32</v>
      </c>
      <c r="G291" s="4">
        <v>0</v>
      </c>
      <c r="H291" s="8">
        <v>0</v>
      </c>
      <c r="I291" s="4">
        <v>0</v>
      </c>
    </row>
    <row r="292" spans="1:9" x14ac:dyDescent="0.2">
      <c r="A292" s="2">
        <v>17</v>
      </c>
      <c r="B292" s="1" t="s">
        <v>54</v>
      </c>
      <c r="C292" s="4">
        <v>1</v>
      </c>
      <c r="D292" s="8">
        <v>0.81</v>
      </c>
      <c r="E292" s="4">
        <v>1</v>
      </c>
      <c r="F292" s="8">
        <v>1.32</v>
      </c>
      <c r="G292" s="4">
        <v>0</v>
      </c>
      <c r="H292" s="8">
        <v>0</v>
      </c>
      <c r="I292" s="4">
        <v>0</v>
      </c>
    </row>
    <row r="293" spans="1:9" x14ac:dyDescent="0.2">
      <c r="A293" s="2">
        <v>17</v>
      </c>
      <c r="B293" s="1" t="s">
        <v>64</v>
      </c>
      <c r="C293" s="4">
        <v>1</v>
      </c>
      <c r="D293" s="8">
        <v>0.81</v>
      </c>
      <c r="E293" s="4">
        <v>1</v>
      </c>
      <c r="F293" s="8">
        <v>1.32</v>
      </c>
      <c r="G293" s="4">
        <v>0</v>
      </c>
      <c r="H293" s="8">
        <v>0</v>
      </c>
      <c r="I293" s="4">
        <v>0</v>
      </c>
    </row>
    <row r="294" spans="1:9" x14ac:dyDescent="0.2">
      <c r="A294" s="2">
        <v>17</v>
      </c>
      <c r="B294" s="1" t="s">
        <v>78</v>
      </c>
      <c r="C294" s="4">
        <v>1</v>
      </c>
      <c r="D294" s="8">
        <v>0.81</v>
      </c>
      <c r="E294" s="4">
        <v>0</v>
      </c>
      <c r="F294" s="8">
        <v>0</v>
      </c>
      <c r="G294" s="4">
        <v>0</v>
      </c>
      <c r="H294" s="8">
        <v>0</v>
      </c>
      <c r="I294" s="4">
        <v>0</v>
      </c>
    </row>
    <row r="295" spans="1:9" x14ac:dyDescent="0.2">
      <c r="A295" s="2">
        <v>17</v>
      </c>
      <c r="B295" s="1" t="s">
        <v>58</v>
      </c>
      <c r="C295" s="4">
        <v>1</v>
      </c>
      <c r="D295" s="8">
        <v>0.81</v>
      </c>
      <c r="E295" s="4">
        <v>0</v>
      </c>
      <c r="F295" s="8">
        <v>0</v>
      </c>
      <c r="G295" s="4">
        <v>0</v>
      </c>
      <c r="H295" s="8">
        <v>0</v>
      </c>
      <c r="I295" s="4">
        <v>0</v>
      </c>
    </row>
    <row r="296" spans="1:9" x14ac:dyDescent="0.2">
      <c r="A296" s="2">
        <v>17</v>
      </c>
      <c r="B296" s="1" t="s">
        <v>59</v>
      </c>
      <c r="C296" s="4">
        <v>1</v>
      </c>
      <c r="D296" s="8">
        <v>0.81</v>
      </c>
      <c r="E296" s="4">
        <v>1</v>
      </c>
      <c r="F296" s="8">
        <v>1.32</v>
      </c>
      <c r="G296" s="4">
        <v>0</v>
      </c>
      <c r="H296" s="8">
        <v>0</v>
      </c>
      <c r="I296" s="4">
        <v>0</v>
      </c>
    </row>
    <row r="297" spans="1:9" x14ac:dyDescent="0.2">
      <c r="A297" s="2">
        <v>17</v>
      </c>
      <c r="B297" s="1" t="s">
        <v>65</v>
      </c>
      <c r="C297" s="4">
        <v>1</v>
      </c>
      <c r="D297" s="8">
        <v>0.81</v>
      </c>
      <c r="E297" s="4">
        <v>0</v>
      </c>
      <c r="F297" s="8">
        <v>0</v>
      </c>
      <c r="G297" s="4">
        <v>1</v>
      </c>
      <c r="H297" s="8">
        <v>2.5</v>
      </c>
      <c r="I297" s="4">
        <v>0</v>
      </c>
    </row>
    <row r="298" spans="1:9" x14ac:dyDescent="0.2">
      <c r="A298" s="1"/>
      <c r="C298" s="4"/>
      <c r="D298" s="8"/>
      <c r="E298" s="4"/>
      <c r="F298" s="8"/>
      <c r="G298" s="4"/>
      <c r="H298" s="8"/>
      <c r="I298" s="4"/>
    </row>
    <row r="299" spans="1:9" x14ac:dyDescent="0.2">
      <c r="A299" s="1" t="s">
        <v>13</v>
      </c>
      <c r="C299" s="4"/>
      <c r="D299" s="8"/>
      <c r="E299" s="4"/>
      <c r="F299" s="8"/>
      <c r="G299" s="4"/>
      <c r="H299" s="8"/>
      <c r="I299" s="4"/>
    </row>
    <row r="300" spans="1:9" x14ac:dyDescent="0.2">
      <c r="A300" s="2">
        <v>1</v>
      </c>
      <c r="B300" s="1" t="s">
        <v>57</v>
      </c>
      <c r="C300" s="4">
        <v>49</v>
      </c>
      <c r="D300" s="8">
        <v>12.37</v>
      </c>
      <c r="E300" s="4">
        <v>36</v>
      </c>
      <c r="F300" s="8">
        <v>22.36</v>
      </c>
      <c r="G300" s="4">
        <v>13</v>
      </c>
      <c r="H300" s="8">
        <v>5.6</v>
      </c>
      <c r="I300" s="4">
        <v>0</v>
      </c>
    </row>
    <row r="301" spans="1:9" x14ac:dyDescent="0.2">
      <c r="A301" s="2">
        <v>2</v>
      </c>
      <c r="B301" s="1" t="s">
        <v>53</v>
      </c>
      <c r="C301" s="4">
        <v>45</v>
      </c>
      <c r="D301" s="8">
        <v>11.36</v>
      </c>
      <c r="E301" s="4">
        <v>30</v>
      </c>
      <c r="F301" s="8">
        <v>18.63</v>
      </c>
      <c r="G301" s="4">
        <v>15</v>
      </c>
      <c r="H301" s="8">
        <v>6.47</v>
      </c>
      <c r="I301" s="4">
        <v>0</v>
      </c>
    </row>
    <row r="302" spans="1:9" x14ac:dyDescent="0.2">
      <c r="A302" s="2">
        <v>3</v>
      </c>
      <c r="B302" s="1" t="s">
        <v>51</v>
      </c>
      <c r="C302" s="4">
        <v>31</v>
      </c>
      <c r="D302" s="8">
        <v>7.83</v>
      </c>
      <c r="E302" s="4">
        <v>11</v>
      </c>
      <c r="F302" s="8">
        <v>6.83</v>
      </c>
      <c r="G302" s="4">
        <v>20</v>
      </c>
      <c r="H302" s="8">
        <v>8.6199999999999992</v>
      </c>
      <c r="I302" s="4">
        <v>0</v>
      </c>
    </row>
    <row r="303" spans="1:9" x14ac:dyDescent="0.2">
      <c r="A303" s="2">
        <v>3</v>
      </c>
      <c r="B303" s="1" t="s">
        <v>56</v>
      </c>
      <c r="C303" s="4">
        <v>31</v>
      </c>
      <c r="D303" s="8">
        <v>7.83</v>
      </c>
      <c r="E303" s="4">
        <v>17</v>
      </c>
      <c r="F303" s="8">
        <v>10.56</v>
      </c>
      <c r="G303" s="4">
        <v>14</v>
      </c>
      <c r="H303" s="8">
        <v>6.03</v>
      </c>
      <c r="I303" s="4">
        <v>0</v>
      </c>
    </row>
    <row r="304" spans="1:9" x14ac:dyDescent="0.2">
      <c r="A304" s="2">
        <v>5</v>
      </c>
      <c r="B304" s="1" t="s">
        <v>41</v>
      </c>
      <c r="C304" s="4">
        <v>23</v>
      </c>
      <c r="D304" s="8">
        <v>5.81</v>
      </c>
      <c r="E304" s="4">
        <v>3</v>
      </c>
      <c r="F304" s="8">
        <v>1.86</v>
      </c>
      <c r="G304" s="4">
        <v>20</v>
      </c>
      <c r="H304" s="8">
        <v>8.6199999999999992</v>
      </c>
      <c r="I304" s="4">
        <v>0</v>
      </c>
    </row>
    <row r="305" spans="1:9" x14ac:dyDescent="0.2">
      <c r="A305" s="2">
        <v>6</v>
      </c>
      <c r="B305" s="1" t="s">
        <v>58</v>
      </c>
      <c r="C305" s="4">
        <v>21</v>
      </c>
      <c r="D305" s="8">
        <v>5.3</v>
      </c>
      <c r="E305" s="4">
        <v>11</v>
      </c>
      <c r="F305" s="8">
        <v>6.83</v>
      </c>
      <c r="G305" s="4">
        <v>10</v>
      </c>
      <c r="H305" s="8">
        <v>4.3099999999999996</v>
      </c>
      <c r="I305" s="4">
        <v>0</v>
      </c>
    </row>
    <row r="306" spans="1:9" x14ac:dyDescent="0.2">
      <c r="A306" s="2">
        <v>7</v>
      </c>
      <c r="B306" s="1" t="s">
        <v>48</v>
      </c>
      <c r="C306" s="4">
        <v>18</v>
      </c>
      <c r="D306" s="8">
        <v>4.55</v>
      </c>
      <c r="E306" s="4">
        <v>6</v>
      </c>
      <c r="F306" s="8">
        <v>3.73</v>
      </c>
      <c r="G306" s="4">
        <v>12</v>
      </c>
      <c r="H306" s="8">
        <v>5.17</v>
      </c>
      <c r="I306" s="4">
        <v>0</v>
      </c>
    </row>
    <row r="307" spans="1:9" x14ac:dyDescent="0.2">
      <c r="A307" s="2">
        <v>7</v>
      </c>
      <c r="B307" s="1" t="s">
        <v>49</v>
      </c>
      <c r="C307" s="4">
        <v>18</v>
      </c>
      <c r="D307" s="8">
        <v>4.55</v>
      </c>
      <c r="E307" s="4">
        <v>12</v>
      </c>
      <c r="F307" s="8">
        <v>7.45</v>
      </c>
      <c r="G307" s="4">
        <v>6</v>
      </c>
      <c r="H307" s="8">
        <v>2.59</v>
      </c>
      <c r="I307" s="4">
        <v>0</v>
      </c>
    </row>
    <row r="308" spans="1:9" x14ac:dyDescent="0.2">
      <c r="A308" s="2">
        <v>9</v>
      </c>
      <c r="B308" s="1" t="s">
        <v>59</v>
      </c>
      <c r="C308" s="4">
        <v>12</v>
      </c>
      <c r="D308" s="8">
        <v>3.03</v>
      </c>
      <c r="E308" s="4">
        <v>11</v>
      </c>
      <c r="F308" s="8">
        <v>6.83</v>
      </c>
      <c r="G308" s="4">
        <v>1</v>
      </c>
      <c r="H308" s="8">
        <v>0.43</v>
      </c>
      <c r="I308" s="4">
        <v>0</v>
      </c>
    </row>
    <row r="309" spans="1:9" x14ac:dyDescent="0.2">
      <c r="A309" s="2">
        <v>10</v>
      </c>
      <c r="B309" s="1" t="s">
        <v>42</v>
      </c>
      <c r="C309" s="4">
        <v>11</v>
      </c>
      <c r="D309" s="8">
        <v>2.78</v>
      </c>
      <c r="E309" s="4">
        <v>1</v>
      </c>
      <c r="F309" s="8">
        <v>0.62</v>
      </c>
      <c r="G309" s="4">
        <v>10</v>
      </c>
      <c r="H309" s="8">
        <v>4.3099999999999996</v>
      </c>
      <c r="I309" s="4">
        <v>0</v>
      </c>
    </row>
    <row r="310" spans="1:9" x14ac:dyDescent="0.2">
      <c r="A310" s="2">
        <v>10</v>
      </c>
      <c r="B310" s="1" t="s">
        <v>50</v>
      </c>
      <c r="C310" s="4">
        <v>11</v>
      </c>
      <c r="D310" s="8">
        <v>2.78</v>
      </c>
      <c r="E310" s="4">
        <v>5</v>
      </c>
      <c r="F310" s="8">
        <v>3.11</v>
      </c>
      <c r="G310" s="4">
        <v>6</v>
      </c>
      <c r="H310" s="8">
        <v>2.59</v>
      </c>
      <c r="I310" s="4">
        <v>0</v>
      </c>
    </row>
    <row r="311" spans="1:9" x14ac:dyDescent="0.2">
      <c r="A311" s="2">
        <v>10</v>
      </c>
      <c r="B311" s="1" t="s">
        <v>55</v>
      </c>
      <c r="C311" s="4">
        <v>11</v>
      </c>
      <c r="D311" s="8">
        <v>2.78</v>
      </c>
      <c r="E311" s="4">
        <v>4</v>
      </c>
      <c r="F311" s="8">
        <v>2.48</v>
      </c>
      <c r="G311" s="4">
        <v>7</v>
      </c>
      <c r="H311" s="8">
        <v>3.02</v>
      </c>
      <c r="I311" s="4">
        <v>0</v>
      </c>
    </row>
    <row r="312" spans="1:9" x14ac:dyDescent="0.2">
      <c r="A312" s="2">
        <v>13</v>
      </c>
      <c r="B312" s="1" t="s">
        <v>43</v>
      </c>
      <c r="C312" s="4">
        <v>9</v>
      </c>
      <c r="D312" s="8">
        <v>2.27</v>
      </c>
      <c r="E312" s="4">
        <v>2</v>
      </c>
      <c r="F312" s="8">
        <v>1.24</v>
      </c>
      <c r="G312" s="4">
        <v>7</v>
      </c>
      <c r="H312" s="8">
        <v>3.02</v>
      </c>
      <c r="I312" s="4">
        <v>0</v>
      </c>
    </row>
    <row r="313" spans="1:9" x14ac:dyDescent="0.2">
      <c r="A313" s="2">
        <v>13</v>
      </c>
      <c r="B313" s="1" t="s">
        <v>52</v>
      </c>
      <c r="C313" s="4">
        <v>9</v>
      </c>
      <c r="D313" s="8">
        <v>2.27</v>
      </c>
      <c r="E313" s="4">
        <v>0</v>
      </c>
      <c r="F313" s="8">
        <v>0</v>
      </c>
      <c r="G313" s="4">
        <v>9</v>
      </c>
      <c r="H313" s="8">
        <v>3.88</v>
      </c>
      <c r="I313" s="4">
        <v>0</v>
      </c>
    </row>
    <row r="314" spans="1:9" x14ac:dyDescent="0.2">
      <c r="A314" s="2">
        <v>15</v>
      </c>
      <c r="B314" s="1" t="s">
        <v>47</v>
      </c>
      <c r="C314" s="4">
        <v>8</v>
      </c>
      <c r="D314" s="8">
        <v>2.02</v>
      </c>
      <c r="E314" s="4">
        <v>1</v>
      </c>
      <c r="F314" s="8">
        <v>0.62</v>
      </c>
      <c r="G314" s="4">
        <v>7</v>
      </c>
      <c r="H314" s="8">
        <v>3.02</v>
      </c>
      <c r="I314" s="4">
        <v>0</v>
      </c>
    </row>
    <row r="315" spans="1:9" x14ac:dyDescent="0.2">
      <c r="A315" s="2">
        <v>16</v>
      </c>
      <c r="B315" s="1" t="s">
        <v>46</v>
      </c>
      <c r="C315" s="4">
        <v>7</v>
      </c>
      <c r="D315" s="8">
        <v>1.77</v>
      </c>
      <c r="E315" s="4">
        <v>1</v>
      </c>
      <c r="F315" s="8">
        <v>0.62</v>
      </c>
      <c r="G315" s="4">
        <v>6</v>
      </c>
      <c r="H315" s="8">
        <v>2.59</v>
      </c>
      <c r="I315" s="4">
        <v>0</v>
      </c>
    </row>
    <row r="316" spans="1:9" x14ac:dyDescent="0.2">
      <c r="A316" s="2">
        <v>17</v>
      </c>
      <c r="B316" s="1" t="s">
        <v>67</v>
      </c>
      <c r="C316" s="4">
        <v>6</v>
      </c>
      <c r="D316" s="8">
        <v>1.52</v>
      </c>
      <c r="E316" s="4">
        <v>1</v>
      </c>
      <c r="F316" s="8">
        <v>0.62</v>
      </c>
      <c r="G316" s="4">
        <v>5</v>
      </c>
      <c r="H316" s="8">
        <v>2.16</v>
      </c>
      <c r="I316" s="4">
        <v>0</v>
      </c>
    </row>
    <row r="317" spans="1:9" x14ac:dyDescent="0.2">
      <c r="A317" s="2">
        <v>17</v>
      </c>
      <c r="B317" s="1" t="s">
        <v>64</v>
      </c>
      <c r="C317" s="4">
        <v>6</v>
      </c>
      <c r="D317" s="8">
        <v>1.52</v>
      </c>
      <c r="E317" s="4">
        <v>3</v>
      </c>
      <c r="F317" s="8">
        <v>1.86</v>
      </c>
      <c r="G317" s="4">
        <v>3</v>
      </c>
      <c r="H317" s="8">
        <v>1.29</v>
      </c>
      <c r="I317" s="4">
        <v>0</v>
      </c>
    </row>
    <row r="318" spans="1:9" x14ac:dyDescent="0.2">
      <c r="A318" s="2">
        <v>19</v>
      </c>
      <c r="B318" s="1" t="s">
        <v>66</v>
      </c>
      <c r="C318" s="4">
        <v>5</v>
      </c>
      <c r="D318" s="8">
        <v>1.26</v>
      </c>
      <c r="E318" s="4">
        <v>0</v>
      </c>
      <c r="F318" s="8">
        <v>0</v>
      </c>
      <c r="G318" s="4">
        <v>5</v>
      </c>
      <c r="H318" s="8">
        <v>2.16</v>
      </c>
      <c r="I318" s="4">
        <v>0</v>
      </c>
    </row>
    <row r="319" spans="1:9" x14ac:dyDescent="0.2">
      <c r="A319" s="2">
        <v>19</v>
      </c>
      <c r="B319" s="1" t="s">
        <v>45</v>
      </c>
      <c r="C319" s="4">
        <v>5</v>
      </c>
      <c r="D319" s="8">
        <v>1.26</v>
      </c>
      <c r="E319" s="4">
        <v>0</v>
      </c>
      <c r="F319" s="8">
        <v>0</v>
      </c>
      <c r="G319" s="4">
        <v>5</v>
      </c>
      <c r="H319" s="8">
        <v>2.16</v>
      </c>
      <c r="I319" s="4">
        <v>0</v>
      </c>
    </row>
    <row r="320" spans="1:9" x14ac:dyDescent="0.2">
      <c r="A320" s="1"/>
      <c r="C320" s="4"/>
      <c r="D320" s="8"/>
      <c r="E320" s="4"/>
      <c r="F320" s="8"/>
      <c r="G320" s="4"/>
      <c r="H320" s="8"/>
      <c r="I320" s="4"/>
    </row>
    <row r="321" spans="1:9" x14ac:dyDescent="0.2">
      <c r="A321" s="1" t="s">
        <v>14</v>
      </c>
      <c r="C321" s="4"/>
      <c r="D321" s="8"/>
      <c r="E321" s="4"/>
      <c r="F321" s="8"/>
      <c r="G321" s="4"/>
      <c r="H321" s="8"/>
      <c r="I321" s="4"/>
    </row>
    <row r="322" spans="1:9" x14ac:dyDescent="0.2">
      <c r="A322" s="2">
        <v>1</v>
      </c>
      <c r="B322" s="1" t="s">
        <v>57</v>
      </c>
      <c r="C322" s="4">
        <v>60</v>
      </c>
      <c r="D322" s="8">
        <v>12.1</v>
      </c>
      <c r="E322" s="4">
        <v>54</v>
      </c>
      <c r="F322" s="8">
        <v>24.88</v>
      </c>
      <c r="G322" s="4">
        <v>6</v>
      </c>
      <c r="H322" s="8">
        <v>2.2400000000000002</v>
      </c>
      <c r="I322" s="4">
        <v>0</v>
      </c>
    </row>
    <row r="323" spans="1:9" x14ac:dyDescent="0.2">
      <c r="A323" s="2">
        <v>2</v>
      </c>
      <c r="B323" s="1" t="s">
        <v>51</v>
      </c>
      <c r="C323" s="4">
        <v>48</v>
      </c>
      <c r="D323" s="8">
        <v>9.68</v>
      </c>
      <c r="E323" s="4">
        <v>18</v>
      </c>
      <c r="F323" s="8">
        <v>8.2899999999999991</v>
      </c>
      <c r="G323" s="4">
        <v>30</v>
      </c>
      <c r="H323" s="8">
        <v>11.19</v>
      </c>
      <c r="I323" s="4">
        <v>0</v>
      </c>
    </row>
    <row r="324" spans="1:9" x14ac:dyDescent="0.2">
      <c r="A324" s="2">
        <v>3</v>
      </c>
      <c r="B324" s="1" t="s">
        <v>41</v>
      </c>
      <c r="C324" s="4">
        <v>37</v>
      </c>
      <c r="D324" s="8">
        <v>7.46</v>
      </c>
      <c r="E324" s="4">
        <v>10</v>
      </c>
      <c r="F324" s="8">
        <v>4.6100000000000003</v>
      </c>
      <c r="G324" s="4">
        <v>27</v>
      </c>
      <c r="H324" s="8">
        <v>10.07</v>
      </c>
      <c r="I324" s="4">
        <v>0</v>
      </c>
    </row>
    <row r="325" spans="1:9" x14ac:dyDescent="0.2">
      <c r="A325" s="2">
        <v>4</v>
      </c>
      <c r="B325" s="1" t="s">
        <v>56</v>
      </c>
      <c r="C325" s="4">
        <v>33</v>
      </c>
      <c r="D325" s="8">
        <v>6.65</v>
      </c>
      <c r="E325" s="4">
        <v>27</v>
      </c>
      <c r="F325" s="8">
        <v>12.44</v>
      </c>
      <c r="G325" s="4">
        <v>6</v>
      </c>
      <c r="H325" s="8">
        <v>2.2400000000000002</v>
      </c>
      <c r="I325" s="4">
        <v>0</v>
      </c>
    </row>
    <row r="326" spans="1:9" x14ac:dyDescent="0.2">
      <c r="A326" s="2">
        <v>5</v>
      </c>
      <c r="B326" s="1" t="s">
        <v>48</v>
      </c>
      <c r="C326" s="4">
        <v>32</v>
      </c>
      <c r="D326" s="8">
        <v>6.45</v>
      </c>
      <c r="E326" s="4">
        <v>2</v>
      </c>
      <c r="F326" s="8">
        <v>0.92</v>
      </c>
      <c r="G326" s="4">
        <v>30</v>
      </c>
      <c r="H326" s="8">
        <v>11.19</v>
      </c>
      <c r="I326" s="4">
        <v>0</v>
      </c>
    </row>
    <row r="327" spans="1:9" x14ac:dyDescent="0.2">
      <c r="A327" s="2">
        <v>6</v>
      </c>
      <c r="B327" s="1" t="s">
        <v>42</v>
      </c>
      <c r="C327" s="4">
        <v>24</v>
      </c>
      <c r="D327" s="8">
        <v>4.84</v>
      </c>
      <c r="E327" s="4">
        <v>8</v>
      </c>
      <c r="F327" s="8">
        <v>3.69</v>
      </c>
      <c r="G327" s="4">
        <v>16</v>
      </c>
      <c r="H327" s="8">
        <v>5.97</v>
      </c>
      <c r="I327" s="4">
        <v>0</v>
      </c>
    </row>
    <row r="328" spans="1:9" x14ac:dyDescent="0.2">
      <c r="A328" s="2">
        <v>6</v>
      </c>
      <c r="B328" s="1" t="s">
        <v>49</v>
      </c>
      <c r="C328" s="4">
        <v>24</v>
      </c>
      <c r="D328" s="8">
        <v>4.84</v>
      </c>
      <c r="E328" s="4">
        <v>18</v>
      </c>
      <c r="F328" s="8">
        <v>8.2899999999999991</v>
      </c>
      <c r="G328" s="4">
        <v>6</v>
      </c>
      <c r="H328" s="8">
        <v>2.2400000000000002</v>
      </c>
      <c r="I328" s="4">
        <v>0</v>
      </c>
    </row>
    <row r="329" spans="1:9" x14ac:dyDescent="0.2">
      <c r="A329" s="2">
        <v>8</v>
      </c>
      <c r="B329" s="1" t="s">
        <v>43</v>
      </c>
      <c r="C329" s="4">
        <v>23</v>
      </c>
      <c r="D329" s="8">
        <v>4.6399999999999997</v>
      </c>
      <c r="E329" s="4">
        <v>7</v>
      </c>
      <c r="F329" s="8">
        <v>3.23</v>
      </c>
      <c r="G329" s="4">
        <v>16</v>
      </c>
      <c r="H329" s="8">
        <v>5.97</v>
      </c>
      <c r="I329" s="4">
        <v>0</v>
      </c>
    </row>
    <row r="330" spans="1:9" x14ac:dyDescent="0.2">
      <c r="A330" s="2">
        <v>9</v>
      </c>
      <c r="B330" s="1" t="s">
        <v>58</v>
      </c>
      <c r="C330" s="4">
        <v>20</v>
      </c>
      <c r="D330" s="8">
        <v>4.03</v>
      </c>
      <c r="E330" s="4">
        <v>6</v>
      </c>
      <c r="F330" s="8">
        <v>2.76</v>
      </c>
      <c r="G330" s="4">
        <v>5</v>
      </c>
      <c r="H330" s="8">
        <v>1.87</v>
      </c>
      <c r="I330" s="4">
        <v>0</v>
      </c>
    </row>
    <row r="331" spans="1:9" x14ac:dyDescent="0.2">
      <c r="A331" s="2">
        <v>10</v>
      </c>
      <c r="B331" s="1" t="s">
        <v>50</v>
      </c>
      <c r="C331" s="4">
        <v>14</v>
      </c>
      <c r="D331" s="8">
        <v>2.82</v>
      </c>
      <c r="E331" s="4">
        <v>6</v>
      </c>
      <c r="F331" s="8">
        <v>2.76</v>
      </c>
      <c r="G331" s="4">
        <v>8</v>
      </c>
      <c r="H331" s="8">
        <v>2.99</v>
      </c>
      <c r="I331" s="4">
        <v>0</v>
      </c>
    </row>
    <row r="332" spans="1:9" x14ac:dyDescent="0.2">
      <c r="A332" s="2">
        <v>11</v>
      </c>
      <c r="B332" s="1" t="s">
        <v>59</v>
      </c>
      <c r="C332" s="4">
        <v>13</v>
      </c>
      <c r="D332" s="8">
        <v>2.62</v>
      </c>
      <c r="E332" s="4">
        <v>12</v>
      </c>
      <c r="F332" s="8">
        <v>5.53</v>
      </c>
      <c r="G332" s="4">
        <v>1</v>
      </c>
      <c r="H332" s="8">
        <v>0.37</v>
      </c>
      <c r="I332" s="4">
        <v>0</v>
      </c>
    </row>
    <row r="333" spans="1:9" x14ac:dyDescent="0.2">
      <c r="A333" s="2">
        <v>12</v>
      </c>
      <c r="B333" s="1" t="s">
        <v>66</v>
      </c>
      <c r="C333" s="4">
        <v>12</v>
      </c>
      <c r="D333" s="8">
        <v>2.42</v>
      </c>
      <c r="E333" s="4">
        <v>4</v>
      </c>
      <c r="F333" s="8">
        <v>1.84</v>
      </c>
      <c r="G333" s="4">
        <v>8</v>
      </c>
      <c r="H333" s="8">
        <v>2.99</v>
      </c>
      <c r="I333" s="4">
        <v>0</v>
      </c>
    </row>
    <row r="334" spans="1:9" x14ac:dyDescent="0.2">
      <c r="A334" s="2">
        <v>12</v>
      </c>
      <c r="B334" s="1" t="s">
        <v>60</v>
      </c>
      <c r="C334" s="4">
        <v>12</v>
      </c>
      <c r="D334" s="8">
        <v>2.42</v>
      </c>
      <c r="E334" s="4">
        <v>4</v>
      </c>
      <c r="F334" s="8">
        <v>1.84</v>
      </c>
      <c r="G334" s="4">
        <v>8</v>
      </c>
      <c r="H334" s="8">
        <v>2.99</v>
      </c>
      <c r="I334" s="4">
        <v>0</v>
      </c>
    </row>
    <row r="335" spans="1:9" x14ac:dyDescent="0.2">
      <c r="A335" s="2">
        <v>14</v>
      </c>
      <c r="B335" s="1" t="s">
        <v>54</v>
      </c>
      <c r="C335" s="4">
        <v>9</v>
      </c>
      <c r="D335" s="8">
        <v>1.81</v>
      </c>
      <c r="E335" s="4">
        <v>5</v>
      </c>
      <c r="F335" s="8">
        <v>2.2999999999999998</v>
      </c>
      <c r="G335" s="4">
        <v>4</v>
      </c>
      <c r="H335" s="8">
        <v>1.49</v>
      </c>
      <c r="I335" s="4">
        <v>0</v>
      </c>
    </row>
    <row r="336" spans="1:9" x14ac:dyDescent="0.2">
      <c r="A336" s="2">
        <v>15</v>
      </c>
      <c r="B336" s="1" t="s">
        <v>45</v>
      </c>
      <c r="C336" s="4">
        <v>8</v>
      </c>
      <c r="D336" s="8">
        <v>1.61</v>
      </c>
      <c r="E336" s="4">
        <v>2</v>
      </c>
      <c r="F336" s="8">
        <v>0.92</v>
      </c>
      <c r="G336" s="4">
        <v>6</v>
      </c>
      <c r="H336" s="8">
        <v>2.2400000000000002</v>
      </c>
      <c r="I336" s="4">
        <v>0</v>
      </c>
    </row>
    <row r="337" spans="1:9" x14ac:dyDescent="0.2">
      <c r="A337" s="2">
        <v>15</v>
      </c>
      <c r="B337" s="1" t="s">
        <v>46</v>
      </c>
      <c r="C337" s="4">
        <v>8</v>
      </c>
      <c r="D337" s="8">
        <v>1.61</v>
      </c>
      <c r="E337" s="4">
        <v>1</v>
      </c>
      <c r="F337" s="8">
        <v>0.46</v>
      </c>
      <c r="G337" s="4">
        <v>7</v>
      </c>
      <c r="H337" s="8">
        <v>2.61</v>
      </c>
      <c r="I337" s="4">
        <v>0</v>
      </c>
    </row>
    <row r="338" spans="1:9" x14ac:dyDescent="0.2">
      <c r="A338" s="2">
        <v>15</v>
      </c>
      <c r="B338" s="1" t="s">
        <v>53</v>
      </c>
      <c r="C338" s="4">
        <v>8</v>
      </c>
      <c r="D338" s="8">
        <v>1.61</v>
      </c>
      <c r="E338" s="4">
        <v>4</v>
      </c>
      <c r="F338" s="8">
        <v>1.84</v>
      </c>
      <c r="G338" s="4">
        <v>4</v>
      </c>
      <c r="H338" s="8">
        <v>1.49</v>
      </c>
      <c r="I338" s="4">
        <v>0</v>
      </c>
    </row>
    <row r="339" spans="1:9" x14ac:dyDescent="0.2">
      <c r="A339" s="2">
        <v>15</v>
      </c>
      <c r="B339" s="1" t="s">
        <v>64</v>
      </c>
      <c r="C339" s="4">
        <v>8</v>
      </c>
      <c r="D339" s="8">
        <v>1.61</v>
      </c>
      <c r="E339" s="4">
        <v>2</v>
      </c>
      <c r="F339" s="8">
        <v>0.92</v>
      </c>
      <c r="G339" s="4">
        <v>6</v>
      </c>
      <c r="H339" s="8">
        <v>2.2400000000000002</v>
      </c>
      <c r="I339" s="4">
        <v>0</v>
      </c>
    </row>
    <row r="340" spans="1:9" x14ac:dyDescent="0.2">
      <c r="A340" s="2">
        <v>19</v>
      </c>
      <c r="B340" s="1" t="s">
        <v>71</v>
      </c>
      <c r="C340" s="4">
        <v>7</v>
      </c>
      <c r="D340" s="8">
        <v>1.41</v>
      </c>
      <c r="E340" s="4">
        <v>2</v>
      </c>
      <c r="F340" s="8">
        <v>0.92</v>
      </c>
      <c r="G340" s="4">
        <v>5</v>
      </c>
      <c r="H340" s="8">
        <v>1.87</v>
      </c>
      <c r="I340" s="4">
        <v>0</v>
      </c>
    </row>
    <row r="341" spans="1:9" x14ac:dyDescent="0.2">
      <c r="A341" s="2">
        <v>20</v>
      </c>
      <c r="B341" s="1" t="s">
        <v>67</v>
      </c>
      <c r="C341" s="4">
        <v>6</v>
      </c>
      <c r="D341" s="8">
        <v>1.21</v>
      </c>
      <c r="E341" s="4">
        <v>1</v>
      </c>
      <c r="F341" s="8">
        <v>0.46</v>
      </c>
      <c r="G341" s="4">
        <v>5</v>
      </c>
      <c r="H341" s="8">
        <v>1.87</v>
      </c>
      <c r="I341" s="4">
        <v>0</v>
      </c>
    </row>
    <row r="342" spans="1:9" x14ac:dyDescent="0.2">
      <c r="A342" s="1"/>
      <c r="C342" s="4"/>
      <c r="D342" s="8"/>
      <c r="E342" s="4"/>
      <c r="F342" s="8"/>
      <c r="G342" s="4"/>
      <c r="H342" s="8"/>
      <c r="I342" s="4"/>
    </row>
    <row r="343" spans="1:9" x14ac:dyDescent="0.2">
      <c r="A343" s="1" t="s">
        <v>15</v>
      </c>
      <c r="C343" s="4"/>
      <c r="D343" s="8"/>
      <c r="E343" s="4"/>
      <c r="F343" s="8"/>
      <c r="G343" s="4"/>
      <c r="H343" s="8"/>
      <c r="I343" s="4"/>
    </row>
    <row r="344" spans="1:9" x14ac:dyDescent="0.2">
      <c r="A344" s="2">
        <v>1</v>
      </c>
      <c r="B344" s="1" t="s">
        <v>51</v>
      </c>
      <c r="C344" s="4">
        <v>76</v>
      </c>
      <c r="D344" s="8">
        <v>17.55</v>
      </c>
      <c r="E344" s="4">
        <v>43</v>
      </c>
      <c r="F344" s="8">
        <v>16.29</v>
      </c>
      <c r="G344" s="4">
        <v>33</v>
      </c>
      <c r="H344" s="8">
        <v>20.37</v>
      </c>
      <c r="I344" s="4">
        <v>0</v>
      </c>
    </row>
    <row r="345" spans="1:9" x14ac:dyDescent="0.2">
      <c r="A345" s="2">
        <v>2</v>
      </c>
      <c r="B345" s="1" t="s">
        <v>49</v>
      </c>
      <c r="C345" s="4">
        <v>46</v>
      </c>
      <c r="D345" s="8">
        <v>10.62</v>
      </c>
      <c r="E345" s="4">
        <v>22</v>
      </c>
      <c r="F345" s="8">
        <v>8.33</v>
      </c>
      <c r="G345" s="4">
        <v>24</v>
      </c>
      <c r="H345" s="8">
        <v>14.81</v>
      </c>
      <c r="I345" s="4">
        <v>0</v>
      </c>
    </row>
    <row r="346" spans="1:9" x14ac:dyDescent="0.2">
      <c r="A346" s="2">
        <v>3</v>
      </c>
      <c r="B346" s="1" t="s">
        <v>53</v>
      </c>
      <c r="C346" s="4">
        <v>45</v>
      </c>
      <c r="D346" s="8">
        <v>10.39</v>
      </c>
      <c r="E346" s="4">
        <v>39</v>
      </c>
      <c r="F346" s="8">
        <v>14.77</v>
      </c>
      <c r="G346" s="4">
        <v>6</v>
      </c>
      <c r="H346" s="8">
        <v>3.7</v>
      </c>
      <c r="I346" s="4">
        <v>0</v>
      </c>
    </row>
    <row r="347" spans="1:9" x14ac:dyDescent="0.2">
      <c r="A347" s="2">
        <v>4</v>
      </c>
      <c r="B347" s="1" t="s">
        <v>56</v>
      </c>
      <c r="C347" s="4">
        <v>42</v>
      </c>
      <c r="D347" s="8">
        <v>9.6999999999999993</v>
      </c>
      <c r="E347" s="4">
        <v>33</v>
      </c>
      <c r="F347" s="8">
        <v>12.5</v>
      </c>
      <c r="G347" s="4">
        <v>9</v>
      </c>
      <c r="H347" s="8">
        <v>5.56</v>
      </c>
      <c r="I347" s="4">
        <v>0</v>
      </c>
    </row>
    <row r="348" spans="1:9" x14ac:dyDescent="0.2">
      <c r="A348" s="2">
        <v>5</v>
      </c>
      <c r="B348" s="1" t="s">
        <v>57</v>
      </c>
      <c r="C348" s="4">
        <v>40</v>
      </c>
      <c r="D348" s="8">
        <v>9.24</v>
      </c>
      <c r="E348" s="4">
        <v>37</v>
      </c>
      <c r="F348" s="8">
        <v>14.02</v>
      </c>
      <c r="G348" s="4">
        <v>3</v>
      </c>
      <c r="H348" s="8">
        <v>1.85</v>
      </c>
      <c r="I348" s="4">
        <v>0</v>
      </c>
    </row>
    <row r="349" spans="1:9" x14ac:dyDescent="0.2">
      <c r="A349" s="2">
        <v>6</v>
      </c>
      <c r="B349" s="1" t="s">
        <v>48</v>
      </c>
      <c r="C349" s="4">
        <v>17</v>
      </c>
      <c r="D349" s="8">
        <v>3.93</v>
      </c>
      <c r="E349" s="4">
        <v>8</v>
      </c>
      <c r="F349" s="8">
        <v>3.03</v>
      </c>
      <c r="G349" s="4">
        <v>9</v>
      </c>
      <c r="H349" s="8">
        <v>5.56</v>
      </c>
      <c r="I349" s="4">
        <v>0</v>
      </c>
    </row>
    <row r="350" spans="1:9" x14ac:dyDescent="0.2">
      <c r="A350" s="2">
        <v>7</v>
      </c>
      <c r="B350" s="1" t="s">
        <v>42</v>
      </c>
      <c r="C350" s="4">
        <v>15</v>
      </c>
      <c r="D350" s="8">
        <v>3.46</v>
      </c>
      <c r="E350" s="4">
        <v>5</v>
      </c>
      <c r="F350" s="8">
        <v>1.89</v>
      </c>
      <c r="G350" s="4">
        <v>10</v>
      </c>
      <c r="H350" s="8">
        <v>6.17</v>
      </c>
      <c r="I350" s="4">
        <v>0</v>
      </c>
    </row>
    <row r="351" spans="1:9" x14ac:dyDescent="0.2">
      <c r="A351" s="2">
        <v>7</v>
      </c>
      <c r="B351" s="1" t="s">
        <v>58</v>
      </c>
      <c r="C351" s="4">
        <v>15</v>
      </c>
      <c r="D351" s="8">
        <v>3.46</v>
      </c>
      <c r="E351" s="4">
        <v>11</v>
      </c>
      <c r="F351" s="8">
        <v>4.17</v>
      </c>
      <c r="G351" s="4">
        <v>3</v>
      </c>
      <c r="H351" s="8">
        <v>1.85</v>
      </c>
      <c r="I351" s="4">
        <v>0</v>
      </c>
    </row>
    <row r="352" spans="1:9" x14ac:dyDescent="0.2">
      <c r="A352" s="2">
        <v>9</v>
      </c>
      <c r="B352" s="1" t="s">
        <v>41</v>
      </c>
      <c r="C352" s="4">
        <v>14</v>
      </c>
      <c r="D352" s="8">
        <v>3.23</v>
      </c>
      <c r="E352" s="4">
        <v>5</v>
      </c>
      <c r="F352" s="8">
        <v>1.89</v>
      </c>
      <c r="G352" s="4">
        <v>9</v>
      </c>
      <c r="H352" s="8">
        <v>5.56</v>
      </c>
      <c r="I352" s="4">
        <v>0</v>
      </c>
    </row>
    <row r="353" spans="1:9" x14ac:dyDescent="0.2">
      <c r="A353" s="2">
        <v>9</v>
      </c>
      <c r="B353" s="1" t="s">
        <v>50</v>
      </c>
      <c r="C353" s="4">
        <v>14</v>
      </c>
      <c r="D353" s="8">
        <v>3.23</v>
      </c>
      <c r="E353" s="4">
        <v>9</v>
      </c>
      <c r="F353" s="8">
        <v>3.41</v>
      </c>
      <c r="G353" s="4">
        <v>5</v>
      </c>
      <c r="H353" s="8">
        <v>3.09</v>
      </c>
      <c r="I353" s="4">
        <v>0</v>
      </c>
    </row>
    <row r="354" spans="1:9" x14ac:dyDescent="0.2">
      <c r="A354" s="2">
        <v>11</v>
      </c>
      <c r="B354" s="1" t="s">
        <v>59</v>
      </c>
      <c r="C354" s="4">
        <v>13</v>
      </c>
      <c r="D354" s="8">
        <v>3</v>
      </c>
      <c r="E354" s="4">
        <v>13</v>
      </c>
      <c r="F354" s="8">
        <v>4.92</v>
      </c>
      <c r="G354" s="4">
        <v>0</v>
      </c>
      <c r="H354" s="8">
        <v>0</v>
      </c>
      <c r="I354" s="4">
        <v>0</v>
      </c>
    </row>
    <row r="355" spans="1:9" x14ac:dyDescent="0.2">
      <c r="A355" s="2">
        <v>12</v>
      </c>
      <c r="B355" s="1" t="s">
        <v>43</v>
      </c>
      <c r="C355" s="4">
        <v>11</v>
      </c>
      <c r="D355" s="8">
        <v>2.54</v>
      </c>
      <c r="E355" s="4">
        <v>6</v>
      </c>
      <c r="F355" s="8">
        <v>2.27</v>
      </c>
      <c r="G355" s="4">
        <v>5</v>
      </c>
      <c r="H355" s="8">
        <v>3.09</v>
      </c>
      <c r="I355" s="4">
        <v>0</v>
      </c>
    </row>
    <row r="356" spans="1:9" x14ac:dyDescent="0.2">
      <c r="A356" s="2">
        <v>13</v>
      </c>
      <c r="B356" s="1" t="s">
        <v>44</v>
      </c>
      <c r="C356" s="4">
        <v>9</v>
      </c>
      <c r="D356" s="8">
        <v>2.08</v>
      </c>
      <c r="E356" s="4">
        <v>2</v>
      </c>
      <c r="F356" s="8">
        <v>0.76</v>
      </c>
      <c r="G356" s="4">
        <v>7</v>
      </c>
      <c r="H356" s="8">
        <v>4.32</v>
      </c>
      <c r="I356" s="4">
        <v>0</v>
      </c>
    </row>
    <row r="357" spans="1:9" x14ac:dyDescent="0.2">
      <c r="A357" s="2">
        <v>14</v>
      </c>
      <c r="B357" s="1" t="s">
        <v>54</v>
      </c>
      <c r="C357" s="4">
        <v>8</v>
      </c>
      <c r="D357" s="8">
        <v>1.85</v>
      </c>
      <c r="E357" s="4">
        <v>7</v>
      </c>
      <c r="F357" s="8">
        <v>2.65</v>
      </c>
      <c r="G357" s="4">
        <v>1</v>
      </c>
      <c r="H357" s="8">
        <v>0.62</v>
      </c>
      <c r="I357" s="4">
        <v>0</v>
      </c>
    </row>
    <row r="358" spans="1:9" x14ac:dyDescent="0.2">
      <c r="A358" s="2">
        <v>15</v>
      </c>
      <c r="B358" s="1" t="s">
        <v>65</v>
      </c>
      <c r="C358" s="4">
        <v>7</v>
      </c>
      <c r="D358" s="8">
        <v>1.62</v>
      </c>
      <c r="E358" s="4">
        <v>0</v>
      </c>
      <c r="F358" s="8">
        <v>0</v>
      </c>
      <c r="G358" s="4">
        <v>4</v>
      </c>
      <c r="H358" s="8">
        <v>2.4700000000000002</v>
      </c>
      <c r="I358" s="4">
        <v>0</v>
      </c>
    </row>
    <row r="359" spans="1:9" x14ac:dyDescent="0.2">
      <c r="A359" s="2">
        <v>16</v>
      </c>
      <c r="B359" s="1" t="s">
        <v>67</v>
      </c>
      <c r="C359" s="4">
        <v>6</v>
      </c>
      <c r="D359" s="8">
        <v>1.39</v>
      </c>
      <c r="E359" s="4">
        <v>1</v>
      </c>
      <c r="F359" s="8">
        <v>0.38</v>
      </c>
      <c r="G359" s="4">
        <v>5</v>
      </c>
      <c r="H359" s="8">
        <v>3.09</v>
      </c>
      <c r="I359" s="4">
        <v>0</v>
      </c>
    </row>
    <row r="360" spans="1:9" x14ac:dyDescent="0.2">
      <c r="A360" s="2">
        <v>17</v>
      </c>
      <c r="B360" s="1" t="s">
        <v>83</v>
      </c>
      <c r="C360" s="4">
        <v>5</v>
      </c>
      <c r="D360" s="8">
        <v>1.1499999999999999</v>
      </c>
      <c r="E360" s="4">
        <v>3</v>
      </c>
      <c r="F360" s="8">
        <v>1.1399999999999999</v>
      </c>
      <c r="G360" s="4">
        <v>2</v>
      </c>
      <c r="H360" s="8">
        <v>1.23</v>
      </c>
      <c r="I360" s="4">
        <v>0</v>
      </c>
    </row>
    <row r="361" spans="1:9" x14ac:dyDescent="0.2">
      <c r="A361" s="2">
        <v>17</v>
      </c>
      <c r="B361" s="1" t="s">
        <v>64</v>
      </c>
      <c r="C361" s="4">
        <v>5</v>
      </c>
      <c r="D361" s="8">
        <v>1.1499999999999999</v>
      </c>
      <c r="E361" s="4">
        <v>2</v>
      </c>
      <c r="F361" s="8">
        <v>0.76</v>
      </c>
      <c r="G361" s="4">
        <v>3</v>
      </c>
      <c r="H361" s="8">
        <v>1.85</v>
      </c>
      <c r="I361" s="4">
        <v>0</v>
      </c>
    </row>
    <row r="362" spans="1:9" x14ac:dyDescent="0.2">
      <c r="A362" s="2">
        <v>19</v>
      </c>
      <c r="B362" s="1" t="s">
        <v>47</v>
      </c>
      <c r="C362" s="4">
        <v>4</v>
      </c>
      <c r="D362" s="8">
        <v>0.92</v>
      </c>
      <c r="E362" s="4">
        <v>1</v>
      </c>
      <c r="F362" s="8">
        <v>0.38</v>
      </c>
      <c r="G362" s="4">
        <v>3</v>
      </c>
      <c r="H362" s="8">
        <v>1.85</v>
      </c>
      <c r="I362" s="4">
        <v>0</v>
      </c>
    </row>
    <row r="363" spans="1:9" x14ac:dyDescent="0.2">
      <c r="A363" s="2">
        <v>19</v>
      </c>
      <c r="B363" s="1" t="s">
        <v>52</v>
      </c>
      <c r="C363" s="4">
        <v>4</v>
      </c>
      <c r="D363" s="8">
        <v>0.92</v>
      </c>
      <c r="E363" s="4">
        <v>0</v>
      </c>
      <c r="F363" s="8">
        <v>0</v>
      </c>
      <c r="G363" s="4">
        <v>4</v>
      </c>
      <c r="H363" s="8">
        <v>2.4700000000000002</v>
      </c>
      <c r="I363" s="4">
        <v>0</v>
      </c>
    </row>
    <row r="364" spans="1:9" x14ac:dyDescent="0.2">
      <c r="A364" s="2">
        <v>19</v>
      </c>
      <c r="B364" s="1" t="s">
        <v>75</v>
      </c>
      <c r="C364" s="4">
        <v>4</v>
      </c>
      <c r="D364" s="8">
        <v>0.92</v>
      </c>
      <c r="E364" s="4">
        <v>2</v>
      </c>
      <c r="F364" s="8">
        <v>0.76</v>
      </c>
      <c r="G364" s="4">
        <v>2</v>
      </c>
      <c r="H364" s="8">
        <v>1.23</v>
      </c>
      <c r="I364" s="4">
        <v>0</v>
      </c>
    </row>
    <row r="365" spans="1:9" x14ac:dyDescent="0.2">
      <c r="A365" s="1"/>
      <c r="C365" s="4"/>
      <c r="D365" s="8"/>
      <c r="E365" s="4"/>
      <c r="F365" s="8"/>
      <c r="G365" s="4"/>
      <c r="H365" s="8"/>
      <c r="I365" s="4"/>
    </row>
    <row r="366" spans="1:9" x14ac:dyDescent="0.2">
      <c r="A366" s="1" t="s">
        <v>16</v>
      </c>
      <c r="C366" s="4"/>
      <c r="D366" s="8"/>
      <c r="E366" s="4"/>
      <c r="F366" s="8"/>
      <c r="G366" s="4"/>
      <c r="H366" s="8"/>
      <c r="I366" s="4"/>
    </row>
    <row r="367" spans="1:9" x14ac:dyDescent="0.2">
      <c r="A367" s="2">
        <v>1</v>
      </c>
      <c r="B367" s="1" t="s">
        <v>56</v>
      </c>
      <c r="C367" s="4">
        <v>55</v>
      </c>
      <c r="D367" s="8">
        <v>11.53</v>
      </c>
      <c r="E367" s="4">
        <v>46</v>
      </c>
      <c r="F367" s="8">
        <v>20.260000000000002</v>
      </c>
      <c r="G367" s="4">
        <v>8</v>
      </c>
      <c r="H367" s="8">
        <v>3.23</v>
      </c>
      <c r="I367" s="4">
        <v>1</v>
      </c>
    </row>
    <row r="368" spans="1:9" x14ac:dyDescent="0.2">
      <c r="A368" s="2">
        <v>2</v>
      </c>
      <c r="B368" s="1" t="s">
        <v>57</v>
      </c>
      <c r="C368" s="4">
        <v>54</v>
      </c>
      <c r="D368" s="8">
        <v>11.32</v>
      </c>
      <c r="E368" s="4">
        <v>46</v>
      </c>
      <c r="F368" s="8">
        <v>20.260000000000002</v>
      </c>
      <c r="G368" s="4">
        <v>8</v>
      </c>
      <c r="H368" s="8">
        <v>3.23</v>
      </c>
      <c r="I368" s="4">
        <v>0</v>
      </c>
    </row>
    <row r="369" spans="1:9" x14ac:dyDescent="0.2">
      <c r="A369" s="2">
        <v>3</v>
      </c>
      <c r="B369" s="1" t="s">
        <v>51</v>
      </c>
      <c r="C369" s="4">
        <v>35</v>
      </c>
      <c r="D369" s="8">
        <v>7.34</v>
      </c>
      <c r="E369" s="4">
        <v>18</v>
      </c>
      <c r="F369" s="8">
        <v>7.93</v>
      </c>
      <c r="G369" s="4">
        <v>17</v>
      </c>
      <c r="H369" s="8">
        <v>6.85</v>
      </c>
      <c r="I369" s="4">
        <v>0</v>
      </c>
    </row>
    <row r="370" spans="1:9" x14ac:dyDescent="0.2">
      <c r="A370" s="2">
        <v>4</v>
      </c>
      <c r="B370" s="1" t="s">
        <v>41</v>
      </c>
      <c r="C370" s="4">
        <v>25</v>
      </c>
      <c r="D370" s="8">
        <v>5.24</v>
      </c>
      <c r="E370" s="4">
        <v>3</v>
      </c>
      <c r="F370" s="8">
        <v>1.32</v>
      </c>
      <c r="G370" s="4">
        <v>22</v>
      </c>
      <c r="H370" s="8">
        <v>8.8699999999999992</v>
      </c>
      <c r="I370" s="4">
        <v>0</v>
      </c>
    </row>
    <row r="371" spans="1:9" x14ac:dyDescent="0.2">
      <c r="A371" s="2">
        <v>5</v>
      </c>
      <c r="B371" s="1" t="s">
        <v>49</v>
      </c>
      <c r="C371" s="4">
        <v>24</v>
      </c>
      <c r="D371" s="8">
        <v>5.03</v>
      </c>
      <c r="E371" s="4">
        <v>19</v>
      </c>
      <c r="F371" s="8">
        <v>8.3699999999999992</v>
      </c>
      <c r="G371" s="4">
        <v>5</v>
      </c>
      <c r="H371" s="8">
        <v>2.02</v>
      </c>
      <c r="I371" s="4">
        <v>0</v>
      </c>
    </row>
    <row r="372" spans="1:9" x14ac:dyDescent="0.2">
      <c r="A372" s="2">
        <v>6</v>
      </c>
      <c r="B372" s="1" t="s">
        <v>42</v>
      </c>
      <c r="C372" s="4">
        <v>22</v>
      </c>
      <c r="D372" s="8">
        <v>4.6100000000000003</v>
      </c>
      <c r="E372" s="4">
        <v>5</v>
      </c>
      <c r="F372" s="8">
        <v>2.2000000000000002</v>
      </c>
      <c r="G372" s="4">
        <v>17</v>
      </c>
      <c r="H372" s="8">
        <v>6.85</v>
      </c>
      <c r="I372" s="4">
        <v>0</v>
      </c>
    </row>
    <row r="373" spans="1:9" x14ac:dyDescent="0.2">
      <c r="A373" s="2">
        <v>6</v>
      </c>
      <c r="B373" s="1" t="s">
        <v>84</v>
      </c>
      <c r="C373" s="4">
        <v>22</v>
      </c>
      <c r="D373" s="8">
        <v>4.6100000000000003</v>
      </c>
      <c r="E373" s="4">
        <v>1</v>
      </c>
      <c r="F373" s="8">
        <v>0.44</v>
      </c>
      <c r="G373" s="4">
        <v>21</v>
      </c>
      <c r="H373" s="8">
        <v>8.4700000000000006</v>
      </c>
      <c r="I373" s="4">
        <v>0</v>
      </c>
    </row>
    <row r="374" spans="1:9" x14ac:dyDescent="0.2">
      <c r="A374" s="2">
        <v>8</v>
      </c>
      <c r="B374" s="1" t="s">
        <v>58</v>
      </c>
      <c r="C374" s="4">
        <v>21</v>
      </c>
      <c r="D374" s="8">
        <v>4.4000000000000004</v>
      </c>
      <c r="E374" s="4">
        <v>12</v>
      </c>
      <c r="F374" s="8">
        <v>5.29</v>
      </c>
      <c r="G374" s="4">
        <v>9</v>
      </c>
      <c r="H374" s="8">
        <v>3.63</v>
      </c>
      <c r="I374" s="4">
        <v>0</v>
      </c>
    </row>
    <row r="375" spans="1:9" x14ac:dyDescent="0.2">
      <c r="A375" s="2">
        <v>9</v>
      </c>
      <c r="B375" s="1" t="s">
        <v>50</v>
      </c>
      <c r="C375" s="4">
        <v>18</v>
      </c>
      <c r="D375" s="8">
        <v>3.77</v>
      </c>
      <c r="E375" s="4">
        <v>12</v>
      </c>
      <c r="F375" s="8">
        <v>5.29</v>
      </c>
      <c r="G375" s="4">
        <v>6</v>
      </c>
      <c r="H375" s="8">
        <v>2.42</v>
      </c>
      <c r="I375" s="4">
        <v>0</v>
      </c>
    </row>
    <row r="376" spans="1:9" x14ac:dyDescent="0.2">
      <c r="A376" s="2">
        <v>10</v>
      </c>
      <c r="B376" s="1" t="s">
        <v>66</v>
      </c>
      <c r="C376" s="4">
        <v>17</v>
      </c>
      <c r="D376" s="8">
        <v>3.56</v>
      </c>
      <c r="E376" s="4">
        <v>2</v>
      </c>
      <c r="F376" s="8">
        <v>0.88</v>
      </c>
      <c r="G376" s="4">
        <v>15</v>
      </c>
      <c r="H376" s="8">
        <v>6.05</v>
      </c>
      <c r="I376" s="4">
        <v>0</v>
      </c>
    </row>
    <row r="377" spans="1:9" x14ac:dyDescent="0.2">
      <c r="A377" s="2">
        <v>11</v>
      </c>
      <c r="B377" s="1" t="s">
        <v>59</v>
      </c>
      <c r="C377" s="4">
        <v>16</v>
      </c>
      <c r="D377" s="8">
        <v>3.35</v>
      </c>
      <c r="E377" s="4">
        <v>16</v>
      </c>
      <c r="F377" s="8">
        <v>7.05</v>
      </c>
      <c r="G377" s="4">
        <v>0</v>
      </c>
      <c r="H377" s="8">
        <v>0</v>
      </c>
      <c r="I377" s="4">
        <v>0</v>
      </c>
    </row>
    <row r="378" spans="1:9" x14ac:dyDescent="0.2">
      <c r="A378" s="2">
        <v>12</v>
      </c>
      <c r="B378" s="1" t="s">
        <v>54</v>
      </c>
      <c r="C378" s="4">
        <v>15</v>
      </c>
      <c r="D378" s="8">
        <v>3.14</v>
      </c>
      <c r="E378" s="4">
        <v>12</v>
      </c>
      <c r="F378" s="8">
        <v>5.29</v>
      </c>
      <c r="G378" s="4">
        <v>3</v>
      </c>
      <c r="H378" s="8">
        <v>1.21</v>
      </c>
      <c r="I378" s="4">
        <v>0</v>
      </c>
    </row>
    <row r="379" spans="1:9" x14ac:dyDescent="0.2">
      <c r="A379" s="2">
        <v>13</v>
      </c>
      <c r="B379" s="1" t="s">
        <v>43</v>
      </c>
      <c r="C379" s="4">
        <v>13</v>
      </c>
      <c r="D379" s="8">
        <v>2.73</v>
      </c>
      <c r="E379" s="4">
        <v>2</v>
      </c>
      <c r="F379" s="8">
        <v>0.88</v>
      </c>
      <c r="G379" s="4">
        <v>11</v>
      </c>
      <c r="H379" s="8">
        <v>4.4400000000000004</v>
      </c>
      <c r="I379" s="4">
        <v>0</v>
      </c>
    </row>
    <row r="380" spans="1:9" x14ac:dyDescent="0.2">
      <c r="A380" s="2">
        <v>14</v>
      </c>
      <c r="B380" s="1" t="s">
        <v>55</v>
      </c>
      <c r="C380" s="4">
        <v>10</v>
      </c>
      <c r="D380" s="8">
        <v>2.1</v>
      </c>
      <c r="E380" s="4">
        <v>4</v>
      </c>
      <c r="F380" s="8">
        <v>1.76</v>
      </c>
      <c r="G380" s="4">
        <v>6</v>
      </c>
      <c r="H380" s="8">
        <v>2.42</v>
      </c>
      <c r="I380" s="4">
        <v>0</v>
      </c>
    </row>
    <row r="381" spans="1:9" x14ac:dyDescent="0.2">
      <c r="A381" s="2">
        <v>15</v>
      </c>
      <c r="B381" s="1" t="s">
        <v>53</v>
      </c>
      <c r="C381" s="4">
        <v>9</v>
      </c>
      <c r="D381" s="8">
        <v>1.89</v>
      </c>
      <c r="E381" s="4">
        <v>0</v>
      </c>
      <c r="F381" s="8">
        <v>0</v>
      </c>
      <c r="G381" s="4">
        <v>9</v>
      </c>
      <c r="H381" s="8">
        <v>3.63</v>
      </c>
      <c r="I381" s="4">
        <v>0</v>
      </c>
    </row>
    <row r="382" spans="1:9" x14ac:dyDescent="0.2">
      <c r="A382" s="2">
        <v>16</v>
      </c>
      <c r="B382" s="1" t="s">
        <v>48</v>
      </c>
      <c r="C382" s="4">
        <v>8</v>
      </c>
      <c r="D382" s="8">
        <v>1.68</v>
      </c>
      <c r="E382" s="4">
        <v>4</v>
      </c>
      <c r="F382" s="8">
        <v>1.76</v>
      </c>
      <c r="G382" s="4">
        <v>4</v>
      </c>
      <c r="H382" s="8">
        <v>1.61</v>
      </c>
      <c r="I382" s="4">
        <v>0</v>
      </c>
    </row>
    <row r="383" spans="1:9" x14ac:dyDescent="0.2">
      <c r="A383" s="2">
        <v>17</v>
      </c>
      <c r="B383" s="1" t="s">
        <v>44</v>
      </c>
      <c r="C383" s="4">
        <v>7</v>
      </c>
      <c r="D383" s="8">
        <v>1.47</v>
      </c>
      <c r="E383" s="4">
        <v>1</v>
      </c>
      <c r="F383" s="8">
        <v>0.44</v>
      </c>
      <c r="G383" s="4">
        <v>6</v>
      </c>
      <c r="H383" s="8">
        <v>2.42</v>
      </c>
      <c r="I383" s="4">
        <v>0</v>
      </c>
    </row>
    <row r="384" spans="1:9" x14ac:dyDescent="0.2">
      <c r="A384" s="2">
        <v>17</v>
      </c>
      <c r="B384" s="1" t="s">
        <v>64</v>
      </c>
      <c r="C384" s="4">
        <v>7</v>
      </c>
      <c r="D384" s="8">
        <v>1.47</v>
      </c>
      <c r="E384" s="4">
        <v>4</v>
      </c>
      <c r="F384" s="8">
        <v>1.76</v>
      </c>
      <c r="G384" s="4">
        <v>3</v>
      </c>
      <c r="H384" s="8">
        <v>1.21</v>
      </c>
      <c r="I384" s="4">
        <v>0</v>
      </c>
    </row>
    <row r="385" spans="1:9" x14ac:dyDescent="0.2">
      <c r="A385" s="2">
        <v>19</v>
      </c>
      <c r="B385" s="1" t="s">
        <v>52</v>
      </c>
      <c r="C385" s="4">
        <v>6</v>
      </c>
      <c r="D385" s="8">
        <v>1.26</v>
      </c>
      <c r="E385" s="4">
        <v>1</v>
      </c>
      <c r="F385" s="8">
        <v>0.44</v>
      </c>
      <c r="G385" s="4">
        <v>5</v>
      </c>
      <c r="H385" s="8">
        <v>2.02</v>
      </c>
      <c r="I385" s="4">
        <v>0</v>
      </c>
    </row>
    <row r="386" spans="1:9" x14ac:dyDescent="0.2">
      <c r="A386" s="2">
        <v>19</v>
      </c>
      <c r="B386" s="1" t="s">
        <v>65</v>
      </c>
      <c r="C386" s="4">
        <v>6</v>
      </c>
      <c r="D386" s="8">
        <v>1.26</v>
      </c>
      <c r="E386" s="4">
        <v>1</v>
      </c>
      <c r="F386" s="8">
        <v>0.44</v>
      </c>
      <c r="G386" s="4">
        <v>5</v>
      </c>
      <c r="H386" s="8">
        <v>2.02</v>
      </c>
      <c r="I386" s="4">
        <v>0</v>
      </c>
    </row>
    <row r="387" spans="1:9" x14ac:dyDescent="0.2">
      <c r="A387" s="1"/>
      <c r="C387" s="4"/>
      <c r="D387" s="8"/>
      <c r="E387" s="4"/>
      <c r="F387" s="8"/>
      <c r="G387" s="4"/>
      <c r="H387" s="8"/>
      <c r="I387" s="4"/>
    </row>
    <row r="388" spans="1:9" x14ac:dyDescent="0.2">
      <c r="A388" s="1" t="s">
        <v>17</v>
      </c>
      <c r="C388" s="4"/>
      <c r="D388" s="8"/>
      <c r="E388" s="4"/>
      <c r="F388" s="8"/>
      <c r="G388" s="4"/>
      <c r="H388" s="8"/>
      <c r="I388" s="4"/>
    </row>
    <row r="389" spans="1:9" x14ac:dyDescent="0.2">
      <c r="A389" s="2">
        <v>1</v>
      </c>
      <c r="B389" s="1" t="s">
        <v>41</v>
      </c>
      <c r="C389" s="4">
        <v>54</v>
      </c>
      <c r="D389" s="8">
        <v>11.87</v>
      </c>
      <c r="E389" s="4">
        <v>14</v>
      </c>
      <c r="F389" s="8">
        <v>5.34</v>
      </c>
      <c r="G389" s="4">
        <v>40</v>
      </c>
      <c r="H389" s="8">
        <v>21.86</v>
      </c>
      <c r="I389" s="4">
        <v>0</v>
      </c>
    </row>
    <row r="390" spans="1:9" x14ac:dyDescent="0.2">
      <c r="A390" s="2">
        <v>2</v>
      </c>
      <c r="B390" s="1" t="s">
        <v>42</v>
      </c>
      <c r="C390" s="4">
        <v>45</v>
      </c>
      <c r="D390" s="8">
        <v>9.89</v>
      </c>
      <c r="E390" s="4">
        <v>32</v>
      </c>
      <c r="F390" s="8">
        <v>12.21</v>
      </c>
      <c r="G390" s="4">
        <v>13</v>
      </c>
      <c r="H390" s="8">
        <v>7.1</v>
      </c>
      <c r="I390" s="4">
        <v>0</v>
      </c>
    </row>
    <row r="391" spans="1:9" x14ac:dyDescent="0.2">
      <c r="A391" s="2">
        <v>3</v>
      </c>
      <c r="B391" s="1" t="s">
        <v>57</v>
      </c>
      <c r="C391" s="4">
        <v>38</v>
      </c>
      <c r="D391" s="8">
        <v>8.35</v>
      </c>
      <c r="E391" s="4">
        <v>35</v>
      </c>
      <c r="F391" s="8">
        <v>13.36</v>
      </c>
      <c r="G391" s="4">
        <v>3</v>
      </c>
      <c r="H391" s="8">
        <v>1.64</v>
      </c>
      <c r="I391" s="4">
        <v>0</v>
      </c>
    </row>
    <row r="392" spans="1:9" x14ac:dyDescent="0.2">
      <c r="A392" s="2">
        <v>4</v>
      </c>
      <c r="B392" s="1" t="s">
        <v>51</v>
      </c>
      <c r="C392" s="4">
        <v>36</v>
      </c>
      <c r="D392" s="8">
        <v>7.91</v>
      </c>
      <c r="E392" s="4">
        <v>23</v>
      </c>
      <c r="F392" s="8">
        <v>8.7799999999999994</v>
      </c>
      <c r="G392" s="4">
        <v>13</v>
      </c>
      <c r="H392" s="8">
        <v>7.1</v>
      </c>
      <c r="I392" s="4">
        <v>0</v>
      </c>
    </row>
    <row r="393" spans="1:9" x14ac:dyDescent="0.2">
      <c r="A393" s="2">
        <v>5</v>
      </c>
      <c r="B393" s="1" t="s">
        <v>56</v>
      </c>
      <c r="C393" s="4">
        <v>34</v>
      </c>
      <c r="D393" s="8">
        <v>7.47</v>
      </c>
      <c r="E393" s="4">
        <v>31</v>
      </c>
      <c r="F393" s="8">
        <v>11.83</v>
      </c>
      <c r="G393" s="4">
        <v>3</v>
      </c>
      <c r="H393" s="8">
        <v>1.64</v>
      </c>
      <c r="I393" s="4">
        <v>0</v>
      </c>
    </row>
    <row r="394" spans="1:9" x14ac:dyDescent="0.2">
      <c r="A394" s="2">
        <v>6</v>
      </c>
      <c r="B394" s="1" t="s">
        <v>43</v>
      </c>
      <c r="C394" s="4">
        <v>26</v>
      </c>
      <c r="D394" s="8">
        <v>5.71</v>
      </c>
      <c r="E394" s="4">
        <v>11</v>
      </c>
      <c r="F394" s="8">
        <v>4.2</v>
      </c>
      <c r="G394" s="4">
        <v>15</v>
      </c>
      <c r="H394" s="8">
        <v>8.1999999999999993</v>
      </c>
      <c r="I394" s="4">
        <v>0</v>
      </c>
    </row>
    <row r="395" spans="1:9" x14ac:dyDescent="0.2">
      <c r="A395" s="2">
        <v>7</v>
      </c>
      <c r="B395" s="1" t="s">
        <v>49</v>
      </c>
      <c r="C395" s="4">
        <v>25</v>
      </c>
      <c r="D395" s="8">
        <v>5.49</v>
      </c>
      <c r="E395" s="4">
        <v>19</v>
      </c>
      <c r="F395" s="8">
        <v>7.25</v>
      </c>
      <c r="G395" s="4">
        <v>6</v>
      </c>
      <c r="H395" s="8">
        <v>3.28</v>
      </c>
      <c r="I395" s="4">
        <v>0</v>
      </c>
    </row>
    <row r="396" spans="1:9" x14ac:dyDescent="0.2">
      <c r="A396" s="2">
        <v>8</v>
      </c>
      <c r="B396" s="1" t="s">
        <v>50</v>
      </c>
      <c r="C396" s="4">
        <v>19</v>
      </c>
      <c r="D396" s="8">
        <v>4.18</v>
      </c>
      <c r="E396" s="4">
        <v>11</v>
      </c>
      <c r="F396" s="8">
        <v>4.2</v>
      </c>
      <c r="G396" s="4">
        <v>8</v>
      </c>
      <c r="H396" s="8">
        <v>4.37</v>
      </c>
      <c r="I396" s="4">
        <v>0</v>
      </c>
    </row>
    <row r="397" spans="1:9" x14ac:dyDescent="0.2">
      <c r="A397" s="2">
        <v>9</v>
      </c>
      <c r="B397" s="1" t="s">
        <v>59</v>
      </c>
      <c r="C397" s="4">
        <v>15</v>
      </c>
      <c r="D397" s="8">
        <v>3.3</v>
      </c>
      <c r="E397" s="4">
        <v>15</v>
      </c>
      <c r="F397" s="8">
        <v>5.73</v>
      </c>
      <c r="G397" s="4">
        <v>0</v>
      </c>
      <c r="H397" s="8">
        <v>0</v>
      </c>
      <c r="I397" s="4">
        <v>0</v>
      </c>
    </row>
    <row r="398" spans="1:9" x14ac:dyDescent="0.2">
      <c r="A398" s="2">
        <v>10</v>
      </c>
      <c r="B398" s="1" t="s">
        <v>58</v>
      </c>
      <c r="C398" s="4">
        <v>14</v>
      </c>
      <c r="D398" s="8">
        <v>3.08</v>
      </c>
      <c r="E398" s="4">
        <v>8</v>
      </c>
      <c r="F398" s="8">
        <v>3.05</v>
      </c>
      <c r="G398" s="4">
        <v>0</v>
      </c>
      <c r="H398" s="8">
        <v>0</v>
      </c>
      <c r="I398" s="4">
        <v>0</v>
      </c>
    </row>
    <row r="399" spans="1:9" x14ac:dyDescent="0.2">
      <c r="A399" s="2">
        <v>11</v>
      </c>
      <c r="B399" s="1" t="s">
        <v>54</v>
      </c>
      <c r="C399" s="4">
        <v>11</v>
      </c>
      <c r="D399" s="8">
        <v>2.42</v>
      </c>
      <c r="E399" s="4">
        <v>6</v>
      </c>
      <c r="F399" s="8">
        <v>2.29</v>
      </c>
      <c r="G399" s="4">
        <v>5</v>
      </c>
      <c r="H399" s="8">
        <v>2.73</v>
      </c>
      <c r="I399" s="4">
        <v>0</v>
      </c>
    </row>
    <row r="400" spans="1:9" x14ac:dyDescent="0.2">
      <c r="A400" s="2">
        <v>11</v>
      </c>
      <c r="B400" s="1" t="s">
        <v>55</v>
      </c>
      <c r="C400" s="4">
        <v>11</v>
      </c>
      <c r="D400" s="8">
        <v>2.42</v>
      </c>
      <c r="E400" s="4">
        <v>4</v>
      </c>
      <c r="F400" s="8">
        <v>1.53</v>
      </c>
      <c r="G400" s="4">
        <v>7</v>
      </c>
      <c r="H400" s="8">
        <v>3.83</v>
      </c>
      <c r="I400" s="4">
        <v>0</v>
      </c>
    </row>
    <row r="401" spans="1:9" x14ac:dyDescent="0.2">
      <c r="A401" s="2">
        <v>13</v>
      </c>
      <c r="B401" s="1" t="s">
        <v>67</v>
      </c>
      <c r="C401" s="4">
        <v>8</v>
      </c>
      <c r="D401" s="8">
        <v>1.76</v>
      </c>
      <c r="E401" s="4">
        <v>5</v>
      </c>
      <c r="F401" s="8">
        <v>1.91</v>
      </c>
      <c r="G401" s="4">
        <v>3</v>
      </c>
      <c r="H401" s="8">
        <v>1.64</v>
      </c>
      <c r="I401" s="4">
        <v>0</v>
      </c>
    </row>
    <row r="402" spans="1:9" x14ac:dyDescent="0.2">
      <c r="A402" s="2">
        <v>14</v>
      </c>
      <c r="B402" s="1" t="s">
        <v>45</v>
      </c>
      <c r="C402" s="4">
        <v>7</v>
      </c>
      <c r="D402" s="8">
        <v>1.54</v>
      </c>
      <c r="E402" s="4">
        <v>2</v>
      </c>
      <c r="F402" s="8">
        <v>0.76</v>
      </c>
      <c r="G402" s="4">
        <v>5</v>
      </c>
      <c r="H402" s="8">
        <v>2.73</v>
      </c>
      <c r="I402" s="4">
        <v>0</v>
      </c>
    </row>
    <row r="403" spans="1:9" x14ac:dyDescent="0.2">
      <c r="A403" s="2">
        <v>14</v>
      </c>
      <c r="B403" s="1" t="s">
        <v>65</v>
      </c>
      <c r="C403" s="4">
        <v>7</v>
      </c>
      <c r="D403" s="8">
        <v>1.54</v>
      </c>
      <c r="E403" s="4">
        <v>0</v>
      </c>
      <c r="F403" s="8">
        <v>0</v>
      </c>
      <c r="G403" s="4">
        <v>6</v>
      </c>
      <c r="H403" s="8">
        <v>3.28</v>
      </c>
      <c r="I403" s="4">
        <v>0</v>
      </c>
    </row>
    <row r="404" spans="1:9" x14ac:dyDescent="0.2">
      <c r="A404" s="2">
        <v>16</v>
      </c>
      <c r="B404" s="1" t="s">
        <v>60</v>
      </c>
      <c r="C404" s="4">
        <v>6</v>
      </c>
      <c r="D404" s="8">
        <v>1.32</v>
      </c>
      <c r="E404" s="4">
        <v>6</v>
      </c>
      <c r="F404" s="8">
        <v>2.29</v>
      </c>
      <c r="G404" s="4">
        <v>0</v>
      </c>
      <c r="H404" s="8">
        <v>0</v>
      </c>
      <c r="I404" s="4">
        <v>0</v>
      </c>
    </row>
    <row r="405" spans="1:9" x14ac:dyDescent="0.2">
      <c r="A405" s="2">
        <v>17</v>
      </c>
      <c r="B405" s="1" t="s">
        <v>66</v>
      </c>
      <c r="C405" s="4">
        <v>5</v>
      </c>
      <c r="D405" s="8">
        <v>1.1000000000000001</v>
      </c>
      <c r="E405" s="4">
        <v>3</v>
      </c>
      <c r="F405" s="8">
        <v>1.1499999999999999</v>
      </c>
      <c r="G405" s="4">
        <v>2</v>
      </c>
      <c r="H405" s="8">
        <v>1.0900000000000001</v>
      </c>
      <c r="I405" s="4">
        <v>0</v>
      </c>
    </row>
    <row r="406" spans="1:9" x14ac:dyDescent="0.2">
      <c r="A406" s="2">
        <v>17</v>
      </c>
      <c r="B406" s="1" t="s">
        <v>47</v>
      </c>
      <c r="C406" s="4">
        <v>5</v>
      </c>
      <c r="D406" s="8">
        <v>1.1000000000000001</v>
      </c>
      <c r="E406" s="4">
        <v>4</v>
      </c>
      <c r="F406" s="8">
        <v>1.53</v>
      </c>
      <c r="G406" s="4">
        <v>1</v>
      </c>
      <c r="H406" s="8">
        <v>0.55000000000000004</v>
      </c>
      <c r="I406" s="4">
        <v>0</v>
      </c>
    </row>
    <row r="407" spans="1:9" x14ac:dyDescent="0.2">
      <c r="A407" s="2">
        <v>17</v>
      </c>
      <c r="B407" s="1" t="s">
        <v>74</v>
      </c>
      <c r="C407" s="4">
        <v>5</v>
      </c>
      <c r="D407" s="8">
        <v>1.1000000000000001</v>
      </c>
      <c r="E407" s="4">
        <v>2</v>
      </c>
      <c r="F407" s="8">
        <v>0.76</v>
      </c>
      <c r="G407" s="4">
        <v>3</v>
      </c>
      <c r="H407" s="8">
        <v>1.64</v>
      </c>
      <c r="I407" s="4">
        <v>0</v>
      </c>
    </row>
    <row r="408" spans="1:9" x14ac:dyDescent="0.2">
      <c r="A408" s="2">
        <v>17</v>
      </c>
      <c r="B408" s="1" t="s">
        <v>53</v>
      </c>
      <c r="C408" s="4">
        <v>5</v>
      </c>
      <c r="D408" s="8">
        <v>1.1000000000000001</v>
      </c>
      <c r="E408" s="4">
        <v>3</v>
      </c>
      <c r="F408" s="8">
        <v>1.1499999999999999</v>
      </c>
      <c r="G408" s="4">
        <v>2</v>
      </c>
      <c r="H408" s="8">
        <v>1.0900000000000001</v>
      </c>
      <c r="I408" s="4">
        <v>0</v>
      </c>
    </row>
    <row r="409" spans="1:9" x14ac:dyDescent="0.2">
      <c r="A409" s="1"/>
      <c r="C409" s="4"/>
      <c r="D409" s="8"/>
      <c r="E409" s="4"/>
      <c r="F409" s="8"/>
      <c r="G409" s="4"/>
      <c r="H409" s="8"/>
      <c r="I409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産業中分類トップ２０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BE77F-C766-4697-9DB9-0817A245134A}">
  <sheetPr>
    <pageSetUpPr fitToPage="1"/>
  </sheetPr>
  <dimension ref="A1:I432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85</v>
      </c>
      <c r="B1" s="3" t="s">
        <v>155</v>
      </c>
      <c r="C1" s="7" t="s">
        <v>34</v>
      </c>
      <c r="D1" s="7" t="s">
        <v>35</v>
      </c>
      <c r="E1" s="7" t="s">
        <v>36</v>
      </c>
      <c r="F1" s="7" t="s">
        <v>37</v>
      </c>
      <c r="G1" s="7" t="s">
        <v>38</v>
      </c>
      <c r="H1" s="7" t="s">
        <v>39</v>
      </c>
      <c r="I1" s="7" t="s">
        <v>40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102</v>
      </c>
      <c r="C3" s="4">
        <v>1348</v>
      </c>
      <c r="D3" s="8">
        <v>5.17</v>
      </c>
      <c r="E3" s="4">
        <v>1208</v>
      </c>
      <c r="F3" s="8">
        <v>9.9499999999999993</v>
      </c>
      <c r="G3" s="4">
        <v>140</v>
      </c>
      <c r="H3" s="8">
        <v>1.03</v>
      </c>
      <c r="I3" s="4">
        <v>0</v>
      </c>
    </row>
    <row r="4" spans="1:9" x14ac:dyDescent="0.2">
      <c r="A4" s="2">
        <v>2</v>
      </c>
      <c r="B4" s="1" t="s">
        <v>96</v>
      </c>
      <c r="C4" s="4">
        <v>1137</v>
      </c>
      <c r="D4" s="8">
        <v>4.3600000000000003</v>
      </c>
      <c r="E4" s="4">
        <v>598</v>
      </c>
      <c r="F4" s="8">
        <v>4.93</v>
      </c>
      <c r="G4" s="4">
        <v>536</v>
      </c>
      <c r="H4" s="8">
        <v>3.94</v>
      </c>
      <c r="I4" s="4">
        <v>0</v>
      </c>
    </row>
    <row r="5" spans="1:9" x14ac:dyDescent="0.2">
      <c r="A5" s="2">
        <v>3</v>
      </c>
      <c r="B5" s="1" t="s">
        <v>101</v>
      </c>
      <c r="C5" s="4">
        <v>707</v>
      </c>
      <c r="D5" s="8">
        <v>2.71</v>
      </c>
      <c r="E5" s="4">
        <v>666</v>
      </c>
      <c r="F5" s="8">
        <v>5.49</v>
      </c>
      <c r="G5" s="4">
        <v>41</v>
      </c>
      <c r="H5" s="8">
        <v>0.3</v>
      </c>
      <c r="I5" s="4">
        <v>0</v>
      </c>
    </row>
    <row r="6" spans="1:9" x14ac:dyDescent="0.2">
      <c r="A6" s="2">
        <v>4</v>
      </c>
      <c r="B6" s="1" t="s">
        <v>105</v>
      </c>
      <c r="C6" s="4">
        <v>663</v>
      </c>
      <c r="D6" s="8">
        <v>2.54</v>
      </c>
      <c r="E6" s="4">
        <v>597</v>
      </c>
      <c r="F6" s="8">
        <v>4.92</v>
      </c>
      <c r="G6" s="4">
        <v>65</v>
      </c>
      <c r="H6" s="8">
        <v>0.48</v>
      </c>
      <c r="I6" s="4">
        <v>1</v>
      </c>
    </row>
    <row r="7" spans="1:9" x14ac:dyDescent="0.2">
      <c r="A7" s="2">
        <v>5</v>
      </c>
      <c r="B7" s="1" t="s">
        <v>100</v>
      </c>
      <c r="C7" s="4">
        <v>648</v>
      </c>
      <c r="D7" s="8">
        <v>2.4900000000000002</v>
      </c>
      <c r="E7" s="4">
        <v>576</v>
      </c>
      <c r="F7" s="8">
        <v>4.75</v>
      </c>
      <c r="G7" s="4">
        <v>72</v>
      </c>
      <c r="H7" s="8">
        <v>0.53</v>
      </c>
      <c r="I7" s="4">
        <v>0</v>
      </c>
    </row>
    <row r="8" spans="1:9" x14ac:dyDescent="0.2">
      <c r="A8" s="2">
        <v>6</v>
      </c>
      <c r="B8" s="1" t="s">
        <v>94</v>
      </c>
      <c r="C8" s="4">
        <v>590</v>
      </c>
      <c r="D8" s="8">
        <v>2.2599999999999998</v>
      </c>
      <c r="E8" s="4">
        <v>384</v>
      </c>
      <c r="F8" s="8">
        <v>3.16</v>
      </c>
      <c r="G8" s="4">
        <v>205</v>
      </c>
      <c r="H8" s="8">
        <v>1.51</v>
      </c>
      <c r="I8" s="4">
        <v>1</v>
      </c>
    </row>
    <row r="9" spans="1:9" x14ac:dyDescent="0.2">
      <c r="A9" s="2">
        <v>7</v>
      </c>
      <c r="B9" s="1" t="s">
        <v>98</v>
      </c>
      <c r="C9" s="4">
        <v>555</v>
      </c>
      <c r="D9" s="8">
        <v>2.13</v>
      </c>
      <c r="E9" s="4">
        <v>429</v>
      </c>
      <c r="F9" s="8">
        <v>3.53</v>
      </c>
      <c r="G9" s="4">
        <v>126</v>
      </c>
      <c r="H9" s="8">
        <v>0.93</v>
      </c>
      <c r="I9" s="4">
        <v>0</v>
      </c>
    </row>
    <row r="10" spans="1:9" x14ac:dyDescent="0.2">
      <c r="A10" s="2">
        <v>8</v>
      </c>
      <c r="B10" s="1" t="s">
        <v>87</v>
      </c>
      <c r="C10" s="4">
        <v>542</v>
      </c>
      <c r="D10" s="8">
        <v>2.08</v>
      </c>
      <c r="E10" s="4">
        <v>64</v>
      </c>
      <c r="F10" s="8">
        <v>0.53</v>
      </c>
      <c r="G10" s="4">
        <v>478</v>
      </c>
      <c r="H10" s="8">
        <v>3.52</v>
      </c>
      <c r="I10" s="4">
        <v>0</v>
      </c>
    </row>
    <row r="11" spans="1:9" x14ac:dyDescent="0.2">
      <c r="A11" s="2">
        <v>9</v>
      </c>
      <c r="B11" s="1" t="s">
        <v>95</v>
      </c>
      <c r="C11" s="4">
        <v>497</v>
      </c>
      <c r="D11" s="8">
        <v>1.91</v>
      </c>
      <c r="E11" s="4">
        <v>66</v>
      </c>
      <c r="F11" s="8">
        <v>0.54</v>
      </c>
      <c r="G11" s="4">
        <v>431</v>
      </c>
      <c r="H11" s="8">
        <v>3.17</v>
      </c>
      <c r="I11" s="4">
        <v>0</v>
      </c>
    </row>
    <row r="12" spans="1:9" x14ac:dyDescent="0.2">
      <c r="A12" s="2">
        <v>10</v>
      </c>
      <c r="B12" s="1" t="s">
        <v>104</v>
      </c>
      <c r="C12" s="4">
        <v>488</v>
      </c>
      <c r="D12" s="8">
        <v>1.87</v>
      </c>
      <c r="E12" s="4">
        <v>360</v>
      </c>
      <c r="F12" s="8">
        <v>2.97</v>
      </c>
      <c r="G12" s="4">
        <v>128</v>
      </c>
      <c r="H12" s="8">
        <v>0.94</v>
      </c>
      <c r="I12" s="4">
        <v>0</v>
      </c>
    </row>
    <row r="13" spans="1:9" x14ac:dyDescent="0.2">
      <c r="A13" s="2">
        <v>11</v>
      </c>
      <c r="B13" s="1" t="s">
        <v>92</v>
      </c>
      <c r="C13" s="4">
        <v>455</v>
      </c>
      <c r="D13" s="8">
        <v>1.75</v>
      </c>
      <c r="E13" s="4">
        <v>233</v>
      </c>
      <c r="F13" s="8">
        <v>1.92</v>
      </c>
      <c r="G13" s="4">
        <v>222</v>
      </c>
      <c r="H13" s="8">
        <v>1.63</v>
      </c>
      <c r="I13" s="4">
        <v>0</v>
      </c>
    </row>
    <row r="14" spans="1:9" x14ac:dyDescent="0.2">
      <c r="A14" s="2">
        <v>12</v>
      </c>
      <c r="B14" s="1" t="s">
        <v>99</v>
      </c>
      <c r="C14" s="4">
        <v>443</v>
      </c>
      <c r="D14" s="8">
        <v>1.7</v>
      </c>
      <c r="E14" s="4">
        <v>385</v>
      </c>
      <c r="F14" s="8">
        <v>3.17</v>
      </c>
      <c r="G14" s="4">
        <v>58</v>
      </c>
      <c r="H14" s="8">
        <v>0.43</v>
      </c>
      <c r="I14" s="4">
        <v>0</v>
      </c>
    </row>
    <row r="15" spans="1:9" x14ac:dyDescent="0.2">
      <c r="A15" s="2">
        <v>13</v>
      </c>
      <c r="B15" s="1" t="s">
        <v>93</v>
      </c>
      <c r="C15" s="4">
        <v>424</v>
      </c>
      <c r="D15" s="8">
        <v>1.63</v>
      </c>
      <c r="E15" s="4">
        <v>156</v>
      </c>
      <c r="F15" s="8">
        <v>1.29</v>
      </c>
      <c r="G15" s="4">
        <v>268</v>
      </c>
      <c r="H15" s="8">
        <v>1.97</v>
      </c>
      <c r="I15" s="4">
        <v>0</v>
      </c>
    </row>
    <row r="16" spans="1:9" x14ac:dyDescent="0.2">
      <c r="A16" s="2">
        <v>14</v>
      </c>
      <c r="B16" s="1" t="s">
        <v>89</v>
      </c>
      <c r="C16" s="4">
        <v>404</v>
      </c>
      <c r="D16" s="8">
        <v>1.55</v>
      </c>
      <c r="E16" s="4">
        <v>134</v>
      </c>
      <c r="F16" s="8">
        <v>1.1000000000000001</v>
      </c>
      <c r="G16" s="4">
        <v>269</v>
      </c>
      <c r="H16" s="8">
        <v>1.98</v>
      </c>
      <c r="I16" s="4">
        <v>1</v>
      </c>
    </row>
    <row r="17" spans="1:9" x14ac:dyDescent="0.2">
      <c r="A17" s="2">
        <v>15</v>
      </c>
      <c r="B17" s="1" t="s">
        <v>91</v>
      </c>
      <c r="C17" s="4">
        <v>382</v>
      </c>
      <c r="D17" s="8">
        <v>1.47</v>
      </c>
      <c r="E17" s="4">
        <v>218</v>
      </c>
      <c r="F17" s="8">
        <v>1.8</v>
      </c>
      <c r="G17" s="4">
        <v>164</v>
      </c>
      <c r="H17" s="8">
        <v>1.21</v>
      </c>
      <c r="I17" s="4">
        <v>0</v>
      </c>
    </row>
    <row r="18" spans="1:9" x14ac:dyDescent="0.2">
      <c r="A18" s="2">
        <v>16</v>
      </c>
      <c r="B18" s="1" t="s">
        <v>103</v>
      </c>
      <c r="C18" s="4">
        <v>377</v>
      </c>
      <c r="D18" s="8">
        <v>1.45</v>
      </c>
      <c r="E18" s="4">
        <v>274</v>
      </c>
      <c r="F18" s="8">
        <v>2.2599999999999998</v>
      </c>
      <c r="G18" s="4">
        <v>103</v>
      </c>
      <c r="H18" s="8">
        <v>0.76</v>
      </c>
      <c r="I18" s="4">
        <v>0</v>
      </c>
    </row>
    <row r="19" spans="1:9" x14ac:dyDescent="0.2">
      <c r="A19" s="2">
        <v>17</v>
      </c>
      <c r="B19" s="1" t="s">
        <v>88</v>
      </c>
      <c r="C19" s="4">
        <v>366</v>
      </c>
      <c r="D19" s="8">
        <v>1.4</v>
      </c>
      <c r="E19" s="4">
        <v>50</v>
      </c>
      <c r="F19" s="8">
        <v>0.41</v>
      </c>
      <c r="G19" s="4">
        <v>316</v>
      </c>
      <c r="H19" s="8">
        <v>2.33</v>
      </c>
      <c r="I19" s="4">
        <v>0</v>
      </c>
    </row>
    <row r="20" spans="1:9" x14ac:dyDescent="0.2">
      <c r="A20" s="2">
        <v>18</v>
      </c>
      <c r="B20" s="1" t="s">
        <v>90</v>
      </c>
      <c r="C20" s="4">
        <v>362</v>
      </c>
      <c r="D20" s="8">
        <v>1.39</v>
      </c>
      <c r="E20" s="4">
        <v>156</v>
      </c>
      <c r="F20" s="8">
        <v>1.29</v>
      </c>
      <c r="G20" s="4">
        <v>206</v>
      </c>
      <c r="H20" s="8">
        <v>1.52</v>
      </c>
      <c r="I20" s="4">
        <v>0</v>
      </c>
    </row>
    <row r="21" spans="1:9" x14ac:dyDescent="0.2">
      <c r="A21" s="2">
        <v>19</v>
      </c>
      <c r="B21" s="1" t="s">
        <v>106</v>
      </c>
      <c r="C21" s="4">
        <v>329</v>
      </c>
      <c r="D21" s="8">
        <v>1.26</v>
      </c>
      <c r="E21" s="4">
        <v>223</v>
      </c>
      <c r="F21" s="8">
        <v>1.84</v>
      </c>
      <c r="G21" s="4">
        <v>106</v>
      </c>
      <c r="H21" s="8">
        <v>0.78</v>
      </c>
      <c r="I21" s="4">
        <v>0</v>
      </c>
    </row>
    <row r="22" spans="1:9" x14ac:dyDescent="0.2">
      <c r="A22" s="2">
        <v>20</v>
      </c>
      <c r="B22" s="1" t="s">
        <v>97</v>
      </c>
      <c r="C22" s="4">
        <v>320</v>
      </c>
      <c r="D22" s="8">
        <v>1.23</v>
      </c>
      <c r="E22" s="4">
        <v>114</v>
      </c>
      <c r="F22" s="8">
        <v>0.94</v>
      </c>
      <c r="G22" s="4">
        <v>200</v>
      </c>
      <c r="H22" s="8">
        <v>1.47</v>
      </c>
      <c r="I22" s="4">
        <v>1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96</v>
      </c>
      <c r="C25" s="4">
        <v>638</v>
      </c>
      <c r="D25" s="8">
        <v>5.32</v>
      </c>
      <c r="E25" s="4">
        <v>274</v>
      </c>
      <c r="F25" s="8">
        <v>5.7</v>
      </c>
      <c r="G25" s="4">
        <v>364</v>
      </c>
      <c r="H25" s="8">
        <v>5.0999999999999996</v>
      </c>
      <c r="I25" s="4">
        <v>0</v>
      </c>
    </row>
    <row r="26" spans="1:9" x14ac:dyDescent="0.2">
      <c r="A26" s="2">
        <v>2</v>
      </c>
      <c r="B26" s="1" t="s">
        <v>102</v>
      </c>
      <c r="C26" s="4">
        <v>569</v>
      </c>
      <c r="D26" s="8">
        <v>4.75</v>
      </c>
      <c r="E26" s="4">
        <v>487</v>
      </c>
      <c r="F26" s="8">
        <v>10.14</v>
      </c>
      <c r="G26" s="4">
        <v>82</v>
      </c>
      <c r="H26" s="8">
        <v>1.1499999999999999</v>
      </c>
      <c r="I26" s="4">
        <v>0</v>
      </c>
    </row>
    <row r="27" spans="1:9" x14ac:dyDescent="0.2">
      <c r="A27" s="2">
        <v>3</v>
      </c>
      <c r="B27" s="1" t="s">
        <v>95</v>
      </c>
      <c r="C27" s="4">
        <v>353</v>
      </c>
      <c r="D27" s="8">
        <v>2.94</v>
      </c>
      <c r="E27" s="4">
        <v>49</v>
      </c>
      <c r="F27" s="8">
        <v>1.02</v>
      </c>
      <c r="G27" s="4">
        <v>304</v>
      </c>
      <c r="H27" s="8">
        <v>4.26</v>
      </c>
      <c r="I27" s="4">
        <v>0</v>
      </c>
    </row>
    <row r="28" spans="1:9" x14ac:dyDescent="0.2">
      <c r="A28" s="2">
        <v>4</v>
      </c>
      <c r="B28" s="1" t="s">
        <v>105</v>
      </c>
      <c r="C28" s="4">
        <v>300</v>
      </c>
      <c r="D28" s="8">
        <v>2.5</v>
      </c>
      <c r="E28" s="4">
        <v>259</v>
      </c>
      <c r="F28" s="8">
        <v>5.39</v>
      </c>
      <c r="G28" s="4">
        <v>40</v>
      </c>
      <c r="H28" s="8">
        <v>0.56000000000000005</v>
      </c>
      <c r="I28" s="4">
        <v>1</v>
      </c>
    </row>
    <row r="29" spans="1:9" x14ac:dyDescent="0.2">
      <c r="A29" s="2">
        <v>5</v>
      </c>
      <c r="B29" s="1" t="s">
        <v>98</v>
      </c>
      <c r="C29" s="4">
        <v>299</v>
      </c>
      <c r="D29" s="8">
        <v>2.4900000000000002</v>
      </c>
      <c r="E29" s="4">
        <v>235</v>
      </c>
      <c r="F29" s="8">
        <v>4.8899999999999997</v>
      </c>
      <c r="G29" s="4">
        <v>64</v>
      </c>
      <c r="H29" s="8">
        <v>0.9</v>
      </c>
      <c r="I29" s="4">
        <v>0</v>
      </c>
    </row>
    <row r="30" spans="1:9" x14ac:dyDescent="0.2">
      <c r="A30" s="2">
        <v>6</v>
      </c>
      <c r="B30" s="1" t="s">
        <v>100</v>
      </c>
      <c r="C30" s="4">
        <v>277</v>
      </c>
      <c r="D30" s="8">
        <v>2.31</v>
      </c>
      <c r="E30" s="4">
        <v>238</v>
      </c>
      <c r="F30" s="8">
        <v>4.95</v>
      </c>
      <c r="G30" s="4">
        <v>39</v>
      </c>
      <c r="H30" s="8">
        <v>0.55000000000000004</v>
      </c>
      <c r="I30" s="4">
        <v>0</v>
      </c>
    </row>
    <row r="31" spans="1:9" x14ac:dyDescent="0.2">
      <c r="A31" s="2">
        <v>7</v>
      </c>
      <c r="B31" s="1" t="s">
        <v>101</v>
      </c>
      <c r="C31" s="4">
        <v>261</v>
      </c>
      <c r="D31" s="8">
        <v>2.1800000000000002</v>
      </c>
      <c r="E31" s="4">
        <v>237</v>
      </c>
      <c r="F31" s="8">
        <v>4.93</v>
      </c>
      <c r="G31" s="4">
        <v>24</v>
      </c>
      <c r="H31" s="8">
        <v>0.34</v>
      </c>
      <c r="I31" s="4">
        <v>0</v>
      </c>
    </row>
    <row r="32" spans="1:9" x14ac:dyDescent="0.2">
      <c r="A32" s="2">
        <v>8</v>
      </c>
      <c r="B32" s="1" t="s">
        <v>94</v>
      </c>
      <c r="C32" s="4">
        <v>259</v>
      </c>
      <c r="D32" s="8">
        <v>2.16</v>
      </c>
      <c r="E32" s="4">
        <v>153</v>
      </c>
      <c r="F32" s="8">
        <v>3.18</v>
      </c>
      <c r="G32" s="4">
        <v>106</v>
      </c>
      <c r="H32" s="8">
        <v>1.49</v>
      </c>
      <c r="I32" s="4">
        <v>0</v>
      </c>
    </row>
    <row r="33" spans="1:9" x14ac:dyDescent="0.2">
      <c r="A33" s="2">
        <v>9</v>
      </c>
      <c r="B33" s="1" t="s">
        <v>104</v>
      </c>
      <c r="C33" s="4">
        <v>249</v>
      </c>
      <c r="D33" s="8">
        <v>2.08</v>
      </c>
      <c r="E33" s="4">
        <v>171</v>
      </c>
      <c r="F33" s="8">
        <v>3.56</v>
      </c>
      <c r="G33" s="4">
        <v>78</v>
      </c>
      <c r="H33" s="8">
        <v>1.0900000000000001</v>
      </c>
      <c r="I33" s="4">
        <v>0</v>
      </c>
    </row>
    <row r="34" spans="1:9" x14ac:dyDescent="0.2">
      <c r="A34" s="2">
        <v>10</v>
      </c>
      <c r="B34" s="1" t="s">
        <v>99</v>
      </c>
      <c r="C34" s="4">
        <v>213</v>
      </c>
      <c r="D34" s="8">
        <v>1.78</v>
      </c>
      <c r="E34" s="4">
        <v>178</v>
      </c>
      <c r="F34" s="8">
        <v>3.7</v>
      </c>
      <c r="G34" s="4">
        <v>35</v>
      </c>
      <c r="H34" s="8">
        <v>0.49</v>
      </c>
      <c r="I34" s="4">
        <v>0</v>
      </c>
    </row>
    <row r="35" spans="1:9" x14ac:dyDescent="0.2">
      <c r="A35" s="2">
        <v>11</v>
      </c>
      <c r="B35" s="1" t="s">
        <v>89</v>
      </c>
      <c r="C35" s="4">
        <v>186</v>
      </c>
      <c r="D35" s="8">
        <v>1.55</v>
      </c>
      <c r="E35" s="4">
        <v>41</v>
      </c>
      <c r="F35" s="8">
        <v>0.85</v>
      </c>
      <c r="G35" s="4">
        <v>144</v>
      </c>
      <c r="H35" s="8">
        <v>2.02</v>
      </c>
      <c r="I35" s="4">
        <v>1</v>
      </c>
    </row>
    <row r="36" spans="1:9" x14ac:dyDescent="0.2">
      <c r="A36" s="2">
        <v>11</v>
      </c>
      <c r="B36" s="1" t="s">
        <v>108</v>
      </c>
      <c r="C36" s="4">
        <v>186</v>
      </c>
      <c r="D36" s="8">
        <v>1.55</v>
      </c>
      <c r="E36" s="4">
        <v>50</v>
      </c>
      <c r="F36" s="8">
        <v>1.04</v>
      </c>
      <c r="G36" s="4">
        <v>136</v>
      </c>
      <c r="H36" s="8">
        <v>1.91</v>
      </c>
      <c r="I36" s="4">
        <v>0</v>
      </c>
    </row>
    <row r="37" spans="1:9" x14ac:dyDescent="0.2">
      <c r="A37" s="2">
        <v>13</v>
      </c>
      <c r="B37" s="1" t="s">
        <v>97</v>
      </c>
      <c r="C37" s="4">
        <v>174</v>
      </c>
      <c r="D37" s="8">
        <v>1.45</v>
      </c>
      <c r="E37" s="4">
        <v>54</v>
      </c>
      <c r="F37" s="8">
        <v>1.1200000000000001</v>
      </c>
      <c r="G37" s="4">
        <v>116</v>
      </c>
      <c r="H37" s="8">
        <v>1.63</v>
      </c>
      <c r="I37" s="4">
        <v>1</v>
      </c>
    </row>
    <row r="38" spans="1:9" x14ac:dyDescent="0.2">
      <c r="A38" s="2">
        <v>14</v>
      </c>
      <c r="B38" s="1" t="s">
        <v>103</v>
      </c>
      <c r="C38" s="4">
        <v>172</v>
      </c>
      <c r="D38" s="8">
        <v>1.43</v>
      </c>
      <c r="E38" s="4">
        <v>110</v>
      </c>
      <c r="F38" s="8">
        <v>2.29</v>
      </c>
      <c r="G38" s="4">
        <v>62</v>
      </c>
      <c r="H38" s="8">
        <v>0.87</v>
      </c>
      <c r="I38" s="4">
        <v>0</v>
      </c>
    </row>
    <row r="39" spans="1:9" x14ac:dyDescent="0.2">
      <c r="A39" s="2">
        <v>15</v>
      </c>
      <c r="B39" s="1" t="s">
        <v>109</v>
      </c>
      <c r="C39" s="4">
        <v>171</v>
      </c>
      <c r="D39" s="8">
        <v>1.43</v>
      </c>
      <c r="E39" s="4">
        <v>152</v>
      </c>
      <c r="F39" s="8">
        <v>3.16</v>
      </c>
      <c r="G39" s="4">
        <v>19</v>
      </c>
      <c r="H39" s="8">
        <v>0.27</v>
      </c>
      <c r="I39" s="4">
        <v>0</v>
      </c>
    </row>
    <row r="40" spans="1:9" x14ac:dyDescent="0.2">
      <c r="A40" s="2">
        <v>16</v>
      </c>
      <c r="B40" s="1" t="s">
        <v>87</v>
      </c>
      <c r="C40" s="4">
        <v>167</v>
      </c>
      <c r="D40" s="8">
        <v>1.39</v>
      </c>
      <c r="E40" s="4">
        <v>14</v>
      </c>
      <c r="F40" s="8">
        <v>0.28999999999999998</v>
      </c>
      <c r="G40" s="4">
        <v>153</v>
      </c>
      <c r="H40" s="8">
        <v>2.14</v>
      </c>
      <c r="I40" s="4">
        <v>0</v>
      </c>
    </row>
    <row r="41" spans="1:9" x14ac:dyDescent="0.2">
      <c r="A41" s="2">
        <v>16</v>
      </c>
      <c r="B41" s="1" t="s">
        <v>88</v>
      </c>
      <c r="C41" s="4">
        <v>167</v>
      </c>
      <c r="D41" s="8">
        <v>1.39</v>
      </c>
      <c r="E41" s="4">
        <v>12</v>
      </c>
      <c r="F41" s="8">
        <v>0.25</v>
      </c>
      <c r="G41" s="4">
        <v>155</v>
      </c>
      <c r="H41" s="8">
        <v>2.17</v>
      </c>
      <c r="I41" s="4">
        <v>0</v>
      </c>
    </row>
    <row r="42" spans="1:9" x14ac:dyDescent="0.2">
      <c r="A42" s="2">
        <v>16</v>
      </c>
      <c r="B42" s="1" t="s">
        <v>107</v>
      </c>
      <c r="C42" s="4">
        <v>167</v>
      </c>
      <c r="D42" s="8">
        <v>1.39</v>
      </c>
      <c r="E42" s="4">
        <v>25</v>
      </c>
      <c r="F42" s="8">
        <v>0.52</v>
      </c>
      <c r="G42" s="4">
        <v>142</v>
      </c>
      <c r="H42" s="8">
        <v>1.99</v>
      </c>
      <c r="I42" s="4">
        <v>0</v>
      </c>
    </row>
    <row r="43" spans="1:9" x14ac:dyDescent="0.2">
      <c r="A43" s="2">
        <v>19</v>
      </c>
      <c r="B43" s="1" t="s">
        <v>92</v>
      </c>
      <c r="C43" s="4">
        <v>163</v>
      </c>
      <c r="D43" s="8">
        <v>1.36</v>
      </c>
      <c r="E43" s="4">
        <v>73</v>
      </c>
      <c r="F43" s="8">
        <v>1.52</v>
      </c>
      <c r="G43" s="4">
        <v>90</v>
      </c>
      <c r="H43" s="8">
        <v>1.26</v>
      </c>
      <c r="I43" s="4">
        <v>0</v>
      </c>
    </row>
    <row r="44" spans="1:9" x14ac:dyDescent="0.2">
      <c r="A44" s="2">
        <v>20</v>
      </c>
      <c r="B44" s="1" t="s">
        <v>93</v>
      </c>
      <c r="C44" s="4">
        <v>157</v>
      </c>
      <c r="D44" s="8">
        <v>1.31</v>
      </c>
      <c r="E44" s="4">
        <v>56</v>
      </c>
      <c r="F44" s="8">
        <v>1.17</v>
      </c>
      <c r="G44" s="4">
        <v>101</v>
      </c>
      <c r="H44" s="8">
        <v>1.42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102</v>
      </c>
      <c r="C47" s="4">
        <v>145</v>
      </c>
      <c r="D47" s="8">
        <v>6.23</v>
      </c>
      <c r="E47" s="4">
        <v>127</v>
      </c>
      <c r="F47" s="8">
        <v>11.78</v>
      </c>
      <c r="G47" s="4">
        <v>18</v>
      </c>
      <c r="H47" s="8">
        <v>1.48</v>
      </c>
      <c r="I47" s="4">
        <v>0</v>
      </c>
    </row>
    <row r="48" spans="1:9" x14ac:dyDescent="0.2">
      <c r="A48" s="2">
        <v>2</v>
      </c>
      <c r="B48" s="1" t="s">
        <v>101</v>
      </c>
      <c r="C48" s="4">
        <v>74</v>
      </c>
      <c r="D48" s="8">
        <v>3.18</v>
      </c>
      <c r="E48" s="4">
        <v>71</v>
      </c>
      <c r="F48" s="8">
        <v>6.59</v>
      </c>
      <c r="G48" s="4">
        <v>3</v>
      </c>
      <c r="H48" s="8">
        <v>0.25</v>
      </c>
      <c r="I48" s="4">
        <v>0</v>
      </c>
    </row>
    <row r="49" spans="1:9" x14ac:dyDescent="0.2">
      <c r="A49" s="2">
        <v>3</v>
      </c>
      <c r="B49" s="1" t="s">
        <v>96</v>
      </c>
      <c r="C49" s="4">
        <v>71</v>
      </c>
      <c r="D49" s="8">
        <v>3.05</v>
      </c>
      <c r="E49" s="4">
        <v>31</v>
      </c>
      <c r="F49" s="8">
        <v>2.88</v>
      </c>
      <c r="G49" s="4">
        <v>40</v>
      </c>
      <c r="H49" s="8">
        <v>3.29</v>
      </c>
      <c r="I49" s="4">
        <v>0</v>
      </c>
    </row>
    <row r="50" spans="1:9" x14ac:dyDescent="0.2">
      <c r="A50" s="2">
        <v>3</v>
      </c>
      <c r="B50" s="1" t="s">
        <v>105</v>
      </c>
      <c r="C50" s="4">
        <v>71</v>
      </c>
      <c r="D50" s="8">
        <v>3.05</v>
      </c>
      <c r="E50" s="4">
        <v>67</v>
      </c>
      <c r="F50" s="8">
        <v>6.22</v>
      </c>
      <c r="G50" s="4">
        <v>4</v>
      </c>
      <c r="H50" s="8">
        <v>0.33</v>
      </c>
      <c r="I50" s="4">
        <v>0</v>
      </c>
    </row>
    <row r="51" spans="1:9" x14ac:dyDescent="0.2">
      <c r="A51" s="2">
        <v>5</v>
      </c>
      <c r="B51" s="1" t="s">
        <v>99</v>
      </c>
      <c r="C51" s="4">
        <v>66</v>
      </c>
      <c r="D51" s="8">
        <v>2.84</v>
      </c>
      <c r="E51" s="4">
        <v>61</v>
      </c>
      <c r="F51" s="8">
        <v>5.66</v>
      </c>
      <c r="G51" s="4">
        <v>5</v>
      </c>
      <c r="H51" s="8">
        <v>0.41</v>
      </c>
      <c r="I51" s="4">
        <v>0</v>
      </c>
    </row>
    <row r="52" spans="1:9" x14ac:dyDescent="0.2">
      <c r="A52" s="2">
        <v>6</v>
      </c>
      <c r="B52" s="1" t="s">
        <v>100</v>
      </c>
      <c r="C52" s="4">
        <v>61</v>
      </c>
      <c r="D52" s="8">
        <v>2.62</v>
      </c>
      <c r="E52" s="4">
        <v>54</v>
      </c>
      <c r="F52" s="8">
        <v>5.01</v>
      </c>
      <c r="G52" s="4">
        <v>7</v>
      </c>
      <c r="H52" s="8">
        <v>0.57999999999999996</v>
      </c>
      <c r="I52" s="4">
        <v>0</v>
      </c>
    </row>
    <row r="53" spans="1:9" x14ac:dyDescent="0.2">
      <c r="A53" s="2">
        <v>7</v>
      </c>
      <c r="B53" s="1" t="s">
        <v>93</v>
      </c>
      <c r="C53" s="4">
        <v>58</v>
      </c>
      <c r="D53" s="8">
        <v>2.4900000000000002</v>
      </c>
      <c r="E53" s="4">
        <v>21</v>
      </c>
      <c r="F53" s="8">
        <v>1.95</v>
      </c>
      <c r="G53" s="4">
        <v>37</v>
      </c>
      <c r="H53" s="8">
        <v>3.05</v>
      </c>
      <c r="I53" s="4">
        <v>0</v>
      </c>
    </row>
    <row r="54" spans="1:9" x14ac:dyDescent="0.2">
      <c r="A54" s="2">
        <v>8</v>
      </c>
      <c r="B54" s="1" t="s">
        <v>98</v>
      </c>
      <c r="C54" s="4">
        <v>57</v>
      </c>
      <c r="D54" s="8">
        <v>2.4500000000000002</v>
      </c>
      <c r="E54" s="4">
        <v>42</v>
      </c>
      <c r="F54" s="8">
        <v>3.9</v>
      </c>
      <c r="G54" s="4">
        <v>15</v>
      </c>
      <c r="H54" s="8">
        <v>1.24</v>
      </c>
      <c r="I54" s="4">
        <v>0</v>
      </c>
    </row>
    <row r="55" spans="1:9" x14ac:dyDescent="0.2">
      <c r="A55" s="2">
        <v>9</v>
      </c>
      <c r="B55" s="1" t="s">
        <v>109</v>
      </c>
      <c r="C55" s="4">
        <v>51</v>
      </c>
      <c r="D55" s="8">
        <v>2.19</v>
      </c>
      <c r="E55" s="4">
        <v>49</v>
      </c>
      <c r="F55" s="8">
        <v>4.55</v>
      </c>
      <c r="G55" s="4">
        <v>2</v>
      </c>
      <c r="H55" s="8">
        <v>0.16</v>
      </c>
      <c r="I55" s="4">
        <v>0</v>
      </c>
    </row>
    <row r="56" spans="1:9" x14ac:dyDescent="0.2">
      <c r="A56" s="2">
        <v>10</v>
      </c>
      <c r="B56" s="1" t="s">
        <v>103</v>
      </c>
      <c r="C56" s="4">
        <v>50</v>
      </c>
      <c r="D56" s="8">
        <v>2.15</v>
      </c>
      <c r="E56" s="4">
        <v>37</v>
      </c>
      <c r="F56" s="8">
        <v>3.43</v>
      </c>
      <c r="G56" s="4">
        <v>13</v>
      </c>
      <c r="H56" s="8">
        <v>1.07</v>
      </c>
      <c r="I56" s="4">
        <v>0</v>
      </c>
    </row>
    <row r="57" spans="1:9" x14ac:dyDescent="0.2">
      <c r="A57" s="2">
        <v>11</v>
      </c>
      <c r="B57" s="1" t="s">
        <v>94</v>
      </c>
      <c r="C57" s="4">
        <v>49</v>
      </c>
      <c r="D57" s="8">
        <v>2.11</v>
      </c>
      <c r="E57" s="4">
        <v>32</v>
      </c>
      <c r="F57" s="8">
        <v>2.97</v>
      </c>
      <c r="G57" s="4">
        <v>17</v>
      </c>
      <c r="H57" s="8">
        <v>1.4</v>
      </c>
      <c r="I57" s="4">
        <v>0</v>
      </c>
    </row>
    <row r="58" spans="1:9" x14ac:dyDescent="0.2">
      <c r="A58" s="2">
        <v>12</v>
      </c>
      <c r="B58" s="1" t="s">
        <v>92</v>
      </c>
      <c r="C58" s="4">
        <v>46</v>
      </c>
      <c r="D58" s="8">
        <v>1.98</v>
      </c>
      <c r="E58" s="4">
        <v>24</v>
      </c>
      <c r="F58" s="8">
        <v>2.23</v>
      </c>
      <c r="G58" s="4">
        <v>22</v>
      </c>
      <c r="H58" s="8">
        <v>1.81</v>
      </c>
      <c r="I58" s="4">
        <v>0</v>
      </c>
    </row>
    <row r="59" spans="1:9" x14ac:dyDescent="0.2">
      <c r="A59" s="2">
        <v>13</v>
      </c>
      <c r="B59" s="1" t="s">
        <v>89</v>
      </c>
      <c r="C59" s="4">
        <v>45</v>
      </c>
      <c r="D59" s="8">
        <v>1.93</v>
      </c>
      <c r="E59" s="4">
        <v>12</v>
      </c>
      <c r="F59" s="8">
        <v>1.1100000000000001</v>
      </c>
      <c r="G59" s="4">
        <v>33</v>
      </c>
      <c r="H59" s="8">
        <v>2.72</v>
      </c>
      <c r="I59" s="4">
        <v>0</v>
      </c>
    </row>
    <row r="60" spans="1:9" x14ac:dyDescent="0.2">
      <c r="A60" s="2">
        <v>14</v>
      </c>
      <c r="B60" s="1" t="s">
        <v>87</v>
      </c>
      <c r="C60" s="4">
        <v>43</v>
      </c>
      <c r="D60" s="8">
        <v>1.85</v>
      </c>
      <c r="E60" s="4">
        <v>5</v>
      </c>
      <c r="F60" s="8">
        <v>0.46</v>
      </c>
      <c r="G60" s="4">
        <v>38</v>
      </c>
      <c r="H60" s="8">
        <v>3.13</v>
      </c>
      <c r="I60" s="4">
        <v>0</v>
      </c>
    </row>
    <row r="61" spans="1:9" x14ac:dyDescent="0.2">
      <c r="A61" s="2">
        <v>15</v>
      </c>
      <c r="B61" s="1" t="s">
        <v>88</v>
      </c>
      <c r="C61" s="4">
        <v>38</v>
      </c>
      <c r="D61" s="8">
        <v>1.63</v>
      </c>
      <c r="E61" s="4">
        <v>2</v>
      </c>
      <c r="F61" s="8">
        <v>0.19</v>
      </c>
      <c r="G61" s="4">
        <v>36</v>
      </c>
      <c r="H61" s="8">
        <v>2.97</v>
      </c>
      <c r="I61" s="4">
        <v>0</v>
      </c>
    </row>
    <row r="62" spans="1:9" x14ac:dyDescent="0.2">
      <c r="A62" s="2">
        <v>16</v>
      </c>
      <c r="B62" s="1" t="s">
        <v>90</v>
      </c>
      <c r="C62" s="4">
        <v>37</v>
      </c>
      <c r="D62" s="8">
        <v>1.59</v>
      </c>
      <c r="E62" s="4">
        <v>10</v>
      </c>
      <c r="F62" s="8">
        <v>0.93</v>
      </c>
      <c r="G62" s="4">
        <v>27</v>
      </c>
      <c r="H62" s="8">
        <v>2.2200000000000002</v>
      </c>
      <c r="I62" s="4">
        <v>0</v>
      </c>
    </row>
    <row r="63" spans="1:9" x14ac:dyDescent="0.2">
      <c r="A63" s="2">
        <v>17</v>
      </c>
      <c r="B63" s="1" t="s">
        <v>104</v>
      </c>
      <c r="C63" s="4">
        <v>35</v>
      </c>
      <c r="D63" s="8">
        <v>1.5</v>
      </c>
      <c r="E63" s="4">
        <v>23</v>
      </c>
      <c r="F63" s="8">
        <v>2.13</v>
      </c>
      <c r="G63" s="4">
        <v>12</v>
      </c>
      <c r="H63" s="8">
        <v>0.99</v>
      </c>
      <c r="I63" s="4">
        <v>0</v>
      </c>
    </row>
    <row r="64" spans="1:9" x14ac:dyDescent="0.2">
      <c r="A64" s="2">
        <v>18</v>
      </c>
      <c r="B64" s="1" t="s">
        <v>91</v>
      </c>
      <c r="C64" s="4">
        <v>32</v>
      </c>
      <c r="D64" s="8">
        <v>1.38</v>
      </c>
      <c r="E64" s="4">
        <v>14</v>
      </c>
      <c r="F64" s="8">
        <v>1.3</v>
      </c>
      <c r="G64" s="4">
        <v>18</v>
      </c>
      <c r="H64" s="8">
        <v>1.48</v>
      </c>
      <c r="I64" s="4">
        <v>0</v>
      </c>
    </row>
    <row r="65" spans="1:9" x14ac:dyDescent="0.2">
      <c r="A65" s="2">
        <v>19</v>
      </c>
      <c r="B65" s="1" t="s">
        <v>110</v>
      </c>
      <c r="C65" s="4">
        <v>29</v>
      </c>
      <c r="D65" s="8">
        <v>1.25</v>
      </c>
      <c r="E65" s="4">
        <v>8</v>
      </c>
      <c r="F65" s="8">
        <v>0.74</v>
      </c>
      <c r="G65" s="4">
        <v>21</v>
      </c>
      <c r="H65" s="8">
        <v>1.73</v>
      </c>
      <c r="I65" s="4">
        <v>0</v>
      </c>
    </row>
    <row r="66" spans="1:9" x14ac:dyDescent="0.2">
      <c r="A66" s="2">
        <v>20</v>
      </c>
      <c r="B66" s="1" t="s">
        <v>95</v>
      </c>
      <c r="C66" s="4">
        <v>28</v>
      </c>
      <c r="D66" s="8">
        <v>1.2</v>
      </c>
      <c r="E66" s="4">
        <v>2</v>
      </c>
      <c r="F66" s="8">
        <v>0.19</v>
      </c>
      <c r="G66" s="4">
        <v>26</v>
      </c>
      <c r="H66" s="8">
        <v>2.14</v>
      </c>
      <c r="I66" s="4">
        <v>0</v>
      </c>
    </row>
    <row r="67" spans="1:9" x14ac:dyDescent="0.2">
      <c r="A67" s="1"/>
      <c r="C67" s="4"/>
      <c r="D67" s="8"/>
      <c r="E67" s="4"/>
      <c r="F67" s="8"/>
      <c r="G67" s="4"/>
      <c r="H67" s="8"/>
      <c r="I67" s="4"/>
    </row>
    <row r="68" spans="1:9" x14ac:dyDescent="0.2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2">
      <c r="A69" s="2">
        <v>1</v>
      </c>
      <c r="B69" s="1" t="s">
        <v>96</v>
      </c>
      <c r="C69" s="4">
        <v>108</v>
      </c>
      <c r="D69" s="8">
        <v>7.2</v>
      </c>
      <c r="E69" s="4">
        <v>81</v>
      </c>
      <c r="F69" s="8">
        <v>11.98</v>
      </c>
      <c r="G69" s="4">
        <v>27</v>
      </c>
      <c r="H69" s="8">
        <v>3.42</v>
      </c>
      <c r="I69" s="4">
        <v>0</v>
      </c>
    </row>
    <row r="70" spans="1:9" x14ac:dyDescent="0.2">
      <c r="A70" s="2">
        <v>2</v>
      </c>
      <c r="B70" s="1" t="s">
        <v>102</v>
      </c>
      <c r="C70" s="4">
        <v>69</v>
      </c>
      <c r="D70" s="8">
        <v>4.5999999999999996</v>
      </c>
      <c r="E70" s="4">
        <v>62</v>
      </c>
      <c r="F70" s="8">
        <v>9.17</v>
      </c>
      <c r="G70" s="4">
        <v>7</v>
      </c>
      <c r="H70" s="8">
        <v>0.89</v>
      </c>
      <c r="I70" s="4">
        <v>0</v>
      </c>
    </row>
    <row r="71" spans="1:9" x14ac:dyDescent="0.2">
      <c r="A71" s="2">
        <v>3</v>
      </c>
      <c r="B71" s="1" t="s">
        <v>101</v>
      </c>
      <c r="C71" s="4">
        <v>39</v>
      </c>
      <c r="D71" s="8">
        <v>2.6</v>
      </c>
      <c r="E71" s="4">
        <v>35</v>
      </c>
      <c r="F71" s="8">
        <v>5.18</v>
      </c>
      <c r="G71" s="4">
        <v>4</v>
      </c>
      <c r="H71" s="8">
        <v>0.51</v>
      </c>
      <c r="I71" s="4">
        <v>0</v>
      </c>
    </row>
    <row r="72" spans="1:9" x14ac:dyDescent="0.2">
      <c r="A72" s="2">
        <v>4</v>
      </c>
      <c r="B72" s="1" t="s">
        <v>87</v>
      </c>
      <c r="C72" s="4">
        <v>37</v>
      </c>
      <c r="D72" s="8">
        <v>2.4700000000000002</v>
      </c>
      <c r="E72" s="4">
        <v>2</v>
      </c>
      <c r="F72" s="8">
        <v>0.3</v>
      </c>
      <c r="G72" s="4">
        <v>35</v>
      </c>
      <c r="H72" s="8">
        <v>4.43</v>
      </c>
      <c r="I72" s="4">
        <v>0</v>
      </c>
    </row>
    <row r="73" spans="1:9" x14ac:dyDescent="0.2">
      <c r="A73" s="2">
        <v>5</v>
      </c>
      <c r="B73" s="1" t="s">
        <v>105</v>
      </c>
      <c r="C73" s="4">
        <v>36</v>
      </c>
      <c r="D73" s="8">
        <v>2.4</v>
      </c>
      <c r="E73" s="4">
        <v>35</v>
      </c>
      <c r="F73" s="8">
        <v>5.18</v>
      </c>
      <c r="G73" s="4">
        <v>1</v>
      </c>
      <c r="H73" s="8">
        <v>0.13</v>
      </c>
      <c r="I73" s="4">
        <v>0</v>
      </c>
    </row>
    <row r="74" spans="1:9" x14ac:dyDescent="0.2">
      <c r="A74" s="2">
        <v>6</v>
      </c>
      <c r="B74" s="1" t="s">
        <v>100</v>
      </c>
      <c r="C74" s="4">
        <v>34</v>
      </c>
      <c r="D74" s="8">
        <v>2.27</v>
      </c>
      <c r="E74" s="4">
        <v>31</v>
      </c>
      <c r="F74" s="8">
        <v>4.59</v>
      </c>
      <c r="G74" s="4">
        <v>3</v>
      </c>
      <c r="H74" s="8">
        <v>0.38</v>
      </c>
      <c r="I74" s="4">
        <v>0</v>
      </c>
    </row>
    <row r="75" spans="1:9" x14ac:dyDescent="0.2">
      <c r="A75" s="2">
        <v>7</v>
      </c>
      <c r="B75" s="1" t="s">
        <v>94</v>
      </c>
      <c r="C75" s="4">
        <v>33</v>
      </c>
      <c r="D75" s="8">
        <v>2.2000000000000002</v>
      </c>
      <c r="E75" s="4">
        <v>19</v>
      </c>
      <c r="F75" s="8">
        <v>2.81</v>
      </c>
      <c r="G75" s="4">
        <v>13</v>
      </c>
      <c r="H75" s="8">
        <v>1.65</v>
      </c>
      <c r="I75" s="4">
        <v>1</v>
      </c>
    </row>
    <row r="76" spans="1:9" x14ac:dyDescent="0.2">
      <c r="A76" s="2">
        <v>8</v>
      </c>
      <c r="B76" s="1" t="s">
        <v>93</v>
      </c>
      <c r="C76" s="4">
        <v>27</v>
      </c>
      <c r="D76" s="8">
        <v>1.8</v>
      </c>
      <c r="E76" s="4">
        <v>13</v>
      </c>
      <c r="F76" s="8">
        <v>1.92</v>
      </c>
      <c r="G76" s="4">
        <v>14</v>
      </c>
      <c r="H76" s="8">
        <v>1.77</v>
      </c>
      <c r="I76" s="4">
        <v>0</v>
      </c>
    </row>
    <row r="77" spans="1:9" x14ac:dyDescent="0.2">
      <c r="A77" s="2">
        <v>8</v>
      </c>
      <c r="B77" s="1" t="s">
        <v>104</v>
      </c>
      <c r="C77" s="4">
        <v>27</v>
      </c>
      <c r="D77" s="8">
        <v>1.8</v>
      </c>
      <c r="E77" s="4">
        <v>25</v>
      </c>
      <c r="F77" s="8">
        <v>3.7</v>
      </c>
      <c r="G77" s="4">
        <v>2</v>
      </c>
      <c r="H77" s="8">
        <v>0.25</v>
      </c>
      <c r="I77" s="4">
        <v>0</v>
      </c>
    </row>
    <row r="78" spans="1:9" x14ac:dyDescent="0.2">
      <c r="A78" s="2">
        <v>10</v>
      </c>
      <c r="B78" s="1" t="s">
        <v>95</v>
      </c>
      <c r="C78" s="4">
        <v>26</v>
      </c>
      <c r="D78" s="8">
        <v>1.73</v>
      </c>
      <c r="E78" s="4">
        <v>1</v>
      </c>
      <c r="F78" s="8">
        <v>0.15</v>
      </c>
      <c r="G78" s="4">
        <v>25</v>
      </c>
      <c r="H78" s="8">
        <v>3.16</v>
      </c>
      <c r="I78" s="4">
        <v>0</v>
      </c>
    </row>
    <row r="79" spans="1:9" x14ac:dyDescent="0.2">
      <c r="A79" s="2">
        <v>11</v>
      </c>
      <c r="B79" s="1" t="s">
        <v>92</v>
      </c>
      <c r="C79" s="4">
        <v>25</v>
      </c>
      <c r="D79" s="8">
        <v>1.67</v>
      </c>
      <c r="E79" s="4">
        <v>9</v>
      </c>
      <c r="F79" s="8">
        <v>1.33</v>
      </c>
      <c r="G79" s="4">
        <v>16</v>
      </c>
      <c r="H79" s="8">
        <v>2.0299999999999998</v>
      </c>
      <c r="I79" s="4">
        <v>0</v>
      </c>
    </row>
    <row r="80" spans="1:9" x14ac:dyDescent="0.2">
      <c r="A80" s="2">
        <v>11</v>
      </c>
      <c r="B80" s="1" t="s">
        <v>99</v>
      </c>
      <c r="C80" s="4">
        <v>25</v>
      </c>
      <c r="D80" s="8">
        <v>1.67</v>
      </c>
      <c r="E80" s="4">
        <v>23</v>
      </c>
      <c r="F80" s="8">
        <v>3.4</v>
      </c>
      <c r="G80" s="4">
        <v>2</v>
      </c>
      <c r="H80" s="8">
        <v>0.25</v>
      </c>
      <c r="I80" s="4">
        <v>0</v>
      </c>
    </row>
    <row r="81" spans="1:9" x14ac:dyDescent="0.2">
      <c r="A81" s="2">
        <v>13</v>
      </c>
      <c r="B81" s="1" t="s">
        <v>90</v>
      </c>
      <c r="C81" s="4">
        <v>21</v>
      </c>
      <c r="D81" s="8">
        <v>1.4</v>
      </c>
      <c r="E81" s="4">
        <v>13</v>
      </c>
      <c r="F81" s="8">
        <v>1.92</v>
      </c>
      <c r="G81" s="4">
        <v>8</v>
      </c>
      <c r="H81" s="8">
        <v>1.01</v>
      </c>
      <c r="I81" s="4">
        <v>0</v>
      </c>
    </row>
    <row r="82" spans="1:9" x14ac:dyDescent="0.2">
      <c r="A82" s="2">
        <v>14</v>
      </c>
      <c r="B82" s="1" t="s">
        <v>91</v>
      </c>
      <c r="C82" s="4">
        <v>20</v>
      </c>
      <c r="D82" s="8">
        <v>1.33</v>
      </c>
      <c r="E82" s="4">
        <v>12</v>
      </c>
      <c r="F82" s="8">
        <v>1.78</v>
      </c>
      <c r="G82" s="4">
        <v>8</v>
      </c>
      <c r="H82" s="8">
        <v>1.01</v>
      </c>
      <c r="I82" s="4">
        <v>0</v>
      </c>
    </row>
    <row r="83" spans="1:9" x14ac:dyDescent="0.2">
      <c r="A83" s="2">
        <v>14</v>
      </c>
      <c r="B83" s="1" t="s">
        <v>103</v>
      </c>
      <c r="C83" s="4">
        <v>20</v>
      </c>
      <c r="D83" s="8">
        <v>1.33</v>
      </c>
      <c r="E83" s="4">
        <v>14</v>
      </c>
      <c r="F83" s="8">
        <v>2.0699999999999998</v>
      </c>
      <c r="G83" s="4">
        <v>6</v>
      </c>
      <c r="H83" s="8">
        <v>0.76</v>
      </c>
      <c r="I83" s="4">
        <v>0</v>
      </c>
    </row>
    <row r="84" spans="1:9" x14ac:dyDescent="0.2">
      <c r="A84" s="2">
        <v>16</v>
      </c>
      <c r="B84" s="1" t="s">
        <v>89</v>
      </c>
      <c r="C84" s="4">
        <v>19</v>
      </c>
      <c r="D84" s="8">
        <v>1.27</v>
      </c>
      <c r="E84" s="4">
        <v>7</v>
      </c>
      <c r="F84" s="8">
        <v>1.04</v>
      </c>
      <c r="G84" s="4">
        <v>12</v>
      </c>
      <c r="H84" s="8">
        <v>1.52</v>
      </c>
      <c r="I84" s="4">
        <v>0</v>
      </c>
    </row>
    <row r="85" spans="1:9" x14ac:dyDescent="0.2">
      <c r="A85" s="2">
        <v>16</v>
      </c>
      <c r="B85" s="1" t="s">
        <v>112</v>
      </c>
      <c r="C85" s="4">
        <v>19</v>
      </c>
      <c r="D85" s="8">
        <v>1.27</v>
      </c>
      <c r="E85" s="4">
        <v>0</v>
      </c>
      <c r="F85" s="8">
        <v>0</v>
      </c>
      <c r="G85" s="4">
        <v>19</v>
      </c>
      <c r="H85" s="8">
        <v>2.41</v>
      </c>
      <c r="I85" s="4">
        <v>0</v>
      </c>
    </row>
    <row r="86" spans="1:9" x14ac:dyDescent="0.2">
      <c r="A86" s="2">
        <v>16</v>
      </c>
      <c r="B86" s="1" t="s">
        <v>98</v>
      </c>
      <c r="C86" s="4">
        <v>19</v>
      </c>
      <c r="D86" s="8">
        <v>1.27</v>
      </c>
      <c r="E86" s="4">
        <v>15</v>
      </c>
      <c r="F86" s="8">
        <v>2.2200000000000002</v>
      </c>
      <c r="G86" s="4">
        <v>4</v>
      </c>
      <c r="H86" s="8">
        <v>0.51</v>
      </c>
      <c r="I86" s="4">
        <v>0</v>
      </c>
    </row>
    <row r="87" spans="1:9" x14ac:dyDescent="0.2">
      <c r="A87" s="2">
        <v>19</v>
      </c>
      <c r="B87" s="1" t="s">
        <v>108</v>
      </c>
      <c r="C87" s="4">
        <v>18</v>
      </c>
      <c r="D87" s="8">
        <v>1.2</v>
      </c>
      <c r="E87" s="4">
        <v>5</v>
      </c>
      <c r="F87" s="8">
        <v>0.74</v>
      </c>
      <c r="G87" s="4">
        <v>13</v>
      </c>
      <c r="H87" s="8">
        <v>1.65</v>
      </c>
      <c r="I87" s="4">
        <v>0</v>
      </c>
    </row>
    <row r="88" spans="1:9" x14ac:dyDescent="0.2">
      <c r="A88" s="2">
        <v>20</v>
      </c>
      <c r="B88" s="1" t="s">
        <v>111</v>
      </c>
      <c r="C88" s="4">
        <v>17</v>
      </c>
      <c r="D88" s="8">
        <v>1.1299999999999999</v>
      </c>
      <c r="E88" s="4">
        <v>8</v>
      </c>
      <c r="F88" s="8">
        <v>1.18</v>
      </c>
      <c r="G88" s="4">
        <v>9</v>
      </c>
      <c r="H88" s="8">
        <v>1.1399999999999999</v>
      </c>
      <c r="I88" s="4">
        <v>0</v>
      </c>
    </row>
    <row r="89" spans="1:9" x14ac:dyDescent="0.2">
      <c r="A89" s="2">
        <v>20</v>
      </c>
      <c r="B89" s="1" t="s">
        <v>113</v>
      </c>
      <c r="C89" s="4">
        <v>17</v>
      </c>
      <c r="D89" s="8">
        <v>1.1299999999999999</v>
      </c>
      <c r="E89" s="4">
        <v>13</v>
      </c>
      <c r="F89" s="8">
        <v>1.92</v>
      </c>
      <c r="G89" s="4">
        <v>4</v>
      </c>
      <c r="H89" s="8">
        <v>0.51</v>
      </c>
      <c r="I89" s="4">
        <v>0</v>
      </c>
    </row>
    <row r="90" spans="1:9" x14ac:dyDescent="0.2">
      <c r="A90" s="2">
        <v>20</v>
      </c>
      <c r="B90" s="1" t="s">
        <v>106</v>
      </c>
      <c r="C90" s="4">
        <v>17</v>
      </c>
      <c r="D90" s="8">
        <v>1.1299999999999999</v>
      </c>
      <c r="E90" s="4">
        <v>10</v>
      </c>
      <c r="F90" s="8">
        <v>1.48</v>
      </c>
      <c r="G90" s="4">
        <v>7</v>
      </c>
      <c r="H90" s="8">
        <v>0.89</v>
      </c>
      <c r="I90" s="4">
        <v>0</v>
      </c>
    </row>
    <row r="91" spans="1:9" x14ac:dyDescent="0.2">
      <c r="A91" s="1"/>
      <c r="C91" s="4"/>
      <c r="D91" s="8"/>
      <c r="E91" s="4"/>
      <c r="F91" s="8"/>
      <c r="G91" s="4"/>
      <c r="H91" s="8"/>
      <c r="I91" s="4"/>
    </row>
    <row r="92" spans="1:9" x14ac:dyDescent="0.2">
      <c r="A92" s="1" t="s">
        <v>4</v>
      </c>
      <c r="C92" s="4"/>
      <c r="D92" s="8"/>
      <c r="E92" s="4"/>
      <c r="F92" s="8"/>
      <c r="G92" s="4"/>
      <c r="H92" s="8"/>
      <c r="I92" s="4"/>
    </row>
    <row r="93" spans="1:9" x14ac:dyDescent="0.2">
      <c r="A93" s="2">
        <v>1</v>
      </c>
      <c r="B93" s="1" t="s">
        <v>96</v>
      </c>
      <c r="C93" s="4">
        <v>49</v>
      </c>
      <c r="D93" s="8">
        <v>5.86</v>
      </c>
      <c r="E93" s="4">
        <v>41</v>
      </c>
      <c r="F93" s="8">
        <v>8.3800000000000008</v>
      </c>
      <c r="G93" s="4">
        <v>8</v>
      </c>
      <c r="H93" s="8">
        <v>2.41</v>
      </c>
      <c r="I93" s="4">
        <v>0</v>
      </c>
    </row>
    <row r="94" spans="1:9" x14ac:dyDescent="0.2">
      <c r="A94" s="2">
        <v>1</v>
      </c>
      <c r="B94" s="1" t="s">
        <v>102</v>
      </c>
      <c r="C94" s="4">
        <v>49</v>
      </c>
      <c r="D94" s="8">
        <v>5.86</v>
      </c>
      <c r="E94" s="4">
        <v>46</v>
      </c>
      <c r="F94" s="8">
        <v>9.41</v>
      </c>
      <c r="G94" s="4">
        <v>3</v>
      </c>
      <c r="H94" s="8">
        <v>0.9</v>
      </c>
      <c r="I94" s="4">
        <v>0</v>
      </c>
    </row>
    <row r="95" spans="1:9" x14ac:dyDescent="0.2">
      <c r="A95" s="2">
        <v>3</v>
      </c>
      <c r="B95" s="1" t="s">
        <v>100</v>
      </c>
      <c r="C95" s="4">
        <v>36</v>
      </c>
      <c r="D95" s="8">
        <v>4.3099999999999996</v>
      </c>
      <c r="E95" s="4">
        <v>35</v>
      </c>
      <c r="F95" s="8">
        <v>7.16</v>
      </c>
      <c r="G95" s="4">
        <v>1</v>
      </c>
      <c r="H95" s="8">
        <v>0.3</v>
      </c>
      <c r="I95" s="4">
        <v>0</v>
      </c>
    </row>
    <row r="96" spans="1:9" x14ac:dyDescent="0.2">
      <c r="A96" s="2">
        <v>4</v>
      </c>
      <c r="B96" s="1" t="s">
        <v>101</v>
      </c>
      <c r="C96" s="4">
        <v>32</v>
      </c>
      <c r="D96" s="8">
        <v>3.83</v>
      </c>
      <c r="E96" s="4">
        <v>31</v>
      </c>
      <c r="F96" s="8">
        <v>6.34</v>
      </c>
      <c r="G96" s="4">
        <v>1</v>
      </c>
      <c r="H96" s="8">
        <v>0.3</v>
      </c>
      <c r="I96" s="4">
        <v>0</v>
      </c>
    </row>
    <row r="97" spans="1:9" x14ac:dyDescent="0.2">
      <c r="A97" s="2">
        <v>5</v>
      </c>
      <c r="B97" s="1" t="s">
        <v>94</v>
      </c>
      <c r="C97" s="4">
        <v>23</v>
      </c>
      <c r="D97" s="8">
        <v>2.75</v>
      </c>
      <c r="E97" s="4">
        <v>20</v>
      </c>
      <c r="F97" s="8">
        <v>4.09</v>
      </c>
      <c r="G97" s="4">
        <v>3</v>
      </c>
      <c r="H97" s="8">
        <v>0.9</v>
      </c>
      <c r="I97" s="4">
        <v>0</v>
      </c>
    </row>
    <row r="98" spans="1:9" x14ac:dyDescent="0.2">
      <c r="A98" s="2">
        <v>6</v>
      </c>
      <c r="B98" s="1" t="s">
        <v>105</v>
      </c>
      <c r="C98" s="4">
        <v>22</v>
      </c>
      <c r="D98" s="8">
        <v>2.63</v>
      </c>
      <c r="E98" s="4">
        <v>17</v>
      </c>
      <c r="F98" s="8">
        <v>3.48</v>
      </c>
      <c r="G98" s="4">
        <v>5</v>
      </c>
      <c r="H98" s="8">
        <v>1.51</v>
      </c>
      <c r="I98" s="4">
        <v>0</v>
      </c>
    </row>
    <row r="99" spans="1:9" x14ac:dyDescent="0.2">
      <c r="A99" s="2">
        <v>7</v>
      </c>
      <c r="B99" s="1" t="s">
        <v>87</v>
      </c>
      <c r="C99" s="4">
        <v>21</v>
      </c>
      <c r="D99" s="8">
        <v>2.5099999999999998</v>
      </c>
      <c r="E99" s="4">
        <v>3</v>
      </c>
      <c r="F99" s="8">
        <v>0.61</v>
      </c>
      <c r="G99" s="4">
        <v>18</v>
      </c>
      <c r="H99" s="8">
        <v>5.42</v>
      </c>
      <c r="I99" s="4">
        <v>0</v>
      </c>
    </row>
    <row r="100" spans="1:9" x14ac:dyDescent="0.2">
      <c r="A100" s="2">
        <v>8</v>
      </c>
      <c r="B100" s="1" t="s">
        <v>98</v>
      </c>
      <c r="C100" s="4">
        <v>20</v>
      </c>
      <c r="D100" s="8">
        <v>2.39</v>
      </c>
      <c r="E100" s="4">
        <v>14</v>
      </c>
      <c r="F100" s="8">
        <v>2.86</v>
      </c>
      <c r="G100" s="4">
        <v>6</v>
      </c>
      <c r="H100" s="8">
        <v>1.81</v>
      </c>
      <c r="I100" s="4">
        <v>0</v>
      </c>
    </row>
    <row r="101" spans="1:9" x14ac:dyDescent="0.2">
      <c r="A101" s="2">
        <v>8</v>
      </c>
      <c r="B101" s="1" t="s">
        <v>99</v>
      </c>
      <c r="C101" s="4">
        <v>20</v>
      </c>
      <c r="D101" s="8">
        <v>2.39</v>
      </c>
      <c r="E101" s="4">
        <v>14</v>
      </c>
      <c r="F101" s="8">
        <v>2.86</v>
      </c>
      <c r="G101" s="4">
        <v>6</v>
      </c>
      <c r="H101" s="8">
        <v>1.81</v>
      </c>
      <c r="I101" s="4">
        <v>0</v>
      </c>
    </row>
    <row r="102" spans="1:9" x14ac:dyDescent="0.2">
      <c r="A102" s="2">
        <v>8</v>
      </c>
      <c r="B102" s="1" t="s">
        <v>104</v>
      </c>
      <c r="C102" s="4">
        <v>20</v>
      </c>
      <c r="D102" s="8">
        <v>2.39</v>
      </c>
      <c r="E102" s="4">
        <v>18</v>
      </c>
      <c r="F102" s="8">
        <v>3.68</v>
      </c>
      <c r="G102" s="4">
        <v>2</v>
      </c>
      <c r="H102" s="8">
        <v>0.6</v>
      </c>
      <c r="I102" s="4">
        <v>0</v>
      </c>
    </row>
    <row r="103" spans="1:9" x14ac:dyDescent="0.2">
      <c r="A103" s="2">
        <v>11</v>
      </c>
      <c r="B103" s="1" t="s">
        <v>90</v>
      </c>
      <c r="C103" s="4">
        <v>19</v>
      </c>
      <c r="D103" s="8">
        <v>2.27</v>
      </c>
      <c r="E103" s="4">
        <v>14</v>
      </c>
      <c r="F103" s="8">
        <v>2.86</v>
      </c>
      <c r="G103" s="4">
        <v>5</v>
      </c>
      <c r="H103" s="8">
        <v>1.51</v>
      </c>
      <c r="I103" s="4">
        <v>0</v>
      </c>
    </row>
    <row r="104" spans="1:9" x14ac:dyDescent="0.2">
      <c r="A104" s="2">
        <v>12</v>
      </c>
      <c r="B104" s="1" t="s">
        <v>113</v>
      </c>
      <c r="C104" s="4">
        <v>18</v>
      </c>
      <c r="D104" s="8">
        <v>2.15</v>
      </c>
      <c r="E104" s="4">
        <v>17</v>
      </c>
      <c r="F104" s="8">
        <v>3.48</v>
      </c>
      <c r="G104" s="4">
        <v>1</v>
      </c>
      <c r="H104" s="8">
        <v>0.3</v>
      </c>
      <c r="I104" s="4">
        <v>0</v>
      </c>
    </row>
    <row r="105" spans="1:9" x14ac:dyDescent="0.2">
      <c r="A105" s="2">
        <v>13</v>
      </c>
      <c r="B105" s="1" t="s">
        <v>106</v>
      </c>
      <c r="C105" s="4">
        <v>17</v>
      </c>
      <c r="D105" s="8">
        <v>2.0299999999999998</v>
      </c>
      <c r="E105" s="4">
        <v>13</v>
      </c>
      <c r="F105" s="8">
        <v>2.66</v>
      </c>
      <c r="G105" s="4">
        <v>4</v>
      </c>
      <c r="H105" s="8">
        <v>1.2</v>
      </c>
      <c r="I105" s="4">
        <v>0</v>
      </c>
    </row>
    <row r="106" spans="1:9" x14ac:dyDescent="0.2">
      <c r="A106" s="2">
        <v>14</v>
      </c>
      <c r="B106" s="1" t="s">
        <v>92</v>
      </c>
      <c r="C106" s="4">
        <v>15</v>
      </c>
      <c r="D106" s="8">
        <v>1.79</v>
      </c>
      <c r="E106" s="4">
        <v>7</v>
      </c>
      <c r="F106" s="8">
        <v>1.43</v>
      </c>
      <c r="G106" s="4">
        <v>8</v>
      </c>
      <c r="H106" s="8">
        <v>2.41</v>
      </c>
      <c r="I106" s="4">
        <v>0</v>
      </c>
    </row>
    <row r="107" spans="1:9" x14ac:dyDescent="0.2">
      <c r="A107" s="2">
        <v>14</v>
      </c>
      <c r="B107" s="1" t="s">
        <v>97</v>
      </c>
      <c r="C107" s="4">
        <v>15</v>
      </c>
      <c r="D107" s="8">
        <v>1.79</v>
      </c>
      <c r="E107" s="4">
        <v>7</v>
      </c>
      <c r="F107" s="8">
        <v>1.43</v>
      </c>
      <c r="G107" s="4">
        <v>8</v>
      </c>
      <c r="H107" s="8">
        <v>2.41</v>
      </c>
      <c r="I107" s="4">
        <v>0</v>
      </c>
    </row>
    <row r="108" spans="1:9" x14ac:dyDescent="0.2">
      <c r="A108" s="2">
        <v>16</v>
      </c>
      <c r="B108" s="1" t="s">
        <v>109</v>
      </c>
      <c r="C108" s="4">
        <v>13</v>
      </c>
      <c r="D108" s="8">
        <v>1.56</v>
      </c>
      <c r="E108" s="4">
        <v>13</v>
      </c>
      <c r="F108" s="8">
        <v>2.66</v>
      </c>
      <c r="G108" s="4">
        <v>0</v>
      </c>
      <c r="H108" s="8">
        <v>0</v>
      </c>
      <c r="I108" s="4">
        <v>0</v>
      </c>
    </row>
    <row r="109" spans="1:9" x14ac:dyDescent="0.2">
      <c r="A109" s="2">
        <v>16</v>
      </c>
      <c r="B109" s="1" t="s">
        <v>103</v>
      </c>
      <c r="C109" s="4">
        <v>13</v>
      </c>
      <c r="D109" s="8">
        <v>1.56</v>
      </c>
      <c r="E109" s="4">
        <v>11</v>
      </c>
      <c r="F109" s="8">
        <v>2.25</v>
      </c>
      <c r="G109" s="4">
        <v>2</v>
      </c>
      <c r="H109" s="8">
        <v>0.6</v>
      </c>
      <c r="I109" s="4">
        <v>0</v>
      </c>
    </row>
    <row r="110" spans="1:9" x14ac:dyDescent="0.2">
      <c r="A110" s="2">
        <v>18</v>
      </c>
      <c r="B110" s="1" t="s">
        <v>115</v>
      </c>
      <c r="C110" s="4">
        <v>12</v>
      </c>
      <c r="D110" s="8">
        <v>1.44</v>
      </c>
      <c r="E110" s="4">
        <v>10</v>
      </c>
      <c r="F110" s="8">
        <v>2.04</v>
      </c>
      <c r="G110" s="4">
        <v>2</v>
      </c>
      <c r="H110" s="8">
        <v>0.6</v>
      </c>
      <c r="I110" s="4">
        <v>0</v>
      </c>
    </row>
    <row r="111" spans="1:9" x14ac:dyDescent="0.2">
      <c r="A111" s="2">
        <v>19</v>
      </c>
      <c r="B111" s="1" t="s">
        <v>114</v>
      </c>
      <c r="C111" s="4">
        <v>11</v>
      </c>
      <c r="D111" s="8">
        <v>1.32</v>
      </c>
      <c r="E111" s="4">
        <v>2</v>
      </c>
      <c r="F111" s="8">
        <v>0.41</v>
      </c>
      <c r="G111" s="4">
        <v>9</v>
      </c>
      <c r="H111" s="8">
        <v>2.71</v>
      </c>
      <c r="I111" s="4">
        <v>0</v>
      </c>
    </row>
    <row r="112" spans="1:9" x14ac:dyDescent="0.2">
      <c r="A112" s="2">
        <v>19</v>
      </c>
      <c r="B112" s="1" t="s">
        <v>93</v>
      </c>
      <c r="C112" s="4">
        <v>11</v>
      </c>
      <c r="D112" s="8">
        <v>1.32</v>
      </c>
      <c r="E112" s="4">
        <v>4</v>
      </c>
      <c r="F112" s="8">
        <v>0.82</v>
      </c>
      <c r="G112" s="4">
        <v>7</v>
      </c>
      <c r="H112" s="8">
        <v>2.11</v>
      </c>
      <c r="I112" s="4">
        <v>0</v>
      </c>
    </row>
    <row r="113" spans="1:9" x14ac:dyDescent="0.2">
      <c r="A113" s="1"/>
      <c r="C113" s="4"/>
      <c r="D113" s="8"/>
      <c r="E113" s="4"/>
      <c r="F113" s="8"/>
      <c r="G113" s="4"/>
      <c r="H113" s="8"/>
      <c r="I113" s="4"/>
    </row>
    <row r="114" spans="1:9" x14ac:dyDescent="0.2">
      <c r="A114" s="1" t="s">
        <v>5</v>
      </c>
      <c r="C114" s="4"/>
      <c r="D114" s="8"/>
      <c r="E114" s="4"/>
      <c r="F114" s="8"/>
      <c r="G114" s="4"/>
      <c r="H114" s="8"/>
      <c r="I114" s="4"/>
    </row>
    <row r="115" spans="1:9" x14ac:dyDescent="0.2">
      <c r="A115" s="2">
        <v>1</v>
      </c>
      <c r="B115" s="1" t="s">
        <v>102</v>
      </c>
      <c r="C115" s="4">
        <v>112</v>
      </c>
      <c r="D115" s="8">
        <v>6.67</v>
      </c>
      <c r="E115" s="4">
        <v>105</v>
      </c>
      <c r="F115" s="8">
        <v>11.71</v>
      </c>
      <c r="G115" s="4">
        <v>7</v>
      </c>
      <c r="H115" s="8">
        <v>0.93</v>
      </c>
      <c r="I115" s="4">
        <v>0</v>
      </c>
    </row>
    <row r="116" spans="1:9" x14ac:dyDescent="0.2">
      <c r="A116" s="2">
        <v>2</v>
      </c>
      <c r="B116" s="1" t="s">
        <v>92</v>
      </c>
      <c r="C116" s="4">
        <v>48</v>
      </c>
      <c r="D116" s="8">
        <v>2.86</v>
      </c>
      <c r="E116" s="4">
        <v>29</v>
      </c>
      <c r="F116" s="8">
        <v>3.23</v>
      </c>
      <c r="G116" s="4">
        <v>19</v>
      </c>
      <c r="H116" s="8">
        <v>2.52</v>
      </c>
      <c r="I116" s="4">
        <v>0</v>
      </c>
    </row>
    <row r="117" spans="1:9" x14ac:dyDescent="0.2">
      <c r="A117" s="2">
        <v>3</v>
      </c>
      <c r="B117" s="1" t="s">
        <v>101</v>
      </c>
      <c r="C117" s="4">
        <v>46</v>
      </c>
      <c r="D117" s="8">
        <v>2.74</v>
      </c>
      <c r="E117" s="4">
        <v>44</v>
      </c>
      <c r="F117" s="8">
        <v>4.91</v>
      </c>
      <c r="G117" s="4">
        <v>2</v>
      </c>
      <c r="H117" s="8">
        <v>0.27</v>
      </c>
      <c r="I117" s="4">
        <v>0</v>
      </c>
    </row>
    <row r="118" spans="1:9" x14ac:dyDescent="0.2">
      <c r="A118" s="2">
        <v>4</v>
      </c>
      <c r="B118" s="1" t="s">
        <v>87</v>
      </c>
      <c r="C118" s="4">
        <v>41</v>
      </c>
      <c r="D118" s="8">
        <v>2.44</v>
      </c>
      <c r="E118" s="4">
        <v>10</v>
      </c>
      <c r="F118" s="8">
        <v>1.1100000000000001</v>
      </c>
      <c r="G118" s="4">
        <v>31</v>
      </c>
      <c r="H118" s="8">
        <v>4.1100000000000003</v>
      </c>
      <c r="I118" s="4">
        <v>0</v>
      </c>
    </row>
    <row r="119" spans="1:9" x14ac:dyDescent="0.2">
      <c r="A119" s="2">
        <v>5</v>
      </c>
      <c r="B119" s="1" t="s">
        <v>94</v>
      </c>
      <c r="C119" s="4">
        <v>38</v>
      </c>
      <c r="D119" s="8">
        <v>2.2599999999999998</v>
      </c>
      <c r="E119" s="4">
        <v>24</v>
      </c>
      <c r="F119" s="8">
        <v>2.68</v>
      </c>
      <c r="G119" s="4">
        <v>14</v>
      </c>
      <c r="H119" s="8">
        <v>1.86</v>
      </c>
      <c r="I119" s="4">
        <v>0</v>
      </c>
    </row>
    <row r="120" spans="1:9" x14ac:dyDescent="0.2">
      <c r="A120" s="2">
        <v>5</v>
      </c>
      <c r="B120" s="1" t="s">
        <v>96</v>
      </c>
      <c r="C120" s="4">
        <v>38</v>
      </c>
      <c r="D120" s="8">
        <v>2.2599999999999998</v>
      </c>
      <c r="E120" s="4">
        <v>12</v>
      </c>
      <c r="F120" s="8">
        <v>1.34</v>
      </c>
      <c r="G120" s="4">
        <v>26</v>
      </c>
      <c r="H120" s="8">
        <v>3.45</v>
      </c>
      <c r="I120" s="4">
        <v>0</v>
      </c>
    </row>
    <row r="121" spans="1:9" x14ac:dyDescent="0.2">
      <c r="A121" s="2">
        <v>7</v>
      </c>
      <c r="B121" s="1" t="s">
        <v>93</v>
      </c>
      <c r="C121" s="4">
        <v>37</v>
      </c>
      <c r="D121" s="8">
        <v>2.2000000000000002</v>
      </c>
      <c r="E121" s="4">
        <v>15</v>
      </c>
      <c r="F121" s="8">
        <v>1.67</v>
      </c>
      <c r="G121" s="4">
        <v>22</v>
      </c>
      <c r="H121" s="8">
        <v>2.92</v>
      </c>
      <c r="I121" s="4">
        <v>0</v>
      </c>
    </row>
    <row r="122" spans="1:9" x14ac:dyDescent="0.2">
      <c r="A122" s="2">
        <v>7</v>
      </c>
      <c r="B122" s="1" t="s">
        <v>105</v>
      </c>
      <c r="C122" s="4">
        <v>37</v>
      </c>
      <c r="D122" s="8">
        <v>2.2000000000000002</v>
      </c>
      <c r="E122" s="4">
        <v>34</v>
      </c>
      <c r="F122" s="8">
        <v>3.79</v>
      </c>
      <c r="G122" s="4">
        <v>3</v>
      </c>
      <c r="H122" s="8">
        <v>0.4</v>
      </c>
      <c r="I122" s="4">
        <v>0</v>
      </c>
    </row>
    <row r="123" spans="1:9" x14ac:dyDescent="0.2">
      <c r="A123" s="2">
        <v>9</v>
      </c>
      <c r="B123" s="1" t="s">
        <v>104</v>
      </c>
      <c r="C123" s="4">
        <v>34</v>
      </c>
      <c r="D123" s="8">
        <v>2.02</v>
      </c>
      <c r="E123" s="4">
        <v>26</v>
      </c>
      <c r="F123" s="8">
        <v>2.9</v>
      </c>
      <c r="G123" s="4">
        <v>8</v>
      </c>
      <c r="H123" s="8">
        <v>1.06</v>
      </c>
      <c r="I123" s="4">
        <v>0</v>
      </c>
    </row>
    <row r="124" spans="1:9" x14ac:dyDescent="0.2">
      <c r="A124" s="2">
        <v>10</v>
      </c>
      <c r="B124" s="1" t="s">
        <v>100</v>
      </c>
      <c r="C124" s="4">
        <v>33</v>
      </c>
      <c r="D124" s="8">
        <v>1.96</v>
      </c>
      <c r="E124" s="4">
        <v>27</v>
      </c>
      <c r="F124" s="8">
        <v>3.01</v>
      </c>
      <c r="G124" s="4">
        <v>6</v>
      </c>
      <c r="H124" s="8">
        <v>0.8</v>
      </c>
      <c r="I124" s="4">
        <v>0</v>
      </c>
    </row>
    <row r="125" spans="1:9" x14ac:dyDescent="0.2">
      <c r="A125" s="2">
        <v>11</v>
      </c>
      <c r="B125" s="1" t="s">
        <v>103</v>
      </c>
      <c r="C125" s="4">
        <v>28</v>
      </c>
      <c r="D125" s="8">
        <v>1.67</v>
      </c>
      <c r="E125" s="4">
        <v>23</v>
      </c>
      <c r="F125" s="8">
        <v>2.56</v>
      </c>
      <c r="G125" s="4">
        <v>5</v>
      </c>
      <c r="H125" s="8">
        <v>0.66</v>
      </c>
      <c r="I125" s="4">
        <v>0</v>
      </c>
    </row>
    <row r="126" spans="1:9" x14ac:dyDescent="0.2">
      <c r="A126" s="2">
        <v>12</v>
      </c>
      <c r="B126" s="1" t="s">
        <v>91</v>
      </c>
      <c r="C126" s="4">
        <v>27</v>
      </c>
      <c r="D126" s="8">
        <v>1.61</v>
      </c>
      <c r="E126" s="4">
        <v>17</v>
      </c>
      <c r="F126" s="8">
        <v>1.9</v>
      </c>
      <c r="G126" s="4">
        <v>10</v>
      </c>
      <c r="H126" s="8">
        <v>1.33</v>
      </c>
      <c r="I126" s="4">
        <v>0</v>
      </c>
    </row>
    <row r="127" spans="1:9" x14ac:dyDescent="0.2">
      <c r="A127" s="2">
        <v>13</v>
      </c>
      <c r="B127" s="1" t="s">
        <v>99</v>
      </c>
      <c r="C127" s="4">
        <v>26</v>
      </c>
      <c r="D127" s="8">
        <v>1.55</v>
      </c>
      <c r="E127" s="4">
        <v>25</v>
      </c>
      <c r="F127" s="8">
        <v>2.79</v>
      </c>
      <c r="G127" s="4">
        <v>1</v>
      </c>
      <c r="H127" s="8">
        <v>0.13</v>
      </c>
      <c r="I127" s="4">
        <v>0</v>
      </c>
    </row>
    <row r="128" spans="1:9" x14ac:dyDescent="0.2">
      <c r="A128" s="2">
        <v>14</v>
      </c>
      <c r="B128" s="1" t="s">
        <v>116</v>
      </c>
      <c r="C128" s="4">
        <v>25</v>
      </c>
      <c r="D128" s="8">
        <v>1.49</v>
      </c>
      <c r="E128" s="4">
        <v>4</v>
      </c>
      <c r="F128" s="8">
        <v>0.45</v>
      </c>
      <c r="G128" s="4">
        <v>21</v>
      </c>
      <c r="H128" s="8">
        <v>2.79</v>
      </c>
      <c r="I128" s="4">
        <v>0</v>
      </c>
    </row>
    <row r="129" spans="1:9" x14ac:dyDescent="0.2">
      <c r="A129" s="2">
        <v>15</v>
      </c>
      <c r="B129" s="1" t="s">
        <v>106</v>
      </c>
      <c r="C129" s="4">
        <v>24</v>
      </c>
      <c r="D129" s="8">
        <v>1.43</v>
      </c>
      <c r="E129" s="4">
        <v>22</v>
      </c>
      <c r="F129" s="8">
        <v>2.4500000000000002</v>
      </c>
      <c r="G129" s="4">
        <v>2</v>
      </c>
      <c r="H129" s="8">
        <v>0.27</v>
      </c>
      <c r="I129" s="4">
        <v>0</v>
      </c>
    </row>
    <row r="130" spans="1:9" x14ac:dyDescent="0.2">
      <c r="A130" s="2">
        <v>16</v>
      </c>
      <c r="B130" s="1" t="s">
        <v>88</v>
      </c>
      <c r="C130" s="4">
        <v>23</v>
      </c>
      <c r="D130" s="8">
        <v>1.37</v>
      </c>
      <c r="E130" s="4">
        <v>3</v>
      </c>
      <c r="F130" s="8">
        <v>0.33</v>
      </c>
      <c r="G130" s="4">
        <v>20</v>
      </c>
      <c r="H130" s="8">
        <v>2.65</v>
      </c>
      <c r="I130" s="4">
        <v>0</v>
      </c>
    </row>
    <row r="131" spans="1:9" x14ac:dyDescent="0.2">
      <c r="A131" s="2">
        <v>16</v>
      </c>
      <c r="B131" s="1" t="s">
        <v>107</v>
      </c>
      <c r="C131" s="4">
        <v>23</v>
      </c>
      <c r="D131" s="8">
        <v>1.37</v>
      </c>
      <c r="E131" s="4">
        <v>12</v>
      </c>
      <c r="F131" s="8">
        <v>1.34</v>
      </c>
      <c r="G131" s="4">
        <v>11</v>
      </c>
      <c r="H131" s="8">
        <v>1.46</v>
      </c>
      <c r="I131" s="4">
        <v>0</v>
      </c>
    </row>
    <row r="132" spans="1:9" x14ac:dyDescent="0.2">
      <c r="A132" s="2">
        <v>16</v>
      </c>
      <c r="B132" s="1" t="s">
        <v>117</v>
      </c>
      <c r="C132" s="4">
        <v>23</v>
      </c>
      <c r="D132" s="8">
        <v>1.37</v>
      </c>
      <c r="E132" s="4">
        <v>12</v>
      </c>
      <c r="F132" s="8">
        <v>1.34</v>
      </c>
      <c r="G132" s="4">
        <v>11</v>
      </c>
      <c r="H132" s="8">
        <v>1.46</v>
      </c>
      <c r="I132" s="4">
        <v>0</v>
      </c>
    </row>
    <row r="133" spans="1:9" x14ac:dyDescent="0.2">
      <c r="A133" s="2">
        <v>16</v>
      </c>
      <c r="B133" s="1" t="s">
        <v>98</v>
      </c>
      <c r="C133" s="4">
        <v>23</v>
      </c>
      <c r="D133" s="8">
        <v>1.37</v>
      </c>
      <c r="E133" s="4">
        <v>20</v>
      </c>
      <c r="F133" s="8">
        <v>2.23</v>
      </c>
      <c r="G133" s="4">
        <v>3</v>
      </c>
      <c r="H133" s="8">
        <v>0.4</v>
      </c>
      <c r="I133" s="4">
        <v>0</v>
      </c>
    </row>
    <row r="134" spans="1:9" x14ac:dyDescent="0.2">
      <c r="A134" s="2">
        <v>20</v>
      </c>
      <c r="B134" s="1" t="s">
        <v>112</v>
      </c>
      <c r="C134" s="4">
        <v>22</v>
      </c>
      <c r="D134" s="8">
        <v>1.31</v>
      </c>
      <c r="E134" s="4">
        <v>3</v>
      </c>
      <c r="F134" s="8">
        <v>0.33</v>
      </c>
      <c r="G134" s="4">
        <v>19</v>
      </c>
      <c r="H134" s="8">
        <v>2.52</v>
      </c>
      <c r="I134" s="4">
        <v>0</v>
      </c>
    </row>
    <row r="135" spans="1:9" x14ac:dyDescent="0.2">
      <c r="A135" s="2">
        <v>20</v>
      </c>
      <c r="B135" s="1" t="s">
        <v>118</v>
      </c>
      <c r="C135" s="4">
        <v>22</v>
      </c>
      <c r="D135" s="8">
        <v>1.31</v>
      </c>
      <c r="E135" s="4">
        <v>13</v>
      </c>
      <c r="F135" s="8">
        <v>1.45</v>
      </c>
      <c r="G135" s="4">
        <v>9</v>
      </c>
      <c r="H135" s="8">
        <v>1.19</v>
      </c>
      <c r="I135" s="4">
        <v>0</v>
      </c>
    </row>
    <row r="136" spans="1:9" x14ac:dyDescent="0.2">
      <c r="A136" s="1"/>
      <c r="C136" s="4"/>
      <c r="D136" s="8"/>
      <c r="E136" s="4"/>
      <c r="F136" s="8"/>
      <c r="G136" s="4"/>
      <c r="H136" s="8"/>
      <c r="I136" s="4"/>
    </row>
    <row r="137" spans="1:9" x14ac:dyDescent="0.2">
      <c r="A137" s="1" t="s">
        <v>6</v>
      </c>
      <c r="C137" s="4"/>
      <c r="D137" s="8"/>
      <c r="E137" s="4"/>
      <c r="F137" s="8"/>
      <c r="G137" s="4"/>
      <c r="H137" s="8"/>
      <c r="I137" s="4"/>
    </row>
    <row r="138" spans="1:9" x14ac:dyDescent="0.2">
      <c r="A138" s="2">
        <v>1</v>
      </c>
      <c r="B138" s="1" t="s">
        <v>102</v>
      </c>
      <c r="C138" s="4">
        <v>63</v>
      </c>
      <c r="D138" s="8">
        <v>5.65</v>
      </c>
      <c r="E138" s="4">
        <v>61</v>
      </c>
      <c r="F138" s="8">
        <v>10.3</v>
      </c>
      <c r="G138" s="4">
        <v>2</v>
      </c>
      <c r="H138" s="8">
        <v>0.4</v>
      </c>
      <c r="I138" s="4">
        <v>0</v>
      </c>
    </row>
    <row r="139" spans="1:9" x14ac:dyDescent="0.2">
      <c r="A139" s="2">
        <v>2</v>
      </c>
      <c r="B139" s="1" t="s">
        <v>101</v>
      </c>
      <c r="C139" s="4">
        <v>39</v>
      </c>
      <c r="D139" s="8">
        <v>3.49</v>
      </c>
      <c r="E139" s="4">
        <v>38</v>
      </c>
      <c r="F139" s="8">
        <v>6.42</v>
      </c>
      <c r="G139" s="4">
        <v>1</v>
      </c>
      <c r="H139" s="8">
        <v>0.2</v>
      </c>
      <c r="I139" s="4">
        <v>0</v>
      </c>
    </row>
    <row r="140" spans="1:9" x14ac:dyDescent="0.2">
      <c r="A140" s="2">
        <v>3</v>
      </c>
      <c r="B140" s="1" t="s">
        <v>92</v>
      </c>
      <c r="C140" s="4">
        <v>33</v>
      </c>
      <c r="D140" s="8">
        <v>2.96</v>
      </c>
      <c r="E140" s="4">
        <v>12</v>
      </c>
      <c r="F140" s="8">
        <v>2.0299999999999998</v>
      </c>
      <c r="G140" s="4">
        <v>21</v>
      </c>
      <c r="H140" s="8">
        <v>4.22</v>
      </c>
      <c r="I140" s="4">
        <v>0</v>
      </c>
    </row>
    <row r="141" spans="1:9" x14ac:dyDescent="0.2">
      <c r="A141" s="2">
        <v>4</v>
      </c>
      <c r="B141" s="1" t="s">
        <v>87</v>
      </c>
      <c r="C141" s="4">
        <v>32</v>
      </c>
      <c r="D141" s="8">
        <v>2.87</v>
      </c>
      <c r="E141" s="4">
        <v>4</v>
      </c>
      <c r="F141" s="8">
        <v>0.68</v>
      </c>
      <c r="G141" s="4">
        <v>28</v>
      </c>
      <c r="H141" s="8">
        <v>5.62</v>
      </c>
      <c r="I141" s="4">
        <v>0</v>
      </c>
    </row>
    <row r="142" spans="1:9" x14ac:dyDescent="0.2">
      <c r="A142" s="2">
        <v>5</v>
      </c>
      <c r="B142" s="1" t="s">
        <v>96</v>
      </c>
      <c r="C142" s="4">
        <v>28</v>
      </c>
      <c r="D142" s="8">
        <v>2.5099999999999998</v>
      </c>
      <c r="E142" s="4">
        <v>8</v>
      </c>
      <c r="F142" s="8">
        <v>1.35</v>
      </c>
      <c r="G142" s="4">
        <v>20</v>
      </c>
      <c r="H142" s="8">
        <v>4.0199999999999996</v>
      </c>
      <c r="I142" s="4">
        <v>0</v>
      </c>
    </row>
    <row r="143" spans="1:9" x14ac:dyDescent="0.2">
      <c r="A143" s="2">
        <v>6</v>
      </c>
      <c r="B143" s="1" t="s">
        <v>100</v>
      </c>
      <c r="C143" s="4">
        <v>26</v>
      </c>
      <c r="D143" s="8">
        <v>2.33</v>
      </c>
      <c r="E143" s="4">
        <v>25</v>
      </c>
      <c r="F143" s="8">
        <v>4.22</v>
      </c>
      <c r="G143" s="4">
        <v>1</v>
      </c>
      <c r="H143" s="8">
        <v>0.2</v>
      </c>
      <c r="I143" s="4">
        <v>0</v>
      </c>
    </row>
    <row r="144" spans="1:9" x14ac:dyDescent="0.2">
      <c r="A144" s="2">
        <v>7</v>
      </c>
      <c r="B144" s="1" t="s">
        <v>94</v>
      </c>
      <c r="C144" s="4">
        <v>25</v>
      </c>
      <c r="D144" s="8">
        <v>2.2400000000000002</v>
      </c>
      <c r="E144" s="4">
        <v>19</v>
      </c>
      <c r="F144" s="8">
        <v>3.21</v>
      </c>
      <c r="G144" s="4">
        <v>6</v>
      </c>
      <c r="H144" s="8">
        <v>1.2</v>
      </c>
      <c r="I144" s="4">
        <v>0</v>
      </c>
    </row>
    <row r="145" spans="1:9" x14ac:dyDescent="0.2">
      <c r="A145" s="2">
        <v>7</v>
      </c>
      <c r="B145" s="1" t="s">
        <v>105</v>
      </c>
      <c r="C145" s="4">
        <v>25</v>
      </c>
      <c r="D145" s="8">
        <v>2.2400000000000002</v>
      </c>
      <c r="E145" s="4">
        <v>22</v>
      </c>
      <c r="F145" s="8">
        <v>3.72</v>
      </c>
      <c r="G145" s="4">
        <v>3</v>
      </c>
      <c r="H145" s="8">
        <v>0.6</v>
      </c>
      <c r="I145" s="4">
        <v>0</v>
      </c>
    </row>
    <row r="146" spans="1:9" x14ac:dyDescent="0.2">
      <c r="A146" s="2">
        <v>9</v>
      </c>
      <c r="B146" s="1" t="s">
        <v>98</v>
      </c>
      <c r="C146" s="4">
        <v>23</v>
      </c>
      <c r="D146" s="8">
        <v>2.06</v>
      </c>
      <c r="E146" s="4">
        <v>16</v>
      </c>
      <c r="F146" s="8">
        <v>2.7</v>
      </c>
      <c r="G146" s="4">
        <v>7</v>
      </c>
      <c r="H146" s="8">
        <v>1.41</v>
      </c>
      <c r="I146" s="4">
        <v>0</v>
      </c>
    </row>
    <row r="147" spans="1:9" x14ac:dyDescent="0.2">
      <c r="A147" s="2">
        <v>10</v>
      </c>
      <c r="B147" s="1" t="s">
        <v>99</v>
      </c>
      <c r="C147" s="4">
        <v>22</v>
      </c>
      <c r="D147" s="8">
        <v>1.97</v>
      </c>
      <c r="E147" s="4">
        <v>20</v>
      </c>
      <c r="F147" s="8">
        <v>3.38</v>
      </c>
      <c r="G147" s="4">
        <v>2</v>
      </c>
      <c r="H147" s="8">
        <v>0.4</v>
      </c>
      <c r="I147" s="4">
        <v>0</v>
      </c>
    </row>
    <row r="148" spans="1:9" x14ac:dyDescent="0.2">
      <c r="A148" s="2">
        <v>11</v>
      </c>
      <c r="B148" s="1" t="s">
        <v>91</v>
      </c>
      <c r="C148" s="4">
        <v>21</v>
      </c>
      <c r="D148" s="8">
        <v>1.88</v>
      </c>
      <c r="E148" s="4">
        <v>15</v>
      </c>
      <c r="F148" s="8">
        <v>2.5299999999999998</v>
      </c>
      <c r="G148" s="4">
        <v>6</v>
      </c>
      <c r="H148" s="8">
        <v>1.2</v>
      </c>
      <c r="I148" s="4">
        <v>0</v>
      </c>
    </row>
    <row r="149" spans="1:9" x14ac:dyDescent="0.2">
      <c r="A149" s="2">
        <v>12</v>
      </c>
      <c r="B149" s="1" t="s">
        <v>93</v>
      </c>
      <c r="C149" s="4">
        <v>20</v>
      </c>
      <c r="D149" s="8">
        <v>1.79</v>
      </c>
      <c r="E149" s="4">
        <v>8</v>
      </c>
      <c r="F149" s="8">
        <v>1.35</v>
      </c>
      <c r="G149" s="4">
        <v>12</v>
      </c>
      <c r="H149" s="8">
        <v>2.41</v>
      </c>
      <c r="I149" s="4">
        <v>0</v>
      </c>
    </row>
    <row r="150" spans="1:9" x14ac:dyDescent="0.2">
      <c r="A150" s="2">
        <v>12</v>
      </c>
      <c r="B150" s="1" t="s">
        <v>103</v>
      </c>
      <c r="C150" s="4">
        <v>20</v>
      </c>
      <c r="D150" s="8">
        <v>1.79</v>
      </c>
      <c r="E150" s="4">
        <v>15</v>
      </c>
      <c r="F150" s="8">
        <v>2.5299999999999998</v>
      </c>
      <c r="G150" s="4">
        <v>5</v>
      </c>
      <c r="H150" s="8">
        <v>1</v>
      </c>
      <c r="I150" s="4">
        <v>0</v>
      </c>
    </row>
    <row r="151" spans="1:9" x14ac:dyDescent="0.2">
      <c r="A151" s="2">
        <v>14</v>
      </c>
      <c r="B151" s="1" t="s">
        <v>88</v>
      </c>
      <c r="C151" s="4">
        <v>19</v>
      </c>
      <c r="D151" s="8">
        <v>1.7</v>
      </c>
      <c r="E151" s="4">
        <v>2</v>
      </c>
      <c r="F151" s="8">
        <v>0.34</v>
      </c>
      <c r="G151" s="4">
        <v>17</v>
      </c>
      <c r="H151" s="8">
        <v>3.41</v>
      </c>
      <c r="I151" s="4">
        <v>0</v>
      </c>
    </row>
    <row r="152" spans="1:9" x14ac:dyDescent="0.2">
      <c r="A152" s="2">
        <v>14</v>
      </c>
      <c r="B152" s="1" t="s">
        <v>119</v>
      </c>
      <c r="C152" s="4">
        <v>19</v>
      </c>
      <c r="D152" s="8">
        <v>1.7</v>
      </c>
      <c r="E152" s="4">
        <v>10</v>
      </c>
      <c r="F152" s="8">
        <v>1.69</v>
      </c>
      <c r="G152" s="4">
        <v>9</v>
      </c>
      <c r="H152" s="8">
        <v>1.81</v>
      </c>
      <c r="I152" s="4">
        <v>0</v>
      </c>
    </row>
    <row r="153" spans="1:9" x14ac:dyDescent="0.2">
      <c r="A153" s="2">
        <v>14</v>
      </c>
      <c r="B153" s="1" t="s">
        <v>106</v>
      </c>
      <c r="C153" s="4">
        <v>19</v>
      </c>
      <c r="D153" s="8">
        <v>1.7</v>
      </c>
      <c r="E153" s="4">
        <v>12</v>
      </c>
      <c r="F153" s="8">
        <v>2.0299999999999998</v>
      </c>
      <c r="G153" s="4">
        <v>7</v>
      </c>
      <c r="H153" s="8">
        <v>1.41</v>
      </c>
      <c r="I153" s="4">
        <v>0</v>
      </c>
    </row>
    <row r="154" spans="1:9" x14ac:dyDescent="0.2">
      <c r="A154" s="2">
        <v>17</v>
      </c>
      <c r="B154" s="1" t="s">
        <v>120</v>
      </c>
      <c r="C154" s="4">
        <v>17</v>
      </c>
      <c r="D154" s="8">
        <v>1.52</v>
      </c>
      <c r="E154" s="4">
        <v>9</v>
      </c>
      <c r="F154" s="8">
        <v>1.52</v>
      </c>
      <c r="G154" s="4">
        <v>8</v>
      </c>
      <c r="H154" s="8">
        <v>1.61</v>
      </c>
      <c r="I154" s="4">
        <v>0</v>
      </c>
    </row>
    <row r="155" spans="1:9" x14ac:dyDescent="0.2">
      <c r="A155" s="2">
        <v>17</v>
      </c>
      <c r="B155" s="1" t="s">
        <v>97</v>
      </c>
      <c r="C155" s="4">
        <v>17</v>
      </c>
      <c r="D155" s="8">
        <v>1.52</v>
      </c>
      <c r="E155" s="4">
        <v>6</v>
      </c>
      <c r="F155" s="8">
        <v>1.01</v>
      </c>
      <c r="G155" s="4">
        <v>11</v>
      </c>
      <c r="H155" s="8">
        <v>2.21</v>
      </c>
      <c r="I155" s="4">
        <v>0</v>
      </c>
    </row>
    <row r="156" spans="1:9" x14ac:dyDescent="0.2">
      <c r="A156" s="2">
        <v>19</v>
      </c>
      <c r="B156" s="1" t="s">
        <v>115</v>
      </c>
      <c r="C156" s="4">
        <v>15</v>
      </c>
      <c r="D156" s="8">
        <v>1.34</v>
      </c>
      <c r="E156" s="4">
        <v>8</v>
      </c>
      <c r="F156" s="8">
        <v>1.35</v>
      </c>
      <c r="G156" s="4">
        <v>7</v>
      </c>
      <c r="H156" s="8">
        <v>1.41</v>
      </c>
      <c r="I156" s="4">
        <v>0</v>
      </c>
    </row>
    <row r="157" spans="1:9" x14ac:dyDescent="0.2">
      <c r="A157" s="2">
        <v>20</v>
      </c>
      <c r="B157" s="1" t="s">
        <v>89</v>
      </c>
      <c r="C157" s="4">
        <v>14</v>
      </c>
      <c r="D157" s="8">
        <v>1.25</v>
      </c>
      <c r="E157" s="4">
        <v>8</v>
      </c>
      <c r="F157" s="8">
        <v>1.35</v>
      </c>
      <c r="G157" s="4">
        <v>6</v>
      </c>
      <c r="H157" s="8">
        <v>1.2</v>
      </c>
      <c r="I157" s="4">
        <v>0</v>
      </c>
    </row>
    <row r="158" spans="1:9" x14ac:dyDescent="0.2">
      <c r="A158" s="2">
        <v>20</v>
      </c>
      <c r="B158" s="1" t="s">
        <v>107</v>
      </c>
      <c r="C158" s="4">
        <v>14</v>
      </c>
      <c r="D158" s="8">
        <v>1.25</v>
      </c>
      <c r="E158" s="4">
        <v>6</v>
      </c>
      <c r="F158" s="8">
        <v>1.01</v>
      </c>
      <c r="G158" s="4">
        <v>8</v>
      </c>
      <c r="H158" s="8">
        <v>1.61</v>
      </c>
      <c r="I158" s="4">
        <v>0</v>
      </c>
    </row>
    <row r="159" spans="1:9" x14ac:dyDescent="0.2">
      <c r="A159" s="2">
        <v>20</v>
      </c>
      <c r="B159" s="1" t="s">
        <v>121</v>
      </c>
      <c r="C159" s="4">
        <v>14</v>
      </c>
      <c r="D159" s="8">
        <v>1.25</v>
      </c>
      <c r="E159" s="4">
        <v>6</v>
      </c>
      <c r="F159" s="8">
        <v>1.01</v>
      </c>
      <c r="G159" s="4">
        <v>8</v>
      </c>
      <c r="H159" s="8">
        <v>1.61</v>
      </c>
      <c r="I159" s="4">
        <v>0</v>
      </c>
    </row>
    <row r="160" spans="1:9" x14ac:dyDescent="0.2">
      <c r="A160" s="2">
        <v>20</v>
      </c>
      <c r="B160" s="1" t="s">
        <v>111</v>
      </c>
      <c r="C160" s="4">
        <v>14</v>
      </c>
      <c r="D160" s="8">
        <v>1.25</v>
      </c>
      <c r="E160" s="4">
        <v>8</v>
      </c>
      <c r="F160" s="8">
        <v>1.35</v>
      </c>
      <c r="G160" s="4">
        <v>6</v>
      </c>
      <c r="H160" s="8">
        <v>1.2</v>
      </c>
      <c r="I160" s="4">
        <v>0</v>
      </c>
    </row>
    <row r="161" spans="1:9" x14ac:dyDescent="0.2">
      <c r="A161" s="2">
        <v>20</v>
      </c>
      <c r="B161" s="1" t="s">
        <v>118</v>
      </c>
      <c r="C161" s="4">
        <v>14</v>
      </c>
      <c r="D161" s="8">
        <v>1.25</v>
      </c>
      <c r="E161" s="4">
        <v>7</v>
      </c>
      <c r="F161" s="8">
        <v>1.18</v>
      </c>
      <c r="G161" s="4">
        <v>7</v>
      </c>
      <c r="H161" s="8">
        <v>1.41</v>
      </c>
      <c r="I161" s="4">
        <v>0</v>
      </c>
    </row>
    <row r="162" spans="1:9" x14ac:dyDescent="0.2">
      <c r="A162" s="2">
        <v>20</v>
      </c>
      <c r="B162" s="1" t="s">
        <v>104</v>
      </c>
      <c r="C162" s="4">
        <v>14</v>
      </c>
      <c r="D162" s="8">
        <v>1.25</v>
      </c>
      <c r="E162" s="4">
        <v>11</v>
      </c>
      <c r="F162" s="8">
        <v>1.86</v>
      </c>
      <c r="G162" s="4">
        <v>3</v>
      </c>
      <c r="H162" s="8">
        <v>0.6</v>
      </c>
      <c r="I162" s="4">
        <v>0</v>
      </c>
    </row>
    <row r="163" spans="1:9" x14ac:dyDescent="0.2">
      <c r="A163" s="1"/>
      <c r="C163" s="4"/>
      <c r="D163" s="8"/>
      <c r="E163" s="4"/>
      <c r="F163" s="8"/>
      <c r="G163" s="4"/>
      <c r="H163" s="8"/>
      <c r="I163" s="4"/>
    </row>
    <row r="164" spans="1:9" x14ac:dyDescent="0.2">
      <c r="A164" s="1" t="s">
        <v>7</v>
      </c>
      <c r="C164" s="4"/>
      <c r="D164" s="8"/>
      <c r="E164" s="4"/>
      <c r="F164" s="8"/>
      <c r="G164" s="4"/>
      <c r="H164" s="8"/>
      <c r="I164" s="4"/>
    </row>
    <row r="165" spans="1:9" x14ac:dyDescent="0.2">
      <c r="A165" s="2">
        <v>1</v>
      </c>
      <c r="B165" s="1" t="s">
        <v>102</v>
      </c>
      <c r="C165" s="4">
        <v>44</v>
      </c>
      <c r="D165" s="8">
        <v>5.52</v>
      </c>
      <c r="E165" s="4">
        <v>43</v>
      </c>
      <c r="F165" s="8">
        <v>8.8800000000000008</v>
      </c>
      <c r="G165" s="4">
        <v>1</v>
      </c>
      <c r="H165" s="8">
        <v>0.33</v>
      </c>
      <c r="I165" s="4">
        <v>0</v>
      </c>
    </row>
    <row r="166" spans="1:9" x14ac:dyDescent="0.2">
      <c r="A166" s="2">
        <v>2</v>
      </c>
      <c r="B166" s="1" t="s">
        <v>101</v>
      </c>
      <c r="C166" s="4">
        <v>32</v>
      </c>
      <c r="D166" s="8">
        <v>4.0199999999999996</v>
      </c>
      <c r="E166" s="4">
        <v>31</v>
      </c>
      <c r="F166" s="8">
        <v>6.4</v>
      </c>
      <c r="G166" s="4">
        <v>1</v>
      </c>
      <c r="H166" s="8">
        <v>0.33</v>
      </c>
      <c r="I166" s="4">
        <v>0</v>
      </c>
    </row>
    <row r="167" spans="1:9" x14ac:dyDescent="0.2">
      <c r="A167" s="2">
        <v>3</v>
      </c>
      <c r="B167" s="1" t="s">
        <v>122</v>
      </c>
      <c r="C167" s="4">
        <v>31</v>
      </c>
      <c r="D167" s="8">
        <v>3.89</v>
      </c>
      <c r="E167" s="4">
        <v>14</v>
      </c>
      <c r="F167" s="8">
        <v>2.89</v>
      </c>
      <c r="G167" s="4">
        <v>17</v>
      </c>
      <c r="H167" s="8">
        <v>5.59</v>
      </c>
      <c r="I167" s="4">
        <v>0</v>
      </c>
    </row>
    <row r="168" spans="1:9" x14ac:dyDescent="0.2">
      <c r="A168" s="2">
        <v>3</v>
      </c>
      <c r="B168" s="1" t="s">
        <v>100</v>
      </c>
      <c r="C168" s="4">
        <v>31</v>
      </c>
      <c r="D168" s="8">
        <v>3.89</v>
      </c>
      <c r="E168" s="4">
        <v>31</v>
      </c>
      <c r="F168" s="8">
        <v>6.4</v>
      </c>
      <c r="G168" s="4">
        <v>0</v>
      </c>
      <c r="H168" s="8">
        <v>0</v>
      </c>
      <c r="I168" s="4">
        <v>0</v>
      </c>
    </row>
    <row r="169" spans="1:9" x14ac:dyDescent="0.2">
      <c r="A169" s="2">
        <v>5</v>
      </c>
      <c r="B169" s="1" t="s">
        <v>105</v>
      </c>
      <c r="C169" s="4">
        <v>26</v>
      </c>
      <c r="D169" s="8">
        <v>3.26</v>
      </c>
      <c r="E169" s="4">
        <v>24</v>
      </c>
      <c r="F169" s="8">
        <v>4.96</v>
      </c>
      <c r="G169" s="4">
        <v>2</v>
      </c>
      <c r="H169" s="8">
        <v>0.66</v>
      </c>
      <c r="I169" s="4">
        <v>0</v>
      </c>
    </row>
    <row r="170" spans="1:9" x14ac:dyDescent="0.2">
      <c r="A170" s="2">
        <v>6</v>
      </c>
      <c r="B170" s="1" t="s">
        <v>123</v>
      </c>
      <c r="C170" s="4">
        <v>21</v>
      </c>
      <c r="D170" s="8">
        <v>2.63</v>
      </c>
      <c r="E170" s="4">
        <v>16</v>
      </c>
      <c r="F170" s="8">
        <v>3.31</v>
      </c>
      <c r="G170" s="4">
        <v>5</v>
      </c>
      <c r="H170" s="8">
        <v>1.64</v>
      </c>
      <c r="I170" s="4">
        <v>0</v>
      </c>
    </row>
    <row r="171" spans="1:9" x14ac:dyDescent="0.2">
      <c r="A171" s="2">
        <v>7</v>
      </c>
      <c r="B171" s="1" t="s">
        <v>124</v>
      </c>
      <c r="C171" s="4">
        <v>19</v>
      </c>
      <c r="D171" s="8">
        <v>2.38</v>
      </c>
      <c r="E171" s="4">
        <v>11</v>
      </c>
      <c r="F171" s="8">
        <v>2.27</v>
      </c>
      <c r="G171" s="4">
        <v>8</v>
      </c>
      <c r="H171" s="8">
        <v>2.63</v>
      </c>
      <c r="I171" s="4">
        <v>0</v>
      </c>
    </row>
    <row r="172" spans="1:9" x14ac:dyDescent="0.2">
      <c r="A172" s="2">
        <v>8</v>
      </c>
      <c r="B172" s="1" t="s">
        <v>87</v>
      </c>
      <c r="C172" s="4">
        <v>16</v>
      </c>
      <c r="D172" s="8">
        <v>2.0099999999999998</v>
      </c>
      <c r="E172" s="4">
        <v>1</v>
      </c>
      <c r="F172" s="8">
        <v>0.21</v>
      </c>
      <c r="G172" s="4">
        <v>15</v>
      </c>
      <c r="H172" s="8">
        <v>4.93</v>
      </c>
      <c r="I172" s="4">
        <v>0</v>
      </c>
    </row>
    <row r="173" spans="1:9" x14ac:dyDescent="0.2">
      <c r="A173" s="2">
        <v>8</v>
      </c>
      <c r="B173" s="1" t="s">
        <v>92</v>
      </c>
      <c r="C173" s="4">
        <v>16</v>
      </c>
      <c r="D173" s="8">
        <v>2.0099999999999998</v>
      </c>
      <c r="E173" s="4">
        <v>14</v>
      </c>
      <c r="F173" s="8">
        <v>2.89</v>
      </c>
      <c r="G173" s="4">
        <v>2</v>
      </c>
      <c r="H173" s="8">
        <v>0.66</v>
      </c>
      <c r="I173" s="4">
        <v>0</v>
      </c>
    </row>
    <row r="174" spans="1:9" x14ac:dyDescent="0.2">
      <c r="A174" s="2">
        <v>8</v>
      </c>
      <c r="B174" s="1" t="s">
        <v>94</v>
      </c>
      <c r="C174" s="4">
        <v>16</v>
      </c>
      <c r="D174" s="8">
        <v>2.0099999999999998</v>
      </c>
      <c r="E174" s="4">
        <v>14</v>
      </c>
      <c r="F174" s="8">
        <v>2.89</v>
      </c>
      <c r="G174" s="4">
        <v>2</v>
      </c>
      <c r="H174" s="8">
        <v>0.66</v>
      </c>
      <c r="I174" s="4">
        <v>0</v>
      </c>
    </row>
    <row r="175" spans="1:9" x14ac:dyDescent="0.2">
      <c r="A175" s="2">
        <v>11</v>
      </c>
      <c r="B175" s="1" t="s">
        <v>119</v>
      </c>
      <c r="C175" s="4">
        <v>15</v>
      </c>
      <c r="D175" s="8">
        <v>1.88</v>
      </c>
      <c r="E175" s="4">
        <v>9</v>
      </c>
      <c r="F175" s="8">
        <v>1.86</v>
      </c>
      <c r="G175" s="4">
        <v>6</v>
      </c>
      <c r="H175" s="8">
        <v>1.97</v>
      </c>
      <c r="I175" s="4">
        <v>0</v>
      </c>
    </row>
    <row r="176" spans="1:9" x14ac:dyDescent="0.2">
      <c r="A176" s="2">
        <v>11</v>
      </c>
      <c r="B176" s="1" t="s">
        <v>93</v>
      </c>
      <c r="C176" s="4">
        <v>15</v>
      </c>
      <c r="D176" s="8">
        <v>1.88</v>
      </c>
      <c r="E176" s="4">
        <v>2</v>
      </c>
      <c r="F176" s="8">
        <v>0.41</v>
      </c>
      <c r="G176" s="4">
        <v>13</v>
      </c>
      <c r="H176" s="8">
        <v>4.28</v>
      </c>
      <c r="I176" s="4">
        <v>0</v>
      </c>
    </row>
    <row r="177" spans="1:9" x14ac:dyDescent="0.2">
      <c r="A177" s="2">
        <v>13</v>
      </c>
      <c r="B177" s="1" t="s">
        <v>88</v>
      </c>
      <c r="C177" s="4">
        <v>14</v>
      </c>
      <c r="D177" s="8">
        <v>1.76</v>
      </c>
      <c r="E177" s="4">
        <v>6</v>
      </c>
      <c r="F177" s="8">
        <v>1.24</v>
      </c>
      <c r="G177" s="4">
        <v>8</v>
      </c>
      <c r="H177" s="8">
        <v>2.63</v>
      </c>
      <c r="I177" s="4">
        <v>0</v>
      </c>
    </row>
    <row r="178" spans="1:9" x14ac:dyDescent="0.2">
      <c r="A178" s="2">
        <v>13</v>
      </c>
      <c r="B178" s="1" t="s">
        <v>91</v>
      </c>
      <c r="C178" s="4">
        <v>14</v>
      </c>
      <c r="D178" s="8">
        <v>1.76</v>
      </c>
      <c r="E178" s="4">
        <v>10</v>
      </c>
      <c r="F178" s="8">
        <v>2.0699999999999998</v>
      </c>
      <c r="G178" s="4">
        <v>4</v>
      </c>
      <c r="H178" s="8">
        <v>1.32</v>
      </c>
      <c r="I178" s="4">
        <v>0</v>
      </c>
    </row>
    <row r="179" spans="1:9" x14ac:dyDescent="0.2">
      <c r="A179" s="2">
        <v>13</v>
      </c>
      <c r="B179" s="1" t="s">
        <v>99</v>
      </c>
      <c r="C179" s="4">
        <v>14</v>
      </c>
      <c r="D179" s="8">
        <v>1.76</v>
      </c>
      <c r="E179" s="4">
        <v>14</v>
      </c>
      <c r="F179" s="8">
        <v>2.89</v>
      </c>
      <c r="G179" s="4">
        <v>0</v>
      </c>
      <c r="H179" s="8">
        <v>0</v>
      </c>
      <c r="I179" s="4">
        <v>0</v>
      </c>
    </row>
    <row r="180" spans="1:9" x14ac:dyDescent="0.2">
      <c r="A180" s="2">
        <v>16</v>
      </c>
      <c r="B180" s="1" t="s">
        <v>89</v>
      </c>
      <c r="C180" s="4">
        <v>13</v>
      </c>
      <c r="D180" s="8">
        <v>1.63</v>
      </c>
      <c r="E180" s="4">
        <v>10</v>
      </c>
      <c r="F180" s="8">
        <v>2.0699999999999998</v>
      </c>
      <c r="G180" s="4">
        <v>3</v>
      </c>
      <c r="H180" s="8">
        <v>0.99</v>
      </c>
      <c r="I180" s="4">
        <v>0</v>
      </c>
    </row>
    <row r="181" spans="1:9" x14ac:dyDescent="0.2">
      <c r="A181" s="2">
        <v>17</v>
      </c>
      <c r="B181" s="1" t="s">
        <v>112</v>
      </c>
      <c r="C181" s="4">
        <v>12</v>
      </c>
      <c r="D181" s="8">
        <v>1.51</v>
      </c>
      <c r="E181" s="4">
        <v>1</v>
      </c>
      <c r="F181" s="8">
        <v>0.21</v>
      </c>
      <c r="G181" s="4">
        <v>11</v>
      </c>
      <c r="H181" s="8">
        <v>3.62</v>
      </c>
      <c r="I181" s="4">
        <v>0</v>
      </c>
    </row>
    <row r="182" spans="1:9" x14ac:dyDescent="0.2">
      <c r="A182" s="2">
        <v>18</v>
      </c>
      <c r="B182" s="1" t="s">
        <v>111</v>
      </c>
      <c r="C182" s="4">
        <v>10</v>
      </c>
      <c r="D182" s="8">
        <v>1.25</v>
      </c>
      <c r="E182" s="4">
        <v>4</v>
      </c>
      <c r="F182" s="8">
        <v>0.83</v>
      </c>
      <c r="G182" s="4">
        <v>6</v>
      </c>
      <c r="H182" s="8">
        <v>1.97</v>
      </c>
      <c r="I182" s="4">
        <v>0</v>
      </c>
    </row>
    <row r="183" spans="1:9" x14ac:dyDescent="0.2">
      <c r="A183" s="2">
        <v>19</v>
      </c>
      <c r="B183" s="1" t="s">
        <v>125</v>
      </c>
      <c r="C183" s="4">
        <v>9</v>
      </c>
      <c r="D183" s="8">
        <v>1.1299999999999999</v>
      </c>
      <c r="E183" s="4">
        <v>1</v>
      </c>
      <c r="F183" s="8">
        <v>0.21</v>
      </c>
      <c r="G183" s="4">
        <v>8</v>
      </c>
      <c r="H183" s="8">
        <v>2.63</v>
      </c>
      <c r="I183" s="4">
        <v>0</v>
      </c>
    </row>
    <row r="184" spans="1:9" x14ac:dyDescent="0.2">
      <c r="A184" s="2">
        <v>19</v>
      </c>
      <c r="B184" s="1" t="s">
        <v>96</v>
      </c>
      <c r="C184" s="4">
        <v>9</v>
      </c>
      <c r="D184" s="8">
        <v>1.1299999999999999</v>
      </c>
      <c r="E184" s="4">
        <v>4</v>
      </c>
      <c r="F184" s="8">
        <v>0.83</v>
      </c>
      <c r="G184" s="4">
        <v>5</v>
      </c>
      <c r="H184" s="8">
        <v>1.64</v>
      </c>
      <c r="I184" s="4">
        <v>0</v>
      </c>
    </row>
    <row r="185" spans="1:9" x14ac:dyDescent="0.2">
      <c r="A185" s="2">
        <v>19</v>
      </c>
      <c r="B185" s="1" t="s">
        <v>126</v>
      </c>
      <c r="C185" s="4">
        <v>9</v>
      </c>
      <c r="D185" s="8">
        <v>1.1299999999999999</v>
      </c>
      <c r="E185" s="4">
        <v>9</v>
      </c>
      <c r="F185" s="8">
        <v>1.86</v>
      </c>
      <c r="G185" s="4">
        <v>0</v>
      </c>
      <c r="H185" s="8">
        <v>0</v>
      </c>
      <c r="I185" s="4">
        <v>0</v>
      </c>
    </row>
    <row r="186" spans="1:9" x14ac:dyDescent="0.2">
      <c r="A186" s="2">
        <v>19</v>
      </c>
      <c r="B186" s="1" t="s">
        <v>118</v>
      </c>
      <c r="C186" s="4">
        <v>9</v>
      </c>
      <c r="D186" s="8">
        <v>1.1299999999999999</v>
      </c>
      <c r="E186" s="4">
        <v>5</v>
      </c>
      <c r="F186" s="8">
        <v>1.03</v>
      </c>
      <c r="G186" s="4">
        <v>4</v>
      </c>
      <c r="H186" s="8">
        <v>1.32</v>
      </c>
      <c r="I186" s="4">
        <v>0</v>
      </c>
    </row>
    <row r="187" spans="1:9" x14ac:dyDescent="0.2">
      <c r="A187" s="2">
        <v>19</v>
      </c>
      <c r="B187" s="1" t="s">
        <v>106</v>
      </c>
      <c r="C187" s="4">
        <v>9</v>
      </c>
      <c r="D187" s="8">
        <v>1.1299999999999999</v>
      </c>
      <c r="E187" s="4">
        <v>7</v>
      </c>
      <c r="F187" s="8">
        <v>1.45</v>
      </c>
      <c r="G187" s="4">
        <v>2</v>
      </c>
      <c r="H187" s="8">
        <v>0.66</v>
      </c>
      <c r="I187" s="4">
        <v>0</v>
      </c>
    </row>
    <row r="188" spans="1:9" x14ac:dyDescent="0.2">
      <c r="A188" s="1"/>
      <c r="C188" s="4"/>
      <c r="D188" s="8"/>
      <c r="E188" s="4"/>
      <c r="F188" s="8"/>
      <c r="G188" s="4"/>
      <c r="H188" s="8"/>
      <c r="I188" s="4"/>
    </row>
    <row r="189" spans="1:9" x14ac:dyDescent="0.2">
      <c r="A189" s="1" t="s">
        <v>8</v>
      </c>
      <c r="C189" s="4"/>
      <c r="D189" s="8"/>
      <c r="E189" s="4"/>
      <c r="F189" s="8"/>
      <c r="G189" s="4"/>
      <c r="H189" s="8"/>
      <c r="I189" s="4"/>
    </row>
    <row r="190" spans="1:9" x14ac:dyDescent="0.2">
      <c r="A190" s="2">
        <v>1</v>
      </c>
      <c r="B190" s="1" t="s">
        <v>102</v>
      </c>
      <c r="C190" s="4">
        <v>100</v>
      </c>
      <c r="D190" s="8">
        <v>6.03</v>
      </c>
      <c r="E190" s="4">
        <v>97</v>
      </c>
      <c r="F190" s="8">
        <v>10.07</v>
      </c>
      <c r="G190" s="4">
        <v>3</v>
      </c>
      <c r="H190" s="8">
        <v>0.45</v>
      </c>
      <c r="I190" s="4">
        <v>0</v>
      </c>
    </row>
    <row r="191" spans="1:9" x14ac:dyDescent="0.2">
      <c r="A191" s="2">
        <v>2</v>
      </c>
      <c r="B191" s="1" t="s">
        <v>87</v>
      </c>
      <c r="C191" s="4">
        <v>61</v>
      </c>
      <c r="D191" s="8">
        <v>3.68</v>
      </c>
      <c r="E191" s="4">
        <v>12</v>
      </c>
      <c r="F191" s="8">
        <v>1.25</v>
      </c>
      <c r="G191" s="4">
        <v>49</v>
      </c>
      <c r="H191" s="8">
        <v>7.35</v>
      </c>
      <c r="I191" s="4">
        <v>0</v>
      </c>
    </row>
    <row r="192" spans="1:9" x14ac:dyDescent="0.2">
      <c r="A192" s="2">
        <v>3</v>
      </c>
      <c r="B192" s="1" t="s">
        <v>101</v>
      </c>
      <c r="C192" s="4">
        <v>54</v>
      </c>
      <c r="D192" s="8">
        <v>3.25</v>
      </c>
      <c r="E192" s="4">
        <v>52</v>
      </c>
      <c r="F192" s="8">
        <v>5.4</v>
      </c>
      <c r="G192" s="4">
        <v>2</v>
      </c>
      <c r="H192" s="8">
        <v>0.3</v>
      </c>
      <c r="I192" s="4">
        <v>0</v>
      </c>
    </row>
    <row r="193" spans="1:9" x14ac:dyDescent="0.2">
      <c r="A193" s="2">
        <v>4</v>
      </c>
      <c r="B193" s="1" t="s">
        <v>105</v>
      </c>
      <c r="C193" s="4">
        <v>51</v>
      </c>
      <c r="D193" s="8">
        <v>3.07</v>
      </c>
      <c r="E193" s="4">
        <v>47</v>
      </c>
      <c r="F193" s="8">
        <v>4.88</v>
      </c>
      <c r="G193" s="4">
        <v>4</v>
      </c>
      <c r="H193" s="8">
        <v>0.6</v>
      </c>
      <c r="I193" s="4">
        <v>0</v>
      </c>
    </row>
    <row r="194" spans="1:9" x14ac:dyDescent="0.2">
      <c r="A194" s="2">
        <v>5</v>
      </c>
      <c r="B194" s="1" t="s">
        <v>96</v>
      </c>
      <c r="C194" s="4">
        <v>49</v>
      </c>
      <c r="D194" s="8">
        <v>2.95</v>
      </c>
      <c r="E194" s="4">
        <v>36</v>
      </c>
      <c r="F194" s="8">
        <v>3.74</v>
      </c>
      <c r="G194" s="4">
        <v>13</v>
      </c>
      <c r="H194" s="8">
        <v>1.95</v>
      </c>
      <c r="I194" s="4">
        <v>0</v>
      </c>
    </row>
    <row r="195" spans="1:9" x14ac:dyDescent="0.2">
      <c r="A195" s="2">
        <v>6</v>
      </c>
      <c r="B195" s="1" t="s">
        <v>100</v>
      </c>
      <c r="C195" s="4">
        <v>40</v>
      </c>
      <c r="D195" s="8">
        <v>2.41</v>
      </c>
      <c r="E195" s="4">
        <v>38</v>
      </c>
      <c r="F195" s="8">
        <v>3.95</v>
      </c>
      <c r="G195" s="4">
        <v>2</v>
      </c>
      <c r="H195" s="8">
        <v>0.3</v>
      </c>
      <c r="I195" s="4">
        <v>0</v>
      </c>
    </row>
    <row r="196" spans="1:9" x14ac:dyDescent="0.2">
      <c r="A196" s="2">
        <v>7</v>
      </c>
      <c r="B196" s="1" t="s">
        <v>91</v>
      </c>
      <c r="C196" s="4">
        <v>37</v>
      </c>
      <c r="D196" s="8">
        <v>2.23</v>
      </c>
      <c r="E196" s="4">
        <v>32</v>
      </c>
      <c r="F196" s="8">
        <v>3.32</v>
      </c>
      <c r="G196" s="4">
        <v>5</v>
      </c>
      <c r="H196" s="8">
        <v>0.75</v>
      </c>
      <c r="I196" s="4">
        <v>0</v>
      </c>
    </row>
    <row r="197" spans="1:9" x14ac:dyDescent="0.2">
      <c r="A197" s="2">
        <v>7</v>
      </c>
      <c r="B197" s="1" t="s">
        <v>92</v>
      </c>
      <c r="C197" s="4">
        <v>37</v>
      </c>
      <c r="D197" s="8">
        <v>2.23</v>
      </c>
      <c r="E197" s="4">
        <v>27</v>
      </c>
      <c r="F197" s="8">
        <v>2.8</v>
      </c>
      <c r="G197" s="4">
        <v>10</v>
      </c>
      <c r="H197" s="8">
        <v>1.5</v>
      </c>
      <c r="I197" s="4">
        <v>0</v>
      </c>
    </row>
    <row r="198" spans="1:9" x14ac:dyDescent="0.2">
      <c r="A198" s="2">
        <v>9</v>
      </c>
      <c r="B198" s="1" t="s">
        <v>94</v>
      </c>
      <c r="C198" s="4">
        <v>35</v>
      </c>
      <c r="D198" s="8">
        <v>2.11</v>
      </c>
      <c r="E198" s="4">
        <v>21</v>
      </c>
      <c r="F198" s="8">
        <v>2.1800000000000002</v>
      </c>
      <c r="G198" s="4">
        <v>14</v>
      </c>
      <c r="H198" s="8">
        <v>2.1</v>
      </c>
      <c r="I198" s="4">
        <v>0</v>
      </c>
    </row>
    <row r="199" spans="1:9" x14ac:dyDescent="0.2">
      <c r="A199" s="2">
        <v>10</v>
      </c>
      <c r="B199" s="1" t="s">
        <v>90</v>
      </c>
      <c r="C199" s="4">
        <v>32</v>
      </c>
      <c r="D199" s="8">
        <v>1.93</v>
      </c>
      <c r="E199" s="4">
        <v>17</v>
      </c>
      <c r="F199" s="8">
        <v>1.77</v>
      </c>
      <c r="G199" s="4">
        <v>15</v>
      </c>
      <c r="H199" s="8">
        <v>2.25</v>
      </c>
      <c r="I199" s="4">
        <v>0</v>
      </c>
    </row>
    <row r="200" spans="1:9" x14ac:dyDescent="0.2">
      <c r="A200" s="2">
        <v>11</v>
      </c>
      <c r="B200" s="1" t="s">
        <v>89</v>
      </c>
      <c r="C200" s="4">
        <v>31</v>
      </c>
      <c r="D200" s="8">
        <v>1.87</v>
      </c>
      <c r="E200" s="4">
        <v>12</v>
      </c>
      <c r="F200" s="8">
        <v>1.25</v>
      </c>
      <c r="G200" s="4">
        <v>19</v>
      </c>
      <c r="H200" s="8">
        <v>2.85</v>
      </c>
      <c r="I200" s="4">
        <v>0</v>
      </c>
    </row>
    <row r="201" spans="1:9" x14ac:dyDescent="0.2">
      <c r="A201" s="2">
        <v>11</v>
      </c>
      <c r="B201" s="1" t="s">
        <v>104</v>
      </c>
      <c r="C201" s="4">
        <v>31</v>
      </c>
      <c r="D201" s="8">
        <v>1.87</v>
      </c>
      <c r="E201" s="4">
        <v>26</v>
      </c>
      <c r="F201" s="8">
        <v>2.7</v>
      </c>
      <c r="G201" s="4">
        <v>5</v>
      </c>
      <c r="H201" s="8">
        <v>0.75</v>
      </c>
      <c r="I201" s="4">
        <v>0</v>
      </c>
    </row>
    <row r="202" spans="1:9" x14ac:dyDescent="0.2">
      <c r="A202" s="2">
        <v>13</v>
      </c>
      <c r="B202" s="1" t="s">
        <v>93</v>
      </c>
      <c r="C202" s="4">
        <v>30</v>
      </c>
      <c r="D202" s="8">
        <v>1.81</v>
      </c>
      <c r="E202" s="4">
        <v>15</v>
      </c>
      <c r="F202" s="8">
        <v>1.56</v>
      </c>
      <c r="G202" s="4">
        <v>15</v>
      </c>
      <c r="H202" s="8">
        <v>2.25</v>
      </c>
      <c r="I202" s="4">
        <v>0</v>
      </c>
    </row>
    <row r="203" spans="1:9" x14ac:dyDescent="0.2">
      <c r="A203" s="2">
        <v>14</v>
      </c>
      <c r="B203" s="1" t="s">
        <v>106</v>
      </c>
      <c r="C203" s="4">
        <v>29</v>
      </c>
      <c r="D203" s="8">
        <v>1.75</v>
      </c>
      <c r="E203" s="4">
        <v>23</v>
      </c>
      <c r="F203" s="8">
        <v>2.39</v>
      </c>
      <c r="G203" s="4">
        <v>6</v>
      </c>
      <c r="H203" s="8">
        <v>0.9</v>
      </c>
      <c r="I203" s="4">
        <v>0</v>
      </c>
    </row>
    <row r="204" spans="1:9" x14ac:dyDescent="0.2">
      <c r="A204" s="2">
        <v>15</v>
      </c>
      <c r="B204" s="1" t="s">
        <v>119</v>
      </c>
      <c r="C204" s="4">
        <v>27</v>
      </c>
      <c r="D204" s="8">
        <v>1.63</v>
      </c>
      <c r="E204" s="4">
        <v>14</v>
      </c>
      <c r="F204" s="8">
        <v>1.45</v>
      </c>
      <c r="G204" s="4">
        <v>13</v>
      </c>
      <c r="H204" s="8">
        <v>1.95</v>
      </c>
      <c r="I204" s="4">
        <v>0</v>
      </c>
    </row>
    <row r="205" spans="1:9" x14ac:dyDescent="0.2">
      <c r="A205" s="2">
        <v>16</v>
      </c>
      <c r="B205" s="1" t="s">
        <v>88</v>
      </c>
      <c r="C205" s="4">
        <v>26</v>
      </c>
      <c r="D205" s="8">
        <v>1.57</v>
      </c>
      <c r="E205" s="4">
        <v>5</v>
      </c>
      <c r="F205" s="8">
        <v>0.52</v>
      </c>
      <c r="G205" s="4">
        <v>21</v>
      </c>
      <c r="H205" s="8">
        <v>3.15</v>
      </c>
      <c r="I205" s="4">
        <v>0</v>
      </c>
    </row>
    <row r="206" spans="1:9" x14ac:dyDescent="0.2">
      <c r="A206" s="2">
        <v>17</v>
      </c>
      <c r="B206" s="1" t="s">
        <v>115</v>
      </c>
      <c r="C206" s="4">
        <v>24</v>
      </c>
      <c r="D206" s="8">
        <v>1.45</v>
      </c>
      <c r="E206" s="4">
        <v>19</v>
      </c>
      <c r="F206" s="8">
        <v>1.97</v>
      </c>
      <c r="G206" s="4">
        <v>5</v>
      </c>
      <c r="H206" s="8">
        <v>0.75</v>
      </c>
      <c r="I206" s="4">
        <v>0</v>
      </c>
    </row>
    <row r="207" spans="1:9" x14ac:dyDescent="0.2">
      <c r="A207" s="2">
        <v>18</v>
      </c>
      <c r="B207" s="1" t="s">
        <v>112</v>
      </c>
      <c r="C207" s="4">
        <v>22</v>
      </c>
      <c r="D207" s="8">
        <v>1.33</v>
      </c>
      <c r="E207" s="4">
        <v>8</v>
      </c>
      <c r="F207" s="8">
        <v>0.83</v>
      </c>
      <c r="G207" s="4">
        <v>14</v>
      </c>
      <c r="H207" s="8">
        <v>2.1</v>
      </c>
      <c r="I207" s="4">
        <v>0</v>
      </c>
    </row>
    <row r="208" spans="1:9" x14ac:dyDescent="0.2">
      <c r="A208" s="2">
        <v>19</v>
      </c>
      <c r="B208" s="1" t="s">
        <v>121</v>
      </c>
      <c r="C208" s="4">
        <v>21</v>
      </c>
      <c r="D208" s="8">
        <v>1.27</v>
      </c>
      <c r="E208" s="4">
        <v>6</v>
      </c>
      <c r="F208" s="8">
        <v>0.62</v>
      </c>
      <c r="G208" s="4">
        <v>15</v>
      </c>
      <c r="H208" s="8">
        <v>2.25</v>
      </c>
      <c r="I208" s="4">
        <v>0</v>
      </c>
    </row>
    <row r="209" spans="1:9" x14ac:dyDescent="0.2">
      <c r="A209" s="2">
        <v>19</v>
      </c>
      <c r="B209" s="1" t="s">
        <v>98</v>
      </c>
      <c r="C209" s="4">
        <v>21</v>
      </c>
      <c r="D209" s="8">
        <v>1.27</v>
      </c>
      <c r="E209" s="4">
        <v>17</v>
      </c>
      <c r="F209" s="8">
        <v>1.77</v>
      </c>
      <c r="G209" s="4">
        <v>4</v>
      </c>
      <c r="H209" s="8">
        <v>0.6</v>
      </c>
      <c r="I209" s="4">
        <v>0</v>
      </c>
    </row>
    <row r="210" spans="1:9" x14ac:dyDescent="0.2">
      <c r="A210" s="1"/>
      <c r="C210" s="4"/>
      <c r="D210" s="8"/>
      <c r="E210" s="4"/>
      <c r="F210" s="8"/>
      <c r="G210" s="4"/>
      <c r="H210" s="8"/>
      <c r="I210" s="4"/>
    </row>
    <row r="211" spans="1:9" x14ac:dyDescent="0.2">
      <c r="A211" s="1" t="s">
        <v>9</v>
      </c>
      <c r="C211" s="4"/>
      <c r="D211" s="8"/>
      <c r="E211" s="4"/>
      <c r="F211" s="8"/>
      <c r="G211" s="4"/>
      <c r="H211" s="8"/>
      <c r="I211" s="4"/>
    </row>
    <row r="212" spans="1:9" x14ac:dyDescent="0.2">
      <c r="A212" s="2">
        <v>1</v>
      </c>
      <c r="B212" s="1" t="s">
        <v>117</v>
      </c>
      <c r="C212" s="4">
        <v>56</v>
      </c>
      <c r="D212" s="8">
        <v>9.8800000000000008</v>
      </c>
      <c r="E212" s="4">
        <v>38</v>
      </c>
      <c r="F212" s="8">
        <v>12.1</v>
      </c>
      <c r="G212" s="4">
        <v>18</v>
      </c>
      <c r="H212" s="8">
        <v>7.66</v>
      </c>
      <c r="I212" s="4">
        <v>0</v>
      </c>
    </row>
    <row r="213" spans="1:9" x14ac:dyDescent="0.2">
      <c r="A213" s="2">
        <v>2</v>
      </c>
      <c r="B213" s="1" t="s">
        <v>102</v>
      </c>
      <c r="C213" s="4">
        <v>22</v>
      </c>
      <c r="D213" s="8">
        <v>3.88</v>
      </c>
      <c r="E213" s="4">
        <v>20</v>
      </c>
      <c r="F213" s="8">
        <v>6.37</v>
      </c>
      <c r="G213" s="4">
        <v>2</v>
      </c>
      <c r="H213" s="8">
        <v>0.85</v>
      </c>
      <c r="I213" s="4">
        <v>0</v>
      </c>
    </row>
    <row r="214" spans="1:9" x14ac:dyDescent="0.2">
      <c r="A214" s="2">
        <v>3</v>
      </c>
      <c r="B214" s="1" t="s">
        <v>98</v>
      </c>
      <c r="C214" s="4">
        <v>21</v>
      </c>
      <c r="D214" s="8">
        <v>3.7</v>
      </c>
      <c r="E214" s="4">
        <v>18</v>
      </c>
      <c r="F214" s="8">
        <v>5.73</v>
      </c>
      <c r="G214" s="4">
        <v>3</v>
      </c>
      <c r="H214" s="8">
        <v>1.28</v>
      </c>
      <c r="I214" s="4">
        <v>0</v>
      </c>
    </row>
    <row r="215" spans="1:9" x14ac:dyDescent="0.2">
      <c r="A215" s="2">
        <v>4</v>
      </c>
      <c r="B215" s="1" t="s">
        <v>101</v>
      </c>
      <c r="C215" s="4">
        <v>20</v>
      </c>
      <c r="D215" s="8">
        <v>3.53</v>
      </c>
      <c r="E215" s="4">
        <v>19</v>
      </c>
      <c r="F215" s="8">
        <v>6.05</v>
      </c>
      <c r="G215" s="4">
        <v>1</v>
      </c>
      <c r="H215" s="8">
        <v>0.43</v>
      </c>
      <c r="I215" s="4">
        <v>0</v>
      </c>
    </row>
    <row r="216" spans="1:9" x14ac:dyDescent="0.2">
      <c r="A216" s="2">
        <v>5</v>
      </c>
      <c r="B216" s="1" t="s">
        <v>87</v>
      </c>
      <c r="C216" s="4">
        <v>19</v>
      </c>
      <c r="D216" s="8">
        <v>3.35</v>
      </c>
      <c r="E216" s="4">
        <v>2</v>
      </c>
      <c r="F216" s="8">
        <v>0.64</v>
      </c>
      <c r="G216" s="4">
        <v>17</v>
      </c>
      <c r="H216" s="8">
        <v>7.23</v>
      </c>
      <c r="I216" s="4">
        <v>0</v>
      </c>
    </row>
    <row r="217" spans="1:9" x14ac:dyDescent="0.2">
      <c r="A217" s="2">
        <v>6</v>
      </c>
      <c r="B217" s="1" t="s">
        <v>100</v>
      </c>
      <c r="C217" s="4">
        <v>17</v>
      </c>
      <c r="D217" s="8">
        <v>3</v>
      </c>
      <c r="E217" s="4">
        <v>15</v>
      </c>
      <c r="F217" s="8">
        <v>4.78</v>
      </c>
      <c r="G217" s="4">
        <v>2</v>
      </c>
      <c r="H217" s="8">
        <v>0.85</v>
      </c>
      <c r="I217" s="4">
        <v>0</v>
      </c>
    </row>
    <row r="218" spans="1:9" x14ac:dyDescent="0.2">
      <c r="A218" s="2">
        <v>7</v>
      </c>
      <c r="B218" s="1" t="s">
        <v>128</v>
      </c>
      <c r="C218" s="4">
        <v>15</v>
      </c>
      <c r="D218" s="8">
        <v>2.65</v>
      </c>
      <c r="E218" s="4">
        <v>8</v>
      </c>
      <c r="F218" s="8">
        <v>2.5499999999999998</v>
      </c>
      <c r="G218" s="4">
        <v>7</v>
      </c>
      <c r="H218" s="8">
        <v>2.98</v>
      </c>
      <c r="I218" s="4">
        <v>0</v>
      </c>
    </row>
    <row r="219" spans="1:9" x14ac:dyDescent="0.2">
      <c r="A219" s="2">
        <v>8</v>
      </c>
      <c r="B219" s="1" t="s">
        <v>91</v>
      </c>
      <c r="C219" s="4">
        <v>14</v>
      </c>
      <c r="D219" s="8">
        <v>2.4700000000000002</v>
      </c>
      <c r="E219" s="4">
        <v>10</v>
      </c>
      <c r="F219" s="8">
        <v>3.18</v>
      </c>
      <c r="G219" s="4">
        <v>4</v>
      </c>
      <c r="H219" s="8">
        <v>1.7</v>
      </c>
      <c r="I219" s="4">
        <v>0</v>
      </c>
    </row>
    <row r="220" spans="1:9" x14ac:dyDescent="0.2">
      <c r="A220" s="2">
        <v>9</v>
      </c>
      <c r="B220" s="1" t="s">
        <v>111</v>
      </c>
      <c r="C220" s="4">
        <v>13</v>
      </c>
      <c r="D220" s="8">
        <v>2.29</v>
      </c>
      <c r="E220" s="4">
        <v>8</v>
      </c>
      <c r="F220" s="8">
        <v>2.5499999999999998</v>
      </c>
      <c r="G220" s="4">
        <v>5</v>
      </c>
      <c r="H220" s="8">
        <v>2.13</v>
      </c>
      <c r="I220" s="4">
        <v>0</v>
      </c>
    </row>
    <row r="221" spans="1:9" x14ac:dyDescent="0.2">
      <c r="A221" s="2">
        <v>10</v>
      </c>
      <c r="B221" s="1" t="s">
        <v>112</v>
      </c>
      <c r="C221" s="4">
        <v>12</v>
      </c>
      <c r="D221" s="8">
        <v>2.12</v>
      </c>
      <c r="E221" s="4">
        <v>3</v>
      </c>
      <c r="F221" s="8">
        <v>0.96</v>
      </c>
      <c r="G221" s="4">
        <v>9</v>
      </c>
      <c r="H221" s="8">
        <v>3.83</v>
      </c>
      <c r="I221" s="4">
        <v>0</v>
      </c>
    </row>
    <row r="222" spans="1:9" x14ac:dyDescent="0.2">
      <c r="A222" s="2">
        <v>11</v>
      </c>
      <c r="B222" s="1" t="s">
        <v>94</v>
      </c>
      <c r="C222" s="4">
        <v>11</v>
      </c>
      <c r="D222" s="8">
        <v>1.94</v>
      </c>
      <c r="E222" s="4">
        <v>10</v>
      </c>
      <c r="F222" s="8">
        <v>3.18</v>
      </c>
      <c r="G222" s="4">
        <v>1</v>
      </c>
      <c r="H222" s="8">
        <v>0.43</v>
      </c>
      <c r="I222" s="4">
        <v>0</v>
      </c>
    </row>
    <row r="223" spans="1:9" x14ac:dyDescent="0.2">
      <c r="A223" s="2">
        <v>11</v>
      </c>
      <c r="B223" s="1" t="s">
        <v>129</v>
      </c>
      <c r="C223" s="4">
        <v>11</v>
      </c>
      <c r="D223" s="8">
        <v>1.94</v>
      </c>
      <c r="E223" s="4">
        <v>0</v>
      </c>
      <c r="F223" s="8">
        <v>0</v>
      </c>
      <c r="G223" s="4">
        <v>4</v>
      </c>
      <c r="H223" s="8">
        <v>1.7</v>
      </c>
      <c r="I223" s="4">
        <v>0</v>
      </c>
    </row>
    <row r="224" spans="1:9" x14ac:dyDescent="0.2">
      <c r="A224" s="2">
        <v>11</v>
      </c>
      <c r="B224" s="1" t="s">
        <v>105</v>
      </c>
      <c r="C224" s="4">
        <v>11</v>
      </c>
      <c r="D224" s="8">
        <v>1.94</v>
      </c>
      <c r="E224" s="4">
        <v>11</v>
      </c>
      <c r="F224" s="8">
        <v>3.5</v>
      </c>
      <c r="G224" s="4">
        <v>0</v>
      </c>
      <c r="H224" s="8">
        <v>0</v>
      </c>
      <c r="I224" s="4">
        <v>0</v>
      </c>
    </row>
    <row r="225" spans="1:9" x14ac:dyDescent="0.2">
      <c r="A225" s="2">
        <v>14</v>
      </c>
      <c r="B225" s="1" t="s">
        <v>90</v>
      </c>
      <c r="C225" s="4">
        <v>10</v>
      </c>
      <c r="D225" s="8">
        <v>1.76</v>
      </c>
      <c r="E225" s="4">
        <v>7</v>
      </c>
      <c r="F225" s="8">
        <v>2.23</v>
      </c>
      <c r="G225" s="4">
        <v>3</v>
      </c>
      <c r="H225" s="8">
        <v>1.28</v>
      </c>
      <c r="I225" s="4">
        <v>0</v>
      </c>
    </row>
    <row r="226" spans="1:9" x14ac:dyDescent="0.2">
      <c r="A226" s="2">
        <v>14</v>
      </c>
      <c r="B226" s="1" t="s">
        <v>127</v>
      </c>
      <c r="C226" s="4">
        <v>10</v>
      </c>
      <c r="D226" s="8">
        <v>1.76</v>
      </c>
      <c r="E226" s="4">
        <v>10</v>
      </c>
      <c r="F226" s="8">
        <v>3.18</v>
      </c>
      <c r="G226" s="4">
        <v>0</v>
      </c>
      <c r="H226" s="8">
        <v>0</v>
      </c>
      <c r="I226" s="4">
        <v>0</v>
      </c>
    </row>
    <row r="227" spans="1:9" x14ac:dyDescent="0.2">
      <c r="A227" s="2">
        <v>14</v>
      </c>
      <c r="B227" s="1" t="s">
        <v>93</v>
      </c>
      <c r="C227" s="4">
        <v>10</v>
      </c>
      <c r="D227" s="8">
        <v>1.76</v>
      </c>
      <c r="E227" s="4">
        <v>3</v>
      </c>
      <c r="F227" s="8">
        <v>0.96</v>
      </c>
      <c r="G227" s="4">
        <v>7</v>
      </c>
      <c r="H227" s="8">
        <v>2.98</v>
      </c>
      <c r="I227" s="4">
        <v>0</v>
      </c>
    </row>
    <row r="228" spans="1:9" x14ac:dyDescent="0.2">
      <c r="A228" s="2">
        <v>14</v>
      </c>
      <c r="B228" s="1" t="s">
        <v>99</v>
      </c>
      <c r="C228" s="4">
        <v>10</v>
      </c>
      <c r="D228" s="8">
        <v>1.76</v>
      </c>
      <c r="E228" s="4">
        <v>9</v>
      </c>
      <c r="F228" s="8">
        <v>2.87</v>
      </c>
      <c r="G228" s="4">
        <v>1</v>
      </c>
      <c r="H228" s="8">
        <v>0.43</v>
      </c>
      <c r="I228" s="4">
        <v>0</v>
      </c>
    </row>
    <row r="229" spans="1:9" x14ac:dyDescent="0.2">
      <c r="A229" s="2">
        <v>18</v>
      </c>
      <c r="B229" s="1" t="s">
        <v>115</v>
      </c>
      <c r="C229" s="4">
        <v>9</v>
      </c>
      <c r="D229" s="8">
        <v>1.59</v>
      </c>
      <c r="E229" s="4">
        <v>3</v>
      </c>
      <c r="F229" s="8">
        <v>0.96</v>
      </c>
      <c r="G229" s="4">
        <v>6</v>
      </c>
      <c r="H229" s="8">
        <v>2.5499999999999998</v>
      </c>
      <c r="I229" s="4">
        <v>0</v>
      </c>
    </row>
    <row r="230" spans="1:9" x14ac:dyDescent="0.2">
      <c r="A230" s="2">
        <v>18</v>
      </c>
      <c r="B230" s="1" t="s">
        <v>96</v>
      </c>
      <c r="C230" s="4">
        <v>9</v>
      </c>
      <c r="D230" s="8">
        <v>1.59</v>
      </c>
      <c r="E230" s="4">
        <v>4</v>
      </c>
      <c r="F230" s="8">
        <v>1.27</v>
      </c>
      <c r="G230" s="4">
        <v>5</v>
      </c>
      <c r="H230" s="8">
        <v>2.13</v>
      </c>
      <c r="I230" s="4">
        <v>0</v>
      </c>
    </row>
    <row r="231" spans="1:9" x14ac:dyDescent="0.2">
      <c r="A231" s="2">
        <v>20</v>
      </c>
      <c r="B231" s="1" t="s">
        <v>119</v>
      </c>
      <c r="C231" s="4">
        <v>8</v>
      </c>
      <c r="D231" s="8">
        <v>1.41</v>
      </c>
      <c r="E231" s="4">
        <v>3</v>
      </c>
      <c r="F231" s="8">
        <v>0.96</v>
      </c>
      <c r="G231" s="4">
        <v>5</v>
      </c>
      <c r="H231" s="8">
        <v>2.13</v>
      </c>
      <c r="I231" s="4">
        <v>0</v>
      </c>
    </row>
    <row r="232" spans="1:9" x14ac:dyDescent="0.2">
      <c r="A232" s="2">
        <v>20</v>
      </c>
      <c r="B232" s="1" t="s">
        <v>103</v>
      </c>
      <c r="C232" s="4">
        <v>8</v>
      </c>
      <c r="D232" s="8">
        <v>1.41</v>
      </c>
      <c r="E232" s="4">
        <v>8</v>
      </c>
      <c r="F232" s="8">
        <v>2.5499999999999998</v>
      </c>
      <c r="G232" s="4">
        <v>0</v>
      </c>
      <c r="H232" s="8">
        <v>0</v>
      </c>
      <c r="I232" s="4">
        <v>0</v>
      </c>
    </row>
    <row r="233" spans="1:9" x14ac:dyDescent="0.2">
      <c r="A233" s="1"/>
      <c r="C233" s="4"/>
      <c r="D233" s="8"/>
      <c r="E233" s="4"/>
      <c r="F233" s="8"/>
      <c r="G233" s="4"/>
      <c r="H233" s="8"/>
      <c r="I233" s="4"/>
    </row>
    <row r="234" spans="1:9" x14ac:dyDescent="0.2">
      <c r="A234" s="1" t="s">
        <v>10</v>
      </c>
      <c r="C234" s="4"/>
      <c r="D234" s="8"/>
      <c r="E234" s="4"/>
      <c r="F234" s="8"/>
      <c r="G234" s="4"/>
      <c r="H234" s="8"/>
      <c r="I234" s="4"/>
    </row>
    <row r="235" spans="1:9" x14ac:dyDescent="0.2">
      <c r="A235" s="2">
        <v>1</v>
      </c>
      <c r="B235" s="1" t="s">
        <v>117</v>
      </c>
      <c r="C235" s="4">
        <v>61</v>
      </c>
      <c r="D235" s="8">
        <v>9.98</v>
      </c>
      <c r="E235" s="4">
        <v>39</v>
      </c>
      <c r="F235" s="8">
        <v>11.89</v>
      </c>
      <c r="G235" s="4">
        <v>22</v>
      </c>
      <c r="H235" s="8">
        <v>8.73</v>
      </c>
      <c r="I235" s="4">
        <v>0</v>
      </c>
    </row>
    <row r="236" spans="1:9" x14ac:dyDescent="0.2">
      <c r="A236" s="2">
        <v>2</v>
      </c>
      <c r="B236" s="1" t="s">
        <v>102</v>
      </c>
      <c r="C236" s="4">
        <v>24</v>
      </c>
      <c r="D236" s="8">
        <v>3.93</v>
      </c>
      <c r="E236" s="4">
        <v>23</v>
      </c>
      <c r="F236" s="8">
        <v>7.01</v>
      </c>
      <c r="G236" s="4">
        <v>1</v>
      </c>
      <c r="H236" s="8">
        <v>0.4</v>
      </c>
      <c r="I236" s="4">
        <v>0</v>
      </c>
    </row>
    <row r="237" spans="1:9" x14ac:dyDescent="0.2">
      <c r="A237" s="2">
        <v>3</v>
      </c>
      <c r="B237" s="1" t="s">
        <v>87</v>
      </c>
      <c r="C237" s="4">
        <v>20</v>
      </c>
      <c r="D237" s="8">
        <v>3.27</v>
      </c>
      <c r="E237" s="4">
        <v>5</v>
      </c>
      <c r="F237" s="8">
        <v>1.52</v>
      </c>
      <c r="G237" s="4">
        <v>15</v>
      </c>
      <c r="H237" s="8">
        <v>5.95</v>
      </c>
      <c r="I237" s="4">
        <v>0</v>
      </c>
    </row>
    <row r="238" spans="1:9" x14ac:dyDescent="0.2">
      <c r="A238" s="2">
        <v>3</v>
      </c>
      <c r="B238" s="1" t="s">
        <v>100</v>
      </c>
      <c r="C238" s="4">
        <v>20</v>
      </c>
      <c r="D238" s="8">
        <v>3.27</v>
      </c>
      <c r="E238" s="4">
        <v>18</v>
      </c>
      <c r="F238" s="8">
        <v>5.49</v>
      </c>
      <c r="G238" s="4">
        <v>2</v>
      </c>
      <c r="H238" s="8">
        <v>0.79</v>
      </c>
      <c r="I238" s="4">
        <v>0</v>
      </c>
    </row>
    <row r="239" spans="1:9" x14ac:dyDescent="0.2">
      <c r="A239" s="2">
        <v>5</v>
      </c>
      <c r="B239" s="1" t="s">
        <v>96</v>
      </c>
      <c r="C239" s="4">
        <v>19</v>
      </c>
      <c r="D239" s="8">
        <v>3.11</v>
      </c>
      <c r="E239" s="4">
        <v>13</v>
      </c>
      <c r="F239" s="8">
        <v>3.96</v>
      </c>
      <c r="G239" s="4">
        <v>5</v>
      </c>
      <c r="H239" s="8">
        <v>1.98</v>
      </c>
      <c r="I239" s="4">
        <v>0</v>
      </c>
    </row>
    <row r="240" spans="1:9" x14ac:dyDescent="0.2">
      <c r="A240" s="2">
        <v>6</v>
      </c>
      <c r="B240" s="1" t="s">
        <v>91</v>
      </c>
      <c r="C240" s="4">
        <v>18</v>
      </c>
      <c r="D240" s="8">
        <v>2.95</v>
      </c>
      <c r="E240" s="4">
        <v>9</v>
      </c>
      <c r="F240" s="8">
        <v>2.74</v>
      </c>
      <c r="G240" s="4">
        <v>9</v>
      </c>
      <c r="H240" s="8">
        <v>3.57</v>
      </c>
      <c r="I240" s="4">
        <v>0</v>
      </c>
    </row>
    <row r="241" spans="1:9" x14ac:dyDescent="0.2">
      <c r="A241" s="2">
        <v>7</v>
      </c>
      <c r="B241" s="1" t="s">
        <v>129</v>
      </c>
      <c r="C241" s="4">
        <v>16</v>
      </c>
      <c r="D241" s="8">
        <v>2.62</v>
      </c>
      <c r="E241" s="4">
        <v>0</v>
      </c>
      <c r="F241" s="8">
        <v>0</v>
      </c>
      <c r="G241" s="4">
        <v>2</v>
      </c>
      <c r="H241" s="8">
        <v>0.79</v>
      </c>
      <c r="I241" s="4">
        <v>0</v>
      </c>
    </row>
    <row r="242" spans="1:9" x14ac:dyDescent="0.2">
      <c r="A242" s="2">
        <v>8</v>
      </c>
      <c r="B242" s="1" t="s">
        <v>101</v>
      </c>
      <c r="C242" s="4">
        <v>14</v>
      </c>
      <c r="D242" s="8">
        <v>2.29</v>
      </c>
      <c r="E242" s="4">
        <v>13</v>
      </c>
      <c r="F242" s="8">
        <v>3.96</v>
      </c>
      <c r="G242" s="4">
        <v>1</v>
      </c>
      <c r="H242" s="8">
        <v>0.4</v>
      </c>
      <c r="I242" s="4">
        <v>0</v>
      </c>
    </row>
    <row r="243" spans="1:9" x14ac:dyDescent="0.2">
      <c r="A243" s="2">
        <v>8</v>
      </c>
      <c r="B243" s="1" t="s">
        <v>105</v>
      </c>
      <c r="C243" s="4">
        <v>14</v>
      </c>
      <c r="D243" s="8">
        <v>2.29</v>
      </c>
      <c r="E243" s="4">
        <v>14</v>
      </c>
      <c r="F243" s="8">
        <v>4.2699999999999996</v>
      </c>
      <c r="G243" s="4">
        <v>0</v>
      </c>
      <c r="H243" s="8">
        <v>0</v>
      </c>
      <c r="I243" s="4">
        <v>0</v>
      </c>
    </row>
    <row r="244" spans="1:9" x14ac:dyDescent="0.2">
      <c r="A244" s="2">
        <v>10</v>
      </c>
      <c r="B244" s="1" t="s">
        <v>94</v>
      </c>
      <c r="C244" s="4">
        <v>13</v>
      </c>
      <c r="D244" s="8">
        <v>2.13</v>
      </c>
      <c r="E244" s="4">
        <v>8</v>
      </c>
      <c r="F244" s="8">
        <v>2.44</v>
      </c>
      <c r="G244" s="4">
        <v>5</v>
      </c>
      <c r="H244" s="8">
        <v>1.98</v>
      </c>
      <c r="I244" s="4">
        <v>0</v>
      </c>
    </row>
    <row r="245" spans="1:9" x14ac:dyDescent="0.2">
      <c r="A245" s="2">
        <v>11</v>
      </c>
      <c r="B245" s="1" t="s">
        <v>90</v>
      </c>
      <c r="C245" s="4">
        <v>12</v>
      </c>
      <c r="D245" s="8">
        <v>1.96</v>
      </c>
      <c r="E245" s="4">
        <v>10</v>
      </c>
      <c r="F245" s="8">
        <v>3.05</v>
      </c>
      <c r="G245" s="4">
        <v>2</v>
      </c>
      <c r="H245" s="8">
        <v>0.79</v>
      </c>
      <c r="I245" s="4">
        <v>0</v>
      </c>
    </row>
    <row r="246" spans="1:9" x14ac:dyDescent="0.2">
      <c r="A246" s="2">
        <v>12</v>
      </c>
      <c r="B246" s="1" t="s">
        <v>116</v>
      </c>
      <c r="C246" s="4">
        <v>11</v>
      </c>
      <c r="D246" s="8">
        <v>1.8</v>
      </c>
      <c r="E246" s="4">
        <v>3</v>
      </c>
      <c r="F246" s="8">
        <v>0.91</v>
      </c>
      <c r="G246" s="4">
        <v>8</v>
      </c>
      <c r="H246" s="8">
        <v>3.17</v>
      </c>
      <c r="I246" s="4">
        <v>0</v>
      </c>
    </row>
    <row r="247" spans="1:9" x14ac:dyDescent="0.2">
      <c r="A247" s="2">
        <v>12</v>
      </c>
      <c r="B247" s="1" t="s">
        <v>103</v>
      </c>
      <c r="C247" s="4">
        <v>11</v>
      </c>
      <c r="D247" s="8">
        <v>1.8</v>
      </c>
      <c r="E247" s="4">
        <v>11</v>
      </c>
      <c r="F247" s="8">
        <v>3.35</v>
      </c>
      <c r="G247" s="4">
        <v>0</v>
      </c>
      <c r="H247" s="8">
        <v>0</v>
      </c>
      <c r="I247" s="4">
        <v>0</v>
      </c>
    </row>
    <row r="248" spans="1:9" x14ac:dyDescent="0.2">
      <c r="A248" s="2">
        <v>14</v>
      </c>
      <c r="B248" s="1" t="s">
        <v>133</v>
      </c>
      <c r="C248" s="4">
        <v>10</v>
      </c>
      <c r="D248" s="8">
        <v>1.64</v>
      </c>
      <c r="E248" s="4">
        <v>8</v>
      </c>
      <c r="F248" s="8">
        <v>2.44</v>
      </c>
      <c r="G248" s="4">
        <v>2</v>
      </c>
      <c r="H248" s="8">
        <v>0.79</v>
      </c>
      <c r="I248" s="4">
        <v>0</v>
      </c>
    </row>
    <row r="249" spans="1:9" x14ac:dyDescent="0.2">
      <c r="A249" s="2">
        <v>14</v>
      </c>
      <c r="B249" s="1" t="s">
        <v>104</v>
      </c>
      <c r="C249" s="4">
        <v>10</v>
      </c>
      <c r="D249" s="8">
        <v>1.64</v>
      </c>
      <c r="E249" s="4">
        <v>10</v>
      </c>
      <c r="F249" s="8">
        <v>3.05</v>
      </c>
      <c r="G249" s="4">
        <v>0</v>
      </c>
      <c r="H249" s="8">
        <v>0</v>
      </c>
      <c r="I249" s="4">
        <v>0</v>
      </c>
    </row>
    <row r="250" spans="1:9" x14ac:dyDescent="0.2">
      <c r="A250" s="2">
        <v>16</v>
      </c>
      <c r="B250" s="1" t="s">
        <v>130</v>
      </c>
      <c r="C250" s="4">
        <v>9</v>
      </c>
      <c r="D250" s="8">
        <v>1.47</v>
      </c>
      <c r="E250" s="4">
        <v>3</v>
      </c>
      <c r="F250" s="8">
        <v>0.91</v>
      </c>
      <c r="G250" s="4">
        <v>6</v>
      </c>
      <c r="H250" s="8">
        <v>2.38</v>
      </c>
      <c r="I250" s="4">
        <v>0</v>
      </c>
    </row>
    <row r="251" spans="1:9" x14ac:dyDescent="0.2">
      <c r="A251" s="2">
        <v>16</v>
      </c>
      <c r="B251" s="1" t="s">
        <v>131</v>
      </c>
      <c r="C251" s="4">
        <v>9</v>
      </c>
      <c r="D251" s="8">
        <v>1.47</v>
      </c>
      <c r="E251" s="4">
        <v>0</v>
      </c>
      <c r="F251" s="8">
        <v>0</v>
      </c>
      <c r="G251" s="4">
        <v>9</v>
      </c>
      <c r="H251" s="8">
        <v>3.57</v>
      </c>
      <c r="I251" s="4">
        <v>0</v>
      </c>
    </row>
    <row r="252" spans="1:9" x14ac:dyDescent="0.2">
      <c r="A252" s="2">
        <v>16</v>
      </c>
      <c r="B252" s="1" t="s">
        <v>92</v>
      </c>
      <c r="C252" s="4">
        <v>9</v>
      </c>
      <c r="D252" s="8">
        <v>1.47</v>
      </c>
      <c r="E252" s="4">
        <v>3</v>
      </c>
      <c r="F252" s="8">
        <v>0.91</v>
      </c>
      <c r="G252" s="4">
        <v>6</v>
      </c>
      <c r="H252" s="8">
        <v>2.38</v>
      </c>
      <c r="I252" s="4">
        <v>0</v>
      </c>
    </row>
    <row r="253" spans="1:9" x14ac:dyDescent="0.2">
      <c r="A253" s="2">
        <v>16</v>
      </c>
      <c r="B253" s="1" t="s">
        <v>98</v>
      </c>
      <c r="C253" s="4">
        <v>9</v>
      </c>
      <c r="D253" s="8">
        <v>1.47</v>
      </c>
      <c r="E253" s="4">
        <v>6</v>
      </c>
      <c r="F253" s="8">
        <v>1.83</v>
      </c>
      <c r="G253" s="4">
        <v>3</v>
      </c>
      <c r="H253" s="8">
        <v>1.19</v>
      </c>
      <c r="I253" s="4">
        <v>0</v>
      </c>
    </row>
    <row r="254" spans="1:9" x14ac:dyDescent="0.2">
      <c r="A254" s="2">
        <v>20</v>
      </c>
      <c r="B254" s="1" t="s">
        <v>88</v>
      </c>
      <c r="C254" s="4">
        <v>8</v>
      </c>
      <c r="D254" s="8">
        <v>1.31</v>
      </c>
      <c r="E254" s="4">
        <v>1</v>
      </c>
      <c r="F254" s="8">
        <v>0.3</v>
      </c>
      <c r="G254" s="4">
        <v>7</v>
      </c>
      <c r="H254" s="8">
        <v>2.78</v>
      </c>
      <c r="I254" s="4">
        <v>0</v>
      </c>
    </row>
    <row r="255" spans="1:9" x14ac:dyDescent="0.2">
      <c r="A255" s="2">
        <v>20</v>
      </c>
      <c r="B255" s="1" t="s">
        <v>119</v>
      </c>
      <c r="C255" s="4">
        <v>8</v>
      </c>
      <c r="D255" s="8">
        <v>1.31</v>
      </c>
      <c r="E255" s="4">
        <v>5</v>
      </c>
      <c r="F255" s="8">
        <v>1.52</v>
      </c>
      <c r="G255" s="4">
        <v>3</v>
      </c>
      <c r="H255" s="8">
        <v>1.19</v>
      </c>
      <c r="I255" s="4">
        <v>0</v>
      </c>
    </row>
    <row r="256" spans="1:9" x14ac:dyDescent="0.2">
      <c r="A256" s="2">
        <v>20</v>
      </c>
      <c r="B256" s="1" t="s">
        <v>107</v>
      </c>
      <c r="C256" s="4">
        <v>8</v>
      </c>
      <c r="D256" s="8">
        <v>1.31</v>
      </c>
      <c r="E256" s="4">
        <v>4</v>
      </c>
      <c r="F256" s="8">
        <v>1.22</v>
      </c>
      <c r="G256" s="4">
        <v>4</v>
      </c>
      <c r="H256" s="8">
        <v>1.59</v>
      </c>
      <c r="I256" s="4">
        <v>0</v>
      </c>
    </row>
    <row r="257" spans="1:9" x14ac:dyDescent="0.2">
      <c r="A257" s="2">
        <v>20</v>
      </c>
      <c r="B257" s="1" t="s">
        <v>115</v>
      </c>
      <c r="C257" s="4">
        <v>8</v>
      </c>
      <c r="D257" s="8">
        <v>1.31</v>
      </c>
      <c r="E257" s="4">
        <v>6</v>
      </c>
      <c r="F257" s="8">
        <v>1.83</v>
      </c>
      <c r="G257" s="4">
        <v>2</v>
      </c>
      <c r="H257" s="8">
        <v>0.79</v>
      </c>
      <c r="I257" s="4">
        <v>0</v>
      </c>
    </row>
    <row r="258" spans="1:9" x14ac:dyDescent="0.2">
      <c r="A258" s="2">
        <v>20</v>
      </c>
      <c r="B258" s="1" t="s">
        <v>111</v>
      </c>
      <c r="C258" s="4">
        <v>8</v>
      </c>
      <c r="D258" s="8">
        <v>1.31</v>
      </c>
      <c r="E258" s="4">
        <v>4</v>
      </c>
      <c r="F258" s="8">
        <v>1.22</v>
      </c>
      <c r="G258" s="4">
        <v>4</v>
      </c>
      <c r="H258" s="8">
        <v>1.59</v>
      </c>
      <c r="I258" s="4">
        <v>0</v>
      </c>
    </row>
    <row r="259" spans="1:9" x14ac:dyDescent="0.2">
      <c r="A259" s="2">
        <v>20</v>
      </c>
      <c r="B259" s="1" t="s">
        <v>132</v>
      </c>
      <c r="C259" s="4">
        <v>8</v>
      </c>
      <c r="D259" s="8">
        <v>1.31</v>
      </c>
      <c r="E259" s="4">
        <v>7</v>
      </c>
      <c r="F259" s="8">
        <v>2.13</v>
      </c>
      <c r="G259" s="4">
        <v>1</v>
      </c>
      <c r="H259" s="8">
        <v>0.4</v>
      </c>
      <c r="I259" s="4">
        <v>0</v>
      </c>
    </row>
    <row r="260" spans="1:9" x14ac:dyDescent="0.2">
      <c r="A260" s="2">
        <v>20</v>
      </c>
      <c r="B260" s="1" t="s">
        <v>109</v>
      </c>
      <c r="C260" s="4">
        <v>8</v>
      </c>
      <c r="D260" s="8">
        <v>1.31</v>
      </c>
      <c r="E260" s="4">
        <v>8</v>
      </c>
      <c r="F260" s="8">
        <v>2.44</v>
      </c>
      <c r="G260" s="4">
        <v>0</v>
      </c>
      <c r="H260" s="8">
        <v>0</v>
      </c>
      <c r="I260" s="4">
        <v>0</v>
      </c>
    </row>
    <row r="261" spans="1:9" x14ac:dyDescent="0.2">
      <c r="A261" s="1"/>
      <c r="C261" s="4"/>
      <c r="D261" s="8"/>
      <c r="E261" s="4"/>
      <c r="F261" s="8"/>
      <c r="G261" s="4"/>
      <c r="H261" s="8"/>
      <c r="I261" s="4"/>
    </row>
    <row r="262" spans="1:9" x14ac:dyDescent="0.2">
      <c r="A262" s="1" t="s">
        <v>11</v>
      </c>
      <c r="C262" s="4"/>
      <c r="D262" s="8"/>
      <c r="E262" s="4"/>
      <c r="F262" s="8"/>
      <c r="G262" s="4"/>
      <c r="H262" s="8"/>
      <c r="I262" s="4"/>
    </row>
    <row r="263" spans="1:9" x14ac:dyDescent="0.2">
      <c r="A263" s="2">
        <v>1</v>
      </c>
      <c r="B263" s="1" t="s">
        <v>96</v>
      </c>
      <c r="C263" s="4">
        <v>36</v>
      </c>
      <c r="D263" s="8">
        <v>5.89</v>
      </c>
      <c r="E263" s="4">
        <v>30</v>
      </c>
      <c r="F263" s="8">
        <v>9.84</v>
      </c>
      <c r="G263" s="4">
        <v>5</v>
      </c>
      <c r="H263" s="8">
        <v>1.81</v>
      </c>
      <c r="I263" s="4">
        <v>0</v>
      </c>
    </row>
    <row r="264" spans="1:9" x14ac:dyDescent="0.2">
      <c r="A264" s="2">
        <v>2</v>
      </c>
      <c r="B264" s="1" t="s">
        <v>102</v>
      </c>
      <c r="C264" s="4">
        <v>31</v>
      </c>
      <c r="D264" s="8">
        <v>5.07</v>
      </c>
      <c r="E264" s="4">
        <v>29</v>
      </c>
      <c r="F264" s="8">
        <v>9.51</v>
      </c>
      <c r="G264" s="4">
        <v>2</v>
      </c>
      <c r="H264" s="8">
        <v>0.72</v>
      </c>
      <c r="I264" s="4">
        <v>0</v>
      </c>
    </row>
    <row r="265" spans="1:9" x14ac:dyDescent="0.2">
      <c r="A265" s="2">
        <v>3</v>
      </c>
      <c r="B265" s="1" t="s">
        <v>87</v>
      </c>
      <c r="C265" s="4">
        <v>18</v>
      </c>
      <c r="D265" s="8">
        <v>2.95</v>
      </c>
      <c r="E265" s="4">
        <v>1</v>
      </c>
      <c r="F265" s="8">
        <v>0.33</v>
      </c>
      <c r="G265" s="4">
        <v>17</v>
      </c>
      <c r="H265" s="8">
        <v>6.16</v>
      </c>
      <c r="I265" s="4">
        <v>0</v>
      </c>
    </row>
    <row r="266" spans="1:9" x14ac:dyDescent="0.2">
      <c r="A266" s="2">
        <v>3</v>
      </c>
      <c r="B266" s="1" t="s">
        <v>105</v>
      </c>
      <c r="C266" s="4">
        <v>18</v>
      </c>
      <c r="D266" s="8">
        <v>2.95</v>
      </c>
      <c r="E266" s="4">
        <v>16</v>
      </c>
      <c r="F266" s="8">
        <v>5.25</v>
      </c>
      <c r="G266" s="4">
        <v>2</v>
      </c>
      <c r="H266" s="8">
        <v>0.72</v>
      </c>
      <c r="I266" s="4">
        <v>0</v>
      </c>
    </row>
    <row r="267" spans="1:9" x14ac:dyDescent="0.2">
      <c r="A267" s="2">
        <v>5</v>
      </c>
      <c r="B267" s="1" t="s">
        <v>101</v>
      </c>
      <c r="C267" s="4">
        <v>16</v>
      </c>
      <c r="D267" s="8">
        <v>2.62</v>
      </c>
      <c r="E267" s="4">
        <v>16</v>
      </c>
      <c r="F267" s="8">
        <v>5.25</v>
      </c>
      <c r="G267" s="4">
        <v>0</v>
      </c>
      <c r="H267" s="8">
        <v>0</v>
      </c>
      <c r="I267" s="4">
        <v>0</v>
      </c>
    </row>
    <row r="268" spans="1:9" x14ac:dyDescent="0.2">
      <c r="A268" s="2">
        <v>6</v>
      </c>
      <c r="B268" s="1" t="s">
        <v>104</v>
      </c>
      <c r="C268" s="4">
        <v>15</v>
      </c>
      <c r="D268" s="8">
        <v>2.4500000000000002</v>
      </c>
      <c r="E268" s="4">
        <v>13</v>
      </c>
      <c r="F268" s="8">
        <v>4.26</v>
      </c>
      <c r="G268" s="4">
        <v>2</v>
      </c>
      <c r="H268" s="8">
        <v>0.72</v>
      </c>
      <c r="I268" s="4">
        <v>0</v>
      </c>
    </row>
    <row r="269" spans="1:9" x14ac:dyDescent="0.2">
      <c r="A269" s="2">
        <v>7</v>
      </c>
      <c r="B269" s="1" t="s">
        <v>100</v>
      </c>
      <c r="C269" s="4">
        <v>14</v>
      </c>
      <c r="D269" s="8">
        <v>2.29</v>
      </c>
      <c r="E269" s="4">
        <v>12</v>
      </c>
      <c r="F269" s="8">
        <v>3.93</v>
      </c>
      <c r="G269" s="4">
        <v>2</v>
      </c>
      <c r="H269" s="8">
        <v>0.72</v>
      </c>
      <c r="I269" s="4">
        <v>0</v>
      </c>
    </row>
    <row r="270" spans="1:9" x14ac:dyDescent="0.2">
      <c r="A270" s="2">
        <v>8</v>
      </c>
      <c r="B270" s="1" t="s">
        <v>137</v>
      </c>
      <c r="C270" s="4">
        <v>13</v>
      </c>
      <c r="D270" s="8">
        <v>2.13</v>
      </c>
      <c r="E270" s="4">
        <v>0</v>
      </c>
      <c r="F270" s="8">
        <v>0</v>
      </c>
      <c r="G270" s="4">
        <v>0</v>
      </c>
      <c r="H270" s="8">
        <v>0</v>
      </c>
      <c r="I270" s="4">
        <v>0</v>
      </c>
    </row>
    <row r="271" spans="1:9" x14ac:dyDescent="0.2">
      <c r="A271" s="2">
        <v>9</v>
      </c>
      <c r="B271" s="1" t="s">
        <v>119</v>
      </c>
      <c r="C271" s="4">
        <v>12</v>
      </c>
      <c r="D271" s="8">
        <v>1.96</v>
      </c>
      <c r="E271" s="4">
        <v>5</v>
      </c>
      <c r="F271" s="8">
        <v>1.64</v>
      </c>
      <c r="G271" s="4">
        <v>7</v>
      </c>
      <c r="H271" s="8">
        <v>2.54</v>
      </c>
      <c r="I271" s="4">
        <v>0</v>
      </c>
    </row>
    <row r="272" spans="1:9" x14ac:dyDescent="0.2">
      <c r="A272" s="2">
        <v>10</v>
      </c>
      <c r="B272" s="1" t="s">
        <v>89</v>
      </c>
      <c r="C272" s="4">
        <v>11</v>
      </c>
      <c r="D272" s="8">
        <v>1.8</v>
      </c>
      <c r="E272" s="4">
        <v>4</v>
      </c>
      <c r="F272" s="8">
        <v>1.31</v>
      </c>
      <c r="G272" s="4">
        <v>7</v>
      </c>
      <c r="H272" s="8">
        <v>2.54</v>
      </c>
      <c r="I272" s="4">
        <v>0</v>
      </c>
    </row>
    <row r="273" spans="1:9" x14ac:dyDescent="0.2">
      <c r="A273" s="2">
        <v>10</v>
      </c>
      <c r="B273" s="1" t="s">
        <v>92</v>
      </c>
      <c r="C273" s="4">
        <v>11</v>
      </c>
      <c r="D273" s="8">
        <v>1.8</v>
      </c>
      <c r="E273" s="4">
        <v>6</v>
      </c>
      <c r="F273" s="8">
        <v>1.97</v>
      </c>
      <c r="G273" s="4">
        <v>5</v>
      </c>
      <c r="H273" s="8">
        <v>1.81</v>
      </c>
      <c r="I273" s="4">
        <v>0</v>
      </c>
    </row>
    <row r="274" spans="1:9" x14ac:dyDescent="0.2">
      <c r="A274" s="2">
        <v>10</v>
      </c>
      <c r="B274" s="1" t="s">
        <v>106</v>
      </c>
      <c r="C274" s="4">
        <v>11</v>
      </c>
      <c r="D274" s="8">
        <v>1.8</v>
      </c>
      <c r="E274" s="4">
        <v>7</v>
      </c>
      <c r="F274" s="8">
        <v>2.2999999999999998</v>
      </c>
      <c r="G274" s="4">
        <v>4</v>
      </c>
      <c r="H274" s="8">
        <v>1.45</v>
      </c>
      <c r="I274" s="4">
        <v>0</v>
      </c>
    </row>
    <row r="275" spans="1:9" x14ac:dyDescent="0.2">
      <c r="A275" s="2">
        <v>13</v>
      </c>
      <c r="B275" s="1" t="s">
        <v>98</v>
      </c>
      <c r="C275" s="4">
        <v>10</v>
      </c>
      <c r="D275" s="8">
        <v>1.64</v>
      </c>
      <c r="E275" s="4">
        <v>9</v>
      </c>
      <c r="F275" s="8">
        <v>2.95</v>
      </c>
      <c r="G275" s="4">
        <v>1</v>
      </c>
      <c r="H275" s="8">
        <v>0.36</v>
      </c>
      <c r="I275" s="4">
        <v>0</v>
      </c>
    </row>
    <row r="276" spans="1:9" x14ac:dyDescent="0.2">
      <c r="A276" s="2">
        <v>13</v>
      </c>
      <c r="B276" s="1" t="s">
        <v>103</v>
      </c>
      <c r="C276" s="4">
        <v>10</v>
      </c>
      <c r="D276" s="8">
        <v>1.64</v>
      </c>
      <c r="E276" s="4">
        <v>7</v>
      </c>
      <c r="F276" s="8">
        <v>2.2999999999999998</v>
      </c>
      <c r="G276" s="4">
        <v>3</v>
      </c>
      <c r="H276" s="8">
        <v>1.0900000000000001</v>
      </c>
      <c r="I276" s="4">
        <v>0</v>
      </c>
    </row>
    <row r="277" spans="1:9" x14ac:dyDescent="0.2">
      <c r="A277" s="2">
        <v>15</v>
      </c>
      <c r="B277" s="1" t="s">
        <v>107</v>
      </c>
      <c r="C277" s="4">
        <v>9</v>
      </c>
      <c r="D277" s="8">
        <v>1.47</v>
      </c>
      <c r="E277" s="4">
        <v>3</v>
      </c>
      <c r="F277" s="8">
        <v>0.98</v>
      </c>
      <c r="G277" s="4">
        <v>6</v>
      </c>
      <c r="H277" s="8">
        <v>2.17</v>
      </c>
      <c r="I277" s="4">
        <v>0</v>
      </c>
    </row>
    <row r="278" spans="1:9" x14ac:dyDescent="0.2">
      <c r="A278" s="2">
        <v>15</v>
      </c>
      <c r="B278" s="1" t="s">
        <v>136</v>
      </c>
      <c r="C278" s="4">
        <v>9</v>
      </c>
      <c r="D278" s="8">
        <v>1.47</v>
      </c>
      <c r="E278" s="4">
        <v>0</v>
      </c>
      <c r="F278" s="8">
        <v>0</v>
      </c>
      <c r="G278" s="4">
        <v>4</v>
      </c>
      <c r="H278" s="8">
        <v>1.45</v>
      </c>
      <c r="I278" s="4">
        <v>0</v>
      </c>
    </row>
    <row r="279" spans="1:9" x14ac:dyDescent="0.2">
      <c r="A279" s="2">
        <v>17</v>
      </c>
      <c r="B279" s="1" t="s">
        <v>88</v>
      </c>
      <c r="C279" s="4">
        <v>8</v>
      </c>
      <c r="D279" s="8">
        <v>1.31</v>
      </c>
      <c r="E279" s="4">
        <v>1</v>
      </c>
      <c r="F279" s="8">
        <v>0.33</v>
      </c>
      <c r="G279" s="4">
        <v>7</v>
      </c>
      <c r="H279" s="8">
        <v>2.54</v>
      </c>
      <c r="I279" s="4">
        <v>0</v>
      </c>
    </row>
    <row r="280" spans="1:9" x14ac:dyDescent="0.2">
      <c r="A280" s="2">
        <v>17</v>
      </c>
      <c r="B280" s="1" t="s">
        <v>134</v>
      </c>
      <c r="C280" s="4">
        <v>8</v>
      </c>
      <c r="D280" s="8">
        <v>1.31</v>
      </c>
      <c r="E280" s="4">
        <v>2</v>
      </c>
      <c r="F280" s="8">
        <v>0.66</v>
      </c>
      <c r="G280" s="4">
        <v>6</v>
      </c>
      <c r="H280" s="8">
        <v>2.17</v>
      </c>
      <c r="I280" s="4">
        <v>0</v>
      </c>
    </row>
    <row r="281" spans="1:9" x14ac:dyDescent="0.2">
      <c r="A281" s="2">
        <v>17</v>
      </c>
      <c r="B281" s="1" t="s">
        <v>135</v>
      </c>
      <c r="C281" s="4">
        <v>8</v>
      </c>
      <c r="D281" s="8">
        <v>1.31</v>
      </c>
      <c r="E281" s="4">
        <v>5</v>
      </c>
      <c r="F281" s="8">
        <v>1.64</v>
      </c>
      <c r="G281" s="4">
        <v>3</v>
      </c>
      <c r="H281" s="8">
        <v>1.0900000000000001</v>
      </c>
      <c r="I281" s="4">
        <v>0</v>
      </c>
    </row>
    <row r="282" spans="1:9" x14ac:dyDescent="0.2">
      <c r="A282" s="2">
        <v>20</v>
      </c>
      <c r="B282" s="1" t="s">
        <v>120</v>
      </c>
      <c r="C282" s="4">
        <v>7</v>
      </c>
      <c r="D282" s="8">
        <v>1.1499999999999999</v>
      </c>
      <c r="E282" s="4">
        <v>3</v>
      </c>
      <c r="F282" s="8">
        <v>0.98</v>
      </c>
      <c r="G282" s="4">
        <v>4</v>
      </c>
      <c r="H282" s="8">
        <v>1.45</v>
      </c>
      <c r="I282" s="4">
        <v>0</v>
      </c>
    </row>
    <row r="283" spans="1:9" x14ac:dyDescent="0.2">
      <c r="A283" s="2">
        <v>20</v>
      </c>
      <c r="B283" s="1" t="s">
        <v>115</v>
      </c>
      <c r="C283" s="4">
        <v>7</v>
      </c>
      <c r="D283" s="8">
        <v>1.1499999999999999</v>
      </c>
      <c r="E283" s="4">
        <v>6</v>
      </c>
      <c r="F283" s="8">
        <v>1.97</v>
      </c>
      <c r="G283" s="4">
        <v>0</v>
      </c>
      <c r="H283" s="8">
        <v>0</v>
      </c>
      <c r="I283" s="4">
        <v>1</v>
      </c>
    </row>
    <row r="284" spans="1:9" x14ac:dyDescent="0.2">
      <c r="A284" s="2">
        <v>20</v>
      </c>
      <c r="B284" s="1" t="s">
        <v>94</v>
      </c>
      <c r="C284" s="4">
        <v>7</v>
      </c>
      <c r="D284" s="8">
        <v>1.1499999999999999</v>
      </c>
      <c r="E284" s="4">
        <v>6</v>
      </c>
      <c r="F284" s="8">
        <v>1.97</v>
      </c>
      <c r="G284" s="4">
        <v>1</v>
      </c>
      <c r="H284" s="8">
        <v>0.36</v>
      </c>
      <c r="I284" s="4">
        <v>0</v>
      </c>
    </row>
    <row r="285" spans="1:9" x14ac:dyDescent="0.2">
      <c r="A285" s="2">
        <v>20</v>
      </c>
      <c r="B285" s="1" t="s">
        <v>108</v>
      </c>
      <c r="C285" s="4">
        <v>7</v>
      </c>
      <c r="D285" s="8">
        <v>1.1499999999999999</v>
      </c>
      <c r="E285" s="4">
        <v>1</v>
      </c>
      <c r="F285" s="8">
        <v>0.33</v>
      </c>
      <c r="G285" s="4">
        <v>6</v>
      </c>
      <c r="H285" s="8">
        <v>2.17</v>
      </c>
      <c r="I285" s="4">
        <v>0</v>
      </c>
    </row>
    <row r="286" spans="1:9" x14ac:dyDescent="0.2">
      <c r="A286" s="2">
        <v>20</v>
      </c>
      <c r="B286" s="1" t="s">
        <v>138</v>
      </c>
      <c r="C286" s="4">
        <v>7</v>
      </c>
      <c r="D286" s="8">
        <v>1.1499999999999999</v>
      </c>
      <c r="E286" s="4">
        <v>0</v>
      </c>
      <c r="F286" s="8">
        <v>0</v>
      </c>
      <c r="G286" s="4">
        <v>0</v>
      </c>
      <c r="H286" s="8">
        <v>0</v>
      </c>
      <c r="I286" s="4">
        <v>0</v>
      </c>
    </row>
    <row r="287" spans="1:9" x14ac:dyDescent="0.2">
      <c r="A287" s="1"/>
      <c r="C287" s="4"/>
      <c r="D287" s="8"/>
      <c r="E287" s="4"/>
      <c r="F287" s="8"/>
      <c r="G287" s="4"/>
      <c r="H287" s="8"/>
      <c r="I287" s="4"/>
    </row>
    <row r="288" spans="1:9" x14ac:dyDescent="0.2">
      <c r="A288" s="1" t="s">
        <v>12</v>
      </c>
      <c r="C288" s="4"/>
      <c r="D288" s="8"/>
      <c r="E288" s="4"/>
      <c r="F288" s="8"/>
      <c r="G288" s="4"/>
      <c r="H288" s="8"/>
      <c r="I288" s="4"/>
    </row>
    <row r="289" spans="1:9" x14ac:dyDescent="0.2">
      <c r="A289" s="2">
        <v>1</v>
      </c>
      <c r="B289" s="1" t="s">
        <v>128</v>
      </c>
      <c r="C289" s="4">
        <v>26</v>
      </c>
      <c r="D289" s="8">
        <v>20.97</v>
      </c>
      <c r="E289" s="4">
        <v>23</v>
      </c>
      <c r="F289" s="8">
        <v>30.26</v>
      </c>
      <c r="G289" s="4">
        <v>3</v>
      </c>
      <c r="H289" s="8">
        <v>7.5</v>
      </c>
      <c r="I289" s="4">
        <v>0</v>
      </c>
    </row>
    <row r="290" spans="1:9" x14ac:dyDescent="0.2">
      <c r="A290" s="2">
        <v>2</v>
      </c>
      <c r="B290" s="1" t="s">
        <v>100</v>
      </c>
      <c r="C290" s="4">
        <v>6</v>
      </c>
      <c r="D290" s="8">
        <v>4.84</v>
      </c>
      <c r="E290" s="4">
        <v>4</v>
      </c>
      <c r="F290" s="8">
        <v>5.26</v>
      </c>
      <c r="G290" s="4">
        <v>2</v>
      </c>
      <c r="H290" s="8">
        <v>5</v>
      </c>
      <c r="I290" s="4">
        <v>0</v>
      </c>
    </row>
    <row r="291" spans="1:9" x14ac:dyDescent="0.2">
      <c r="A291" s="2">
        <v>3</v>
      </c>
      <c r="B291" s="1" t="s">
        <v>142</v>
      </c>
      <c r="C291" s="4">
        <v>5</v>
      </c>
      <c r="D291" s="8">
        <v>4.03</v>
      </c>
      <c r="E291" s="4">
        <v>5</v>
      </c>
      <c r="F291" s="8">
        <v>6.58</v>
      </c>
      <c r="G291" s="4">
        <v>0</v>
      </c>
      <c r="H291" s="8">
        <v>0</v>
      </c>
      <c r="I291" s="4">
        <v>0</v>
      </c>
    </row>
    <row r="292" spans="1:9" x14ac:dyDescent="0.2">
      <c r="A292" s="2">
        <v>3</v>
      </c>
      <c r="B292" s="1" t="s">
        <v>98</v>
      </c>
      <c r="C292" s="4">
        <v>5</v>
      </c>
      <c r="D292" s="8">
        <v>4.03</v>
      </c>
      <c r="E292" s="4">
        <v>2</v>
      </c>
      <c r="F292" s="8">
        <v>2.63</v>
      </c>
      <c r="G292" s="4">
        <v>3</v>
      </c>
      <c r="H292" s="8">
        <v>7.5</v>
      </c>
      <c r="I292" s="4">
        <v>0</v>
      </c>
    </row>
    <row r="293" spans="1:9" x14ac:dyDescent="0.2">
      <c r="A293" s="2">
        <v>3</v>
      </c>
      <c r="B293" s="1" t="s">
        <v>143</v>
      </c>
      <c r="C293" s="4">
        <v>5</v>
      </c>
      <c r="D293" s="8">
        <v>4.03</v>
      </c>
      <c r="E293" s="4">
        <v>1</v>
      </c>
      <c r="F293" s="8">
        <v>1.32</v>
      </c>
      <c r="G293" s="4">
        <v>3</v>
      </c>
      <c r="H293" s="8">
        <v>7.5</v>
      </c>
      <c r="I293" s="4">
        <v>0</v>
      </c>
    </row>
    <row r="294" spans="1:9" x14ac:dyDescent="0.2">
      <c r="A294" s="2">
        <v>6</v>
      </c>
      <c r="B294" s="1" t="s">
        <v>119</v>
      </c>
      <c r="C294" s="4">
        <v>4</v>
      </c>
      <c r="D294" s="8">
        <v>3.23</v>
      </c>
      <c r="E294" s="4">
        <v>3</v>
      </c>
      <c r="F294" s="8">
        <v>3.95</v>
      </c>
      <c r="G294" s="4">
        <v>1</v>
      </c>
      <c r="H294" s="8">
        <v>2.5</v>
      </c>
      <c r="I294" s="4">
        <v>0</v>
      </c>
    </row>
    <row r="295" spans="1:9" x14ac:dyDescent="0.2">
      <c r="A295" s="2">
        <v>6</v>
      </c>
      <c r="B295" s="1" t="s">
        <v>91</v>
      </c>
      <c r="C295" s="4">
        <v>4</v>
      </c>
      <c r="D295" s="8">
        <v>3.23</v>
      </c>
      <c r="E295" s="4">
        <v>2</v>
      </c>
      <c r="F295" s="8">
        <v>2.63</v>
      </c>
      <c r="G295" s="4">
        <v>2</v>
      </c>
      <c r="H295" s="8">
        <v>5</v>
      </c>
      <c r="I295" s="4">
        <v>0</v>
      </c>
    </row>
    <row r="296" spans="1:9" x14ac:dyDescent="0.2">
      <c r="A296" s="2">
        <v>8</v>
      </c>
      <c r="B296" s="1" t="s">
        <v>115</v>
      </c>
      <c r="C296" s="4">
        <v>3</v>
      </c>
      <c r="D296" s="8">
        <v>2.42</v>
      </c>
      <c r="E296" s="4">
        <v>3</v>
      </c>
      <c r="F296" s="8">
        <v>3.95</v>
      </c>
      <c r="G296" s="4">
        <v>0</v>
      </c>
      <c r="H296" s="8">
        <v>0</v>
      </c>
      <c r="I296" s="4">
        <v>0</v>
      </c>
    </row>
    <row r="297" spans="1:9" x14ac:dyDescent="0.2">
      <c r="A297" s="2">
        <v>8</v>
      </c>
      <c r="B297" s="1" t="s">
        <v>96</v>
      </c>
      <c r="C297" s="4">
        <v>3</v>
      </c>
      <c r="D297" s="8">
        <v>2.42</v>
      </c>
      <c r="E297" s="4">
        <v>0</v>
      </c>
      <c r="F297" s="8">
        <v>0</v>
      </c>
      <c r="G297" s="4">
        <v>2</v>
      </c>
      <c r="H297" s="8">
        <v>5</v>
      </c>
      <c r="I297" s="4">
        <v>0</v>
      </c>
    </row>
    <row r="298" spans="1:9" x14ac:dyDescent="0.2">
      <c r="A298" s="2">
        <v>8</v>
      </c>
      <c r="B298" s="1" t="s">
        <v>133</v>
      </c>
      <c r="C298" s="4">
        <v>3</v>
      </c>
      <c r="D298" s="8">
        <v>2.42</v>
      </c>
      <c r="E298" s="4">
        <v>2</v>
      </c>
      <c r="F298" s="8">
        <v>2.63</v>
      </c>
      <c r="G298" s="4">
        <v>1</v>
      </c>
      <c r="H298" s="8">
        <v>2.5</v>
      </c>
      <c r="I298" s="4">
        <v>0</v>
      </c>
    </row>
    <row r="299" spans="1:9" x14ac:dyDescent="0.2">
      <c r="A299" s="2">
        <v>8</v>
      </c>
      <c r="B299" s="1" t="s">
        <v>99</v>
      </c>
      <c r="C299" s="4">
        <v>3</v>
      </c>
      <c r="D299" s="8">
        <v>2.42</v>
      </c>
      <c r="E299" s="4">
        <v>3</v>
      </c>
      <c r="F299" s="8">
        <v>3.95</v>
      </c>
      <c r="G299" s="4">
        <v>0</v>
      </c>
      <c r="H299" s="8">
        <v>0</v>
      </c>
      <c r="I299" s="4">
        <v>0</v>
      </c>
    </row>
    <row r="300" spans="1:9" x14ac:dyDescent="0.2">
      <c r="A300" s="2">
        <v>8</v>
      </c>
      <c r="B300" s="1" t="s">
        <v>101</v>
      </c>
      <c r="C300" s="4">
        <v>3</v>
      </c>
      <c r="D300" s="8">
        <v>2.42</v>
      </c>
      <c r="E300" s="4">
        <v>3</v>
      </c>
      <c r="F300" s="8">
        <v>3.95</v>
      </c>
      <c r="G300" s="4">
        <v>0</v>
      </c>
      <c r="H300" s="8">
        <v>0</v>
      </c>
      <c r="I300" s="4">
        <v>0</v>
      </c>
    </row>
    <row r="301" spans="1:9" x14ac:dyDescent="0.2">
      <c r="A301" s="2">
        <v>13</v>
      </c>
      <c r="B301" s="1" t="s">
        <v>87</v>
      </c>
      <c r="C301" s="4">
        <v>2</v>
      </c>
      <c r="D301" s="8">
        <v>1.61</v>
      </c>
      <c r="E301" s="4">
        <v>0</v>
      </c>
      <c r="F301" s="8">
        <v>0</v>
      </c>
      <c r="G301" s="4">
        <v>2</v>
      </c>
      <c r="H301" s="8">
        <v>5</v>
      </c>
      <c r="I301" s="4">
        <v>0</v>
      </c>
    </row>
    <row r="302" spans="1:9" x14ac:dyDescent="0.2">
      <c r="A302" s="2">
        <v>13</v>
      </c>
      <c r="B302" s="1" t="s">
        <v>88</v>
      </c>
      <c r="C302" s="4">
        <v>2</v>
      </c>
      <c r="D302" s="8">
        <v>1.61</v>
      </c>
      <c r="E302" s="4">
        <v>1</v>
      </c>
      <c r="F302" s="8">
        <v>1.32</v>
      </c>
      <c r="G302" s="4">
        <v>1</v>
      </c>
      <c r="H302" s="8">
        <v>2.5</v>
      </c>
      <c r="I302" s="4">
        <v>0</v>
      </c>
    </row>
    <row r="303" spans="1:9" x14ac:dyDescent="0.2">
      <c r="A303" s="2">
        <v>13</v>
      </c>
      <c r="B303" s="1" t="s">
        <v>139</v>
      </c>
      <c r="C303" s="4">
        <v>2</v>
      </c>
      <c r="D303" s="8">
        <v>1.61</v>
      </c>
      <c r="E303" s="4">
        <v>0</v>
      </c>
      <c r="F303" s="8">
        <v>0</v>
      </c>
      <c r="G303" s="4">
        <v>2</v>
      </c>
      <c r="H303" s="8">
        <v>5</v>
      </c>
      <c r="I303" s="4">
        <v>0</v>
      </c>
    </row>
    <row r="304" spans="1:9" x14ac:dyDescent="0.2">
      <c r="A304" s="2">
        <v>13</v>
      </c>
      <c r="B304" s="1" t="s">
        <v>140</v>
      </c>
      <c r="C304" s="4">
        <v>2</v>
      </c>
      <c r="D304" s="8">
        <v>1.61</v>
      </c>
      <c r="E304" s="4">
        <v>0</v>
      </c>
      <c r="F304" s="8">
        <v>0</v>
      </c>
      <c r="G304" s="4">
        <v>0</v>
      </c>
      <c r="H304" s="8">
        <v>0</v>
      </c>
      <c r="I304" s="4">
        <v>0</v>
      </c>
    </row>
    <row r="305" spans="1:9" x14ac:dyDescent="0.2">
      <c r="A305" s="2">
        <v>13</v>
      </c>
      <c r="B305" s="1" t="s">
        <v>92</v>
      </c>
      <c r="C305" s="4">
        <v>2</v>
      </c>
      <c r="D305" s="8">
        <v>1.61</v>
      </c>
      <c r="E305" s="4">
        <v>1</v>
      </c>
      <c r="F305" s="8">
        <v>1.32</v>
      </c>
      <c r="G305" s="4">
        <v>1</v>
      </c>
      <c r="H305" s="8">
        <v>2.5</v>
      </c>
      <c r="I305" s="4">
        <v>0</v>
      </c>
    </row>
    <row r="306" spans="1:9" x14ac:dyDescent="0.2">
      <c r="A306" s="2">
        <v>13</v>
      </c>
      <c r="B306" s="1" t="s">
        <v>94</v>
      </c>
      <c r="C306" s="4">
        <v>2</v>
      </c>
      <c r="D306" s="8">
        <v>1.61</v>
      </c>
      <c r="E306" s="4">
        <v>2</v>
      </c>
      <c r="F306" s="8">
        <v>2.63</v>
      </c>
      <c r="G306" s="4">
        <v>0</v>
      </c>
      <c r="H306" s="8">
        <v>0</v>
      </c>
      <c r="I306" s="4">
        <v>0</v>
      </c>
    </row>
    <row r="307" spans="1:9" x14ac:dyDescent="0.2">
      <c r="A307" s="2">
        <v>13</v>
      </c>
      <c r="B307" s="1" t="s">
        <v>113</v>
      </c>
      <c r="C307" s="4">
        <v>2</v>
      </c>
      <c r="D307" s="8">
        <v>1.61</v>
      </c>
      <c r="E307" s="4">
        <v>2</v>
      </c>
      <c r="F307" s="8">
        <v>2.63</v>
      </c>
      <c r="G307" s="4">
        <v>0</v>
      </c>
      <c r="H307" s="8">
        <v>0</v>
      </c>
      <c r="I307" s="4">
        <v>0</v>
      </c>
    </row>
    <row r="308" spans="1:9" x14ac:dyDescent="0.2">
      <c r="A308" s="2">
        <v>13</v>
      </c>
      <c r="B308" s="1" t="s">
        <v>141</v>
      </c>
      <c r="C308" s="4">
        <v>2</v>
      </c>
      <c r="D308" s="8">
        <v>1.61</v>
      </c>
      <c r="E308" s="4">
        <v>1</v>
      </c>
      <c r="F308" s="8">
        <v>1.32</v>
      </c>
      <c r="G308" s="4">
        <v>1</v>
      </c>
      <c r="H308" s="8">
        <v>2.5</v>
      </c>
      <c r="I308" s="4">
        <v>0</v>
      </c>
    </row>
    <row r="309" spans="1:9" x14ac:dyDescent="0.2">
      <c r="A309" s="2">
        <v>13</v>
      </c>
      <c r="B309" s="1" t="s">
        <v>109</v>
      </c>
      <c r="C309" s="4">
        <v>2</v>
      </c>
      <c r="D309" s="8">
        <v>1.61</v>
      </c>
      <c r="E309" s="4">
        <v>2</v>
      </c>
      <c r="F309" s="8">
        <v>2.63</v>
      </c>
      <c r="G309" s="4">
        <v>0</v>
      </c>
      <c r="H309" s="8">
        <v>0</v>
      </c>
      <c r="I309" s="4">
        <v>0</v>
      </c>
    </row>
    <row r="310" spans="1:9" x14ac:dyDescent="0.2">
      <c r="A310" s="2">
        <v>13</v>
      </c>
      <c r="B310" s="1" t="s">
        <v>102</v>
      </c>
      <c r="C310" s="4">
        <v>2</v>
      </c>
      <c r="D310" s="8">
        <v>1.61</v>
      </c>
      <c r="E310" s="4">
        <v>2</v>
      </c>
      <c r="F310" s="8">
        <v>2.63</v>
      </c>
      <c r="G310" s="4">
        <v>0</v>
      </c>
      <c r="H310" s="8">
        <v>0</v>
      </c>
      <c r="I310" s="4">
        <v>0</v>
      </c>
    </row>
    <row r="311" spans="1:9" x14ac:dyDescent="0.2">
      <c r="A311" s="1"/>
      <c r="C311" s="4"/>
      <c r="D311" s="8"/>
      <c r="E311" s="4"/>
      <c r="F311" s="8"/>
      <c r="G311" s="4"/>
      <c r="H311" s="8"/>
      <c r="I311" s="4"/>
    </row>
    <row r="312" spans="1:9" x14ac:dyDescent="0.2">
      <c r="A312" s="1" t="s">
        <v>13</v>
      </c>
      <c r="C312" s="4"/>
      <c r="D312" s="8"/>
      <c r="E312" s="4"/>
      <c r="F312" s="8"/>
      <c r="G312" s="4"/>
      <c r="H312" s="8"/>
      <c r="I312" s="4"/>
    </row>
    <row r="313" spans="1:9" x14ac:dyDescent="0.2">
      <c r="A313" s="2">
        <v>1</v>
      </c>
      <c r="B313" s="1" t="s">
        <v>96</v>
      </c>
      <c r="C313" s="4">
        <v>33</v>
      </c>
      <c r="D313" s="8">
        <v>8.33</v>
      </c>
      <c r="E313" s="4">
        <v>28</v>
      </c>
      <c r="F313" s="8">
        <v>17.39</v>
      </c>
      <c r="G313" s="4">
        <v>5</v>
      </c>
      <c r="H313" s="8">
        <v>2.16</v>
      </c>
      <c r="I313" s="4">
        <v>0</v>
      </c>
    </row>
    <row r="314" spans="1:9" x14ac:dyDescent="0.2">
      <c r="A314" s="2">
        <v>2</v>
      </c>
      <c r="B314" s="1" t="s">
        <v>102</v>
      </c>
      <c r="C314" s="4">
        <v>24</v>
      </c>
      <c r="D314" s="8">
        <v>6.06</v>
      </c>
      <c r="E314" s="4">
        <v>19</v>
      </c>
      <c r="F314" s="8">
        <v>11.8</v>
      </c>
      <c r="G314" s="4">
        <v>5</v>
      </c>
      <c r="H314" s="8">
        <v>2.16</v>
      </c>
      <c r="I314" s="4">
        <v>0</v>
      </c>
    </row>
    <row r="315" spans="1:9" x14ac:dyDescent="0.2">
      <c r="A315" s="2">
        <v>3</v>
      </c>
      <c r="B315" s="1" t="s">
        <v>104</v>
      </c>
      <c r="C315" s="4">
        <v>16</v>
      </c>
      <c r="D315" s="8">
        <v>4.04</v>
      </c>
      <c r="E315" s="4">
        <v>7</v>
      </c>
      <c r="F315" s="8">
        <v>4.3499999999999996</v>
      </c>
      <c r="G315" s="4">
        <v>9</v>
      </c>
      <c r="H315" s="8">
        <v>3.88</v>
      </c>
      <c r="I315" s="4">
        <v>0</v>
      </c>
    </row>
    <row r="316" spans="1:9" x14ac:dyDescent="0.2">
      <c r="A316" s="2">
        <v>4</v>
      </c>
      <c r="B316" s="1" t="s">
        <v>98</v>
      </c>
      <c r="C316" s="4">
        <v>13</v>
      </c>
      <c r="D316" s="8">
        <v>3.28</v>
      </c>
      <c r="E316" s="4">
        <v>8</v>
      </c>
      <c r="F316" s="8">
        <v>4.97</v>
      </c>
      <c r="G316" s="4">
        <v>5</v>
      </c>
      <c r="H316" s="8">
        <v>2.16</v>
      </c>
      <c r="I316" s="4">
        <v>0</v>
      </c>
    </row>
    <row r="317" spans="1:9" x14ac:dyDescent="0.2">
      <c r="A317" s="2">
        <v>4</v>
      </c>
      <c r="B317" s="1" t="s">
        <v>101</v>
      </c>
      <c r="C317" s="4">
        <v>13</v>
      </c>
      <c r="D317" s="8">
        <v>3.28</v>
      </c>
      <c r="E317" s="4">
        <v>13</v>
      </c>
      <c r="F317" s="8">
        <v>8.07</v>
      </c>
      <c r="G317" s="4">
        <v>0</v>
      </c>
      <c r="H317" s="8">
        <v>0</v>
      </c>
      <c r="I317" s="4">
        <v>0</v>
      </c>
    </row>
    <row r="318" spans="1:9" x14ac:dyDescent="0.2">
      <c r="A318" s="2">
        <v>6</v>
      </c>
      <c r="B318" s="1" t="s">
        <v>94</v>
      </c>
      <c r="C318" s="4">
        <v>11</v>
      </c>
      <c r="D318" s="8">
        <v>2.78</v>
      </c>
      <c r="E318" s="4">
        <v>7</v>
      </c>
      <c r="F318" s="8">
        <v>4.3499999999999996</v>
      </c>
      <c r="G318" s="4">
        <v>4</v>
      </c>
      <c r="H318" s="8">
        <v>1.72</v>
      </c>
      <c r="I318" s="4">
        <v>0</v>
      </c>
    </row>
    <row r="319" spans="1:9" x14ac:dyDescent="0.2">
      <c r="A319" s="2">
        <v>7</v>
      </c>
      <c r="B319" s="1" t="s">
        <v>118</v>
      </c>
      <c r="C319" s="4">
        <v>10</v>
      </c>
      <c r="D319" s="8">
        <v>2.5299999999999998</v>
      </c>
      <c r="E319" s="4">
        <v>3</v>
      </c>
      <c r="F319" s="8">
        <v>1.86</v>
      </c>
      <c r="G319" s="4">
        <v>7</v>
      </c>
      <c r="H319" s="8">
        <v>3.02</v>
      </c>
      <c r="I319" s="4">
        <v>0</v>
      </c>
    </row>
    <row r="320" spans="1:9" x14ac:dyDescent="0.2">
      <c r="A320" s="2">
        <v>8</v>
      </c>
      <c r="B320" s="1" t="s">
        <v>119</v>
      </c>
      <c r="C320" s="4">
        <v>9</v>
      </c>
      <c r="D320" s="8">
        <v>2.27</v>
      </c>
      <c r="E320" s="4">
        <v>1</v>
      </c>
      <c r="F320" s="8">
        <v>0.62</v>
      </c>
      <c r="G320" s="4">
        <v>8</v>
      </c>
      <c r="H320" s="8">
        <v>3.45</v>
      </c>
      <c r="I320" s="4">
        <v>0</v>
      </c>
    </row>
    <row r="321" spans="1:9" x14ac:dyDescent="0.2">
      <c r="A321" s="2">
        <v>9</v>
      </c>
      <c r="B321" s="1" t="s">
        <v>95</v>
      </c>
      <c r="C321" s="4">
        <v>8</v>
      </c>
      <c r="D321" s="8">
        <v>2.02</v>
      </c>
      <c r="E321" s="4">
        <v>0</v>
      </c>
      <c r="F321" s="8">
        <v>0</v>
      </c>
      <c r="G321" s="4">
        <v>8</v>
      </c>
      <c r="H321" s="8">
        <v>3.45</v>
      </c>
      <c r="I321" s="4">
        <v>0</v>
      </c>
    </row>
    <row r="322" spans="1:9" x14ac:dyDescent="0.2">
      <c r="A322" s="2">
        <v>9</v>
      </c>
      <c r="B322" s="1" t="s">
        <v>105</v>
      </c>
      <c r="C322" s="4">
        <v>8</v>
      </c>
      <c r="D322" s="8">
        <v>2.02</v>
      </c>
      <c r="E322" s="4">
        <v>7</v>
      </c>
      <c r="F322" s="8">
        <v>4.3499999999999996</v>
      </c>
      <c r="G322" s="4">
        <v>1</v>
      </c>
      <c r="H322" s="8">
        <v>0.43</v>
      </c>
      <c r="I322" s="4">
        <v>0</v>
      </c>
    </row>
    <row r="323" spans="1:9" x14ac:dyDescent="0.2">
      <c r="A323" s="2">
        <v>11</v>
      </c>
      <c r="B323" s="1" t="s">
        <v>90</v>
      </c>
      <c r="C323" s="4">
        <v>7</v>
      </c>
      <c r="D323" s="8">
        <v>1.77</v>
      </c>
      <c r="E323" s="4">
        <v>3</v>
      </c>
      <c r="F323" s="8">
        <v>1.86</v>
      </c>
      <c r="G323" s="4">
        <v>4</v>
      </c>
      <c r="H323" s="8">
        <v>1.72</v>
      </c>
      <c r="I323" s="4">
        <v>0</v>
      </c>
    </row>
    <row r="324" spans="1:9" x14ac:dyDescent="0.2">
      <c r="A324" s="2">
        <v>11</v>
      </c>
      <c r="B324" s="1" t="s">
        <v>97</v>
      </c>
      <c r="C324" s="4">
        <v>7</v>
      </c>
      <c r="D324" s="8">
        <v>1.77</v>
      </c>
      <c r="E324" s="4">
        <v>3</v>
      </c>
      <c r="F324" s="8">
        <v>1.86</v>
      </c>
      <c r="G324" s="4">
        <v>4</v>
      </c>
      <c r="H324" s="8">
        <v>1.72</v>
      </c>
      <c r="I324" s="4">
        <v>0</v>
      </c>
    </row>
    <row r="325" spans="1:9" x14ac:dyDescent="0.2">
      <c r="A325" s="2">
        <v>13</v>
      </c>
      <c r="B325" s="1" t="s">
        <v>87</v>
      </c>
      <c r="C325" s="4">
        <v>6</v>
      </c>
      <c r="D325" s="8">
        <v>1.52</v>
      </c>
      <c r="E325" s="4">
        <v>0</v>
      </c>
      <c r="F325" s="8">
        <v>0</v>
      </c>
      <c r="G325" s="4">
        <v>6</v>
      </c>
      <c r="H325" s="8">
        <v>2.59</v>
      </c>
      <c r="I325" s="4">
        <v>0</v>
      </c>
    </row>
    <row r="326" spans="1:9" x14ac:dyDescent="0.2">
      <c r="A326" s="2">
        <v>13</v>
      </c>
      <c r="B326" s="1" t="s">
        <v>88</v>
      </c>
      <c r="C326" s="4">
        <v>6</v>
      </c>
      <c r="D326" s="8">
        <v>1.52</v>
      </c>
      <c r="E326" s="4">
        <v>2</v>
      </c>
      <c r="F326" s="8">
        <v>1.24</v>
      </c>
      <c r="G326" s="4">
        <v>4</v>
      </c>
      <c r="H326" s="8">
        <v>1.72</v>
      </c>
      <c r="I326" s="4">
        <v>0</v>
      </c>
    </row>
    <row r="327" spans="1:9" x14ac:dyDescent="0.2">
      <c r="A327" s="2">
        <v>13</v>
      </c>
      <c r="B327" s="1" t="s">
        <v>134</v>
      </c>
      <c r="C327" s="4">
        <v>6</v>
      </c>
      <c r="D327" s="8">
        <v>1.52</v>
      </c>
      <c r="E327" s="4">
        <v>1</v>
      </c>
      <c r="F327" s="8">
        <v>0.62</v>
      </c>
      <c r="G327" s="4">
        <v>5</v>
      </c>
      <c r="H327" s="8">
        <v>2.16</v>
      </c>
      <c r="I327" s="4">
        <v>0</v>
      </c>
    </row>
    <row r="328" spans="1:9" x14ac:dyDescent="0.2">
      <c r="A328" s="2">
        <v>13</v>
      </c>
      <c r="B328" s="1" t="s">
        <v>144</v>
      </c>
      <c r="C328" s="4">
        <v>6</v>
      </c>
      <c r="D328" s="8">
        <v>1.52</v>
      </c>
      <c r="E328" s="4">
        <v>0</v>
      </c>
      <c r="F328" s="8">
        <v>0</v>
      </c>
      <c r="G328" s="4">
        <v>6</v>
      </c>
      <c r="H328" s="8">
        <v>2.59</v>
      </c>
      <c r="I328" s="4">
        <v>0</v>
      </c>
    </row>
    <row r="329" spans="1:9" x14ac:dyDescent="0.2">
      <c r="A329" s="2">
        <v>13</v>
      </c>
      <c r="B329" s="1" t="s">
        <v>91</v>
      </c>
      <c r="C329" s="4">
        <v>6</v>
      </c>
      <c r="D329" s="8">
        <v>1.52</v>
      </c>
      <c r="E329" s="4">
        <v>2</v>
      </c>
      <c r="F329" s="8">
        <v>1.24</v>
      </c>
      <c r="G329" s="4">
        <v>4</v>
      </c>
      <c r="H329" s="8">
        <v>1.72</v>
      </c>
      <c r="I329" s="4">
        <v>0</v>
      </c>
    </row>
    <row r="330" spans="1:9" x14ac:dyDescent="0.2">
      <c r="A330" s="2">
        <v>13</v>
      </c>
      <c r="B330" s="1" t="s">
        <v>92</v>
      </c>
      <c r="C330" s="4">
        <v>6</v>
      </c>
      <c r="D330" s="8">
        <v>1.52</v>
      </c>
      <c r="E330" s="4">
        <v>2</v>
      </c>
      <c r="F330" s="8">
        <v>1.24</v>
      </c>
      <c r="G330" s="4">
        <v>4</v>
      </c>
      <c r="H330" s="8">
        <v>1.72</v>
      </c>
      <c r="I330" s="4">
        <v>0</v>
      </c>
    </row>
    <row r="331" spans="1:9" x14ac:dyDescent="0.2">
      <c r="A331" s="2">
        <v>13</v>
      </c>
      <c r="B331" s="1" t="s">
        <v>93</v>
      </c>
      <c r="C331" s="4">
        <v>6</v>
      </c>
      <c r="D331" s="8">
        <v>1.52</v>
      </c>
      <c r="E331" s="4">
        <v>0</v>
      </c>
      <c r="F331" s="8">
        <v>0</v>
      </c>
      <c r="G331" s="4">
        <v>6</v>
      </c>
      <c r="H331" s="8">
        <v>2.59</v>
      </c>
      <c r="I331" s="4">
        <v>0</v>
      </c>
    </row>
    <row r="332" spans="1:9" x14ac:dyDescent="0.2">
      <c r="A332" s="2">
        <v>13</v>
      </c>
      <c r="B332" s="1" t="s">
        <v>145</v>
      </c>
      <c r="C332" s="4">
        <v>6</v>
      </c>
      <c r="D332" s="8">
        <v>1.52</v>
      </c>
      <c r="E332" s="4">
        <v>5</v>
      </c>
      <c r="F332" s="8">
        <v>3.11</v>
      </c>
      <c r="G332" s="4">
        <v>1</v>
      </c>
      <c r="H332" s="8">
        <v>0.43</v>
      </c>
      <c r="I332" s="4">
        <v>0</v>
      </c>
    </row>
    <row r="333" spans="1:9" x14ac:dyDescent="0.2">
      <c r="A333" s="2">
        <v>13</v>
      </c>
      <c r="B333" s="1" t="s">
        <v>100</v>
      </c>
      <c r="C333" s="4">
        <v>6</v>
      </c>
      <c r="D333" s="8">
        <v>1.52</v>
      </c>
      <c r="E333" s="4">
        <v>2</v>
      </c>
      <c r="F333" s="8">
        <v>1.24</v>
      </c>
      <c r="G333" s="4">
        <v>4</v>
      </c>
      <c r="H333" s="8">
        <v>1.72</v>
      </c>
      <c r="I333" s="4">
        <v>0</v>
      </c>
    </row>
    <row r="334" spans="1:9" x14ac:dyDescent="0.2">
      <c r="A334" s="1"/>
      <c r="C334" s="4"/>
      <c r="D334" s="8"/>
      <c r="E334" s="4"/>
      <c r="F334" s="8"/>
      <c r="G334" s="4"/>
      <c r="H334" s="8"/>
      <c r="I334" s="4"/>
    </row>
    <row r="335" spans="1:9" x14ac:dyDescent="0.2">
      <c r="A335" s="1" t="s">
        <v>14</v>
      </c>
      <c r="C335" s="4"/>
      <c r="D335" s="8"/>
      <c r="E335" s="4"/>
      <c r="F335" s="8"/>
      <c r="G335" s="4"/>
      <c r="H335" s="8"/>
      <c r="I335" s="4"/>
    </row>
    <row r="336" spans="1:9" x14ac:dyDescent="0.2">
      <c r="A336" s="2">
        <v>1</v>
      </c>
      <c r="B336" s="1" t="s">
        <v>102</v>
      </c>
      <c r="C336" s="4">
        <v>30</v>
      </c>
      <c r="D336" s="8">
        <v>6.05</v>
      </c>
      <c r="E336" s="4">
        <v>28</v>
      </c>
      <c r="F336" s="8">
        <v>12.9</v>
      </c>
      <c r="G336" s="4">
        <v>2</v>
      </c>
      <c r="H336" s="8">
        <v>0.75</v>
      </c>
      <c r="I336" s="4">
        <v>0</v>
      </c>
    </row>
    <row r="337" spans="1:9" x14ac:dyDescent="0.2">
      <c r="A337" s="2">
        <v>2</v>
      </c>
      <c r="B337" s="1" t="s">
        <v>101</v>
      </c>
      <c r="C337" s="4">
        <v>18</v>
      </c>
      <c r="D337" s="8">
        <v>3.63</v>
      </c>
      <c r="E337" s="4">
        <v>17</v>
      </c>
      <c r="F337" s="8">
        <v>7.83</v>
      </c>
      <c r="G337" s="4">
        <v>1</v>
      </c>
      <c r="H337" s="8">
        <v>0.37</v>
      </c>
      <c r="I337" s="4">
        <v>0</v>
      </c>
    </row>
    <row r="338" spans="1:9" x14ac:dyDescent="0.2">
      <c r="A338" s="2">
        <v>3</v>
      </c>
      <c r="B338" s="1" t="s">
        <v>90</v>
      </c>
      <c r="C338" s="4">
        <v>17</v>
      </c>
      <c r="D338" s="8">
        <v>3.43</v>
      </c>
      <c r="E338" s="4">
        <v>1</v>
      </c>
      <c r="F338" s="8">
        <v>0.46</v>
      </c>
      <c r="G338" s="4">
        <v>16</v>
      </c>
      <c r="H338" s="8">
        <v>5.97</v>
      </c>
      <c r="I338" s="4">
        <v>0</v>
      </c>
    </row>
    <row r="339" spans="1:9" x14ac:dyDescent="0.2">
      <c r="A339" s="2">
        <v>4</v>
      </c>
      <c r="B339" s="1" t="s">
        <v>87</v>
      </c>
      <c r="C339" s="4">
        <v>12</v>
      </c>
      <c r="D339" s="8">
        <v>2.42</v>
      </c>
      <c r="E339" s="4">
        <v>1</v>
      </c>
      <c r="F339" s="8">
        <v>0.46</v>
      </c>
      <c r="G339" s="4">
        <v>11</v>
      </c>
      <c r="H339" s="8">
        <v>4.0999999999999996</v>
      </c>
      <c r="I339" s="4">
        <v>0</v>
      </c>
    </row>
    <row r="340" spans="1:9" x14ac:dyDescent="0.2">
      <c r="A340" s="2">
        <v>4</v>
      </c>
      <c r="B340" s="1" t="s">
        <v>106</v>
      </c>
      <c r="C340" s="4">
        <v>12</v>
      </c>
      <c r="D340" s="8">
        <v>2.42</v>
      </c>
      <c r="E340" s="4">
        <v>4</v>
      </c>
      <c r="F340" s="8">
        <v>1.84</v>
      </c>
      <c r="G340" s="4">
        <v>8</v>
      </c>
      <c r="H340" s="8">
        <v>2.99</v>
      </c>
      <c r="I340" s="4">
        <v>0</v>
      </c>
    </row>
    <row r="341" spans="1:9" x14ac:dyDescent="0.2">
      <c r="A341" s="2">
        <v>6</v>
      </c>
      <c r="B341" s="1" t="s">
        <v>89</v>
      </c>
      <c r="C341" s="4">
        <v>11</v>
      </c>
      <c r="D341" s="8">
        <v>2.2200000000000002</v>
      </c>
      <c r="E341" s="4">
        <v>5</v>
      </c>
      <c r="F341" s="8">
        <v>2.2999999999999998</v>
      </c>
      <c r="G341" s="4">
        <v>6</v>
      </c>
      <c r="H341" s="8">
        <v>2.2400000000000002</v>
      </c>
      <c r="I341" s="4">
        <v>0</v>
      </c>
    </row>
    <row r="342" spans="1:9" x14ac:dyDescent="0.2">
      <c r="A342" s="2">
        <v>6</v>
      </c>
      <c r="B342" s="1" t="s">
        <v>91</v>
      </c>
      <c r="C342" s="4">
        <v>11</v>
      </c>
      <c r="D342" s="8">
        <v>2.2200000000000002</v>
      </c>
      <c r="E342" s="4">
        <v>7</v>
      </c>
      <c r="F342" s="8">
        <v>3.23</v>
      </c>
      <c r="G342" s="4">
        <v>4</v>
      </c>
      <c r="H342" s="8">
        <v>1.49</v>
      </c>
      <c r="I342" s="4">
        <v>0</v>
      </c>
    </row>
    <row r="343" spans="1:9" x14ac:dyDescent="0.2">
      <c r="A343" s="2">
        <v>6</v>
      </c>
      <c r="B343" s="1" t="s">
        <v>93</v>
      </c>
      <c r="C343" s="4">
        <v>11</v>
      </c>
      <c r="D343" s="8">
        <v>2.2200000000000002</v>
      </c>
      <c r="E343" s="4">
        <v>3</v>
      </c>
      <c r="F343" s="8">
        <v>1.38</v>
      </c>
      <c r="G343" s="4">
        <v>8</v>
      </c>
      <c r="H343" s="8">
        <v>2.99</v>
      </c>
      <c r="I343" s="4">
        <v>0</v>
      </c>
    </row>
    <row r="344" spans="1:9" x14ac:dyDescent="0.2">
      <c r="A344" s="2">
        <v>6</v>
      </c>
      <c r="B344" s="1" t="s">
        <v>94</v>
      </c>
      <c r="C344" s="4">
        <v>11</v>
      </c>
      <c r="D344" s="8">
        <v>2.2200000000000002</v>
      </c>
      <c r="E344" s="4">
        <v>6</v>
      </c>
      <c r="F344" s="8">
        <v>2.76</v>
      </c>
      <c r="G344" s="4">
        <v>5</v>
      </c>
      <c r="H344" s="8">
        <v>1.87</v>
      </c>
      <c r="I344" s="4">
        <v>0</v>
      </c>
    </row>
    <row r="345" spans="1:9" x14ac:dyDescent="0.2">
      <c r="A345" s="2">
        <v>10</v>
      </c>
      <c r="B345" s="1" t="s">
        <v>119</v>
      </c>
      <c r="C345" s="4">
        <v>10</v>
      </c>
      <c r="D345" s="8">
        <v>2.02</v>
      </c>
      <c r="E345" s="4">
        <v>3</v>
      </c>
      <c r="F345" s="8">
        <v>1.38</v>
      </c>
      <c r="G345" s="4">
        <v>7</v>
      </c>
      <c r="H345" s="8">
        <v>2.61</v>
      </c>
      <c r="I345" s="4">
        <v>0</v>
      </c>
    </row>
    <row r="346" spans="1:9" x14ac:dyDescent="0.2">
      <c r="A346" s="2">
        <v>10</v>
      </c>
      <c r="B346" s="1" t="s">
        <v>129</v>
      </c>
      <c r="C346" s="4">
        <v>10</v>
      </c>
      <c r="D346" s="8">
        <v>2.02</v>
      </c>
      <c r="E346" s="4">
        <v>0</v>
      </c>
      <c r="F346" s="8">
        <v>0</v>
      </c>
      <c r="G346" s="4">
        <v>1</v>
      </c>
      <c r="H346" s="8">
        <v>0.37</v>
      </c>
      <c r="I346" s="4">
        <v>0</v>
      </c>
    </row>
    <row r="347" spans="1:9" x14ac:dyDescent="0.2">
      <c r="A347" s="2">
        <v>12</v>
      </c>
      <c r="B347" s="1" t="s">
        <v>121</v>
      </c>
      <c r="C347" s="4">
        <v>9</v>
      </c>
      <c r="D347" s="8">
        <v>1.81</v>
      </c>
      <c r="E347" s="4">
        <v>3</v>
      </c>
      <c r="F347" s="8">
        <v>1.38</v>
      </c>
      <c r="G347" s="4">
        <v>6</v>
      </c>
      <c r="H347" s="8">
        <v>2.2400000000000002</v>
      </c>
      <c r="I347" s="4">
        <v>0</v>
      </c>
    </row>
    <row r="348" spans="1:9" x14ac:dyDescent="0.2">
      <c r="A348" s="2">
        <v>12</v>
      </c>
      <c r="B348" s="1" t="s">
        <v>105</v>
      </c>
      <c r="C348" s="4">
        <v>9</v>
      </c>
      <c r="D348" s="8">
        <v>1.81</v>
      </c>
      <c r="E348" s="4">
        <v>9</v>
      </c>
      <c r="F348" s="8">
        <v>4.1500000000000004</v>
      </c>
      <c r="G348" s="4">
        <v>0</v>
      </c>
      <c r="H348" s="8">
        <v>0</v>
      </c>
      <c r="I348" s="4">
        <v>0</v>
      </c>
    </row>
    <row r="349" spans="1:9" x14ac:dyDescent="0.2">
      <c r="A349" s="2">
        <v>14</v>
      </c>
      <c r="B349" s="1" t="s">
        <v>88</v>
      </c>
      <c r="C349" s="4">
        <v>8</v>
      </c>
      <c r="D349" s="8">
        <v>1.61</v>
      </c>
      <c r="E349" s="4">
        <v>4</v>
      </c>
      <c r="F349" s="8">
        <v>1.84</v>
      </c>
      <c r="G349" s="4">
        <v>4</v>
      </c>
      <c r="H349" s="8">
        <v>1.49</v>
      </c>
      <c r="I349" s="4">
        <v>0</v>
      </c>
    </row>
    <row r="350" spans="1:9" x14ac:dyDescent="0.2">
      <c r="A350" s="2">
        <v>14</v>
      </c>
      <c r="B350" s="1" t="s">
        <v>146</v>
      </c>
      <c r="C350" s="4">
        <v>8</v>
      </c>
      <c r="D350" s="8">
        <v>1.61</v>
      </c>
      <c r="E350" s="4">
        <v>0</v>
      </c>
      <c r="F350" s="8">
        <v>0</v>
      </c>
      <c r="G350" s="4">
        <v>8</v>
      </c>
      <c r="H350" s="8">
        <v>2.99</v>
      </c>
      <c r="I350" s="4">
        <v>0</v>
      </c>
    </row>
    <row r="351" spans="1:9" x14ac:dyDescent="0.2">
      <c r="A351" s="2">
        <v>14</v>
      </c>
      <c r="B351" s="1" t="s">
        <v>92</v>
      </c>
      <c r="C351" s="4">
        <v>8</v>
      </c>
      <c r="D351" s="8">
        <v>1.61</v>
      </c>
      <c r="E351" s="4">
        <v>1</v>
      </c>
      <c r="F351" s="8">
        <v>0.46</v>
      </c>
      <c r="G351" s="4">
        <v>7</v>
      </c>
      <c r="H351" s="8">
        <v>2.61</v>
      </c>
      <c r="I351" s="4">
        <v>0</v>
      </c>
    </row>
    <row r="352" spans="1:9" x14ac:dyDescent="0.2">
      <c r="A352" s="2">
        <v>14</v>
      </c>
      <c r="B352" s="1" t="s">
        <v>98</v>
      </c>
      <c r="C352" s="4">
        <v>8</v>
      </c>
      <c r="D352" s="8">
        <v>1.61</v>
      </c>
      <c r="E352" s="4">
        <v>5</v>
      </c>
      <c r="F352" s="8">
        <v>2.2999999999999998</v>
      </c>
      <c r="G352" s="4">
        <v>3</v>
      </c>
      <c r="H352" s="8">
        <v>1.1200000000000001</v>
      </c>
      <c r="I352" s="4">
        <v>0</v>
      </c>
    </row>
    <row r="353" spans="1:9" x14ac:dyDescent="0.2">
      <c r="A353" s="2">
        <v>14</v>
      </c>
      <c r="B353" s="1" t="s">
        <v>100</v>
      </c>
      <c r="C353" s="4">
        <v>8</v>
      </c>
      <c r="D353" s="8">
        <v>1.61</v>
      </c>
      <c r="E353" s="4">
        <v>8</v>
      </c>
      <c r="F353" s="8">
        <v>3.69</v>
      </c>
      <c r="G353" s="4">
        <v>0</v>
      </c>
      <c r="H353" s="8">
        <v>0</v>
      </c>
      <c r="I353" s="4">
        <v>0</v>
      </c>
    </row>
    <row r="354" spans="1:9" x14ac:dyDescent="0.2">
      <c r="A354" s="2">
        <v>19</v>
      </c>
      <c r="B354" s="1" t="s">
        <v>107</v>
      </c>
      <c r="C354" s="4">
        <v>7</v>
      </c>
      <c r="D354" s="8">
        <v>1.41</v>
      </c>
      <c r="E354" s="4">
        <v>1</v>
      </c>
      <c r="F354" s="8">
        <v>0.46</v>
      </c>
      <c r="G354" s="4">
        <v>6</v>
      </c>
      <c r="H354" s="8">
        <v>2.2400000000000002</v>
      </c>
      <c r="I354" s="4">
        <v>0</v>
      </c>
    </row>
    <row r="355" spans="1:9" x14ac:dyDescent="0.2">
      <c r="A355" s="2">
        <v>19</v>
      </c>
      <c r="B355" s="1" t="s">
        <v>112</v>
      </c>
      <c r="C355" s="4">
        <v>7</v>
      </c>
      <c r="D355" s="8">
        <v>1.41</v>
      </c>
      <c r="E355" s="4">
        <v>0</v>
      </c>
      <c r="F355" s="8">
        <v>0</v>
      </c>
      <c r="G355" s="4">
        <v>7</v>
      </c>
      <c r="H355" s="8">
        <v>2.61</v>
      </c>
      <c r="I355" s="4">
        <v>0</v>
      </c>
    </row>
    <row r="356" spans="1:9" x14ac:dyDescent="0.2">
      <c r="A356" s="2">
        <v>19</v>
      </c>
      <c r="B356" s="1" t="s">
        <v>133</v>
      </c>
      <c r="C356" s="4">
        <v>7</v>
      </c>
      <c r="D356" s="8">
        <v>1.41</v>
      </c>
      <c r="E356" s="4">
        <v>5</v>
      </c>
      <c r="F356" s="8">
        <v>2.2999999999999998</v>
      </c>
      <c r="G356" s="4">
        <v>2</v>
      </c>
      <c r="H356" s="8">
        <v>0.75</v>
      </c>
      <c r="I356" s="4">
        <v>0</v>
      </c>
    </row>
    <row r="357" spans="1:9" x14ac:dyDescent="0.2">
      <c r="A357" s="2">
        <v>19</v>
      </c>
      <c r="B357" s="1" t="s">
        <v>118</v>
      </c>
      <c r="C357" s="4">
        <v>7</v>
      </c>
      <c r="D357" s="8">
        <v>1.41</v>
      </c>
      <c r="E357" s="4">
        <v>4</v>
      </c>
      <c r="F357" s="8">
        <v>1.84</v>
      </c>
      <c r="G357" s="4">
        <v>3</v>
      </c>
      <c r="H357" s="8">
        <v>1.1200000000000001</v>
      </c>
      <c r="I357" s="4">
        <v>0</v>
      </c>
    </row>
    <row r="358" spans="1:9" x14ac:dyDescent="0.2">
      <c r="A358" s="1"/>
      <c r="C358" s="4"/>
      <c r="D358" s="8"/>
      <c r="E358" s="4"/>
      <c r="F358" s="8"/>
      <c r="G358" s="4"/>
      <c r="H358" s="8"/>
      <c r="I358" s="4"/>
    </row>
    <row r="359" spans="1:9" x14ac:dyDescent="0.2">
      <c r="A359" s="1" t="s">
        <v>15</v>
      </c>
      <c r="C359" s="4"/>
      <c r="D359" s="8"/>
      <c r="E359" s="4"/>
      <c r="F359" s="8"/>
      <c r="G359" s="4"/>
      <c r="H359" s="8"/>
      <c r="I359" s="4"/>
    </row>
    <row r="360" spans="1:9" x14ac:dyDescent="0.2">
      <c r="A360" s="2">
        <v>1</v>
      </c>
      <c r="B360" s="1" t="s">
        <v>96</v>
      </c>
      <c r="C360" s="4">
        <v>33</v>
      </c>
      <c r="D360" s="8">
        <v>7.62</v>
      </c>
      <c r="E360" s="4">
        <v>30</v>
      </c>
      <c r="F360" s="8">
        <v>11.36</v>
      </c>
      <c r="G360" s="4">
        <v>3</v>
      </c>
      <c r="H360" s="8">
        <v>1.85</v>
      </c>
      <c r="I360" s="4">
        <v>0</v>
      </c>
    </row>
    <row r="361" spans="1:9" x14ac:dyDescent="0.2">
      <c r="A361" s="2">
        <v>2</v>
      </c>
      <c r="B361" s="1" t="s">
        <v>94</v>
      </c>
      <c r="C361" s="4">
        <v>32</v>
      </c>
      <c r="D361" s="8">
        <v>7.39</v>
      </c>
      <c r="E361" s="4">
        <v>24</v>
      </c>
      <c r="F361" s="8">
        <v>9.09</v>
      </c>
      <c r="G361" s="4">
        <v>8</v>
      </c>
      <c r="H361" s="8">
        <v>4.9400000000000004</v>
      </c>
      <c r="I361" s="4">
        <v>0</v>
      </c>
    </row>
    <row r="362" spans="1:9" x14ac:dyDescent="0.2">
      <c r="A362" s="2">
        <v>3</v>
      </c>
      <c r="B362" s="1" t="s">
        <v>91</v>
      </c>
      <c r="C362" s="4">
        <v>20</v>
      </c>
      <c r="D362" s="8">
        <v>4.62</v>
      </c>
      <c r="E362" s="4">
        <v>9</v>
      </c>
      <c r="F362" s="8">
        <v>3.41</v>
      </c>
      <c r="G362" s="4">
        <v>11</v>
      </c>
      <c r="H362" s="8">
        <v>6.79</v>
      </c>
      <c r="I362" s="4">
        <v>0</v>
      </c>
    </row>
    <row r="363" spans="1:9" x14ac:dyDescent="0.2">
      <c r="A363" s="2">
        <v>4</v>
      </c>
      <c r="B363" s="1" t="s">
        <v>93</v>
      </c>
      <c r="C363" s="4">
        <v>19</v>
      </c>
      <c r="D363" s="8">
        <v>4.3899999999999997</v>
      </c>
      <c r="E363" s="4">
        <v>8</v>
      </c>
      <c r="F363" s="8">
        <v>3.03</v>
      </c>
      <c r="G363" s="4">
        <v>11</v>
      </c>
      <c r="H363" s="8">
        <v>6.79</v>
      </c>
      <c r="I363" s="4">
        <v>0</v>
      </c>
    </row>
    <row r="364" spans="1:9" x14ac:dyDescent="0.2">
      <c r="A364" s="2">
        <v>4</v>
      </c>
      <c r="B364" s="1" t="s">
        <v>102</v>
      </c>
      <c r="C364" s="4">
        <v>19</v>
      </c>
      <c r="D364" s="8">
        <v>4.3899999999999997</v>
      </c>
      <c r="E364" s="4">
        <v>17</v>
      </c>
      <c r="F364" s="8">
        <v>6.44</v>
      </c>
      <c r="G364" s="4">
        <v>2</v>
      </c>
      <c r="H364" s="8">
        <v>1.23</v>
      </c>
      <c r="I364" s="4">
        <v>0</v>
      </c>
    </row>
    <row r="365" spans="1:9" x14ac:dyDescent="0.2">
      <c r="A365" s="2">
        <v>6</v>
      </c>
      <c r="B365" s="1" t="s">
        <v>115</v>
      </c>
      <c r="C365" s="4">
        <v>17</v>
      </c>
      <c r="D365" s="8">
        <v>3.93</v>
      </c>
      <c r="E365" s="4">
        <v>9</v>
      </c>
      <c r="F365" s="8">
        <v>3.41</v>
      </c>
      <c r="G365" s="4">
        <v>8</v>
      </c>
      <c r="H365" s="8">
        <v>4.9400000000000004</v>
      </c>
      <c r="I365" s="4">
        <v>0</v>
      </c>
    </row>
    <row r="366" spans="1:9" x14ac:dyDescent="0.2">
      <c r="A366" s="2">
        <v>7</v>
      </c>
      <c r="B366" s="1" t="s">
        <v>101</v>
      </c>
      <c r="C366" s="4">
        <v>12</v>
      </c>
      <c r="D366" s="8">
        <v>2.77</v>
      </c>
      <c r="E366" s="4">
        <v>12</v>
      </c>
      <c r="F366" s="8">
        <v>4.55</v>
      </c>
      <c r="G366" s="4">
        <v>0</v>
      </c>
      <c r="H366" s="8">
        <v>0</v>
      </c>
      <c r="I366" s="4">
        <v>0</v>
      </c>
    </row>
    <row r="367" spans="1:9" x14ac:dyDescent="0.2">
      <c r="A367" s="2">
        <v>8</v>
      </c>
      <c r="B367" s="1" t="s">
        <v>100</v>
      </c>
      <c r="C367" s="4">
        <v>9</v>
      </c>
      <c r="D367" s="8">
        <v>2.08</v>
      </c>
      <c r="E367" s="4">
        <v>8</v>
      </c>
      <c r="F367" s="8">
        <v>3.03</v>
      </c>
      <c r="G367" s="4">
        <v>1</v>
      </c>
      <c r="H367" s="8">
        <v>0.62</v>
      </c>
      <c r="I367" s="4">
        <v>0</v>
      </c>
    </row>
    <row r="368" spans="1:9" x14ac:dyDescent="0.2">
      <c r="A368" s="2">
        <v>8</v>
      </c>
      <c r="B368" s="1" t="s">
        <v>105</v>
      </c>
      <c r="C368" s="4">
        <v>9</v>
      </c>
      <c r="D368" s="8">
        <v>2.08</v>
      </c>
      <c r="E368" s="4">
        <v>9</v>
      </c>
      <c r="F368" s="8">
        <v>3.41</v>
      </c>
      <c r="G368" s="4">
        <v>0</v>
      </c>
      <c r="H368" s="8">
        <v>0</v>
      </c>
      <c r="I368" s="4">
        <v>0</v>
      </c>
    </row>
    <row r="369" spans="1:9" x14ac:dyDescent="0.2">
      <c r="A369" s="2">
        <v>10</v>
      </c>
      <c r="B369" s="1" t="s">
        <v>145</v>
      </c>
      <c r="C369" s="4">
        <v>8</v>
      </c>
      <c r="D369" s="8">
        <v>1.85</v>
      </c>
      <c r="E369" s="4">
        <v>7</v>
      </c>
      <c r="F369" s="8">
        <v>2.65</v>
      </c>
      <c r="G369" s="4">
        <v>1</v>
      </c>
      <c r="H369" s="8">
        <v>0.62</v>
      </c>
      <c r="I369" s="4">
        <v>0</v>
      </c>
    </row>
    <row r="370" spans="1:9" x14ac:dyDescent="0.2">
      <c r="A370" s="2">
        <v>10</v>
      </c>
      <c r="B370" s="1" t="s">
        <v>118</v>
      </c>
      <c r="C370" s="4">
        <v>8</v>
      </c>
      <c r="D370" s="8">
        <v>1.85</v>
      </c>
      <c r="E370" s="4">
        <v>7</v>
      </c>
      <c r="F370" s="8">
        <v>2.65</v>
      </c>
      <c r="G370" s="4">
        <v>1</v>
      </c>
      <c r="H370" s="8">
        <v>0.62</v>
      </c>
      <c r="I370" s="4">
        <v>0</v>
      </c>
    </row>
    <row r="371" spans="1:9" x14ac:dyDescent="0.2">
      <c r="A371" s="2">
        <v>10</v>
      </c>
      <c r="B371" s="1" t="s">
        <v>104</v>
      </c>
      <c r="C371" s="4">
        <v>8</v>
      </c>
      <c r="D371" s="8">
        <v>1.85</v>
      </c>
      <c r="E371" s="4">
        <v>6</v>
      </c>
      <c r="F371" s="8">
        <v>2.27</v>
      </c>
      <c r="G371" s="4">
        <v>2</v>
      </c>
      <c r="H371" s="8">
        <v>1.23</v>
      </c>
      <c r="I371" s="4">
        <v>0</v>
      </c>
    </row>
    <row r="372" spans="1:9" x14ac:dyDescent="0.2">
      <c r="A372" s="2">
        <v>13</v>
      </c>
      <c r="B372" s="1" t="s">
        <v>89</v>
      </c>
      <c r="C372" s="4">
        <v>7</v>
      </c>
      <c r="D372" s="8">
        <v>1.62</v>
      </c>
      <c r="E372" s="4">
        <v>6</v>
      </c>
      <c r="F372" s="8">
        <v>2.27</v>
      </c>
      <c r="G372" s="4">
        <v>1</v>
      </c>
      <c r="H372" s="8">
        <v>0.62</v>
      </c>
      <c r="I372" s="4">
        <v>0</v>
      </c>
    </row>
    <row r="373" spans="1:9" x14ac:dyDescent="0.2">
      <c r="A373" s="2">
        <v>13</v>
      </c>
      <c r="B373" s="1" t="s">
        <v>147</v>
      </c>
      <c r="C373" s="4">
        <v>7</v>
      </c>
      <c r="D373" s="8">
        <v>1.62</v>
      </c>
      <c r="E373" s="4">
        <v>4</v>
      </c>
      <c r="F373" s="8">
        <v>1.52</v>
      </c>
      <c r="G373" s="4">
        <v>3</v>
      </c>
      <c r="H373" s="8">
        <v>1.85</v>
      </c>
      <c r="I373" s="4">
        <v>0</v>
      </c>
    </row>
    <row r="374" spans="1:9" x14ac:dyDescent="0.2">
      <c r="A374" s="2">
        <v>15</v>
      </c>
      <c r="B374" s="1" t="s">
        <v>88</v>
      </c>
      <c r="C374" s="4">
        <v>6</v>
      </c>
      <c r="D374" s="8">
        <v>1.39</v>
      </c>
      <c r="E374" s="4">
        <v>2</v>
      </c>
      <c r="F374" s="8">
        <v>0.76</v>
      </c>
      <c r="G374" s="4">
        <v>4</v>
      </c>
      <c r="H374" s="8">
        <v>2.4700000000000002</v>
      </c>
      <c r="I374" s="4">
        <v>0</v>
      </c>
    </row>
    <row r="375" spans="1:9" x14ac:dyDescent="0.2">
      <c r="A375" s="2">
        <v>15</v>
      </c>
      <c r="B375" s="1" t="s">
        <v>117</v>
      </c>
      <c r="C375" s="4">
        <v>6</v>
      </c>
      <c r="D375" s="8">
        <v>1.39</v>
      </c>
      <c r="E375" s="4">
        <v>2</v>
      </c>
      <c r="F375" s="8">
        <v>0.76</v>
      </c>
      <c r="G375" s="4">
        <v>4</v>
      </c>
      <c r="H375" s="8">
        <v>2.4700000000000002</v>
      </c>
      <c r="I375" s="4">
        <v>0</v>
      </c>
    </row>
    <row r="376" spans="1:9" x14ac:dyDescent="0.2">
      <c r="A376" s="2">
        <v>15</v>
      </c>
      <c r="B376" s="1" t="s">
        <v>111</v>
      </c>
      <c r="C376" s="4">
        <v>6</v>
      </c>
      <c r="D376" s="8">
        <v>1.39</v>
      </c>
      <c r="E376" s="4">
        <v>2</v>
      </c>
      <c r="F376" s="8">
        <v>0.76</v>
      </c>
      <c r="G376" s="4">
        <v>4</v>
      </c>
      <c r="H376" s="8">
        <v>2.4700000000000002</v>
      </c>
      <c r="I376" s="4">
        <v>0</v>
      </c>
    </row>
    <row r="377" spans="1:9" x14ac:dyDescent="0.2">
      <c r="A377" s="2">
        <v>15</v>
      </c>
      <c r="B377" s="1" t="s">
        <v>95</v>
      </c>
      <c r="C377" s="4">
        <v>6</v>
      </c>
      <c r="D377" s="8">
        <v>1.39</v>
      </c>
      <c r="E377" s="4">
        <v>4</v>
      </c>
      <c r="F377" s="8">
        <v>1.52</v>
      </c>
      <c r="G377" s="4">
        <v>2</v>
      </c>
      <c r="H377" s="8">
        <v>1.23</v>
      </c>
      <c r="I377" s="4">
        <v>0</v>
      </c>
    </row>
    <row r="378" spans="1:9" x14ac:dyDescent="0.2">
      <c r="A378" s="2">
        <v>15</v>
      </c>
      <c r="B378" s="1" t="s">
        <v>98</v>
      </c>
      <c r="C378" s="4">
        <v>6</v>
      </c>
      <c r="D378" s="8">
        <v>1.39</v>
      </c>
      <c r="E378" s="4">
        <v>5</v>
      </c>
      <c r="F378" s="8">
        <v>1.89</v>
      </c>
      <c r="G378" s="4">
        <v>1</v>
      </c>
      <c r="H378" s="8">
        <v>0.62</v>
      </c>
      <c r="I378" s="4">
        <v>0</v>
      </c>
    </row>
    <row r="379" spans="1:9" x14ac:dyDescent="0.2">
      <c r="A379" s="2">
        <v>15</v>
      </c>
      <c r="B379" s="1" t="s">
        <v>99</v>
      </c>
      <c r="C379" s="4">
        <v>6</v>
      </c>
      <c r="D379" s="8">
        <v>1.39</v>
      </c>
      <c r="E379" s="4">
        <v>4</v>
      </c>
      <c r="F379" s="8">
        <v>1.52</v>
      </c>
      <c r="G379" s="4">
        <v>2</v>
      </c>
      <c r="H379" s="8">
        <v>1.23</v>
      </c>
      <c r="I379" s="4">
        <v>0</v>
      </c>
    </row>
    <row r="380" spans="1:9" x14ac:dyDescent="0.2">
      <c r="A380" s="2">
        <v>15</v>
      </c>
      <c r="B380" s="1" t="s">
        <v>148</v>
      </c>
      <c r="C380" s="4">
        <v>6</v>
      </c>
      <c r="D380" s="8">
        <v>1.39</v>
      </c>
      <c r="E380" s="4">
        <v>4</v>
      </c>
      <c r="F380" s="8">
        <v>1.52</v>
      </c>
      <c r="G380" s="4">
        <v>2</v>
      </c>
      <c r="H380" s="8">
        <v>1.23</v>
      </c>
      <c r="I380" s="4">
        <v>0</v>
      </c>
    </row>
    <row r="381" spans="1:9" x14ac:dyDescent="0.2">
      <c r="A381" s="1"/>
      <c r="C381" s="4"/>
      <c r="D381" s="8"/>
      <c r="E381" s="4"/>
      <c r="F381" s="8"/>
      <c r="G381" s="4"/>
      <c r="H381" s="8"/>
      <c r="I381" s="4"/>
    </row>
    <row r="382" spans="1:9" x14ac:dyDescent="0.2">
      <c r="A382" s="1" t="s">
        <v>16</v>
      </c>
      <c r="C382" s="4"/>
      <c r="D382" s="8"/>
      <c r="E382" s="4"/>
      <c r="F382" s="8"/>
      <c r="G382" s="4"/>
      <c r="H382" s="8"/>
      <c r="I382" s="4"/>
    </row>
    <row r="383" spans="1:9" x14ac:dyDescent="0.2">
      <c r="A383" s="2">
        <v>1</v>
      </c>
      <c r="B383" s="1" t="s">
        <v>102</v>
      </c>
      <c r="C383" s="4">
        <v>24</v>
      </c>
      <c r="D383" s="8">
        <v>5.03</v>
      </c>
      <c r="E383" s="4">
        <v>22</v>
      </c>
      <c r="F383" s="8">
        <v>9.69</v>
      </c>
      <c r="G383" s="4">
        <v>2</v>
      </c>
      <c r="H383" s="8">
        <v>0.81</v>
      </c>
      <c r="I383" s="4">
        <v>0</v>
      </c>
    </row>
    <row r="384" spans="1:9" x14ac:dyDescent="0.2">
      <c r="A384" s="2">
        <v>2</v>
      </c>
      <c r="B384" s="1" t="s">
        <v>149</v>
      </c>
      <c r="C384" s="4">
        <v>21</v>
      </c>
      <c r="D384" s="8">
        <v>4.4000000000000004</v>
      </c>
      <c r="E384" s="4">
        <v>1</v>
      </c>
      <c r="F384" s="8">
        <v>0.44</v>
      </c>
      <c r="G384" s="4">
        <v>20</v>
      </c>
      <c r="H384" s="8">
        <v>8.06</v>
      </c>
      <c r="I384" s="4">
        <v>0</v>
      </c>
    </row>
    <row r="385" spans="1:9" x14ac:dyDescent="0.2">
      <c r="A385" s="2">
        <v>3</v>
      </c>
      <c r="B385" s="1" t="s">
        <v>101</v>
      </c>
      <c r="C385" s="4">
        <v>20</v>
      </c>
      <c r="D385" s="8">
        <v>4.1900000000000004</v>
      </c>
      <c r="E385" s="4">
        <v>20</v>
      </c>
      <c r="F385" s="8">
        <v>8.81</v>
      </c>
      <c r="G385" s="4">
        <v>0</v>
      </c>
      <c r="H385" s="8">
        <v>0</v>
      </c>
      <c r="I385" s="4">
        <v>0</v>
      </c>
    </row>
    <row r="386" spans="1:9" x14ac:dyDescent="0.2">
      <c r="A386" s="2">
        <v>4</v>
      </c>
      <c r="B386" s="1" t="s">
        <v>100</v>
      </c>
      <c r="C386" s="4">
        <v>16</v>
      </c>
      <c r="D386" s="8">
        <v>3.35</v>
      </c>
      <c r="E386" s="4">
        <v>16</v>
      </c>
      <c r="F386" s="8">
        <v>7.05</v>
      </c>
      <c r="G386" s="4">
        <v>0</v>
      </c>
      <c r="H386" s="8">
        <v>0</v>
      </c>
      <c r="I386" s="4">
        <v>0</v>
      </c>
    </row>
    <row r="387" spans="1:9" x14ac:dyDescent="0.2">
      <c r="A387" s="2">
        <v>5</v>
      </c>
      <c r="B387" s="1" t="s">
        <v>105</v>
      </c>
      <c r="C387" s="4">
        <v>15</v>
      </c>
      <c r="D387" s="8">
        <v>3.14</v>
      </c>
      <c r="E387" s="4">
        <v>15</v>
      </c>
      <c r="F387" s="8">
        <v>6.61</v>
      </c>
      <c r="G387" s="4">
        <v>0</v>
      </c>
      <c r="H387" s="8">
        <v>0</v>
      </c>
      <c r="I387" s="4">
        <v>0</v>
      </c>
    </row>
    <row r="388" spans="1:9" x14ac:dyDescent="0.2">
      <c r="A388" s="2">
        <v>6</v>
      </c>
      <c r="B388" s="1" t="s">
        <v>121</v>
      </c>
      <c r="C388" s="4">
        <v>12</v>
      </c>
      <c r="D388" s="8">
        <v>2.52</v>
      </c>
      <c r="E388" s="4">
        <v>2</v>
      </c>
      <c r="F388" s="8">
        <v>0.88</v>
      </c>
      <c r="G388" s="4">
        <v>10</v>
      </c>
      <c r="H388" s="8">
        <v>4.03</v>
      </c>
      <c r="I388" s="4">
        <v>0</v>
      </c>
    </row>
    <row r="389" spans="1:9" x14ac:dyDescent="0.2">
      <c r="A389" s="2">
        <v>6</v>
      </c>
      <c r="B389" s="1" t="s">
        <v>94</v>
      </c>
      <c r="C389" s="4">
        <v>12</v>
      </c>
      <c r="D389" s="8">
        <v>2.52</v>
      </c>
      <c r="E389" s="4">
        <v>8</v>
      </c>
      <c r="F389" s="8">
        <v>3.52</v>
      </c>
      <c r="G389" s="4">
        <v>4</v>
      </c>
      <c r="H389" s="8">
        <v>1.61</v>
      </c>
      <c r="I389" s="4">
        <v>0</v>
      </c>
    </row>
    <row r="390" spans="1:9" x14ac:dyDescent="0.2">
      <c r="A390" s="2">
        <v>8</v>
      </c>
      <c r="B390" s="1" t="s">
        <v>92</v>
      </c>
      <c r="C390" s="4">
        <v>11</v>
      </c>
      <c r="D390" s="8">
        <v>2.31</v>
      </c>
      <c r="E390" s="4">
        <v>8</v>
      </c>
      <c r="F390" s="8">
        <v>3.52</v>
      </c>
      <c r="G390" s="4">
        <v>3</v>
      </c>
      <c r="H390" s="8">
        <v>1.21</v>
      </c>
      <c r="I390" s="4">
        <v>0</v>
      </c>
    </row>
    <row r="391" spans="1:9" x14ac:dyDescent="0.2">
      <c r="A391" s="2">
        <v>9</v>
      </c>
      <c r="B391" s="1" t="s">
        <v>87</v>
      </c>
      <c r="C391" s="4">
        <v>10</v>
      </c>
      <c r="D391" s="8">
        <v>2.1</v>
      </c>
      <c r="E391" s="4">
        <v>1</v>
      </c>
      <c r="F391" s="8">
        <v>0.44</v>
      </c>
      <c r="G391" s="4">
        <v>9</v>
      </c>
      <c r="H391" s="8">
        <v>3.63</v>
      </c>
      <c r="I391" s="4">
        <v>0</v>
      </c>
    </row>
    <row r="392" spans="1:9" x14ac:dyDescent="0.2">
      <c r="A392" s="2">
        <v>9</v>
      </c>
      <c r="B392" s="1" t="s">
        <v>93</v>
      </c>
      <c r="C392" s="4">
        <v>10</v>
      </c>
      <c r="D392" s="8">
        <v>2.1</v>
      </c>
      <c r="E392" s="4">
        <v>3</v>
      </c>
      <c r="F392" s="8">
        <v>1.32</v>
      </c>
      <c r="G392" s="4">
        <v>7</v>
      </c>
      <c r="H392" s="8">
        <v>2.82</v>
      </c>
      <c r="I392" s="4">
        <v>0</v>
      </c>
    </row>
    <row r="393" spans="1:9" x14ac:dyDescent="0.2">
      <c r="A393" s="2">
        <v>9</v>
      </c>
      <c r="B393" s="1" t="s">
        <v>98</v>
      </c>
      <c r="C393" s="4">
        <v>10</v>
      </c>
      <c r="D393" s="8">
        <v>2.1</v>
      </c>
      <c r="E393" s="4">
        <v>7</v>
      </c>
      <c r="F393" s="8">
        <v>3.08</v>
      </c>
      <c r="G393" s="4">
        <v>3</v>
      </c>
      <c r="H393" s="8">
        <v>1.21</v>
      </c>
      <c r="I393" s="4">
        <v>0</v>
      </c>
    </row>
    <row r="394" spans="1:9" x14ac:dyDescent="0.2">
      <c r="A394" s="2">
        <v>12</v>
      </c>
      <c r="B394" s="1" t="s">
        <v>120</v>
      </c>
      <c r="C394" s="4">
        <v>9</v>
      </c>
      <c r="D394" s="8">
        <v>1.89</v>
      </c>
      <c r="E394" s="4">
        <v>1</v>
      </c>
      <c r="F394" s="8">
        <v>0.44</v>
      </c>
      <c r="G394" s="4">
        <v>8</v>
      </c>
      <c r="H394" s="8">
        <v>3.23</v>
      </c>
      <c r="I394" s="4">
        <v>0</v>
      </c>
    </row>
    <row r="395" spans="1:9" x14ac:dyDescent="0.2">
      <c r="A395" s="2">
        <v>12</v>
      </c>
      <c r="B395" s="1" t="s">
        <v>133</v>
      </c>
      <c r="C395" s="4">
        <v>9</v>
      </c>
      <c r="D395" s="8">
        <v>1.89</v>
      </c>
      <c r="E395" s="4">
        <v>6</v>
      </c>
      <c r="F395" s="8">
        <v>2.64</v>
      </c>
      <c r="G395" s="4">
        <v>2</v>
      </c>
      <c r="H395" s="8">
        <v>0.81</v>
      </c>
      <c r="I395" s="4">
        <v>1</v>
      </c>
    </row>
    <row r="396" spans="1:9" x14ac:dyDescent="0.2">
      <c r="A396" s="2">
        <v>14</v>
      </c>
      <c r="B396" s="1" t="s">
        <v>89</v>
      </c>
      <c r="C396" s="4">
        <v>8</v>
      </c>
      <c r="D396" s="8">
        <v>1.68</v>
      </c>
      <c r="E396" s="4">
        <v>2</v>
      </c>
      <c r="F396" s="8">
        <v>0.88</v>
      </c>
      <c r="G396" s="4">
        <v>6</v>
      </c>
      <c r="H396" s="8">
        <v>2.42</v>
      </c>
      <c r="I396" s="4">
        <v>0</v>
      </c>
    </row>
    <row r="397" spans="1:9" x14ac:dyDescent="0.2">
      <c r="A397" s="2">
        <v>14</v>
      </c>
      <c r="B397" s="1" t="s">
        <v>91</v>
      </c>
      <c r="C397" s="4">
        <v>8</v>
      </c>
      <c r="D397" s="8">
        <v>1.68</v>
      </c>
      <c r="E397" s="4">
        <v>6</v>
      </c>
      <c r="F397" s="8">
        <v>2.64</v>
      </c>
      <c r="G397" s="4">
        <v>2</v>
      </c>
      <c r="H397" s="8">
        <v>0.81</v>
      </c>
      <c r="I397" s="4">
        <v>0</v>
      </c>
    </row>
    <row r="398" spans="1:9" x14ac:dyDescent="0.2">
      <c r="A398" s="2">
        <v>14</v>
      </c>
      <c r="B398" s="1" t="s">
        <v>99</v>
      </c>
      <c r="C398" s="4">
        <v>8</v>
      </c>
      <c r="D398" s="8">
        <v>1.68</v>
      </c>
      <c r="E398" s="4">
        <v>7</v>
      </c>
      <c r="F398" s="8">
        <v>3.08</v>
      </c>
      <c r="G398" s="4">
        <v>1</v>
      </c>
      <c r="H398" s="8">
        <v>0.4</v>
      </c>
      <c r="I398" s="4">
        <v>0</v>
      </c>
    </row>
    <row r="399" spans="1:9" x14ac:dyDescent="0.2">
      <c r="A399" s="2">
        <v>14</v>
      </c>
      <c r="B399" s="1" t="s">
        <v>118</v>
      </c>
      <c r="C399" s="4">
        <v>8</v>
      </c>
      <c r="D399" s="8">
        <v>1.68</v>
      </c>
      <c r="E399" s="4">
        <v>3</v>
      </c>
      <c r="F399" s="8">
        <v>1.32</v>
      </c>
      <c r="G399" s="4">
        <v>5</v>
      </c>
      <c r="H399" s="8">
        <v>2.02</v>
      </c>
      <c r="I399" s="4">
        <v>0</v>
      </c>
    </row>
    <row r="400" spans="1:9" x14ac:dyDescent="0.2">
      <c r="A400" s="2">
        <v>14</v>
      </c>
      <c r="B400" s="1" t="s">
        <v>104</v>
      </c>
      <c r="C400" s="4">
        <v>8</v>
      </c>
      <c r="D400" s="8">
        <v>1.68</v>
      </c>
      <c r="E400" s="4">
        <v>7</v>
      </c>
      <c r="F400" s="8">
        <v>3.08</v>
      </c>
      <c r="G400" s="4">
        <v>1</v>
      </c>
      <c r="H400" s="8">
        <v>0.4</v>
      </c>
      <c r="I400" s="4">
        <v>0</v>
      </c>
    </row>
    <row r="401" spans="1:9" x14ac:dyDescent="0.2">
      <c r="A401" s="2">
        <v>19</v>
      </c>
      <c r="B401" s="1" t="s">
        <v>126</v>
      </c>
      <c r="C401" s="4">
        <v>7</v>
      </c>
      <c r="D401" s="8">
        <v>1.47</v>
      </c>
      <c r="E401" s="4">
        <v>7</v>
      </c>
      <c r="F401" s="8">
        <v>3.08</v>
      </c>
      <c r="G401" s="4">
        <v>0</v>
      </c>
      <c r="H401" s="8">
        <v>0</v>
      </c>
      <c r="I401" s="4">
        <v>0</v>
      </c>
    </row>
    <row r="402" spans="1:9" x14ac:dyDescent="0.2">
      <c r="A402" s="2">
        <v>20</v>
      </c>
      <c r="B402" s="1" t="s">
        <v>97</v>
      </c>
      <c r="C402" s="4">
        <v>6</v>
      </c>
      <c r="D402" s="8">
        <v>1.26</v>
      </c>
      <c r="E402" s="4">
        <v>3</v>
      </c>
      <c r="F402" s="8">
        <v>1.32</v>
      </c>
      <c r="G402" s="4">
        <v>3</v>
      </c>
      <c r="H402" s="8">
        <v>1.21</v>
      </c>
      <c r="I402" s="4">
        <v>0</v>
      </c>
    </row>
    <row r="403" spans="1:9" x14ac:dyDescent="0.2">
      <c r="A403" s="2">
        <v>20</v>
      </c>
      <c r="B403" s="1" t="s">
        <v>148</v>
      </c>
      <c r="C403" s="4">
        <v>6</v>
      </c>
      <c r="D403" s="8">
        <v>1.26</v>
      </c>
      <c r="E403" s="4">
        <v>6</v>
      </c>
      <c r="F403" s="8">
        <v>2.64</v>
      </c>
      <c r="G403" s="4">
        <v>0</v>
      </c>
      <c r="H403" s="8">
        <v>0</v>
      </c>
      <c r="I403" s="4">
        <v>0</v>
      </c>
    </row>
    <row r="404" spans="1:9" x14ac:dyDescent="0.2">
      <c r="A404" s="2">
        <v>20</v>
      </c>
      <c r="B404" s="1" t="s">
        <v>150</v>
      </c>
      <c r="C404" s="4">
        <v>6</v>
      </c>
      <c r="D404" s="8">
        <v>1.26</v>
      </c>
      <c r="E404" s="4">
        <v>4</v>
      </c>
      <c r="F404" s="8">
        <v>1.76</v>
      </c>
      <c r="G404" s="4">
        <v>2</v>
      </c>
      <c r="H404" s="8">
        <v>0.81</v>
      </c>
      <c r="I404" s="4">
        <v>0</v>
      </c>
    </row>
    <row r="405" spans="1:9" x14ac:dyDescent="0.2">
      <c r="A405" s="2">
        <v>20</v>
      </c>
      <c r="B405" s="1" t="s">
        <v>129</v>
      </c>
      <c r="C405" s="4">
        <v>6</v>
      </c>
      <c r="D405" s="8">
        <v>1.26</v>
      </c>
      <c r="E405" s="4">
        <v>0</v>
      </c>
      <c r="F405" s="8">
        <v>0</v>
      </c>
      <c r="G405" s="4">
        <v>6</v>
      </c>
      <c r="H405" s="8">
        <v>2.42</v>
      </c>
      <c r="I405" s="4">
        <v>0</v>
      </c>
    </row>
    <row r="406" spans="1:9" x14ac:dyDescent="0.2">
      <c r="A406" s="2">
        <v>20</v>
      </c>
      <c r="B406" s="1" t="s">
        <v>103</v>
      </c>
      <c r="C406" s="4">
        <v>6</v>
      </c>
      <c r="D406" s="8">
        <v>1.26</v>
      </c>
      <c r="E406" s="4">
        <v>4</v>
      </c>
      <c r="F406" s="8">
        <v>1.76</v>
      </c>
      <c r="G406" s="4">
        <v>2</v>
      </c>
      <c r="H406" s="8">
        <v>0.81</v>
      </c>
      <c r="I406" s="4">
        <v>0</v>
      </c>
    </row>
    <row r="407" spans="1:9" x14ac:dyDescent="0.2">
      <c r="A407" s="1"/>
      <c r="C407" s="4"/>
      <c r="D407" s="8"/>
      <c r="E407" s="4"/>
      <c r="F407" s="8"/>
      <c r="G407" s="4"/>
      <c r="H407" s="8"/>
      <c r="I407" s="4"/>
    </row>
    <row r="408" spans="1:9" x14ac:dyDescent="0.2">
      <c r="A408" s="1" t="s">
        <v>17</v>
      </c>
      <c r="C408" s="4"/>
      <c r="D408" s="8"/>
      <c r="E408" s="4"/>
      <c r="F408" s="8"/>
      <c r="G408" s="4"/>
      <c r="H408" s="8"/>
      <c r="I408" s="4"/>
    </row>
    <row r="409" spans="1:9" x14ac:dyDescent="0.2">
      <c r="A409" s="2">
        <v>1</v>
      </c>
      <c r="B409" s="1" t="s">
        <v>87</v>
      </c>
      <c r="C409" s="4">
        <v>33</v>
      </c>
      <c r="D409" s="8">
        <v>7.25</v>
      </c>
      <c r="E409" s="4">
        <v>2</v>
      </c>
      <c r="F409" s="8">
        <v>0.76</v>
      </c>
      <c r="G409" s="4">
        <v>31</v>
      </c>
      <c r="H409" s="8">
        <v>16.940000000000001</v>
      </c>
      <c r="I409" s="4">
        <v>0</v>
      </c>
    </row>
    <row r="410" spans="1:9" x14ac:dyDescent="0.2">
      <c r="A410" s="2">
        <v>2</v>
      </c>
      <c r="B410" s="1" t="s">
        <v>102</v>
      </c>
      <c r="C410" s="4">
        <v>21</v>
      </c>
      <c r="D410" s="8">
        <v>4.62</v>
      </c>
      <c r="E410" s="4">
        <v>20</v>
      </c>
      <c r="F410" s="8">
        <v>7.63</v>
      </c>
      <c r="G410" s="4">
        <v>1</v>
      </c>
      <c r="H410" s="8">
        <v>0.55000000000000004</v>
      </c>
      <c r="I410" s="4">
        <v>0</v>
      </c>
    </row>
    <row r="411" spans="1:9" x14ac:dyDescent="0.2">
      <c r="A411" s="2">
        <v>3</v>
      </c>
      <c r="B411" s="1" t="s">
        <v>92</v>
      </c>
      <c r="C411" s="4">
        <v>17</v>
      </c>
      <c r="D411" s="8">
        <v>3.74</v>
      </c>
      <c r="E411" s="4">
        <v>11</v>
      </c>
      <c r="F411" s="8">
        <v>4.2</v>
      </c>
      <c r="G411" s="4">
        <v>6</v>
      </c>
      <c r="H411" s="8">
        <v>3.28</v>
      </c>
      <c r="I411" s="4">
        <v>0</v>
      </c>
    </row>
    <row r="412" spans="1:9" x14ac:dyDescent="0.2">
      <c r="A412" s="2">
        <v>4</v>
      </c>
      <c r="B412" s="1" t="s">
        <v>89</v>
      </c>
      <c r="C412" s="4">
        <v>15</v>
      </c>
      <c r="D412" s="8">
        <v>3.3</v>
      </c>
      <c r="E412" s="4">
        <v>5</v>
      </c>
      <c r="F412" s="8">
        <v>1.91</v>
      </c>
      <c r="G412" s="4">
        <v>10</v>
      </c>
      <c r="H412" s="8">
        <v>5.46</v>
      </c>
      <c r="I412" s="4">
        <v>0</v>
      </c>
    </row>
    <row r="413" spans="1:9" x14ac:dyDescent="0.2">
      <c r="A413" s="2">
        <v>5</v>
      </c>
      <c r="B413" s="1" t="s">
        <v>100</v>
      </c>
      <c r="C413" s="4">
        <v>14</v>
      </c>
      <c r="D413" s="8">
        <v>3.08</v>
      </c>
      <c r="E413" s="4">
        <v>14</v>
      </c>
      <c r="F413" s="8">
        <v>5.34</v>
      </c>
      <c r="G413" s="4">
        <v>0</v>
      </c>
      <c r="H413" s="8">
        <v>0</v>
      </c>
      <c r="I413" s="4">
        <v>0</v>
      </c>
    </row>
    <row r="414" spans="1:9" x14ac:dyDescent="0.2">
      <c r="A414" s="2">
        <v>5</v>
      </c>
      <c r="B414" s="1" t="s">
        <v>101</v>
      </c>
      <c r="C414" s="4">
        <v>14</v>
      </c>
      <c r="D414" s="8">
        <v>3.08</v>
      </c>
      <c r="E414" s="4">
        <v>14</v>
      </c>
      <c r="F414" s="8">
        <v>5.34</v>
      </c>
      <c r="G414" s="4">
        <v>0</v>
      </c>
      <c r="H414" s="8">
        <v>0</v>
      </c>
      <c r="I414" s="4">
        <v>0</v>
      </c>
    </row>
    <row r="415" spans="1:9" x14ac:dyDescent="0.2">
      <c r="A415" s="2">
        <v>7</v>
      </c>
      <c r="B415" s="1" t="s">
        <v>94</v>
      </c>
      <c r="C415" s="4">
        <v>13</v>
      </c>
      <c r="D415" s="8">
        <v>2.86</v>
      </c>
      <c r="E415" s="4">
        <v>11</v>
      </c>
      <c r="F415" s="8">
        <v>4.2</v>
      </c>
      <c r="G415" s="4">
        <v>2</v>
      </c>
      <c r="H415" s="8">
        <v>1.0900000000000001</v>
      </c>
      <c r="I415" s="4">
        <v>0</v>
      </c>
    </row>
    <row r="416" spans="1:9" x14ac:dyDescent="0.2">
      <c r="A416" s="2">
        <v>7</v>
      </c>
      <c r="B416" s="1" t="s">
        <v>145</v>
      </c>
      <c r="C416" s="4">
        <v>13</v>
      </c>
      <c r="D416" s="8">
        <v>2.86</v>
      </c>
      <c r="E416" s="4">
        <v>12</v>
      </c>
      <c r="F416" s="8">
        <v>4.58</v>
      </c>
      <c r="G416" s="4">
        <v>1</v>
      </c>
      <c r="H416" s="8">
        <v>0.55000000000000004</v>
      </c>
      <c r="I416" s="4">
        <v>0</v>
      </c>
    </row>
    <row r="417" spans="1:9" x14ac:dyDescent="0.2">
      <c r="A417" s="2">
        <v>9</v>
      </c>
      <c r="B417" s="1" t="s">
        <v>151</v>
      </c>
      <c r="C417" s="4">
        <v>12</v>
      </c>
      <c r="D417" s="8">
        <v>2.64</v>
      </c>
      <c r="E417" s="4">
        <v>11</v>
      </c>
      <c r="F417" s="8">
        <v>4.2</v>
      </c>
      <c r="G417" s="4">
        <v>1</v>
      </c>
      <c r="H417" s="8">
        <v>0.55000000000000004</v>
      </c>
      <c r="I417" s="4">
        <v>0</v>
      </c>
    </row>
    <row r="418" spans="1:9" x14ac:dyDescent="0.2">
      <c r="A418" s="2">
        <v>9</v>
      </c>
      <c r="B418" s="1" t="s">
        <v>91</v>
      </c>
      <c r="C418" s="4">
        <v>12</v>
      </c>
      <c r="D418" s="8">
        <v>2.64</v>
      </c>
      <c r="E418" s="4">
        <v>9</v>
      </c>
      <c r="F418" s="8">
        <v>3.44</v>
      </c>
      <c r="G418" s="4">
        <v>3</v>
      </c>
      <c r="H418" s="8">
        <v>1.64</v>
      </c>
      <c r="I418" s="4">
        <v>0</v>
      </c>
    </row>
    <row r="419" spans="1:9" x14ac:dyDescent="0.2">
      <c r="A419" s="2">
        <v>11</v>
      </c>
      <c r="B419" s="1" t="s">
        <v>105</v>
      </c>
      <c r="C419" s="4">
        <v>11</v>
      </c>
      <c r="D419" s="8">
        <v>2.42</v>
      </c>
      <c r="E419" s="4">
        <v>11</v>
      </c>
      <c r="F419" s="8">
        <v>4.2</v>
      </c>
      <c r="G419" s="4">
        <v>0</v>
      </c>
      <c r="H419" s="8">
        <v>0</v>
      </c>
      <c r="I419" s="4">
        <v>0</v>
      </c>
    </row>
    <row r="420" spans="1:9" x14ac:dyDescent="0.2">
      <c r="A420" s="2">
        <v>12</v>
      </c>
      <c r="B420" s="1" t="s">
        <v>107</v>
      </c>
      <c r="C420" s="4">
        <v>9</v>
      </c>
      <c r="D420" s="8">
        <v>1.98</v>
      </c>
      <c r="E420" s="4">
        <v>6</v>
      </c>
      <c r="F420" s="8">
        <v>2.29</v>
      </c>
      <c r="G420" s="4">
        <v>3</v>
      </c>
      <c r="H420" s="8">
        <v>1.64</v>
      </c>
      <c r="I420" s="4">
        <v>0</v>
      </c>
    </row>
    <row r="421" spans="1:9" x14ac:dyDescent="0.2">
      <c r="A421" s="2">
        <v>12</v>
      </c>
      <c r="B421" s="1" t="s">
        <v>97</v>
      </c>
      <c r="C421" s="4">
        <v>9</v>
      </c>
      <c r="D421" s="8">
        <v>1.98</v>
      </c>
      <c r="E421" s="4">
        <v>4</v>
      </c>
      <c r="F421" s="8">
        <v>1.53</v>
      </c>
      <c r="G421" s="4">
        <v>5</v>
      </c>
      <c r="H421" s="8">
        <v>2.73</v>
      </c>
      <c r="I421" s="4">
        <v>0</v>
      </c>
    </row>
    <row r="422" spans="1:9" x14ac:dyDescent="0.2">
      <c r="A422" s="2">
        <v>14</v>
      </c>
      <c r="B422" s="1" t="s">
        <v>88</v>
      </c>
      <c r="C422" s="4">
        <v>8</v>
      </c>
      <c r="D422" s="8">
        <v>1.76</v>
      </c>
      <c r="E422" s="4">
        <v>4</v>
      </c>
      <c r="F422" s="8">
        <v>1.53</v>
      </c>
      <c r="G422" s="4">
        <v>4</v>
      </c>
      <c r="H422" s="8">
        <v>2.19</v>
      </c>
      <c r="I422" s="4">
        <v>0</v>
      </c>
    </row>
    <row r="423" spans="1:9" x14ac:dyDescent="0.2">
      <c r="A423" s="2">
        <v>14</v>
      </c>
      <c r="B423" s="1" t="s">
        <v>112</v>
      </c>
      <c r="C423" s="4">
        <v>8</v>
      </c>
      <c r="D423" s="8">
        <v>1.76</v>
      </c>
      <c r="E423" s="4">
        <v>4</v>
      </c>
      <c r="F423" s="8">
        <v>1.53</v>
      </c>
      <c r="G423" s="4">
        <v>4</v>
      </c>
      <c r="H423" s="8">
        <v>2.19</v>
      </c>
      <c r="I423" s="4">
        <v>0</v>
      </c>
    </row>
    <row r="424" spans="1:9" x14ac:dyDescent="0.2">
      <c r="A424" s="2">
        <v>16</v>
      </c>
      <c r="B424" s="1" t="s">
        <v>154</v>
      </c>
      <c r="C424" s="4">
        <v>7</v>
      </c>
      <c r="D424" s="8">
        <v>1.54</v>
      </c>
      <c r="E424" s="4">
        <v>5</v>
      </c>
      <c r="F424" s="8">
        <v>1.91</v>
      </c>
      <c r="G424" s="4">
        <v>2</v>
      </c>
      <c r="H424" s="8">
        <v>1.0900000000000001</v>
      </c>
      <c r="I424" s="4">
        <v>0</v>
      </c>
    </row>
    <row r="425" spans="1:9" x14ac:dyDescent="0.2">
      <c r="A425" s="2">
        <v>16</v>
      </c>
      <c r="B425" s="1" t="s">
        <v>104</v>
      </c>
      <c r="C425" s="4">
        <v>7</v>
      </c>
      <c r="D425" s="8">
        <v>1.54</v>
      </c>
      <c r="E425" s="4">
        <v>7</v>
      </c>
      <c r="F425" s="8">
        <v>2.67</v>
      </c>
      <c r="G425" s="4">
        <v>0</v>
      </c>
      <c r="H425" s="8">
        <v>0</v>
      </c>
      <c r="I425" s="4">
        <v>0</v>
      </c>
    </row>
    <row r="426" spans="1:9" x14ac:dyDescent="0.2">
      <c r="A426" s="2">
        <v>18</v>
      </c>
      <c r="B426" s="1" t="s">
        <v>130</v>
      </c>
      <c r="C426" s="4">
        <v>6</v>
      </c>
      <c r="D426" s="8">
        <v>1.32</v>
      </c>
      <c r="E426" s="4">
        <v>5</v>
      </c>
      <c r="F426" s="8">
        <v>1.91</v>
      </c>
      <c r="G426" s="4">
        <v>1</v>
      </c>
      <c r="H426" s="8">
        <v>0.55000000000000004</v>
      </c>
      <c r="I426" s="4">
        <v>0</v>
      </c>
    </row>
    <row r="427" spans="1:9" x14ac:dyDescent="0.2">
      <c r="A427" s="2">
        <v>18</v>
      </c>
      <c r="B427" s="1" t="s">
        <v>152</v>
      </c>
      <c r="C427" s="4">
        <v>6</v>
      </c>
      <c r="D427" s="8">
        <v>1.32</v>
      </c>
      <c r="E427" s="4">
        <v>2</v>
      </c>
      <c r="F427" s="8">
        <v>0.76</v>
      </c>
      <c r="G427" s="4">
        <v>4</v>
      </c>
      <c r="H427" s="8">
        <v>2.19</v>
      </c>
      <c r="I427" s="4">
        <v>0</v>
      </c>
    </row>
    <row r="428" spans="1:9" x14ac:dyDescent="0.2">
      <c r="A428" s="2">
        <v>18</v>
      </c>
      <c r="B428" s="1" t="s">
        <v>153</v>
      </c>
      <c r="C428" s="4">
        <v>6</v>
      </c>
      <c r="D428" s="8">
        <v>1.32</v>
      </c>
      <c r="E428" s="4">
        <v>5</v>
      </c>
      <c r="F428" s="8">
        <v>1.91</v>
      </c>
      <c r="G428" s="4">
        <v>1</v>
      </c>
      <c r="H428" s="8">
        <v>0.55000000000000004</v>
      </c>
      <c r="I428" s="4">
        <v>0</v>
      </c>
    </row>
    <row r="429" spans="1:9" x14ac:dyDescent="0.2">
      <c r="A429" s="2">
        <v>18</v>
      </c>
      <c r="B429" s="1" t="s">
        <v>120</v>
      </c>
      <c r="C429" s="4">
        <v>6</v>
      </c>
      <c r="D429" s="8">
        <v>1.32</v>
      </c>
      <c r="E429" s="4">
        <v>4</v>
      </c>
      <c r="F429" s="8">
        <v>1.53</v>
      </c>
      <c r="G429" s="4">
        <v>2</v>
      </c>
      <c r="H429" s="8">
        <v>1.0900000000000001</v>
      </c>
      <c r="I429" s="4">
        <v>0</v>
      </c>
    </row>
    <row r="430" spans="1:9" x14ac:dyDescent="0.2">
      <c r="A430" s="2">
        <v>18</v>
      </c>
      <c r="B430" s="1" t="s">
        <v>129</v>
      </c>
      <c r="C430" s="4">
        <v>6</v>
      </c>
      <c r="D430" s="8">
        <v>1.32</v>
      </c>
      <c r="E430" s="4">
        <v>0</v>
      </c>
      <c r="F430" s="8">
        <v>0</v>
      </c>
      <c r="G430" s="4">
        <v>0</v>
      </c>
      <c r="H430" s="8">
        <v>0</v>
      </c>
      <c r="I430" s="4">
        <v>0</v>
      </c>
    </row>
    <row r="431" spans="1:9" x14ac:dyDescent="0.2">
      <c r="A431" s="2">
        <v>18</v>
      </c>
      <c r="B431" s="1" t="s">
        <v>106</v>
      </c>
      <c r="C431" s="4">
        <v>6</v>
      </c>
      <c r="D431" s="8">
        <v>1.32</v>
      </c>
      <c r="E431" s="4">
        <v>6</v>
      </c>
      <c r="F431" s="8">
        <v>2.29</v>
      </c>
      <c r="G431" s="4">
        <v>0</v>
      </c>
      <c r="H431" s="8">
        <v>0</v>
      </c>
      <c r="I431" s="4">
        <v>0</v>
      </c>
    </row>
    <row r="432" spans="1:9" x14ac:dyDescent="0.2">
      <c r="A432" s="1"/>
      <c r="C432" s="4"/>
      <c r="D432" s="8"/>
      <c r="E432" s="4"/>
      <c r="F432" s="8"/>
      <c r="G432" s="4"/>
      <c r="H432" s="8"/>
      <c r="I432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産業小分類トップ２０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5361F-3E91-483E-832E-4614CAFA2A9E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156</v>
      </c>
    </row>
    <row r="4" spans="2:9" ht="33" customHeight="1" x14ac:dyDescent="0.2">
      <c r="B4" t="s">
        <v>157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2">
      <c r="B5" t="s">
        <v>18</v>
      </c>
      <c r="C5" s="12">
        <v>22</v>
      </c>
      <c r="D5" s="8">
        <v>0.08</v>
      </c>
      <c r="E5" s="12">
        <v>6</v>
      </c>
      <c r="F5" s="8">
        <v>0.05</v>
      </c>
      <c r="G5" s="12">
        <v>16</v>
      </c>
      <c r="H5" s="8">
        <v>0.12</v>
      </c>
      <c r="I5" s="12">
        <v>0</v>
      </c>
    </row>
    <row r="6" spans="2:9" ht="15" customHeight="1" x14ac:dyDescent="0.2">
      <c r="B6" t="s">
        <v>19</v>
      </c>
      <c r="C6" s="12">
        <v>3399</v>
      </c>
      <c r="D6" s="8">
        <v>13.04</v>
      </c>
      <c r="E6" s="12">
        <v>829</v>
      </c>
      <c r="F6" s="8">
        <v>6.83</v>
      </c>
      <c r="G6" s="12">
        <v>2569</v>
      </c>
      <c r="H6" s="8">
        <v>18.91</v>
      </c>
      <c r="I6" s="12">
        <v>1</v>
      </c>
    </row>
    <row r="7" spans="2:9" ht="15" customHeight="1" x14ac:dyDescent="0.2">
      <c r="B7" t="s">
        <v>20</v>
      </c>
      <c r="C7" s="12">
        <v>2391</v>
      </c>
      <c r="D7" s="8">
        <v>9.17</v>
      </c>
      <c r="E7" s="12">
        <v>762</v>
      </c>
      <c r="F7" s="8">
        <v>6.28</v>
      </c>
      <c r="G7" s="12">
        <v>1628</v>
      </c>
      <c r="H7" s="8">
        <v>11.98</v>
      </c>
      <c r="I7" s="12">
        <v>1</v>
      </c>
    </row>
    <row r="8" spans="2:9" ht="15" customHeight="1" x14ac:dyDescent="0.2">
      <c r="B8" t="s">
        <v>21</v>
      </c>
      <c r="C8" s="12">
        <v>104</v>
      </c>
      <c r="D8" s="8">
        <v>0.4</v>
      </c>
      <c r="E8" s="12">
        <v>0</v>
      </c>
      <c r="F8" s="8">
        <v>0</v>
      </c>
      <c r="G8" s="12">
        <v>96</v>
      </c>
      <c r="H8" s="8">
        <v>0.71</v>
      </c>
      <c r="I8" s="12">
        <v>0</v>
      </c>
    </row>
    <row r="9" spans="2:9" ht="15" customHeight="1" x14ac:dyDescent="0.2">
      <c r="B9" t="s">
        <v>22</v>
      </c>
      <c r="C9" s="12">
        <v>210</v>
      </c>
      <c r="D9" s="8">
        <v>0.81</v>
      </c>
      <c r="E9" s="12">
        <v>7</v>
      </c>
      <c r="F9" s="8">
        <v>0.06</v>
      </c>
      <c r="G9" s="12">
        <v>201</v>
      </c>
      <c r="H9" s="8">
        <v>1.48</v>
      </c>
      <c r="I9" s="12">
        <v>1</v>
      </c>
    </row>
    <row r="10" spans="2:9" ht="15" customHeight="1" x14ac:dyDescent="0.2">
      <c r="B10" t="s">
        <v>23</v>
      </c>
      <c r="C10" s="12">
        <v>289</v>
      </c>
      <c r="D10" s="8">
        <v>1.1100000000000001</v>
      </c>
      <c r="E10" s="12">
        <v>47</v>
      </c>
      <c r="F10" s="8">
        <v>0.39</v>
      </c>
      <c r="G10" s="12">
        <v>232</v>
      </c>
      <c r="H10" s="8">
        <v>1.71</v>
      </c>
      <c r="I10" s="12">
        <v>3</v>
      </c>
    </row>
    <row r="11" spans="2:9" ht="15" customHeight="1" x14ac:dyDescent="0.2">
      <c r="B11" t="s">
        <v>24</v>
      </c>
      <c r="C11" s="12">
        <v>6426</v>
      </c>
      <c r="D11" s="8">
        <v>24.65</v>
      </c>
      <c r="E11" s="12">
        <v>2511</v>
      </c>
      <c r="F11" s="8">
        <v>20.69</v>
      </c>
      <c r="G11" s="12">
        <v>3911</v>
      </c>
      <c r="H11" s="8">
        <v>28.78</v>
      </c>
      <c r="I11" s="12">
        <v>4</v>
      </c>
    </row>
    <row r="12" spans="2:9" ht="15" customHeight="1" x14ac:dyDescent="0.2">
      <c r="B12" t="s">
        <v>25</v>
      </c>
      <c r="C12" s="12">
        <v>203</v>
      </c>
      <c r="D12" s="8">
        <v>0.78</v>
      </c>
      <c r="E12" s="12">
        <v>36</v>
      </c>
      <c r="F12" s="8">
        <v>0.3</v>
      </c>
      <c r="G12" s="12">
        <v>167</v>
      </c>
      <c r="H12" s="8">
        <v>1.23</v>
      </c>
      <c r="I12" s="12">
        <v>0</v>
      </c>
    </row>
    <row r="13" spans="2:9" ht="15" customHeight="1" x14ac:dyDescent="0.2">
      <c r="B13" t="s">
        <v>26</v>
      </c>
      <c r="C13" s="12">
        <v>2533</v>
      </c>
      <c r="D13" s="8">
        <v>9.7200000000000006</v>
      </c>
      <c r="E13" s="12">
        <v>934</v>
      </c>
      <c r="F13" s="8">
        <v>7.69</v>
      </c>
      <c r="G13" s="12">
        <v>1593</v>
      </c>
      <c r="H13" s="8">
        <v>11.72</v>
      </c>
      <c r="I13" s="12">
        <v>1</v>
      </c>
    </row>
    <row r="14" spans="2:9" ht="15" customHeight="1" x14ac:dyDescent="0.2">
      <c r="B14" t="s">
        <v>27</v>
      </c>
      <c r="C14" s="12">
        <v>1354</v>
      </c>
      <c r="D14" s="8">
        <v>5.19</v>
      </c>
      <c r="E14" s="12">
        <v>752</v>
      </c>
      <c r="F14" s="8">
        <v>6.2</v>
      </c>
      <c r="G14" s="12">
        <v>591</v>
      </c>
      <c r="H14" s="8">
        <v>4.3499999999999996</v>
      </c>
      <c r="I14" s="12">
        <v>2</v>
      </c>
    </row>
    <row r="15" spans="2:9" ht="15" customHeight="1" x14ac:dyDescent="0.2">
      <c r="B15" t="s">
        <v>28</v>
      </c>
      <c r="C15" s="12">
        <v>2957</v>
      </c>
      <c r="D15" s="8">
        <v>11.34</v>
      </c>
      <c r="E15" s="12">
        <v>2290</v>
      </c>
      <c r="F15" s="8">
        <v>18.87</v>
      </c>
      <c r="G15" s="12">
        <v>649</v>
      </c>
      <c r="H15" s="8">
        <v>4.78</v>
      </c>
      <c r="I15" s="12">
        <v>3</v>
      </c>
    </row>
    <row r="16" spans="2:9" ht="15" customHeight="1" x14ac:dyDescent="0.2">
      <c r="B16" t="s">
        <v>29</v>
      </c>
      <c r="C16" s="12">
        <v>2999</v>
      </c>
      <c r="D16" s="8">
        <v>11.5</v>
      </c>
      <c r="E16" s="12">
        <v>2268</v>
      </c>
      <c r="F16" s="8">
        <v>18.690000000000001</v>
      </c>
      <c r="G16" s="12">
        <v>698</v>
      </c>
      <c r="H16" s="8">
        <v>5.14</v>
      </c>
      <c r="I16" s="12">
        <v>2</v>
      </c>
    </row>
    <row r="17" spans="2:9" ht="15" customHeight="1" x14ac:dyDescent="0.2">
      <c r="B17" t="s">
        <v>30</v>
      </c>
      <c r="C17" s="12">
        <v>1030</v>
      </c>
      <c r="D17" s="8">
        <v>3.95</v>
      </c>
      <c r="E17" s="12">
        <v>638</v>
      </c>
      <c r="F17" s="8">
        <v>5.26</v>
      </c>
      <c r="G17" s="12">
        <v>279</v>
      </c>
      <c r="H17" s="8">
        <v>2.0499999999999998</v>
      </c>
      <c r="I17" s="12">
        <v>3</v>
      </c>
    </row>
    <row r="18" spans="2:9" ht="15" customHeight="1" x14ac:dyDescent="0.2">
      <c r="B18" t="s">
        <v>31</v>
      </c>
      <c r="C18" s="12">
        <v>1170</v>
      </c>
      <c r="D18" s="8">
        <v>4.49</v>
      </c>
      <c r="E18" s="12">
        <v>740</v>
      </c>
      <c r="F18" s="8">
        <v>6.1</v>
      </c>
      <c r="G18" s="12">
        <v>350</v>
      </c>
      <c r="H18" s="8">
        <v>2.58</v>
      </c>
      <c r="I18" s="12">
        <v>4</v>
      </c>
    </row>
    <row r="19" spans="2:9" ht="15" customHeight="1" x14ac:dyDescent="0.2">
      <c r="B19" t="s">
        <v>32</v>
      </c>
      <c r="C19" s="12">
        <v>986</v>
      </c>
      <c r="D19" s="8">
        <v>3.78</v>
      </c>
      <c r="E19" s="12">
        <v>318</v>
      </c>
      <c r="F19" s="8">
        <v>2.62</v>
      </c>
      <c r="G19" s="12">
        <v>608</v>
      </c>
      <c r="H19" s="8">
        <v>4.47</v>
      </c>
      <c r="I19" s="12">
        <v>20</v>
      </c>
    </row>
    <row r="20" spans="2:9" ht="15" customHeight="1" x14ac:dyDescent="0.2">
      <c r="B20" s="9" t="s">
        <v>158</v>
      </c>
      <c r="C20" s="12">
        <f>SUM(LTBL_37000[総数／事業所数])</f>
        <v>26073</v>
      </c>
      <c r="E20" s="12">
        <f>SUBTOTAL(109,LTBL_37000[個人／事業所数])</f>
        <v>12138</v>
      </c>
      <c r="G20" s="12">
        <f>SUBTOTAL(109,LTBL_37000[法人／事業所数])</f>
        <v>13588</v>
      </c>
      <c r="I20" s="12">
        <f>SUBTOTAL(109,LTBL_37000[法人以外の団体／事業所数])</f>
        <v>45</v>
      </c>
    </row>
    <row r="21" spans="2:9" ht="15" customHeight="1" x14ac:dyDescent="0.2">
      <c r="E21" s="11">
        <f>LTBL_37000[[#Totals],[個人／事業所数]]/LTBL_37000[[#Totals],[総数／事業所数]]</f>
        <v>0.46553906339891843</v>
      </c>
      <c r="G21" s="11">
        <f>LTBL_37000[[#Totals],[法人／事業所数]]/LTBL_37000[[#Totals],[総数／事業所数]]</f>
        <v>0.52115214973344071</v>
      </c>
      <c r="I21" s="11">
        <f>LTBL_37000[[#Totals],[法人以外の団体／事業所数]]/LTBL_37000[[#Totals],[総数／事業所数]]</f>
        <v>1.7259233690024164E-3</v>
      </c>
    </row>
    <row r="23" spans="2:9" ht="33" customHeight="1" x14ac:dyDescent="0.2">
      <c r="B23" t="s">
        <v>159</v>
      </c>
      <c r="C23" s="10" t="s">
        <v>34</v>
      </c>
      <c r="D23" s="10" t="s">
        <v>35</v>
      </c>
      <c r="E23" s="10" t="s">
        <v>36</v>
      </c>
      <c r="F23" s="10" t="s">
        <v>37</v>
      </c>
      <c r="G23" s="10" t="s">
        <v>38</v>
      </c>
      <c r="H23" s="10" t="s">
        <v>39</v>
      </c>
      <c r="I23" s="10" t="s">
        <v>40</v>
      </c>
    </row>
    <row r="24" spans="2:9" ht="15" customHeight="1" x14ac:dyDescent="0.2">
      <c r="B24" t="s">
        <v>56</v>
      </c>
      <c r="C24" s="12">
        <v>2579</v>
      </c>
      <c r="D24" s="8">
        <v>9.89</v>
      </c>
      <c r="E24" s="12">
        <v>2125</v>
      </c>
      <c r="F24" s="8">
        <v>17.510000000000002</v>
      </c>
      <c r="G24" s="12">
        <v>451</v>
      </c>
      <c r="H24" s="8">
        <v>3.32</v>
      </c>
      <c r="I24" s="12">
        <v>3</v>
      </c>
    </row>
    <row r="25" spans="2:9" ht="15" customHeight="1" x14ac:dyDescent="0.2">
      <c r="B25" t="s">
        <v>57</v>
      </c>
      <c r="C25" s="12">
        <v>2534</v>
      </c>
      <c r="D25" s="8">
        <v>9.7200000000000006</v>
      </c>
      <c r="E25" s="12">
        <v>2106</v>
      </c>
      <c r="F25" s="8">
        <v>17.350000000000001</v>
      </c>
      <c r="G25" s="12">
        <v>428</v>
      </c>
      <c r="H25" s="8">
        <v>3.15</v>
      </c>
      <c r="I25" s="12">
        <v>0</v>
      </c>
    </row>
    <row r="26" spans="2:9" ht="15" customHeight="1" x14ac:dyDescent="0.2">
      <c r="B26" t="s">
        <v>53</v>
      </c>
      <c r="C26" s="12">
        <v>1995</v>
      </c>
      <c r="D26" s="8">
        <v>7.65</v>
      </c>
      <c r="E26" s="12">
        <v>812</v>
      </c>
      <c r="F26" s="8">
        <v>6.69</v>
      </c>
      <c r="G26" s="12">
        <v>1177</v>
      </c>
      <c r="H26" s="8">
        <v>8.66</v>
      </c>
      <c r="I26" s="12">
        <v>1</v>
      </c>
    </row>
    <row r="27" spans="2:9" ht="15" customHeight="1" x14ac:dyDescent="0.2">
      <c r="B27" t="s">
        <v>51</v>
      </c>
      <c r="C27" s="12">
        <v>1888</v>
      </c>
      <c r="D27" s="8">
        <v>7.24</v>
      </c>
      <c r="E27" s="12">
        <v>870</v>
      </c>
      <c r="F27" s="8">
        <v>7.17</v>
      </c>
      <c r="G27" s="12">
        <v>1016</v>
      </c>
      <c r="H27" s="8">
        <v>7.48</v>
      </c>
      <c r="I27" s="12">
        <v>2</v>
      </c>
    </row>
    <row r="28" spans="2:9" ht="15" customHeight="1" x14ac:dyDescent="0.2">
      <c r="B28" t="s">
        <v>41</v>
      </c>
      <c r="C28" s="12">
        <v>1502</v>
      </c>
      <c r="D28" s="8">
        <v>5.76</v>
      </c>
      <c r="E28" s="12">
        <v>263</v>
      </c>
      <c r="F28" s="8">
        <v>2.17</v>
      </c>
      <c r="G28" s="12">
        <v>1239</v>
      </c>
      <c r="H28" s="8">
        <v>9.1199999999999992</v>
      </c>
      <c r="I28" s="12">
        <v>0</v>
      </c>
    </row>
    <row r="29" spans="2:9" ht="15" customHeight="1" x14ac:dyDescent="0.2">
      <c r="B29" t="s">
        <v>49</v>
      </c>
      <c r="C29" s="12">
        <v>1082</v>
      </c>
      <c r="D29" s="8">
        <v>4.1500000000000004</v>
      </c>
      <c r="E29" s="12">
        <v>669</v>
      </c>
      <c r="F29" s="8">
        <v>5.51</v>
      </c>
      <c r="G29" s="12">
        <v>411</v>
      </c>
      <c r="H29" s="8">
        <v>3.02</v>
      </c>
      <c r="I29" s="12">
        <v>2</v>
      </c>
    </row>
    <row r="30" spans="2:9" ht="15" customHeight="1" x14ac:dyDescent="0.2">
      <c r="B30" t="s">
        <v>58</v>
      </c>
      <c r="C30" s="12">
        <v>1030</v>
      </c>
      <c r="D30" s="8">
        <v>3.95</v>
      </c>
      <c r="E30" s="12">
        <v>638</v>
      </c>
      <c r="F30" s="8">
        <v>5.26</v>
      </c>
      <c r="G30" s="12">
        <v>279</v>
      </c>
      <c r="H30" s="8">
        <v>2.0499999999999998</v>
      </c>
      <c r="I30" s="12">
        <v>3</v>
      </c>
    </row>
    <row r="31" spans="2:9" ht="15" customHeight="1" x14ac:dyDescent="0.2">
      <c r="B31" t="s">
        <v>42</v>
      </c>
      <c r="C31" s="12">
        <v>969</v>
      </c>
      <c r="D31" s="8">
        <v>3.72</v>
      </c>
      <c r="E31" s="12">
        <v>338</v>
      </c>
      <c r="F31" s="8">
        <v>2.78</v>
      </c>
      <c r="G31" s="12">
        <v>631</v>
      </c>
      <c r="H31" s="8">
        <v>4.6399999999999997</v>
      </c>
      <c r="I31" s="12">
        <v>0</v>
      </c>
    </row>
    <row r="32" spans="2:9" ht="15" customHeight="1" x14ac:dyDescent="0.2">
      <c r="B32" t="s">
        <v>43</v>
      </c>
      <c r="C32" s="12">
        <v>928</v>
      </c>
      <c r="D32" s="8">
        <v>3.56</v>
      </c>
      <c r="E32" s="12">
        <v>228</v>
      </c>
      <c r="F32" s="8">
        <v>1.88</v>
      </c>
      <c r="G32" s="12">
        <v>699</v>
      </c>
      <c r="H32" s="8">
        <v>5.14</v>
      </c>
      <c r="I32" s="12">
        <v>1</v>
      </c>
    </row>
    <row r="33" spans="2:9" ht="15" customHeight="1" x14ac:dyDescent="0.2">
      <c r="B33" t="s">
        <v>59</v>
      </c>
      <c r="C33" s="12">
        <v>841</v>
      </c>
      <c r="D33" s="8">
        <v>3.23</v>
      </c>
      <c r="E33" s="12">
        <v>738</v>
      </c>
      <c r="F33" s="8">
        <v>6.08</v>
      </c>
      <c r="G33" s="12">
        <v>102</v>
      </c>
      <c r="H33" s="8">
        <v>0.75</v>
      </c>
      <c r="I33" s="12">
        <v>1</v>
      </c>
    </row>
    <row r="34" spans="2:9" ht="15" customHeight="1" x14ac:dyDescent="0.2">
      <c r="B34" t="s">
        <v>50</v>
      </c>
      <c r="C34" s="12">
        <v>798</v>
      </c>
      <c r="D34" s="8">
        <v>3.06</v>
      </c>
      <c r="E34" s="12">
        <v>407</v>
      </c>
      <c r="F34" s="8">
        <v>3.35</v>
      </c>
      <c r="G34" s="12">
        <v>391</v>
      </c>
      <c r="H34" s="8">
        <v>2.88</v>
      </c>
      <c r="I34" s="12">
        <v>0</v>
      </c>
    </row>
    <row r="35" spans="2:9" ht="15" customHeight="1" x14ac:dyDescent="0.2">
      <c r="B35" t="s">
        <v>54</v>
      </c>
      <c r="C35" s="12">
        <v>774</v>
      </c>
      <c r="D35" s="8">
        <v>2.97</v>
      </c>
      <c r="E35" s="12">
        <v>546</v>
      </c>
      <c r="F35" s="8">
        <v>4.5</v>
      </c>
      <c r="G35" s="12">
        <v>228</v>
      </c>
      <c r="H35" s="8">
        <v>1.68</v>
      </c>
      <c r="I35" s="12">
        <v>0</v>
      </c>
    </row>
    <row r="36" spans="2:9" ht="15" customHeight="1" x14ac:dyDescent="0.2">
      <c r="B36" t="s">
        <v>48</v>
      </c>
      <c r="C36" s="12">
        <v>734</v>
      </c>
      <c r="D36" s="8">
        <v>2.82</v>
      </c>
      <c r="E36" s="12">
        <v>305</v>
      </c>
      <c r="F36" s="8">
        <v>2.5099999999999998</v>
      </c>
      <c r="G36" s="12">
        <v>429</v>
      </c>
      <c r="H36" s="8">
        <v>3.16</v>
      </c>
      <c r="I36" s="12">
        <v>0</v>
      </c>
    </row>
    <row r="37" spans="2:9" ht="15" customHeight="1" x14ac:dyDescent="0.2">
      <c r="B37" t="s">
        <v>55</v>
      </c>
      <c r="C37" s="12">
        <v>522</v>
      </c>
      <c r="D37" s="8">
        <v>2</v>
      </c>
      <c r="E37" s="12">
        <v>203</v>
      </c>
      <c r="F37" s="8">
        <v>1.67</v>
      </c>
      <c r="G37" s="12">
        <v>313</v>
      </c>
      <c r="H37" s="8">
        <v>2.2999999999999998</v>
      </c>
      <c r="I37" s="12">
        <v>1</v>
      </c>
    </row>
    <row r="38" spans="2:9" ht="15" customHeight="1" x14ac:dyDescent="0.2">
      <c r="B38" t="s">
        <v>46</v>
      </c>
      <c r="C38" s="12">
        <v>472</v>
      </c>
      <c r="D38" s="8">
        <v>1.81</v>
      </c>
      <c r="E38" s="12">
        <v>46</v>
      </c>
      <c r="F38" s="8">
        <v>0.38</v>
      </c>
      <c r="G38" s="12">
        <v>426</v>
      </c>
      <c r="H38" s="8">
        <v>3.14</v>
      </c>
      <c r="I38" s="12">
        <v>0</v>
      </c>
    </row>
    <row r="39" spans="2:9" ht="15" customHeight="1" x14ac:dyDescent="0.2">
      <c r="B39" t="s">
        <v>47</v>
      </c>
      <c r="C39" s="12">
        <v>435</v>
      </c>
      <c r="D39" s="8">
        <v>1.67</v>
      </c>
      <c r="E39" s="12">
        <v>83</v>
      </c>
      <c r="F39" s="8">
        <v>0.68</v>
      </c>
      <c r="G39" s="12">
        <v>352</v>
      </c>
      <c r="H39" s="8">
        <v>2.59</v>
      </c>
      <c r="I39" s="12">
        <v>0</v>
      </c>
    </row>
    <row r="40" spans="2:9" ht="15" customHeight="1" x14ac:dyDescent="0.2">
      <c r="B40" t="s">
        <v>44</v>
      </c>
      <c r="C40" s="12">
        <v>432</v>
      </c>
      <c r="D40" s="8">
        <v>1.66</v>
      </c>
      <c r="E40" s="12">
        <v>159</v>
      </c>
      <c r="F40" s="8">
        <v>1.31</v>
      </c>
      <c r="G40" s="12">
        <v>272</v>
      </c>
      <c r="H40" s="8">
        <v>2</v>
      </c>
      <c r="I40" s="12">
        <v>1</v>
      </c>
    </row>
    <row r="41" spans="2:9" ht="15" customHeight="1" x14ac:dyDescent="0.2">
      <c r="B41" t="s">
        <v>45</v>
      </c>
      <c r="C41" s="12">
        <v>404</v>
      </c>
      <c r="D41" s="8">
        <v>1.55</v>
      </c>
      <c r="E41" s="12">
        <v>38</v>
      </c>
      <c r="F41" s="8">
        <v>0.31</v>
      </c>
      <c r="G41" s="12">
        <v>366</v>
      </c>
      <c r="H41" s="8">
        <v>2.69</v>
      </c>
      <c r="I41" s="12">
        <v>0</v>
      </c>
    </row>
    <row r="42" spans="2:9" ht="15" customHeight="1" x14ac:dyDescent="0.2">
      <c r="B42" t="s">
        <v>52</v>
      </c>
      <c r="C42" s="12">
        <v>401</v>
      </c>
      <c r="D42" s="8">
        <v>1.54</v>
      </c>
      <c r="E42" s="12">
        <v>110</v>
      </c>
      <c r="F42" s="8">
        <v>0.91</v>
      </c>
      <c r="G42" s="12">
        <v>291</v>
      </c>
      <c r="H42" s="8">
        <v>2.14</v>
      </c>
      <c r="I42" s="12">
        <v>0</v>
      </c>
    </row>
    <row r="43" spans="2:9" ht="15" customHeight="1" x14ac:dyDescent="0.2">
      <c r="B43" t="s">
        <v>60</v>
      </c>
      <c r="C43" s="12">
        <v>331</v>
      </c>
      <c r="D43" s="8">
        <v>1.27</v>
      </c>
      <c r="E43" s="12">
        <v>223</v>
      </c>
      <c r="F43" s="8">
        <v>1.84</v>
      </c>
      <c r="G43" s="12">
        <v>108</v>
      </c>
      <c r="H43" s="8">
        <v>0.79</v>
      </c>
      <c r="I43" s="12">
        <v>0</v>
      </c>
    </row>
    <row r="46" spans="2:9" ht="33" customHeight="1" x14ac:dyDescent="0.2">
      <c r="B46" t="s">
        <v>160</v>
      </c>
      <c r="C46" s="10" t="s">
        <v>34</v>
      </c>
      <c r="D46" s="10" t="s">
        <v>35</v>
      </c>
      <c r="E46" s="10" t="s">
        <v>36</v>
      </c>
      <c r="F46" s="10" t="s">
        <v>37</v>
      </c>
      <c r="G46" s="10" t="s">
        <v>38</v>
      </c>
      <c r="H46" s="10" t="s">
        <v>39</v>
      </c>
      <c r="I46" s="10" t="s">
        <v>40</v>
      </c>
    </row>
    <row r="47" spans="2:9" ht="15" customHeight="1" x14ac:dyDescent="0.2">
      <c r="B47" t="s">
        <v>102</v>
      </c>
      <c r="C47" s="12">
        <v>1348</v>
      </c>
      <c r="D47" s="8">
        <v>5.17</v>
      </c>
      <c r="E47" s="12">
        <v>1208</v>
      </c>
      <c r="F47" s="8">
        <v>9.9499999999999993</v>
      </c>
      <c r="G47" s="12">
        <v>140</v>
      </c>
      <c r="H47" s="8">
        <v>1.03</v>
      </c>
      <c r="I47" s="12">
        <v>0</v>
      </c>
    </row>
    <row r="48" spans="2:9" ht="15" customHeight="1" x14ac:dyDescent="0.2">
      <c r="B48" t="s">
        <v>96</v>
      </c>
      <c r="C48" s="12">
        <v>1137</v>
      </c>
      <c r="D48" s="8">
        <v>4.3600000000000003</v>
      </c>
      <c r="E48" s="12">
        <v>598</v>
      </c>
      <c r="F48" s="8">
        <v>4.93</v>
      </c>
      <c r="G48" s="12">
        <v>536</v>
      </c>
      <c r="H48" s="8">
        <v>3.94</v>
      </c>
      <c r="I48" s="12">
        <v>0</v>
      </c>
    </row>
    <row r="49" spans="2:9" ht="15" customHeight="1" x14ac:dyDescent="0.2">
      <c r="B49" t="s">
        <v>101</v>
      </c>
      <c r="C49" s="12">
        <v>707</v>
      </c>
      <c r="D49" s="8">
        <v>2.71</v>
      </c>
      <c r="E49" s="12">
        <v>666</v>
      </c>
      <c r="F49" s="8">
        <v>5.49</v>
      </c>
      <c r="G49" s="12">
        <v>41</v>
      </c>
      <c r="H49" s="8">
        <v>0.3</v>
      </c>
      <c r="I49" s="12">
        <v>0</v>
      </c>
    </row>
    <row r="50" spans="2:9" ht="15" customHeight="1" x14ac:dyDescent="0.2">
      <c r="B50" t="s">
        <v>105</v>
      </c>
      <c r="C50" s="12">
        <v>663</v>
      </c>
      <c r="D50" s="8">
        <v>2.54</v>
      </c>
      <c r="E50" s="12">
        <v>597</v>
      </c>
      <c r="F50" s="8">
        <v>4.92</v>
      </c>
      <c r="G50" s="12">
        <v>65</v>
      </c>
      <c r="H50" s="8">
        <v>0.48</v>
      </c>
      <c r="I50" s="12">
        <v>1</v>
      </c>
    </row>
    <row r="51" spans="2:9" ht="15" customHeight="1" x14ac:dyDescent="0.2">
      <c r="B51" t="s">
        <v>100</v>
      </c>
      <c r="C51" s="12">
        <v>648</v>
      </c>
      <c r="D51" s="8">
        <v>2.4900000000000002</v>
      </c>
      <c r="E51" s="12">
        <v>576</v>
      </c>
      <c r="F51" s="8">
        <v>4.75</v>
      </c>
      <c r="G51" s="12">
        <v>72</v>
      </c>
      <c r="H51" s="8">
        <v>0.53</v>
      </c>
      <c r="I51" s="12">
        <v>0</v>
      </c>
    </row>
    <row r="52" spans="2:9" ht="15" customHeight="1" x14ac:dyDescent="0.2">
      <c r="B52" t="s">
        <v>94</v>
      </c>
      <c r="C52" s="12">
        <v>590</v>
      </c>
      <c r="D52" s="8">
        <v>2.2599999999999998</v>
      </c>
      <c r="E52" s="12">
        <v>384</v>
      </c>
      <c r="F52" s="8">
        <v>3.16</v>
      </c>
      <c r="G52" s="12">
        <v>205</v>
      </c>
      <c r="H52" s="8">
        <v>1.51</v>
      </c>
      <c r="I52" s="12">
        <v>1</v>
      </c>
    </row>
    <row r="53" spans="2:9" ht="15" customHeight="1" x14ac:dyDescent="0.2">
      <c r="B53" t="s">
        <v>98</v>
      </c>
      <c r="C53" s="12">
        <v>555</v>
      </c>
      <c r="D53" s="8">
        <v>2.13</v>
      </c>
      <c r="E53" s="12">
        <v>429</v>
      </c>
      <c r="F53" s="8">
        <v>3.53</v>
      </c>
      <c r="G53" s="12">
        <v>126</v>
      </c>
      <c r="H53" s="8">
        <v>0.93</v>
      </c>
      <c r="I53" s="12">
        <v>0</v>
      </c>
    </row>
    <row r="54" spans="2:9" ht="15" customHeight="1" x14ac:dyDescent="0.2">
      <c r="B54" t="s">
        <v>87</v>
      </c>
      <c r="C54" s="12">
        <v>542</v>
      </c>
      <c r="D54" s="8">
        <v>2.08</v>
      </c>
      <c r="E54" s="12">
        <v>64</v>
      </c>
      <c r="F54" s="8">
        <v>0.53</v>
      </c>
      <c r="G54" s="12">
        <v>478</v>
      </c>
      <c r="H54" s="8">
        <v>3.52</v>
      </c>
      <c r="I54" s="12">
        <v>0</v>
      </c>
    </row>
    <row r="55" spans="2:9" ht="15" customHeight="1" x14ac:dyDescent="0.2">
      <c r="B55" t="s">
        <v>95</v>
      </c>
      <c r="C55" s="12">
        <v>497</v>
      </c>
      <c r="D55" s="8">
        <v>1.91</v>
      </c>
      <c r="E55" s="12">
        <v>66</v>
      </c>
      <c r="F55" s="8">
        <v>0.54</v>
      </c>
      <c r="G55" s="12">
        <v>431</v>
      </c>
      <c r="H55" s="8">
        <v>3.17</v>
      </c>
      <c r="I55" s="12">
        <v>0</v>
      </c>
    </row>
    <row r="56" spans="2:9" ht="15" customHeight="1" x14ac:dyDescent="0.2">
      <c r="B56" t="s">
        <v>104</v>
      </c>
      <c r="C56" s="12">
        <v>488</v>
      </c>
      <c r="D56" s="8">
        <v>1.87</v>
      </c>
      <c r="E56" s="12">
        <v>360</v>
      </c>
      <c r="F56" s="8">
        <v>2.97</v>
      </c>
      <c r="G56" s="12">
        <v>128</v>
      </c>
      <c r="H56" s="8">
        <v>0.94</v>
      </c>
      <c r="I56" s="12">
        <v>0</v>
      </c>
    </row>
    <row r="57" spans="2:9" ht="15" customHeight="1" x14ac:dyDescent="0.2">
      <c r="B57" t="s">
        <v>92</v>
      </c>
      <c r="C57" s="12">
        <v>455</v>
      </c>
      <c r="D57" s="8">
        <v>1.75</v>
      </c>
      <c r="E57" s="12">
        <v>233</v>
      </c>
      <c r="F57" s="8">
        <v>1.92</v>
      </c>
      <c r="G57" s="12">
        <v>222</v>
      </c>
      <c r="H57" s="8">
        <v>1.63</v>
      </c>
      <c r="I57" s="12">
        <v>0</v>
      </c>
    </row>
    <row r="58" spans="2:9" ht="15" customHeight="1" x14ac:dyDescent="0.2">
      <c r="B58" t="s">
        <v>99</v>
      </c>
      <c r="C58" s="12">
        <v>443</v>
      </c>
      <c r="D58" s="8">
        <v>1.7</v>
      </c>
      <c r="E58" s="12">
        <v>385</v>
      </c>
      <c r="F58" s="8">
        <v>3.17</v>
      </c>
      <c r="G58" s="12">
        <v>58</v>
      </c>
      <c r="H58" s="8">
        <v>0.43</v>
      </c>
      <c r="I58" s="12">
        <v>0</v>
      </c>
    </row>
    <row r="59" spans="2:9" ht="15" customHeight="1" x14ac:dyDescent="0.2">
      <c r="B59" t="s">
        <v>93</v>
      </c>
      <c r="C59" s="12">
        <v>424</v>
      </c>
      <c r="D59" s="8">
        <v>1.63</v>
      </c>
      <c r="E59" s="12">
        <v>156</v>
      </c>
      <c r="F59" s="8">
        <v>1.29</v>
      </c>
      <c r="G59" s="12">
        <v>268</v>
      </c>
      <c r="H59" s="8">
        <v>1.97</v>
      </c>
      <c r="I59" s="12">
        <v>0</v>
      </c>
    </row>
    <row r="60" spans="2:9" ht="15" customHeight="1" x14ac:dyDescent="0.2">
      <c r="B60" t="s">
        <v>89</v>
      </c>
      <c r="C60" s="12">
        <v>404</v>
      </c>
      <c r="D60" s="8">
        <v>1.55</v>
      </c>
      <c r="E60" s="12">
        <v>134</v>
      </c>
      <c r="F60" s="8">
        <v>1.1000000000000001</v>
      </c>
      <c r="G60" s="12">
        <v>269</v>
      </c>
      <c r="H60" s="8">
        <v>1.98</v>
      </c>
      <c r="I60" s="12">
        <v>1</v>
      </c>
    </row>
    <row r="61" spans="2:9" ht="15" customHeight="1" x14ac:dyDescent="0.2">
      <c r="B61" t="s">
        <v>91</v>
      </c>
      <c r="C61" s="12">
        <v>382</v>
      </c>
      <c r="D61" s="8">
        <v>1.47</v>
      </c>
      <c r="E61" s="12">
        <v>218</v>
      </c>
      <c r="F61" s="8">
        <v>1.8</v>
      </c>
      <c r="G61" s="12">
        <v>164</v>
      </c>
      <c r="H61" s="8">
        <v>1.21</v>
      </c>
      <c r="I61" s="12">
        <v>0</v>
      </c>
    </row>
    <row r="62" spans="2:9" ht="15" customHeight="1" x14ac:dyDescent="0.2">
      <c r="B62" t="s">
        <v>103</v>
      </c>
      <c r="C62" s="12">
        <v>377</v>
      </c>
      <c r="D62" s="8">
        <v>1.45</v>
      </c>
      <c r="E62" s="12">
        <v>274</v>
      </c>
      <c r="F62" s="8">
        <v>2.2599999999999998</v>
      </c>
      <c r="G62" s="12">
        <v>103</v>
      </c>
      <c r="H62" s="8">
        <v>0.76</v>
      </c>
      <c r="I62" s="12">
        <v>0</v>
      </c>
    </row>
    <row r="63" spans="2:9" ht="15" customHeight="1" x14ac:dyDescent="0.2">
      <c r="B63" t="s">
        <v>88</v>
      </c>
      <c r="C63" s="12">
        <v>366</v>
      </c>
      <c r="D63" s="8">
        <v>1.4</v>
      </c>
      <c r="E63" s="12">
        <v>50</v>
      </c>
      <c r="F63" s="8">
        <v>0.41</v>
      </c>
      <c r="G63" s="12">
        <v>316</v>
      </c>
      <c r="H63" s="8">
        <v>2.33</v>
      </c>
      <c r="I63" s="12">
        <v>0</v>
      </c>
    </row>
    <row r="64" spans="2:9" ht="15" customHeight="1" x14ac:dyDescent="0.2">
      <c r="B64" t="s">
        <v>90</v>
      </c>
      <c r="C64" s="12">
        <v>362</v>
      </c>
      <c r="D64" s="8">
        <v>1.39</v>
      </c>
      <c r="E64" s="12">
        <v>156</v>
      </c>
      <c r="F64" s="8">
        <v>1.29</v>
      </c>
      <c r="G64" s="12">
        <v>206</v>
      </c>
      <c r="H64" s="8">
        <v>1.52</v>
      </c>
      <c r="I64" s="12">
        <v>0</v>
      </c>
    </row>
    <row r="65" spans="2:9" ht="15" customHeight="1" x14ac:dyDescent="0.2">
      <c r="B65" t="s">
        <v>106</v>
      </c>
      <c r="C65" s="12">
        <v>329</v>
      </c>
      <c r="D65" s="8">
        <v>1.26</v>
      </c>
      <c r="E65" s="12">
        <v>223</v>
      </c>
      <c r="F65" s="8">
        <v>1.84</v>
      </c>
      <c r="G65" s="12">
        <v>106</v>
      </c>
      <c r="H65" s="8">
        <v>0.78</v>
      </c>
      <c r="I65" s="12">
        <v>0</v>
      </c>
    </row>
    <row r="66" spans="2:9" ht="15" customHeight="1" x14ac:dyDescent="0.2">
      <c r="B66" t="s">
        <v>97</v>
      </c>
      <c r="C66" s="12">
        <v>320</v>
      </c>
      <c r="D66" s="8">
        <v>1.23</v>
      </c>
      <c r="E66" s="12">
        <v>114</v>
      </c>
      <c r="F66" s="8">
        <v>0.94</v>
      </c>
      <c r="G66" s="12">
        <v>200</v>
      </c>
      <c r="H66" s="8">
        <v>1.47</v>
      </c>
      <c r="I66" s="12">
        <v>1</v>
      </c>
    </row>
    <row r="68" spans="2:9" ht="15" customHeight="1" x14ac:dyDescent="0.2">
      <c r="B68" t="s">
        <v>161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FB5D3-AB1D-455B-A5A5-F7A8D41DF3B4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162</v>
      </c>
    </row>
    <row r="4" spans="2:9" ht="33" customHeight="1" x14ac:dyDescent="0.2">
      <c r="B4" t="s">
        <v>157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2">
      <c r="B5" t="s">
        <v>18</v>
      </c>
      <c r="C5" s="12">
        <v>12</v>
      </c>
      <c r="D5" s="8">
        <v>0.1</v>
      </c>
      <c r="E5" s="12">
        <v>4</v>
      </c>
      <c r="F5" s="8">
        <v>0.08</v>
      </c>
      <c r="G5" s="12">
        <v>8</v>
      </c>
      <c r="H5" s="8">
        <v>0.11</v>
      </c>
      <c r="I5" s="12">
        <v>0</v>
      </c>
    </row>
    <row r="6" spans="2:9" ht="15" customHeight="1" x14ac:dyDescent="0.2">
      <c r="B6" t="s">
        <v>19</v>
      </c>
      <c r="C6" s="12">
        <v>1448</v>
      </c>
      <c r="D6" s="8">
        <v>12.08</v>
      </c>
      <c r="E6" s="12">
        <v>207</v>
      </c>
      <c r="F6" s="8">
        <v>4.3099999999999996</v>
      </c>
      <c r="G6" s="12">
        <v>1240</v>
      </c>
      <c r="H6" s="8">
        <v>17.38</v>
      </c>
      <c r="I6" s="12">
        <v>1</v>
      </c>
    </row>
    <row r="7" spans="2:9" ht="15" customHeight="1" x14ac:dyDescent="0.2">
      <c r="B7" t="s">
        <v>20</v>
      </c>
      <c r="C7" s="12">
        <v>846</v>
      </c>
      <c r="D7" s="8">
        <v>7.06</v>
      </c>
      <c r="E7" s="12">
        <v>207</v>
      </c>
      <c r="F7" s="8">
        <v>4.3099999999999996</v>
      </c>
      <c r="G7" s="12">
        <v>639</v>
      </c>
      <c r="H7" s="8">
        <v>8.9600000000000009</v>
      </c>
      <c r="I7" s="12">
        <v>0</v>
      </c>
    </row>
    <row r="8" spans="2:9" ht="15" customHeight="1" x14ac:dyDescent="0.2">
      <c r="B8" t="s">
        <v>21</v>
      </c>
      <c r="C8" s="12">
        <v>41</v>
      </c>
      <c r="D8" s="8">
        <v>0.34</v>
      </c>
      <c r="E8" s="12">
        <v>0</v>
      </c>
      <c r="F8" s="8">
        <v>0</v>
      </c>
      <c r="G8" s="12">
        <v>40</v>
      </c>
      <c r="H8" s="8">
        <v>0.56000000000000005</v>
      </c>
      <c r="I8" s="12">
        <v>0</v>
      </c>
    </row>
    <row r="9" spans="2:9" ht="15" customHeight="1" x14ac:dyDescent="0.2">
      <c r="B9" t="s">
        <v>22</v>
      </c>
      <c r="C9" s="12">
        <v>138</v>
      </c>
      <c r="D9" s="8">
        <v>1.1499999999999999</v>
      </c>
      <c r="E9" s="12">
        <v>0</v>
      </c>
      <c r="F9" s="8">
        <v>0</v>
      </c>
      <c r="G9" s="12">
        <v>137</v>
      </c>
      <c r="H9" s="8">
        <v>1.92</v>
      </c>
      <c r="I9" s="12">
        <v>1</v>
      </c>
    </row>
    <row r="10" spans="2:9" ht="15" customHeight="1" x14ac:dyDescent="0.2">
      <c r="B10" t="s">
        <v>23</v>
      </c>
      <c r="C10" s="12">
        <v>122</v>
      </c>
      <c r="D10" s="8">
        <v>1.02</v>
      </c>
      <c r="E10" s="12">
        <v>27</v>
      </c>
      <c r="F10" s="8">
        <v>0.56000000000000005</v>
      </c>
      <c r="G10" s="12">
        <v>95</v>
      </c>
      <c r="H10" s="8">
        <v>1.33</v>
      </c>
      <c r="I10" s="12">
        <v>0</v>
      </c>
    </row>
    <row r="11" spans="2:9" ht="15" customHeight="1" x14ac:dyDescent="0.2">
      <c r="B11" t="s">
        <v>24</v>
      </c>
      <c r="C11" s="12">
        <v>2839</v>
      </c>
      <c r="D11" s="8">
        <v>23.68</v>
      </c>
      <c r="E11" s="12">
        <v>812</v>
      </c>
      <c r="F11" s="8">
        <v>16.899999999999999</v>
      </c>
      <c r="G11" s="12">
        <v>2026</v>
      </c>
      <c r="H11" s="8">
        <v>28.4</v>
      </c>
      <c r="I11" s="12">
        <v>1</v>
      </c>
    </row>
    <row r="12" spans="2:9" ht="15" customHeight="1" x14ac:dyDescent="0.2">
      <c r="B12" t="s">
        <v>25</v>
      </c>
      <c r="C12" s="12">
        <v>106</v>
      </c>
      <c r="D12" s="8">
        <v>0.88</v>
      </c>
      <c r="E12" s="12">
        <v>13</v>
      </c>
      <c r="F12" s="8">
        <v>0.27</v>
      </c>
      <c r="G12" s="12">
        <v>93</v>
      </c>
      <c r="H12" s="8">
        <v>1.3</v>
      </c>
      <c r="I12" s="12">
        <v>0</v>
      </c>
    </row>
    <row r="13" spans="2:9" ht="15" customHeight="1" x14ac:dyDescent="0.2">
      <c r="B13" t="s">
        <v>26</v>
      </c>
      <c r="C13" s="12">
        <v>1552</v>
      </c>
      <c r="D13" s="8">
        <v>12.95</v>
      </c>
      <c r="E13" s="12">
        <v>459</v>
      </c>
      <c r="F13" s="8">
        <v>9.5500000000000007</v>
      </c>
      <c r="G13" s="12">
        <v>1091</v>
      </c>
      <c r="H13" s="8">
        <v>15.3</v>
      </c>
      <c r="I13" s="12">
        <v>1</v>
      </c>
    </row>
    <row r="14" spans="2:9" ht="15" customHeight="1" x14ac:dyDescent="0.2">
      <c r="B14" t="s">
        <v>27</v>
      </c>
      <c r="C14" s="12">
        <v>785</v>
      </c>
      <c r="D14" s="8">
        <v>6.55</v>
      </c>
      <c r="E14" s="12">
        <v>407</v>
      </c>
      <c r="F14" s="8">
        <v>8.4700000000000006</v>
      </c>
      <c r="G14" s="12">
        <v>372</v>
      </c>
      <c r="H14" s="8">
        <v>5.22</v>
      </c>
      <c r="I14" s="12">
        <v>2</v>
      </c>
    </row>
    <row r="15" spans="2:9" ht="15" customHeight="1" x14ac:dyDescent="0.2">
      <c r="B15" t="s">
        <v>28</v>
      </c>
      <c r="C15" s="12">
        <v>1372</v>
      </c>
      <c r="D15" s="8">
        <v>11.44</v>
      </c>
      <c r="E15" s="12">
        <v>1021</v>
      </c>
      <c r="F15" s="8">
        <v>21.25</v>
      </c>
      <c r="G15" s="12">
        <v>348</v>
      </c>
      <c r="H15" s="8">
        <v>4.88</v>
      </c>
      <c r="I15" s="12">
        <v>1</v>
      </c>
    </row>
    <row r="16" spans="2:9" ht="15" customHeight="1" x14ac:dyDescent="0.2">
      <c r="B16" t="s">
        <v>29</v>
      </c>
      <c r="C16" s="12">
        <v>1281</v>
      </c>
      <c r="D16" s="8">
        <v>10.68</v>
      </c>
      <c r="E16" s="12">
        <v>909</v>
      </c>
      <c r="F16" s="8">
        <v>18.920000000000002</v>
      </c>
      <c r="G16" s="12">
        <v>369</v>
      </c>
      <c r="H16" s="8">
        <v>5.17</v>
      </c>
      <c r="I16" s="12">
        <v>0</v>
      </c>
    </row>
    <row r="17" spans="2:9" ht="15" customHeight="1" x14ac:dyDescent="0.2">
      <c r="B17" t="s">
        <v>30</v>
      </c>
      <c r="C17" s="12">
        <v>459</v>
      </c>
      <c r="D17" s="8">
        <v>3.83</v>
      </c>
      <c r="E17" s="12">
        <v>282</v>
      </c>
      <c r="F17" s="8">
        <v>5.87</v>
      </c>
      <c r="G17" s="12">
        <v>166</v>
      </c>
      <c r="H17" s="8">
        <v>2.33</v>
      </c>
      <c r="I17" s="12">
        <v>2</v>
      </c>
    </row>
    <row r="18" spans="2:9" ht="15" customHeight="1" x14ac:dyDescent="0.2">
      <c r="B18" t="s">
        <v>31</v>
      </c>
      <c r="C18" s="12">
        <v>516</v>
      </c>
      <c r="D18" s="8">
        <v>4.3</v>
      </c>
      <c r="E18" s="12">
        <v>328</v>
      </c>
      <c r="F18" s="8">
        <v>6.83</v>
      </c>
      <c r="G18" s="12">
        <v>175</v>
      </c>
      <c r="H18" s="8">
        <v>2.4500000000000002</v>
      </c>
      <c r="I18" s="12">
        <v>1</v>
      </c>
    </row>
    <row r="19" spans="2:9" ht="15" customHeight="1" x14ac:dyDescent="0.2">
      <c r="B19" t="s">
        <v>32</v>
      </c>
      <c r="C19" s="12">
        <v>472</v>
      </c>
      <c r="D19" s="8">
        <v>3.94</v>
      </c>
      <c r="E19" s="12">
        <v>129</v>
      </c>
      <c r="F19" s="8">
        <v>2.68</v>
      </c>
      <c r="G19" s="12">
        <v>334</v>
      </c>
      <c r="H19" s="8">
        <v>4.68</v>
      </c>
      <c r="I19" s="12">
        <v>4</v>
      </c>
    </row>
    <row r="20" spans="2:9" ht="15" customHeight="1" x14ac:dyDescent="0.2">
      <c r="B20" s="9" t="s">
        <v>158</v>
      </c>
      <c r="C20" s="12">
        <f>SUM(LTBL_37201[総数／事業所数])</f>
        <v>11989</v>
      </c>
      <c r="E20" s="12">
        <f>SUBTOTAL(109,LTBL_37201[個人／事業所数])</f>
        <v>4805</v>
      </c>
      <c r="G20" s="12">
        <f>SUBTOTAL(109,LTBL_37201[法人／事業所数])</f>
        <v>7133</v>
      </c>
      <c r="I20" s="12">
        <f>SUBTOTAL(109,LTBL_37201[法人以外の団体／事業所数])</f>
        <v>14</v>
      </c>
    </row>
    <row r="21" spans="2:9" ht="15" customHeight="1" x14ac:dyDescent="0.2">
      <c r="E21" s="11">
        <f>LTBL_37201[[#Totals],[個人／事業所数]]/LTBL_37201[[#Totals],[総数／事業所数]]</f>
        <v>0.40078405204771039</v>
      </c>
      <c r="G21" s="11">
        <f>LTBL_37201[[#Totals],[法人／事業所数]]/LTBL_37201[[#Totals],[総数／事業所数]]</f>
        <v>0.59496204854449908</v>
      </c>
      <c r="I21" s="11">
        <f>LTBL_37201[[#Totals],[法人以外の団体／事業所数]]/LTBL_37201[[#Totals],[総数／事業所数]]</f>
        <v>1.16773709233464E-3</v>
      </c>
    </row>
    <row r="23" spans="2:9" ht="33" customHeight="1" x14ac:dyDescent="0.2">
      <c r="B23" t="s">
        <v>159</v>
      </c>
      <c r="C23" s="10" t="s">
        <v>34</v>
      </c>
      <c r="D23" s="10" t="s">
        <v>35</v>
      </c>
      <c r="E23" s="10" t="s">
        <v>36</v>
      </c>
      <c r="F23" s="10" t="s">
        <v>37</v>
      </c>
      <c r="G23" s="10" t="s">
        <v>38</v>
      </c>
      <c r="H23" s="10" t="s">
        <v>39</v>
      </c>
      <c r="I23" s="10" t="s">
        <v>40</v>
      </c>
    </row>
    <row r="24" spans="2:9" ht="15" customHeight="1" x14ac:dyDescent="0.2">
      <c r="B24" t="s">
        <v>56</v>
      </c>
      <c r="C24" s="12">
        <v>1232</v>
      </c>
      <c r="D24" s="8">
        <v>10.28</v>
      </c>
      <c r="E24" s="12">
        <v>986</v>
      </c>
      <c r="F24" s="8">
        <v>20.52</v>
      </c>
      <c r="G24" s="12">
        <v>245</v>
      </c>
      <c r="H24" s="8">
        <v>3.43</v>
      </c>
      <c r="I24" s="12">
        <v>1</v>
      </c>
    </row>
    <row r="25" spans="2:9" ht="15" customHeight="1" x14ac:dyDescent="0.2">
      <c r="B25" t="s">
        <v>53</v>
      </c>
      <c r="C25" s="12">
        <v>1223</v>
      </c>
      <c r="D25" s="8">
        <v>10.199999999999999</v>
      </c>
      <c r="E25" s="12">
        <v>399</v>
      </c>
      <c r="F25" s="8">
        <v>8.3000000000000007</v>
      </c>
      <c r="G25" s="12">
        <v>822</v>
      </c>
      <c r="H25" s="8">
        <v>11.52</v>
      </c>
      <c r="I25" s="12">
        <v>1</v>
      </c>
    </row>
    <row r="26" spans="2:9" ht="15" customHeight="1" x14ac:dyDescent="0.2">
      <c r="B26" t="s">
        <v>57</v>
      </c>
      <c r="C26" s="12">
        <v>1069</v>
      </c>
      <c r="D26" s="8">
        <v>8.92</v>
      </c>
      <c r="E26" s="12">
        <v>830</v>
      </c>
      <c r="F26" s="8">
        <v>17.27</v>
      </c>
      <c r="G26" s="12">
        <v>239</v>
      </c>
      <c r="H26" s="8">
        <v>3.35</v>
      </c>
      <c r="I26" s="12">
        <v>0</v>
      </c>
    </row>
    <row r="27" spans="2:9" ht="15" customHeight="1" x14ac:dyDescent="0.2">
      <c r="B27" t="s">
        <v>51</v>
      </c>
      <c r="C27" s="12">
        <v>727</v>
      </c>
      <c r="D27" s="8">
        <v>6.06</v>
      </c>
      <c r="E27" s="12">
        <v>307</v>
      </c>
      <c r="F27" s="8">
        <v>6.39</v>
      </c>
      <c r="G27" s="12">
        <v>419</v>
      </c>
      <c r="H27" s="8">
        <v>5.87</v>
      </c>
      <c r="I27" s="12">
        <v>1</v>
      </c>
    </row>
    <row r="28" spans="2:9" ht="15" customHeight="1" x14ac:dyDescent="0.2">
      <c r="B28" t="s">
        <v>41</v>
      </c>
      <c r="C28" s="12">
        <v>591</v>
      </c>
      <c r="D28" s="8">
        <v>4.93</v>
      </c>
      <c r="E28" s="12">
        <v>56</v>
      </c>
      <c r="F28" s="8">
        <v>1.17</v>
      </c>
      <c r="G28" s="12">
        <v>535</v>
      </c>
      <c r="H28" s="8">
        <v>7.5</v>
      </c>
      <c r="I28" s="12">
        <v>0</v>
      </c>
    </row>
    <row r="29" spans="2:9" ht="15" customHeight="1" x14ac:dyDescent="0.2">
      <c r="B29" t="s">
        <v>43</v>
      </c>
      <c r="C29" s="12">
        <v>476</v>
      </c>
      <c r="D29" s="8">
        <v>3.97</v>
      </c>
      <c r="E29" s="12">
        <v>73</v>
      </c>
      <c r="F29" s="8">
        <v>1.52</v>
      </c>
      <c r="G29" s="12">
        <v>402</v>
      </c>
      <c r="H29" s="8">
        <v>5.64</v>
      </c>
      <c r="I29" s="12">
        <v>1</v>
      </c>
    </row>
    <row r="30" spans="2:9" ht="15" customHeight="1" x14ac:dyDescent="0.2">
      <c r="B30" t="s">
        <v>54</v>
      </c>
      <c r="C30" s="12">
        <v>476</v>
      </c>
      <c r="D30" s="8">
        <v>3.97</v>
      </c>
      <c r="E30" s="12">
        <v>315</v>
      </c>
      <c r="F30" s="8">
        <v>6.56</v>
      </c>
      <c r="G30" s="12">
        <v>161</v>
      </c>
      <c r="H30" s="8">
        <v>2.2599999999999998</v>
      </c>
      <c r="I30" s="12">
        <v>0</v>
      </c>
    </row>
    <row r="31" spans="2:9" ht="15" customHeight="1" x14ac:dyDescent="0.2">
      <c r="B31" t="s">
        <v>58</v>
      </c>
      <c r="C31" s="12">
        <v>459</v>
      </c>
      <c r="D31" s="8">
        <v>3.83</v>
      </c>
      <c r="E31" s="12">
        <v>282</v>
      </c>
      <c r="F31" s="8">
        <v>5.87</v>
      </c>
      <c r="G31" s="12">
        <v>166</v>
      </c>
      <c r="H31" s="8">
        <v>2.33</v>
      </c>
      <c r="I31" s="12">
        <v>2</v>
      </c>
    </row>
    <row r="32" spans="2:9" ht="15" customHeight="1" x14ac:dyDescent="0.2">
      <c r="B32" t="s">
        <v>59</v>
      </c>
      <c r="C32" s="12">
        <v>389</v>
      </c>
      <c r="D32" s="8">
        <v>3.24</v>
      </c>
      <c r="E32" s="12">
        <v>327</v>
      </c>
      <c r="F32" s="8">
        <v>6.81</v>
      </c>
      <c r="G32" s="12">
        <v>61</v>
      </c>
      <c r="H32" s="8">
        <v>0.86</v>
      </c>
      <c r="I32" s="12">
        <v>1</v>
      </c>
    </row>
    <row r="33" spans="2:9" ht="15" customHeight="1" x14ac:dyDescent="0.2">
      <c r="B33" t="s">
        <v>42</v>
      </c>
      <c r="C33" s="12">
        <v>381</v>
      </c>
      <c r="D33" s="8">
        <v>3.18</v>
      </c>
      <c r="E33" s="12">
        <v>78</v>
      </c>
      <c r="F33" s="8">
        <v>1.62</v>
      </c>
      <c r="G33" s="12">
        <v>303</v>
      </c>
      <c r="H33" s="8">
        <v>4.25</v>
      </c>
      <c r="I33" s="12">
        <v>0</v>
      </c>
    </row>
    <row r="34" spans="2:9" ht="15" customHeight="1" x14ac:dyDescent="0.2">
      <c r="B34" t="s">
        <v>49</v>
      </c>
      <c r="C34" s="12">
        <v>360</v>
      </c>
      <c r="D34" s="8">
        <v>3</v>
      </c>
      <c r="E34" s="12">
        <v>182</v>
      </c>
      <c r="F34" s="8">
        <v>3.79</v>
      </c>
      <c r="G34" s="12">
        <v>178</v>
      </c>
      <c r="H34" s="8">
        <v>2.5</v>
      </c>
      <c r="I34" s="12">
        <v>0</v>
      </c>
    </row>
    <row r="35" spans="2:9" ht="15" customHeight="1" x14ac:dyDescent="0.2">
      <c r="B35" t="s">
        <v>46</v>
      </c>
      <c r="C35" s="12">
        <v>338</v>
      </c>
      <c r="D35" s="8">
        <v>2.82</v>
      </c>
      <c r="E35" s="12">
        <v>20</v>
      </c>
      <c r="F35" s="8">
        <v>0.42</v>
      </c>
      <c r="G35" s="12">
        <v>318</v>
      </c>
      <c r="H35" s="8">
        <v>4.46</v>
      </c>
      <c r="I35" s="12">
        <v>0</v>
      </c>
    </row>
    <row r="36" spans="2:9" ht="15" customHeight="1" x14ac:dyDescent="0.2">
      <c r="B36" t="s">
        <v>48</v>
      </c>
      <c r="C36" s="12">
        <v>321</v>
      </c>
      <c r="D36" s="8">
        <v>2.68</v>
      </c>
      <c r="E36" s="12">
        <v>99</v>
      </c>
      <c r="F36" s="8">
        <v>2.06</v>
      </c>
      <c r="G36" s="12">
        <v>222</v>
      </c>
      <c r="H36" s="8">
        <v>3.11</v>
      </c>
      <c r="I36" s="12">
        <v>0</v>
      </c>
    </row>
    <row r="37" spans="2:9" ht="15" customHeight="1" x14ac:dyDescent="0.2">
      <c r="B37" t="s">
        <v>50</v>
      </c>
      <c r="C37" s="12">
        <v>301</v>
      </c>
      <c r="D37" s="8">
        <v>2.5099999999999998</v>
      </c>
      <c r="E37" s="12">
        <v>133</v>
      </c>
      <c r="F37" s="8">
        <v>2.77</v>
      </c>
      <c r="G37" s="12">
        <v>168</v>
      </c>
      <c r="H37" s="8">
        <v>2.36</v>
      </c>
      <c r="I37" s="12">
        <v>0</v>
      </c>
    </row>
    <row r="38" spans="2:9" ht="15" customHeight="1" x14ac:dyDescent="0.2">
      <c r="B38" t="s">
        <v>55</v>
      </c>
      <c r="C38" s="12">
        <v>269</v>
      </c>
      <c r="D38" s="8">
        <v>2.2400000000000002</v>
      </c>
      <c r="E38" s="12">
        <v>91</v>
      </c>
      <c r="F38" s="8">
        <v>1.89</v>
      </c>
      <c r="G38" s="12">
        <v>174</v>
      </c>
      <c r="H38" s="8">
        <v>2.44</v>
      </c>
      <c r="I38" s="12">
        <v>1</v>
      </c>
    </row>
    <row r="39" spans="2:9" ht="15" customHeight="1" x14ac:dyDescent="0.2">
      <c r="B39" t="s">
        <v>47</v>
      </c>
      <c r="C39" s="12">
        <v>264</v>
      </c>
      <c r="D39" s="8">
        <v>2.2000000000000002</v>
      </c>
      <c r="E39" s="12">
        <v>32</v>
      </c>
      <c r="F39" s="8">
        <v>0.67</v>
      </c>
      <c r="G39" s="12">
        <v>232</v>
      </c>
      <c r="H39" s="8">
        <v>3.25</v>
      </c>
      <c r="I39" s="12">
        <v>0</v>
      </c>
    </row>
    <row r="40" spans="2:9" ht="15" customHeight="1" x14ac:dyDescent="0.2">
      <c r="B40" t="s">
        <v>52</v>
      </c>
      <c r="C40" s="12">
        <v>239</v>
      </c>
      <c r="D40" s="8">
        <v>1.99</v>
      </c>
      <c r="E40" s="12">
        <v>55</v>
      </c>
      <c r="F40" s="8">
        <v>1.1399999999999999</v>
      </c>
      <c r="G40" s="12">
        <v>184</v>
      </c>
      <c r="H40" s="8">
        <v>2.58</v>
      </c>
      <c r="I40" s="12">
        <v>0</v>
      </c>
    </row>
    <row r="41" spans="2:9" ht="15" customHeight="1" x14ac:dyDescent="0.2">
      <c r="B41" t="s">
        <v>45</v>
      </c>
      <c r="C41" s="12">
        <v>229</v>
      </c>
      <c r="D41" s="8">
        <v>1.91</v>
      </c>
      <c r="E41" s="12">
        <v>7</v>
      </c>
      <c r="F41" s="8">
        <v>0.15</v>
      </c>
      <c r="G41" s="12">
        <v>222</v>
      </c>
      <c r="H41" s="8">
        <v>3.11</v>
      </c>
      <c r="I41" s="12">
        <v>0</v>
      </c>
    </row>
    <row r="42" spans="2:9" ht="15" customHeight="1" x14ac:dyDescent="0.2">
      <c r="B42" t="s">
        <v>62</v>
      </c>
      <c r="C42" s="12">
        <v>158</v>
      </c>
      <c r="D42" s="8">
        <v>1.32</v>
      </c>
      <c r="E42" s="12">
        <v>12</v>
      </c>
      <c r="F42" s="8">
        <v>0.25</v>
      </c>
      <c r="G42" s="12">
        <v>142</v>
      </c>
      <c r="H42" s="8">
        <v>1.99</v>
      </c>
      <c r="I42" s="12">
        <v>4</v>
      </c>
    </row>
    <row r="43" spans="2:9" ht="15" customHeight="1" x14ac:dyDescent="0.2">
      <c r="B43" t="s">
        <v>61</v>
      </c>
      <c r="C43" s="12">
        <v>155</v>
      </c>
      <c r="D43" s="8">
        <v>1.29</v>
      </c>
      <c r="E43" s="12">
        <v>62</v>
      </c>
      <c r="F43" s="8">
        <v>1.29</v>
      </c>
      <c r="G43" s="12">
        <v>93</v>
      </c>
      <c r="H43" s="8">
        <v>1.3</v>
      </c>
      <c r="I43" s="12">
        <v>0</v>
      </c>
    </row>
    <row r="46" spans="2:9" ht="33" customHeight="1" x14ac:dyDescent="0.2">
      <c r="B46" t="s">
        <v>160</v>
      </c>
      <c r="C46" s="10" t="s">
        <v>34</v>
      </c>
      <c r="D46" s="10" t="s">
        <v>35</v>
      </c>
      <c r="E46" s="10" t="s">
        <v>36</v>
      </c>
      <c r="F46" s="10" t="s">
        <v>37</v>
      </c>
      <c r="G46" s="10" t="s">
        <v>38</v>
      </c>
      <c r="H46" s="10" t="s">
        <v>39</v>
      </c>
      <c r="I46" s="10" t="s">
        <v>40</v>
      </c>
    </row>
    <row r="47" spans="2:9" ht="15" customHeight="1" x14ac:dyDescent="0.2">
      <c r="B47" t="s">
        <v>96</v>
      </c>
      <c r="C47" s="12">
        <v>638</v>
      </c>
      <c r="D47" s="8">
        <v>5.32</v>
      </c>
      <c r="E47" s="12">
        <v>274</v>
      </c>
      <c r="F47" s="8">
        <v>5.7</v>
      </c>
      <c r="G47" s="12">
        <v>364</v>
      </c>
      <c r="H47" s="8">
        <v>5.0999999999999996</v>
      </c>
      <c r="I47" s="12">
        <v>0</v>
      </c>
    </row>
    <row r="48" spans="2:9" ht="15" customHeight="1" x14ac:dyDescent="0.2">
      <c r="B48" t="s">
        <v>102</v>
      </c>
      <c r="C48" s="12">
        <v>569</v>
      </c>
      <c r="D48" s="8">
        <v>4.75</v>
      </c>
      <c r="E48" s="12">
        <v>487</v>
      </c>
      <c r="F48" s="8">
        <v>10.14</v>
      </c>
      <c r="G48" s="12">
        <v>82</v>
      </c>
      <c r="H48" s="8">
        <v>1.1499999999999999</v>
      </c>
      <c r="I48" s="12">
        <v>0</v>
      </c>
    </row>
    <row r="49" spans="2:9" ht="15" customHeight="1" x14ac:dyDescent="0.2">
      <c r="B49" t="s">
        <v>95</v>
      </c>
      <c r="C49" s="12">
        <v>353</v>
      </c>
      <c r="D49" s="8">
        <v>2.94</v>
      </c>
      <c r="E49" s="12">
        <v>49</v>
      </c>
      <c r="F49" s="8">
        <v>1.02</v>
      </c>
      <c r="G49" s="12">
        <v>304</v>
      </c>
      <c r="H49" s="8">
        <v>4.26</v>
      </c>
      <c r="I49" s="12">
        <v>0</v>
      </c>
    </row>
    <row r="50" spans="2:9" ht="15" customHeight="1" x14ac:dyDescent="0.2">
      <c r="B50" t="s">
        <v>105</v>
      </c>
      <c r="C50" s="12">
        <v>300</v>
      </c>
      <c r="D50" s="8">
        <v>2.5</v>
      </c>
      <c r="E50" s="12">
        <v>259</v>
      </c>
      <c r="F50" s="8">
        <v>5.39</v>
      </c>
      <c r="G50" s="12">
        <v>40</v>
      </c>
      <c r="H50" s="8">
        <v>0.56000000000000005</v>
      </c>
      <c r="I50" s="12">
        <v>1</v>
      </c>
    </row>
    <row r="51" spans="2:9" ht="15" customHeight="1" x14ac:dyDescent="0.2">
      <c r="B51" t="s">
        <v>98</v>
      </c>
      <c r="C51" s="12">
        <v>299</v>
      </c>
      <c r="D51" s="8">
        <v>2.4900000000000002</v>
      </c>
      <c r="E51" s="12">
        <v>235</v>
      </c>
      <c r="F51" s="8">
        <v>4.8899999999999997</v>
      </c>
      <c r="G51" s="12">
        <v>64</v>
      </c>
      <c r="H51" s="8">
        <v>0.9</v>
      </c>
      <c r="I51" s="12">
        <v>0</v>
      </c>
    </row>
    <row r="52" spans="2:9" ht="15" customHeight="1" x14ac:dyDescent="0.2">
      <c r="B52" t="s">
        <v>100</v>
      </c>
      <c r="C52" s="12">
        <v>277</v>
      </c>
      <c r="D52" s="8">
        <v>2.31</v>
      </c>
      <c r="E52" s="12">
        <v>238</v>
      </c>
      <c r="F52" s="8">
        <v>4.95</v>
      </c>
      <c r="G52" s="12">
        <v>39</v>
      </c>
      <c r="H52" s="8">
        <v>0.55000000000000004</v>
      </c>
      <c r="I52" s="12">
        <v>0</v>
      </c>
    </row>
    <row r="53" spans="2:9" ht="15" customHeight="1" x14ac:dyDescent="0.2">
      <c r="B53" t="s">
        <v>101</v>
      </c>
      <c r="C53" s="12">
        <v>261</v>
      </c>
      <c r="D53" s="8">
        <v>2.1800000000000002</v>
      </c>
      <c r="E53" s="12">
        <v>237</v>
      </c>
      <c r="F53" s="8">
        <v>4.93</v>
      </c>
      <c r="G53" s="12">
        <v>24</v>
      </c>
      <c r="H53" s="8">
        <v>0.34</v>
      </c>
      <c r="I53" s="12">
        <v>0</v>
      </c>
    </row>
    <row r="54" spans="2:9" ht="15" customHeight="1" x14ac:dyDescent="0.2">
      <c r="B54" t="s">
        <v>94</v>
      </c>
      <c r="C54" s="12">
        <v>259</v>
      </c>
      <c r="D54" s="8">
        <v>2.16</v>
      </c>
      <c r="E54" s="12">
        <v>153</v>
      </c>
      <c r="F54" s="8">
        <v>3.18</v>
      </c>
      <c r="G54" s="12">
        <v>106</v>
      </c>
      <c r="H54" s="8">
        <v>1.49</v>
      </c>
      <c r="I54" s="12">
        <v>0</v>
      </c>
    </row>
    <row r="55" spans="2:9" ht="15" customHeight="1" x14ac:dyDescent="0.2">
      <c r="B55" t="s">
        <v>104</v>
      </c>
      <c r="C55" s="12">
        <v>249</v>
      </c>
      <c r="D55" s="8">
        <v>2.08</v>
      </c>
      <c r="E55" s="12">
        <v>171</v>
      </c>
      <c r="F55" s="8">
        <v>3.56</v>
      </c>
      <c r="G55" s="12">
        <v>78</v>
      </c>
      <c r="H55" s="8">
        <v>1.0900000000000001</v>
      </c>
      <c r="I55" s="12">
        <v>0</v>
      </c>
    </row>
    <row r="56" spans="2:9" ht="15" customHeight="1" x14ac:dyDescent="0.2">
      <c r="B56" t="s">
        <v>99</v>
      </c>
      <c r="C56" s="12">
        <v>213</v>
      </c>
      <c r="D56" s="8">
        <v>1.78</v>
      </c>
      <c r="E56" s="12">
        <v>178</v>
      </c>
      <c r="F56" s="8">
        <v>3.7</v>
      </c>
      <c r="G56" s="12">
        <v>35</v>
      </c>
      <c r="H56" s="8">
        <v>0.49</v>
      </c>
      <c r="I56" s="12">
        <v>0</v>
      </c>
    </row>
    <row r="57" spans="2:9" ht="15" customHeight="1" x14ac:dyDescent="0.2">
      <c r="B57" t="s">
        <v>89</v>
      </c>
      <c r="C57" s="12">
        <v>186</v>
      </c>
      <c r="D57" s="8">
        <v>1.55</v>
      </c>
      <c r="E57" s="12">
        <v>41</v>
      </c>
      <c r="F57" s="8">
        <v>0.85</v>
      </c>
      <c r="G57" s="12">
        <v>144</v>
      </c>
      <c r="H57" s="8">
        <v>2.02</v>
      </c>
      <c r="I57" s="12">
        <v>1</v>
      </c>
    </row>
    <row r="58" spans="2:9" ht="15" customHeight="1" x14ac:dyDescent="0.2">
      <c r="B58" t="s">
        <v>108</v>
      </c>
      <c r="C58" s="12">
        <v>186</v>
      </c>
      <c r="D58" s="8">
        <v>1.55</v>
      </c>
      <c r="E58" s="12">
        <v>50</v>
      </c>
      <c r="F58" s="8">
        <v>1.04</v>
      </c>
      <c r="G58" s="12">
        <v>136</v>
      </c>
      <c r="H58" s="8">
        <v>1.91</v>
      </c>
      <c r="I58" s="12">
        <v>0</v>
      </c>
    </row>
    <row r="59" spans="2:9" ht="15" customHeight="1" x14ac:dyDescent="0.2">
      <c r="B59" t="s">
        <v>97</v>
      </c>
      <c r="C59" s="12">
        <v>174</v>
      </c>
      <c r="D59" s="8">
        <v>1.45</v>
      </c>
      <c r="E59" s="12">
        <v>54</v>
      </c>
      <c r="F59" s="8">
        <v>1.1200000000000001</v>
      </c>
      <c r="G59" s="12">
        <v>116</v>
      </c>
      <c r="H59" s="8">
        <v>1.63</v>
      </c>
      <c r="I59" s="12">
        <v>1</v>
      </c>
    </row>
    <row r="60" spans="2:9" ht="15" customHeight="1" x14ac:dyDescent="0.2">
      <c r="B60" t="s">
        <v>103</v>
      </c>
      <c r="C60" s="12">
        <v>172</v>
      </c>
      <c r="D60" s="8">
        <v>1.43</v>
      </c>
      <c r="E60" s="12">
        <v>110</v>
      </c>
      <c r="F60" s="8">
        <v>2.29</v>
      </c>
      <c r="G60" s="12">
        <v>62</v>
      </c>
      <c r="H60" s="8">
        <v>0.87</v>
      </c>
      <c r="I60" s="12">
        <v>0</v>
      </c>
    </row>
    <row r="61" spans="2:9" ht="15" customHeight="1" x14ac:dyDescent="0.2">
      <c r="B61" t="s">
        <v>109</v>
      </c>
      <c r="C61" s="12">
        <v>171</v>
      </c>
      <c r="D61" s="8">
        <v>1.43</v>
      </c>
      <c r="E61" s="12">
        <v>152</v>
      </c>
      <c r="F61" s="8">
        <v>3.16</v>
      </c>
      <c r="G61" s="12">
        <v>19</v>
      </c>
      <c r="H61" s="8">
        <v>0.27</v>
      </c>
      <c r="I61" s="12">
        <v>0</v>
      </c>
    </row>
    <row r="62" spans="2:9" ht="15" customHeight="1" x14ac:dyDescent="0.2">
      <c r="B62" t="s">
        <v>87</v>
      </c>
      <c r="C62" s="12">
        <v>167</v>
      </c>
      <c r="D62" s="8">
        <v>1.39</v>
      </c>
      <c r="E62" s="12">
        <v>14</v>
      </c>
      <c r="F62" s="8">
        <v>0.28999999999999998</v>
      </c>
      <c r="G62" s="12">
        <v>153</v>
      </c>
      <c r="H62" s="8">
        <v>2.14</v>
      </c>
      <c r="I62" s="12">
        <v>0</v>
      </c>
    </row>
    <row r="63" spans="2:9" ht="15" customHeight="1" x14ac:dyDescent="0.2">
      <c r="B63" t="s">
        <v>88</v>
      </c>
      <c r="C63" s="12">
        <v>167</v>
      </c>
      <c r="D63" s="8">
        <v>1.39</v>
      </c>
      <c r="E63" s="12">
        <v>12</v>
      </c>
      <c r="F63" s="8">
        <v>0.25</v>
      </c>
      <c r="G63" s="12">
        <v>155</v>
      </c>
      <c r="H63" s="8">
        <v>2.17</v>
      </c>
      <c r="I63" s="12">
        <v>0</v>
      </c>
    </row>
    <row r="64" spans="2:9" ht="15" customHeight="1" x14ac:dyDescent="0.2">
      <c r="B64" t="s">
        <v>107</v>
      </c>
      <c r="C64" s="12">
        <v>167</v>
      </c>
      <c r="D64" s="8">
        <v>1.39</v>
      </c>
      <c r="E64" s="12">
        <v>25</v>
      </c>
      <c r="F64" s="8">
        <v>0.52</v>
      </c>
      <c r="G64" s="12">
        <v>142</v>
      </c>
      <c r="H64" s="8">
        <v>1.99</v>
      </c>
      <c r="I64" s="12">
        <v>0</v>
      </c>
    </row>
    <row r="65" spans="2:9" ht="15" customHeight="1" x14ac:dyDescent="0.2">
      <c r="B65" t="s">
        <v>92</v>
      </c>
      <c r="C65" s="12">
        <v>163</v>
      </c>
      <c r="D65" s="8">
        <v>1.36</v>
      </c>
      <c r="E65" s="12">
        <v>73</v>
      </c>
      <c r="F65" s="8">
        <v>1.52</v>
      </c>
      <c r="G65" s="12">
        <v>90</v>
      </c>
      <c r="H65" s="8">
        <v>1.26</v>
      </c>
      <c r="I65" s="12">
        <v>0</v>
      </c>
    </row>
    <row r="66" spans="2:9" ht="15" customHeight="1" x14ac:dyDescent="0.2">
      <c r="B66" t="s">
        <v>93</v>
      </c>
      <c r="C66" s="12">
        <v>157</v>
      </c>
      <c r="D66" s="8">
        <v>1.31</v>
      </c>
      <c r="E66" s="12">
        <v>56</v>
      </c>
      <c r="F66" s="8">
        <v>1.17</v>
      </c>
      <c r="G66" s="12">
        <v>101</v>
      </c>
      <c r="H66" s="8">
        <v>1.42</v>
      </c>
      <c r="I66" s="12">
        <v>0</v>
      </c>
    </row>
    <row r="68" spans="2:9" ht="15" customHeight="1" x14ac:dyDescent="0.2">
      <c r="B68" t="s">
        <v>161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DCC37-629A-4A8D-AEBE-D447B7EE9290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163</v>
      </c>
    </row>
    <row r="4" spans="2:9" ht="33" customHeight="1" x14ac:dyDescent="0.2">
      <c r="B4" t="s">
        <v>157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2">
      <c r="B5" t="s">
        <v>18</v>
      </c>
      <c r="C5" s="12">
        <v>8</v>
      </c>
      <c r="D5" s="8">
        <v>0.34</v>
      </c>
      <c r="E5" s="12">
        <v>2</v>
      </c>
      <c r="F5" s="8">
        <v>0.19</v>
      </c>
      <c r="G5" s="12">
        <v>6</v>
      </c>
      <c r="H5" s="8">
        <v>0.49</v>
      </c>
      <c r="I5" s="12">
        <v>0</v>
      </c>
    </row>
    <row r="6" spans="2:9" ht="15" customHeight="1" x14ac:dyDescent="0.2">
      <c r="B6" t="s">
        <v>19</v>
      </c>
      <c r="C6" s="12">
        <v>299</v>
      </c>
      <c r="D6" s="8">
        <v>12.85</v>
      </c>
      <c r="E6" s="12">
        <v>53</v>
      </c>
      <c r="F6" s="8">
        <v>4.92</v>
      </c>
      <c r="G6" s="12">
        <v>246</v>
      </c>
      <c r="H6" s="8">
        <v>20.260000000000002</v>
      </c>
      <c r="I6" s="12">
        <v>0</v>
      </c>
    </row>
    <row r="7" spans="2:9" ht="15" customHeight="1" x14ac:dyDescent="0.2">
      <c r="B7" t="s">
        <v>20</v>
      </c>
      <c r="C7" s="12">
        <v>144</v>
      </c>
      <c r="D7" s="8">
        <v>6.19</v>
      </c>
      <c r="E7" s="12">
        <v>28</v>
      </c>
      <c r="F7" s="8">
        <v>2.6</v>
      </c>
      <c r="G7" s="12">
        <v>116</v>
      </c>
      <c r="H7" s="8">
        <v>9.56</v>
      </c>
      <c r="I7" s="12">
        <v>0</v>
      </c>
    </row>
    <row r="8" spans="2:9" ht="15" customHeight="1" x14ac:dyDescent="0.2">
      <c r="B8" t="s">
        <v>21</v>
      </c>
      <c r="C8" s="12">
        <v>9</v>
      </c>
      <c r="D8" s="8">
        <v>0.39</v>
      </c>
      <c r="E8" s="12">
        <v>0</v>
      </c>
      <c r="F8" s="8">
        <v>0</v>
      </c>
      <c r="G8" s="12">
        <v>9</v>
      </c>
      <c r="H8" s="8">
        <v>0.74</v>
      </c>
      <c r="I8" s="12">
        <v>0</v>
      </c>
    </row>
    <row r="9" spans="2:9" ht="15" customHeight="1" x14ac:dyDescent="0.2">
      <c r="B9" t="s">
        <v>22</v>
      </c>
      <c r="C9" s="12">
        <v>14</v>
      </c>
      <c r="D9" s="8">
        <v>0.6</v>
      </c>
      <c r="E9" s="12">
        <v>3</v>
      </c>
      <c r="F9" s="8">
        <v>0.28000000000000003</v>
      </c>
      <c r="G9" s="12">
        <v>11</v>
      </c>
      <c r="H9" s="8">
        <v>0.91</v>
      </c>
      <c r="I9" s="12">
        <v>0</v>
      </c>
    </row>
    <row r="10" spans="2:9" ht="15" customHeight="1" x14ac:dyDescent="0.2">
      <c r="B10" t="s">
        <v>23</v>
      </c>
      <c r="C10" s="12">
        <v>20</v>
      </c>
      <c r="D10" s="8">
        <v>0.86</v>
      </c>
      <c r="E10" s="12">
        <v>2</v>
      </c>
      <c r="F10" s="8">
        <v>0.19</v>
      </c>
      <c r="G10" s="12">
        <v>17</v>
      </c>
      <c r="H10" s="8">
        <v>1.4</v>
      </c>
      <c r="I10" s="12">
        <v>0</v>
      </c>
    </row>
    <row r="11" spans="2:9" ht="15" customHeight="1" x14ac:dyDescent="0.2">
      <c r="B11" t="s">
        <v>24</v>
      </c>
      <c r="C11" s="12">
        <v>584</v>
      </c>
      <c r="D11" s="8">
        <v>25.1</v>
      </c>
      <c r="E11" s="12">
        <v>220</v>
      </c>
      <c r="F11" s="8">
        <v>20.41</v>
      </c>
      <c r="G11" s="12">
        <v>364</v>
      </c>
      <c r="H11" s="8">
        <v>29.98</v>
      </c>
      <c r="I11" s="12">
        <v>0</v>
      </c>
    </row>
    <row r="12" spans="2:9" ht="15" customHeight="1" x14ac:dyDescent="0.2">
      <c r="B12" t="s">
        <v>25</v>
      </c>
      <c r="C12" s="12">
        <v>29</v>
      </c>
      <c r="D12" s="8">
        <v>1.25</v>
      </c>
      <c r="E12" s="12">
        <v>4</v>
      </c>
      <c r="F12" s="8">
        <v>0.37</v>
      </c>
      <c r="G12" s="12">
        <v>25</v>
      </c>
      <c r="H12" s="8">
        <v>2.06</v>
      </c>
      <c r="I12" s="12">
        <v>0</v>
      </c>
    </row>
    <row r="13" spans="2:9" ht="15" customHeight="1" x14ac:dyDescent="0.2">
      <c r="B13" t="s">
        <v>26</v>
      </c>
      <c r="C13" s="12">
        <v>171</v>
      </c>
      <c r="D13" s="8">
        <v>7.35</v>
      </c>
      <c r="E13" s="12">
        <v>49</v>
      </c>
      <c r="F13" s="8">
        <v>4.55</v>
      </c>
      <c r="G13" s="12">
        <v>122</v>
      </c>
      <c r="H13" s="8">
        <v>10.050000000000001</v>
      </c>
      <c r="I13" s="12">
        <v>0</v>
      </c>
    </row>
    <row r="14" spans="2:9" ht="15" customHeight="1" x14ac:dyDescent="0.2">
      <c r="B14" t="s">
        <v>27</v>
      </c>
      <c r="C14" s="12">
        <v>119</v>
      </c>
      <c r="D14" s="8">
        <v>5.1100000000000003</v>
      </c>
      <c r="E14" s="12">
        <v>68</v>
      </c>
      <c r="F14" s="8">
        <v>6.31</v>
      </c>
      <c r="G14" s="12">
        <v>49</v>
      </c>
      <c r="H14" s="8">
        <v>4.04</v>
      </c>
      <c r="I14" s="12">
        <v>0</v>
      </c>
    </row>
    <row r="15" spans="2:9" ht="15" customHeight="1" x14ac:dyDescent="0.2">
      <c r="B15" t="s">
        <v>28</v>
      </c>
      <c r="C15" s="12">
        <v>310</v>
      </c>
      <c r="D15" s="8">
        <v>13.32</v>
      </c>
      <c r="E15" s="12">
        <v>250</v>
      </c>
      <c r="F15" s="8">
        <v>23.19</v>
      </c>
      <c r="G15" s="12">
        <v>58</v>
      </c>
      <c r="H15" s="8">
        <v>4.78</v>
      </c>
      <c r="I15" s="12">
        <v>0</v>
      </c>
    </row>
    <row r="16" spans="2:9" ht="15" customHeight="1" x14ac:dyDescent="0.2">
      <c r="B16" t="s">
        <v>29</v>
      </c>
      <c r="C16" s="12">
        <v>309</v>
      </c>
      <c r="D16" s="8">
        <v>13.28</v>
      </c>
      <c r="E16" s="12">
        <v>231</v>
      </c>
      <c r="F16" s="8">
        <v>21.43</v>
      </c>
      <c r="G16" s="12">
        <v>74</v>
      </c>
      <c r="H16" s="8">
        <v>6.1</v>
      </c>
      <c r="I16" s="12">
        <v>1</v>
      </c>
    </row>
    <row r="17" spans="2:9" ht="15" customHeight="1" x14ac:dyDescent="0.2">
      <c r="B17" t="s">
        <v>30</v>
      </c>
      <c r="C17" s="12">
        <v>89</v>
      </c>
      <c r="D17" s="8">
        <v>3.82</v>
      </c>
      <c r="E17" s="12">
        <v>61</v>
      </c>
      <c r="F17" s="8">
        <v>5.66</v>
      </c>
      <c r="G17" s="12">
        <v>27</v>
      </c>
      <c r="H17" s="8">
        <v>2.2200000000000002</v>
      </c>
      <c r="I17" s="12">
        <v>0</v>
      </c>
    </row>
    <row r="18" spans="2:9" ht="15" customHeight="1" x14ac:dyDescent="0.2">
      <c r="B18" t="s">
        <v>31</v>
      </c>
      <c r="C18" s="12">
        <v>126</v>
      </c>
      <c r="D18" s="8">
        <v>5.41</v>
      </c>
      <c r="E18" s="12">
        <v>82</v>
      </c>
      <c r="F18" s="8">
        <v>7.61</v>
      </c>
      <c r="G18" s="12">
        <v>34</v>
      </c>
      <c r="H18" s="8">
        <v>2.8</v>
      </c>
      <c r="I18" s="12">
        <v>2</v>
      </c>
    </row>
    <row r="19" spans="2:9" ht="15" customHeight="1" x14ac:dyDescent="0.2">
      <c r="B19" t="s">
        <v>32</v>
      </c>
      <c r="C19" s="12">
        <v>96</v>
      </c>
      <c r="D19" s="8">
        <v>4.13</v>
      </c>
      <c r="E19" s="12">
        <v>25</v>
      </c>
      <c r="F19" s="8">
        <v>2.3199999999999998</v>
      </c>
      <c r="G19" s="12">
        <v>56</v>
      </c>
      <c r="H19" s="8">
        <v>4.6100000000000003</v>
      </c>
      <c r="I19" s="12">
        <v>13</v>
      </c>
    </row>
    <row r="20" spans="2:9" ht="15" customHeight="1" x14ac:dyDescent="0.2">
      <c r="B20" s="9" t="s">
        <v>158</v>
      </c>
      <c r="C20" s="12">
        <f>SUM(LTBL_37202[総数／事業所数])</f>
        <v>2327</v>
      </c>
      <c r="E20" s="12">
        <f>SUBTOTAL(109,LTBL_37202[個人／事業所数])</f>
        <v>1078</v>
      </c>
      <c r="G20" s="12">
        <f>SUBTOTAL(109,LTBL_37202[法人／事業所数])</f>
        <v>1214</v>
      </c>
      <c r="I20" s="12">
        <f>SUBTOTAL(109,LTBL_37202[法人以外の団体／事業所数])</f>
        <v>16</v>
      </c>
    </row>
    <row r="21" spans="2:9" ht="15" customHeight="1" x14ac:dyDescent="0.2">
      <c r="E21" s="11">
        <f>LTBL_37202[[#Totals],[個人／事業所数]]/LTBL_37202[[#Totals],[総数／事業所数]]</f>
        <v>0.46325741297808337</v>
      </c>
      <c r="G21" s="11">
        <f>LTBL_37202[[#Totals],[法人／事業所数]]/LTBL_37202[[#Totals],[総数／事業所数]]</f>
        <v>0.52170176192522566</v>
      </c>
      <c r="I21" s="11">
        <f>LTBL_37202[[#Totals],[法人以外の団体／事業所数]]/LTBL_37202[[#Totals],[総数／事業所数]]</f>
        <v>6.8758057584873229E-3</v>
      </c>
    </row>
    <row r="23" spans="2:9" ht="33" customHeight="1" x14ac:dyDescent="0.2">
      <c r="B23" t="s">
        <v>159</v>
      </c>
      <c r="C23" s="10" t="s">
        <v>34</v>
      </c>
      <c r="D23" s="10" t="s">
        <v>35</v>
      </c>
      <c r="E23" s="10" t="s">
        <v>36</v>
      </c>
      <c r="F23" s="10" t="s">
        <v>37</v>
      </c>
      <c r="G23" s="10" t="s">
        <v>38</v>
      </c>
      <c r="H23" s="10" t="s">
        <v>39</v>
      </c>
      <c r="I23" s="10" t="s">
        <v>40</v>
      </c>
    </row>
    <row r="24" spans="2:9" ht="15" customHeight="1" x14ac:dyDescent="0.2">
      <c r="B24" t="s">
        <v>56</v>
      </c>
      <c r="C24" s="12">
        <v>288</v>
      </c>
      <c r="D24" s="8">
        <v>12.38</v>
      </c>
      <c r="E24" s="12">
        <v>242</v>
      </c>
      <c r="F24" s="8">
        <v>22.45</v>
      </c>
      <c r="G24" s="12">
        <v>46</v>
      </c>
      <c r="H24" s="8">
        <v>3.79</v>
      </c>
      <c r="I24" s="12">
        <v>0</v>
      </c>
    </row>
    <row r="25" spans="2:9" ht="15" customHeight="1" x14ac:dyDescent="0.2">
      <c r="B25" t="s">
        <v>57</v>
      </c>
      <c r="C25" s="12">
        <v>261</v>
      </c>
      <c r="D25" s="8">
        <v>11.22</v>
      </c>
      <c r="E25" s="12">
        <v>215</v>
      </c>
      <c r="F25" s="8">
        <v>19.940000000000001</v>
      </c>
      <c r="G25" s="12">
        <v>46</v>
      </c>
      <c r="H25" s="8">
        <v>3.79</v>
      </c>
      <c r="I25" s="12">
        <v>0</v>
      </c>
    </row>
    <row r="26" spans="2:9" ht="15" customHeight="1" x14ac:dyDescent="0.2">
      <c r="B26" t="s">
        <v>51</v>
      </c>
      <c r="C26" s="12">
        <v>178</v>
      </c>
      <c r="D26" s="8">
        <v>7.65</v>
      </c>
      <c r="E26" s="12">
        <v>74</v>
      </c>
      <c r="F26" s="8">
        <v>6.86</v>
      </c>
      <c r="G26" s="12">
        <v>104</v>
      </c>
      <c r="H26" s="8">
        <v>8.57</v>
      </c>
      <c r="I26" s="12">
        <v>0</v>
      </c>
    </row>
    <row r="27" spans="2:9" ht="15" customHeight="1" x14ac:dyDescent="0.2">
      <c r="B27" t="s">
        <v>41</v>
      </c>
      <c r="C27" s="12">
        <v>129</v>
      </c>
      <c r="D27" s="8">
        <v>5.54</v>
      </c>
      <c r="E27" s="12">
        <v>14</v>
      </c>
      <c r="F27" s="8">
        <v>1.3</v>
      </c>
      <c r="G27" s="12">
        <v>115</v>
      </c>
      <c r="H27" s="8">
        <v>9.4700000000000006</v>
      </c>
      <c r="I27" s="12">
        <v>0</v>
      </c>
    </row>
    <row r="28" spans="2:9" ht="15" customHeight="1" x14ac:dyDescent="0.2">
      <c r="B28" t="s">
        <v>53</v>
      </c>
      <c r="C28" s="12">
        <v>127</v>
      </c>
      <c r="D28" s="8">
        <v>5.46</v>
      </c>
      <c r="E28" s="12">
        <v>38</v>
      </c>
      <c r="F28" s="8">
        <v>3.53</v>
      </c>
      <c r="G28" s="12">
        <v>89</v>
      </c>
      <c r="H28" s="8">
        <v>7.33</v>
      </c>
      <c r="I28" s="12">
        <v>0</v>
      </c>
    </row>
    <row r="29" spans="2:9" ht="15" customHeight="1" x14ac:dyDescent="0.2">
      <c r="B29" t="s">
        <v>49</v>
      </c>
      <c r="C29" s="12">
        <v>95</v>
      </c>
      <c r="D29" s="8">
        <v>4.08</v>
      </c>
      <c r="E29" s="12">
        <v>51</v>
      </c>
      <c r="F29" s="8">
        <v>4.7300000000000004</v>
      </c>
      <c r="G29" s="12">
        <v>44</v>
      </c>
      <c r="H29" s="8">
        <v>3.62</v>
      </c>
      <c r="I29" s="12">
        <v>0</v>
      </c>
    </row>
    <row r="30" spans="2:9" ht="15" customHeight="1" x14ac:dyDescent="0.2">
      <c r="B30" t="s">
        <v>59</v>
      </c>
      <c r="C30" s="12">
        <v>90</v>
      </c>
      <c r="D30" s="8">
        <v>3.87</v>
      </c>
      <c r="E30" s="12">
        <v>82</v>
      </c>
      <c r="F30" s="8">
        <v>7.61</v>
      </c>
      <c r="G30" s="12">
        <v>8</v>
      </c>
      <c r="H30" s="8">
        <v>0.66</v>
      </c>
      <c r="I30" s="12">
        <v>0</v>
      </c>
    </row>
    <row r="31" spans="2:9" ht="15" customHeight="1" x14ac:dyDescent="0.2">
      <c r="B31" t="s">
        <v>58</v>
      </c>
      <c r="C31" s="12">
        <v>89</v>
      </c>
      <c r="D31" s="8">
        <v>3.82</v>
      </c>
      <c r="E31" s="12">
        <v>61</v>
      </c>
      <c r="F31" s="8">
        <v>5.66</v>
      </c>
      <c r="G31" s="12">
        <v>27</v>
      </c>
      <c r="H31" s="8">
        <v>2.2200000000000002</v>
      </c>
      <c r="I31" s="12">
        <v>0</v>
      </c>
    </row>
    <row r="32" spans="2:9" ht="15" customHeight="1" x14ac:dyDescent="0.2">
      <c r="B32" t="s">
        <v>43</v>
      </c>
      <c r="C32" s="12">
        <v>88</v>
      </c>
      <c r="D32" s="8">
        <v>3.78</v>
      </c>
      <c r="E32" s="12">
        <v>17</v>
      </c>
      <c r="F32" s="8">
        <v>1.58</v>
      </c>
      <c r="G32" s="12">
        <v>71</v>
      </c>
      <c r="H32" s="8">
        <v>5.85</v>
      </c>
      <c r="I32" s="12">
        <v>0</v>
      </c>
    </row>
    <row r="33" spans="2:9" ht="15" customHeight="1" x14ac:dyDescent="0.2">
      <c r="B33" t="s">
        <v>42</v>
      </c>
      <c r="C33" s="12">
        <v>82</v>
      </c>
      <c r="D33" s="8">
        <v>3.52</v>
      </c>
      <c r="E33" s="12">
        <v>22</v>
      </c>
      <c r="F33" s="8">
        <v>2.04</v>
      </c>
      <c r="G33" s="12">
        <v>60</v>
      </c>
      <c r="H33" s="8">
        <v>4.9400000000000004</v>
      </c>
      <c r="I33" s="12">
        <v>0</v>
      </c>
    </row>
    <row r="34" spans="2:9" ht="15" customHeight="1" x14ac:dyDescent="0.2">
      <c r="B34" t="s">
        <v>50</v>
      </c>
      <c r="C34" s="12">
        <v>81</v>
      </c>
      <c r="D34" s="8">
        <v>3.48</v>
      </c>
      <c r="E34" s="12">
        <v>44</v>
      </c>
      <c r="F34" s="8">
        <v>4.08</v>
      </c>
      <c r="G34" s="12">
        <v>37</v>
      </c>
      <c r="H34" s="8">
        <v>3.05</v>
      </c>
      <c r="I34" s="12">
        <v>0</v>
      </c>
    </row>
    <row r="35" spans="2:9" ht="15" customHeight="1" x14ac:dyDescent="0.2">
      <c r="B35" t="s">
        <v>48</v>
      </c>
      <c r="C35" s="12">
        <v>80</v>
      </c>
      <c r="D35" s="8">
        <v>3.44</v>
      </c>
      <c r="E35" s="12">
        <v>28</v>
      </c>
      <c r="F35" s="8">
        <v>2.6</v>
      </c>
      <c r="G35" s="12">
        <v>52</v>
      </c>
      <c r="H35" s="8">
        <v>4.28</v>
      </c>
      <c r="I35" s="12">
        <v>0</v>
      </c>
    </row>
    <row r="36" spans="2:9" ht="15" customHeight="1" x14ac:dyDescent="0.2">
      <c r="B36" t="s">
        <v>54</v>
      </c>
      <c r="C36" s="12">
        <v>65</v>
      </c>
      <c r="D36" s="8">
        <v>2.79</v>
      </c>
      <c r="E36" s="12">
        <v>50</v>
      </c>
      <c r="F36" s="8">
        <v>4.6399999999999997</v>
      </c>
      <c r="G36" s="12">
        <v>15</v>
      </c>
      <c r="H36" s="8">
        <v>1.24</v>
      </c>
      <c r="I36" s="12">
        <v>0</v>
      </c>
    </row>
    <row r="37" spans="2:9" ht="15" customHeight="1" x14ac:dyDescent="0.2">
      <c r="B37" t="s">
        <v>55</v>
      </c>
      <c r="C37" s="12">
        <v>49</v>
      </c>
      <c r="D37" s="8">
        <v>2.11</v>
      </c>
      <c r="E37" s="12">
        <v>18</v>
      </c>
      <c r="F37" s="8">
        <v>1.67</v>
      </c>
      <c r="G37" s="12">
        <v>30</v>
      </c>
      <c r="H37" s="8">
        <v>2.4700000000000002</v>
      </c>
      <c r="I37" s="12">
        <v>0</v>
      </c>
    </row>
    <row r="38" spans="2:9" ht="15" customHeight="1" x14ac:dyDescent="0.2">
      <c r="B38" t="s">
        <v>47</v>
      </c>
      <c r="C38" s="12">
        <v>43</v>
      </c>
      <c r="D38" s="8">
        <v>1.85</v>
      </c>
      <c r="E38" s="12">
        <v>12</v>
      </c>
      <c r="F38" s="8">
        <v>1.1100000000000001</v>
      </c>
      <c r="G38" s="12">
        <v>31</v>
      </c>
      <c r="H38" s="8">
        <v>2.5499999999999998</v>
      </c>
      <c r="I38" s="12">
        <v>0</v>
      </c>
    </row>
    <row r="39" spans="2:9" ht="15" customHeight="1" x14ac:dyDescent="0.2">
      <c r="B39" t="s">
        <v>52</v>
      </c>
      <c r="C39" s="12">
        <v>37</v>
      </c>
      <c r="D39" s="8">
        <v>1.59</v>
      </c>
      <c r="E39" s="12">
        <v>10</v>
      </c>
      <c r="F39" s="8">
        <v>0.93</v>
      </c>
      <c r="G39" s="12">
        <v>27</v>
      </c>
      <c r="H39" s="8">
        <v>2.2200000000000002</v>
      </c>
      <c r="I39" s="12">
        <v>0</v>
      </c>
    </row>
    <row r="40" spans="2:9" ht="15" customHeight="1" x14ac:dyDescent="0.2">
      <c r="B40" t="s">
        <v>45</v>
      </c>
      <c r="C40" s="12">
        <v>36</v>
      </c>
      <c r="D40" s="8">
        <v>1.55</v>
      </c>
      <c r="E40" s="12">
        <v>4</v>
      </c>
      <c r="F40" s="8">
        <v>0.37</v>
      </c>
      <c r="G40" s="12">
        <v>32</v>
      </c>
      <c r="H40" s="8">
        <v>2.64</v>
      </c>
      <c r="I40" s="12">
        <v>0</v>
      </c>
    </row>
    <row r="41" spans="2:9" ht="15" customHeight="1" x14ac:dyDescent="0.2">
      <c r="B41" t="s">
        <v>64</v>
      </c>
      <c r="C41" s="12">
        <v>36</v>
      </c>
      <c r="D41" s="8">
        <v>1.55</v>
      </c>
      <c r="E41" s="12">
        <v>14</v>
      </c>
      <c r="F41" s="8">
        <v>1.3</v>
      </c>
      <c r="G41" s="12">
        <v>21</v>
      </c>
      <c r="H41" s="8">
        <v>1.73</v>
      </c>
      <c r="I41" s="12">
        <v>0</v>
      </c>
    </row>
    <row r="42" spans="2:9" ht="15" customHeight="1" x14ac:dyDescent="0.2">
      <c r="B42" t="s">
        <v>65</v>
      </c>
      <c r="C42" s="12">
        <v>36</v>
      </c>
      <c r="D42" s="8">
        <v>1.55</v>
      </c>
      <c r="E42" s="12">
        <v>0</v>
      </c>
      <c r="F42" s="8">
        <v>0</v>
      </c>
      <c r="G42" s="12">
        <v>26</v>
      </c>
      <c r="H42" s="8">
        <v>2.14</v>
      </c>
      <c r="I42" s="12">
        <v>2</v>
      </c>
    </row>
    <row r="43" spans="2:9" ht="15" customHeight="1" x14ac:dyDescent="0.2">
      <c r="B43" t="s">
        <v>63</v>
      </c>
      <c r="C43" s="12">
        <v>29</v>
      </c>
      <c r="D43" s="8">
        <v>1.25</v>
      </c>
      <c r="E43" s="12">
        <v>4</v>
      </c>
      <c r="F43" s="8">
        <v>0.37</v>
      </c>
      <c r="G43" s="12">
        <v>25</v>
      </c>
      <c r="H43" s="8">
        <v>2.06</v>
      </c>
      <c r="I43" s="12">
        <v>0</v>
      </c>
    </row>
    <row r="46" spans="2:9" ht="33" customHeight="1" x14ac:dyDescent="0.2">
      <c r="B46" t="s">
        <v>160</v>
      </c>
      <c r="C46" s="10" t="s">
        <v>34</v>
      </c>
      <c r="D46" s="10" t="s">
        <v>35</v>
      </c>
      <c r="E46" s="10" t="s">
        <v>36</v>
      </c>
      <c r="F46" s="10" t="s">
        <v>37</v>
      </c>
      <c r="G46" s="10" t="s">
        <v>38</v>
      </c>
      <c r="H46" s="10" t="s">
        <v>39</v>
      </c>
      <c r="I46" s="10" t="s">
        <v>40</v>
      </c>
    </row>
    <row r="47" spans="2:9" ht="15" customHeight="1" x14ac:dyDescent="0.2">
      <c r="B47" t="s">
        <v>102</v>
      </c>
      <c r="C47" s="12">
        <v>145</v>
      </c>
      <c r="D47" s="8">
        <v>6.23</v>
      </c>
      <c r="E47" s="12">
        <v>127</v>
      </c>
      <c r="F47" s="8">
        <v>11.78</v>
      </c>
      <c r="G47" s="12">
        <v>18</v>
      </c>
      <c r="H47" s="8">
        <v>1.48</v>
      </c>
      <c r="I47" s="12">
        <v>0</v>
      </c>
    </row>
    <row r="48" spans="2:9" ht="15" customHeight="1" x14ac:dyDescent="0.2">
      <c r="B48" t="s">
        <v>101</v>
      </c>
      <c r="C48" s="12">
        <v>74</v>
      </c>
      <c r="D48" s="8">
        <v>3.18</v>
      </c>
      <c r="E48" s="12">
        <v>71</v>
      </c>
      <c r="F48" s="8">
        <v>6.59</v>
      </c>
      <c r="G48" s="12">
        <v>3</v>
      </c>
      <c r="H48" s="8">
        <v>0.25</v>
      </c>
      <c r="I48" s="12">
        <v>0</v>
      </c>
    </row>
    <row r="49" spans="2:9" ht="15" customHeight="1" x14ac:dyDescent="0.2">
      <c r="B49" t="s">
        <v>96</v>
      </c>
      <c r="C49" s="12">
        <v>71</v>
      </c>
      <c r="D49" s="8">
        <v>3.05</v>
      </c>
      <c r="E49" s="12">
        <v>31</v>
      </c>
      <c r="F49" s="8">
        <v>2.88</v>
      </c>
      <c r="G49" s="12">
        <v>40</v>
      </c>
      <c r="H49" s="8">
        <v>3.29</v>
      </c>
      <c r="I49" s="12">
        <v>0</v>
      </c>
    </row>
    <row r="50" spans="2:9" ht="15" customHeight="1" x14ac:dyDescent="0.2">
      <c r="B50" t="s">
        <v>105</v>
      </c>
      <c r="C50" s="12">
        <v>71</v>
      </c>
      <c r="D50" s="8">
        <v>3.05</v>
      </c>
      <c r="E50" s="12">
        <v>67</v>
      </c>
      <c r="F50" s="8">
        <v>6.22</v>
      </c>
      <c r="G50" s="12">
        <v>4</v>
      </c>
      <c r="H50" s="8">
        <v>0.33</v>
      </c>
      <c r="I50" s="12">
        <v>0</v>
      </c>
    </row>
    <row r="51" spans="2:9" ht="15" customHeight="1" x14ac:dyDescent="0.2">
      <c r="B51" t="s">
        <v>99</v>
      </c>
      <c r="C51" s="12">
        <v>66</v>
      </c>
      <c r="D51" s="8">
        <v>2.84</v>
      </c>
      <c r="E51" s="12">
        <v>61</v>
      </c>
      <c r="F51" s="8">
        <v>5.66</v>
      </c>
      <c r="G51" s="12">
        <v>5</v>
      </c>
      <c r="H51" s="8">
        <v>0.41</v>
      </c>
      <c r="I51" s="12">
        <v>0</v>
      </c>
    </row>
    <row r="52" spans="2:9" ht="15" customHeight="1" x14ac:dyDescent="0.2">
      <c r="B52" t="s">
        <v>100</v>
      </c>
      <c r="C52" s="12">
        <v>61</v>
      </c>
      <c r="D52" s="8">
        <v>2.62</v>
      </c>
      <c r="E52" s="12">
        <v>54</v>
      </c>
      <c r="F52" s="8">
        <v>5.01</v>
      </c>
      <c r="G52" s="12">
        <v>7</v>
      </c>
      <c r="H52" s="8">
        <v>0.57999999999999996</v>
      </c>
      <c r="I52" s="12">
        <v>0</v>
      </c>
    </row>
    <row r="53" spans="2:9" ht="15" customHeight="1" x14ac:dyDescent="0.2">
      <c r="B53" t="s">
        <v>93</v>
      </c>
      <c r="C53" s="12">
        <v>58</v>
      </c>
      <c r="D53" s="8">
        <v>2.4900000000000002</v>
      </c>
      <c r="E53" s="12">
        <v>21</v>
      </c>
      <c r="F53" s="8">
        <v>1.95</v>
      </c>
      <c r="G53" s="12">
        <v>37</v>
      </c>
      <c r="H53" s="8">
        <v>3.05</v>
      </c>
      <c r="I53" s="12">
        <v>0</v>
      </c>
    </row>
    <row r="54" spans="2:9" ht="15" customHeight="1" x14ac:dyDescent="0.2">
      <c r="B54" t="s">
        <v>98</v>
      </c>
      <c r="C54" s="12">
        <v>57</v>
      </c>
      <c r="D54" s="8">
        <v>2.4500000000000002</v>
      </c>
      <c r="E54" s="12">
        <v>42</v>
      </c>
      <c r="F54" s="8">
        <v>3.9</v>
      </c>
      <c r="G54" s="12">
        <v>15</v>
      </c>
      <c r="H54" s="8">
        <v>1.24</v>
      </c>
      <c r="I54" s="12">
        <v>0</v>
      </c>
    </row>
    <row r="55" spans="2:9" ht="15" customHeight="1" x14ac:dyDescent="0.2">
      <c r="B55" t="s">
        <v>109</v>
      </c>
      <c r="C55" s="12">
        <v>51</v>
      </c>
      <c r="D55" s="8">
        <v>2.19</v>
      </c>
      <c r="E55" s="12">
        <v>49</v>
      </c>
      <c r="F55" s="8">
        <v>4.55</v>
      </c>
      <c r="G55" s="12">
        <v>2</v>
      </c>
      <c r="H55" s="8">
        <v>0.16</v>
      </c>
      <c r="I55" s="12">
        <v>0</v>
      </c>
    </row>
    <row r="56" spans="2:9" ht="15" customHeight="1" x14ac:dyDescent="0.2">
      <c r="B56" t="s">
        <v>103</v>
      </c>
      <c r="C56" s="12">
        <v>50</v>
      </c>
      <c r="D56" s="8">
        <v>2.15</v>
      </c>
      <c r="E56" s="12">
        <v>37</v>
      </c>
      <c r="F56" s="8">
        <v>3.43</v>
      </c>
      <c r="G56" s="12">
        <v>13</v>
      </c>
      <c r="H56" s="8">
        <v>1.07</v>
      </c>
      <c r="I56" s="12">
        <v>0</v>
      </c>
    </row>
    <row r="57" spans="2:9" ht="15" customHeight="1" x14ac:dyDescent="0.2">
      <c r="B57" t="s">
        <v>94</v>
      </c>
      <c r="C57" s="12">
        <v>49</v>
      </c>
      <c r="D57" s="8">
        <v>2.11</v>
      </c>
      <c r="E57" s="12">
        <v>32</v>
      </c>
      <c r="F57" s="8">
        <v>2.97</v>
      </c>
      <c r="G57" s="12">
        <v>17</v>
      </c>
      <c r="H57" s="8">
        <v>1.4</v>
      </c>
      <c r="I57" s="12">
        <v>0</v>
      </c>
    </row>
    <row r="58" spans="2:9" ht="15" customHeight="1" x14ac:dyDescent="0.2">
      <c r="B58" t="s">
        <v>92</v>
      </c>
      <c r="C58" s="12">
        <v>46</v>
      </c>
      <c r="D58" s="8">
        <v>1.98</v>
      </c>
      <c r="E58" s="12">
        <v>24</v>
      </c>
      <c r="F58" s="8">
        <v>2.23</v>
      </c>
      <c r="G58" s="12">
        <v>22</v>
      </c>
      <c r="H58" s="8">
        <v>1.81</v>
      </c>
      <c r="I58" s="12">
        <v>0</v>
      </c>
    </row>
    <row r="59" spans="2:9" ht="15" customHeight="1" x14ac:dyDescent="0.2">
      <c r="B59" t="s">
        <v>89</v>
      </c>
      <c r="C59" s="12">
        <v>45</v>
      </c>
      <c r="D59" s="8">
        <v>1.93</v>
      </c>
      <c r="E59" s="12">
        <v>12</v>
      </c>
      <c r="F59" s="8">
        <v>1.1100000000000001</v>
      </c>
      <c r="G59" s="12">
        <v>33</v>
      </c>
      <c r="H59" s="8">
        <v>2.72</v>
      </c>
      <c r="I59" s="12">
        <v>0</v>
      </c>
    </row>
    <row r="60" spans="2:9" ht="15" customHeight="1" x14ac:dyDescent="0.2">
      <c r="B60" t="s">
        <v>87</v>
      </c>
      <c r="C60" s="12">
        <v>43</v>
      </c>
      <c r="D60" s="8">
        <v>1.85</v>
      </c>
      <c r="E60" s="12">
        <v>5</v>
      </c>
      <c r="F60" s="8">
        <v>0.46</v>
      </c>
      <c r="G60" s="12">
        <v>38</v>
      </c>
      <c r="H60" s="8">
        <v>3.13</v>
      </c>
      <c r="I60" s="12">
        <v>0</v>
      </c>
    </row>
    <row r="61" spans="2:9" ht="15" customHeight="1" x14ac:dyDescent="0.2">
      <c r="B61" t="s">
        <v>88</v>
      </c>
      <c r="C61" s="12">
        <v>38</v>
      </c>
      <c r="D61" s="8">
        <v>1.63</v>
      </c>
      <c r="E61" s="12">
        <v>2</v>
      </c>
      <c r="F61" s="8">
        <v>0.19</v>
      </c>
      <c r="G61" s="12">
        <v>36</v>
      </c>
      <c r="H61" s="8">
        <v>2.97</v>
      </c>
      <c r="I61" s="12">
        <v>0</v>
      </c>
    </row>
    <row r="62" spans="2:9" ht="15" customHeight="1" x14ac:dyDescent="0.2">
      <c r="B62" t="s">
        <v>90</v>
      </c>
      <c r="C62" s="12">
        <v>37</v>
      </c>
      <c r="D62" s="8">
        <v>1.59</v>
      </c>
      <c r="E62" s="12">
        <v>10</v>
      </c>
      <c r="F62" s="8">
        <v>0.93</v>
      </c>
      <c r="G62" s="12">
        <v>27</v>
      </c>
      <c r="H62" s="8">
        <v>2.2200000000000002</v>
      </c>
      <c r="I62" s="12">
        <v>0</v>
      </c>
    </row>
    <row r="63" spans="2:9" ht="15" customHeight="1" x14ac:dyDescent="0.2">
      <c r="B63" t="s">
        <v>104</v>
      </c>
      <c r="C63" s="12">
        <v>35</v>
      </c>
      <c r="D63" s="8">
        <v>1.5</v>
      </c>
      <c r="E63" s="12">
        <v>23</v>
      </c>
      <c r="F63" s="8">
        <v>2.13</v>
      </c>
      <c r="G63" s="12">
        <v>12</v>
      </c>
      <c r="H63" s="8">
        <v>0.99</v>
      </c>
      <c r="I63" s="12">
        <v>0</v>
      </c>
    </row>
    <row r="64" spans="2:9" ht="15" customHeight="1" x14ac:dyDescent="0.2">
      <c r="B64" t="s">
        <v>91</v>
      </c>
      <c r="C64" s="12">
        <v>32</v>
      </c>
      <c r="D64" s="8">
        <v>1.38</v>
      </c>
      <c r="E64" s="12">
        <v>14</v>
      </c>
      <c r="F64" s="8">
        <v>1.3</v>
      </c>
      <c r="G64" s="12">
        <v>18</v>
      </c>
      <c r="H64" s="8">
        <v>1.48</v>
      </c>
      <c r="I64" s="12">
        <v>0</v>
      </c>
    </row>
    <row r="65" spans="2:9" ht="15" customHeight="1" x14ac:dyDescent="0.2">
      <c r="B65" t="s">
        <v>110</v>
      </c>
      <c r="C65" s="12">
        <v>29</v>
      </c>
      <c r="D65" s="8">
        <v>1.25</v>
      </c>
      <c r="E65" s="12">
        <v>8</v>
      </c>
      <c r="F65" s="8">
        <v>0.74</v>
      </c>
      <c r="G65" s="12">
        <v>21</v>
      </c>
      <c r="H65" s="8">
        <v>1.73</v>
      </c>
      <c r="I65" s="12">
        <v>0</v>
      </c>
    </row>
    <row r="66" spans="2:9" ht="15" customHeight="1" x14ac:dyDescent="0.2">
      <c r="B66" t="s">
        <v>95</v>
      </c>
      <c r="C66" s="12">
        <v>28</v>
      </c>
      <c r="D66" s="8">
        <v>1.2</v>
      </c>
      <c r="E66" s="12">
        <v>2</v>
      </c>
      <c r="F66" s="8">
        <v>0.19</v>
      </c>
      <c r="G66" s="12">
        <v>26</v>
      </c>
      <c r="H66" s="8">
        <v>2.14</v>
      </c>
      <c r="I66" s="12">
        <v>0</v>
      </c>
    </row>
    <row r="68" spans="2:9" ht="15" customHeight="1" x14ac:dyDescent="0.2">
      <c r="B68" t="s">
        <v>161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B9D4F-E2F5-4407-AA25-DAF9AD5AE883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164</v>
      </c>
    </row>
    <row r="4" spans="2:9" ht="33" customHeight="1" x14ac:dyDescent="0.2">
      <c r="B4" t="s">
        <v>157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2">
      <c r="B5" t="s">
        <v>18</v>
      </c>
      <c r="C5" s="12">
        <v>1</v>
      </c>
      <c r="D5" s="8">
        <v>7.0000000000000007E-2</v>
      </c>
      <c r="E5" s="12">
        <v>0</v>
      </c>
      <c r="F5" s="8">
        <v>0</v>
      </c>
      <c r="G5" s="12">
        <v>1</v>
      </c>
      <c r="H5" s="8">
        <v>0.13</v>
      </c>
      <c r="I5" s="12">
        <v>0</v>
      </c>
    </row>
    <row r="6" spans="2:9" ht="15" customHeight="1" x14ac:dyDescent="0.2">
      <c r="B6" t="s">
        <v>19</v>
      </c>
      <c r="C6" s="12">
        <v>206</v>
      </c>
      <c r="D6" s="8">
        <v>13.74</v>
      </c>
      <c r="E6" s="12">
        <v>47</v>
      </c>
      <c r="F6" s="8">
        <v>6.95</v>
      </c>
      <c r="G6" s="12">
        <v>159</v>
      </c>
      <c r="H6" s="8">
        <v>20.13</v>
      </c>
      <c r="I6" s="12">
        <v>0</v>
      </c>
    </row>
    <row r="7" spans="2:9" ht="15" customHeight="1" x14ac:dyDescent="0.2">
      <c r="B7" t="s">
        <v>20</v>
      </c>
      <c r="C7" s="12">
        <v>145</v>
      </c>
      <c r="D7" s="8">
        <v>9.67</v>
      </c>
      <c r="E7" s="12">
        <v>24</v>
      </c>
      <c r="F7" s="8">
        <v>3.55</v>
      </c>
      <c r="G7" s="12">
        <v>121</v>
      </c>
      <c r="H7" s="8">
        <v>15.32</v>
      </c>
      <c r="I7" s="12">
        <v>0</v>
      </c>
    </row>
    <row r="8" spans="2:9" ht="15" customHeight="1" x14ac:dyDescent="0.2">
      <c r="B8" t="s">
        <v>21</v>
      </c>
      <c r="C8" s="12">
        <v>4</v>
      </c>
      <c r="D8" s="8">
        <v>0.27</v>
      </c>
      <c r="E8" s="12">
        <v>0</v>
      </c>
      <c r="F8" s="8">
        <v>0</v>
      </c>
      <c r="G8" s="12">
        <v>2</v>
      </c>
      <c r="H8" s="8">
        <v>0.25</v>
      </c>
      <c r="I8" s="12">
        <v>0</v>
      </c>
    </row>
    <row r="9" spans="2:9" ht="15" customHeight="1" x14ac:dyDescent="0.2">
      <c r="B9" t="s">
        <v>22</v>
      </c>
      <c r="C9" s="12">
        <v>7</v>
      </c>
      <c r="D9" s="8">
        <v>0.47</v>
      </c>
      <c r="E9" s="12">
        <v>0</v>
      </c>
      <c r="F9" s="8">
        <v>0</v>
      </c>
      <c r="G9" s="12">
        <v>7</v>
      </c>
      <c r="H9" s="8">
        <v>0.89</v>
      </c>
      <c r="I9" s="12">
        <v>0</v>
      </c>
    </row>
    <row r="10" spans="2:9" ht="15" customHeight="1" x14ac:dyDescent="0.2">
      <c r="B10" t="s">
        <v>23</v>
      </c>
      <c r="C10" s="12">
        <v>42</v>
      </c>
      <c r="D10" s="8">
        <v>2.8</v>
      </c>
      <c r="E10" s="12">
        <v>4</v>
      </c>
      <c r="F10" s="8">
        <v>0.59</v>
      </c>
      <c r="G10" s="12">
        <v>35</v>
      </c>
      <c r="H10" s="8">
        <v>4.43</v>
      </c>
      <c r="I10" s="12">
        <v>2</v>
      </c>
    </row>
    <row r="11" spans="2:9" ht="15" customHeight="1" x14ac:dyDescent="0.2">
      <c r="B11" t="s">
        <v>24</v>
      </c>
      <c r="C11" s="12">
        <v>359</v>
      </c>
      <c r="D11" s="8">
        <v>23.95</v>
      </c>
      <c r="E11" s="12">
        <v>146</v>
      </c>
      <c r="F11" s="8">
        <v>21.6</v>
      </c>
      <c r="G11" s="12">
        <v>212</v>
      </c>
      <c r="H11" s="8">
        <v>26.84</v>
      </c>
      <c r="I11" s="12">
        <v>1</v>
      </c>
    </row>
    <row r="12" spans="2:9" ht="15" customHeight="1" x14ac:dyDescent="0.2">
      <c r="B12" t="s">
        <v>25</v>
      </c>
      <c r="C12" s="12">
        <v>6</v>
      </c>
      <c r="D12" s="8">
        <v>0.4</v>
      </c>
      <c r="E12" s="12">
        <v>1</v>
      </c>
      <c r="F12" s="8">
        <v>0.15</v>
      </c>
      <c r="G12" s="12">
        <v>5</v>
      </c>
      <c r="H12" s="8">
        <v>0.63</v>
      </c>
      <c r="I12" s="12">
        <v>0</v>
      </c>
    </row>
    <row r="13" spans="2:9" ht="15" customHeight="1" x14ac:dyDescent="0.2">
      <c r="B13" t="s">
        <v>26</v>
      </c>
      <c r="C13" s="12">
        <v>191</v>
      </c>
      <c r="D13" s="8">
        <v>12.74</v>
      </c>
      <c r="E13" s="12">
        <v>102</v>
      </c>
      <c r="F13" s="8">
        <v>15.09</v>
      </c>
      <c r="G13" s="12">
        <v>89</v>
      </c>
      <c r="H13" s="8">
        <v>11.27</v>
      </c>
      <c r="I13" s="12">
        <v>0</v>
      </c>
    </row>
    <row r="14" spans="2:9" ht="15" customHeight="1" x14ac:dyDescent="0.2">
      <c r="B14" t="s">
        <v>27</v>
      </c>
      <c r="C14" s="12">
        <v>61</v>
      </c>
      <c r="D14" s="8">
        <v>4.07</v>
      </c>
      <c r="E14" s="12">
        <v>35</v>
      </c>
      <c r="F14" s="8">
        <v>5.18</v>
      </c>
      <c r="G14" s="12">
        <v>25</v>
      </c>
      <c r="H14" s="8">
        <v>3.16</v>
      </c>
      <c r="I14" s="12">
        <v>0</v>
      </c>
    </row>
    <row r="15" spans="2:9" ht="15" customHeight="1" x14ac:dyDescent="0.2">
      <c r="B15" t="s">
        <v>28</v>
      </c>
      <c r="C15" s="12">
        <v>141</v>
      </c>
      <c r="D15" s="8">
        <v>9.41</v>
      </c>
      <c r="E15" s="12">
        <v>115</v>
      </c>
      <c r="F15" s="8">
        <v>17.010000000000002</v>
      </c>
      <c r="G15" s="12">
        <v>25</v>
      </c>
      <c r="H15" s="8">
        <v>3.16</v>
      </c>
      <c r="I15" s="12">
        <v>0</v>
      </c>
    </row>
    <row r="16" spans="2:9" ht="15" customHeight="1" x14ac:dyDescent="0.2">
      <c r="B16" t="s">
        <v>29</v>
      </c>
      <c r="C16" s="12">
        <v>164</v>
      </c>
      <c r="D16" s="8">
        <v>10.94</v>
      </c>
      <c r="E16" s="12">
        <v>111</v>
      </c>
      <c r="F16" s="8">
        <v>16.420000000000002</v>
      </c>
      <c r="G16" s="12">
        <v>47</v>
      </c>
      <c r="H16" s="8">
        <v>5.95</v>
      </c>
      <c r="I16" s="12">
        <v>0</v>
      </c>
    </row>
    <row r="17" spans="2:9" ht="15" customHeight="1" x14ac:dyDescent="0.2">
      <c r="B17" t="s">
        <v>30</v>
      </c>
      <c r="C17" s="12">
        <v>53</v>
      </c>
      <c r="D17" s="8">
        <v>3.54</v>
      </c>
      <c r="E17" s="12">
        <v>39</v>
      </c>
      <c r="F17" s="8">
        <v>5.77</v>
      </c>
      <c r="G17" s="12">
        <v>8</v>
      </c>
      <c r="H17" s="8">
        <v>1.01</v>
      </c>
      <c r="I17" s="12">
        <v>0</v>
      </c>
    </row>
    <row r="18" spans="2:9" ht="15" customHeight="1" x14ac:dyDescent="0.2">
      <c r="B18" t="s">
        <v>31</v>
      </c>
      <c r="C18" s="12">
        <v>63</v>
      </c>
      <c r="D18" s="8">
        <v>4.2</v>
      </c>
      <c r="E18" s="12">
        <v>39</v>
      </c>
      <c r="F18" s="8">
        <v>5.77</v>
      </c>
      <c r="G18" s="12">
        <v>20</v>
      </c>
      <c r="H18" s="8">
        <v>2.5299999999999998</v>
      </c>
      <c r="I18" s="12">
        <v>0</v>
      </c>
    </row>
    <row r="19" spans="2:9" ht="15" customHeight="1" x14ac:dyDescent="0.2">
      <c r="B19" t="s">
        <v>32</v>
      </c>
      <c r="C19" s="12">
        <v>56</v>
      </c>
      <c r="D19" s="8">
        <v>3.74</v>
      </c>
      <c r="E19" s="12">
        <v>13</v>
      </c>
      <c r="F19" s="8">
        <v>1.92</v>
      </c>
      <c r="G19" s="12">
        <v>34</v>
      </c>
      <c r="H19" s="8">
        <v>4.3</v>
      </c>
      <c r="I19" s="12">
        <v>1</v>
      </c>
    </row>
    <row r="20" spans="2:9" ht="15" customHeight="1" x14ac:dyDescent="0.2">
      <c r="B20" s="9" t="s">
        <v>158</v>
      </c>
      <c r="C20" s="12">
        <f>SUM(LTBL_37203[総数／事業所数])</f>
        <v>1499</v>
      </c>
      <c r="E20" s="12">
        <f>SUBTOTAL(109,LTBL_37203[個人／事業所数])</f>
        <v>676</v>
      </c>
      <c r="G20" s="12">
        <f>SUBTOTAL(109,LTBL_37203[法人／事業所数])</f>
        <v>790</v>
      </c>
      <c r="I20" s="12">
        <f>SUBTOTAL(109,LTBL_37203[法人以外の団体／事業所数])</f>
        <v>4</v>
      </c>
    </row>
    <row r="21" spans="2:9" ht="15" customHeight="1" x14ac:dyDescent="0.2">
      <c r="E21" s="11">
        <f>LTBL_37203[[#Totals],[個人／事業所数]]/LTBL_37203[[#Totals],[総数／事業所数]]</f>
        <v>0.45096731154102737</v>
      </c>
      <c r="G21" s="11">
        <f>LTBL_37203[[#Totals],[法人／事業所数]]/LTBL_37203[[#Totals],[総数／事業所数]]</f>
        <v>0.52701801200800535</v>
      </c>
      <c r="I21" s="11">
        <f>LTBL_37203[[#Totals],[法人以外の団体／事業所数]]/LTBL_37203[[#Totals],[総数／事業所数]]</f>
        <v>2.66844563042028E-3</v>
      </c>
    </row>
    <row r="23" spans="2:9" ht="33" customHeight="1" x14ac:dyDescent="0.2">
      <c r="B23" t="s">
        <v>159</v>
      </c>
      <c r="C23" s="10" t="s">
        <v>34</v>
      </c>
      <c r="D23" s="10" t="s">
        <v>35</v>
      </c>
      <c r="E23" s="10" t="s">
        <v>36</v>
      </c>
      <c r="F23" s="10" t="s">
        <v>37</v>
      </c>
      <c r="G23" s="10" t="s">
        <v>38</v>
      </c>
      <c r="H23" s="10" t="s">
        <v>39</v>
      </c>
      <c r="I23" s="10" t="s">
        <v>40</v>
      </c>
    </row>
    <row r="24" spans="2:9" ht="15" customHeight="1" x14ac:dyDescent="0.2">
      <c r="B24" t="s">
        <v>53</v>
      </c>
      <c r="C24" s="12">
        <v>157</v>
      </c>
      <c r="D24" s="8">
        <v>10.47</v>
      </c>
      <c r="E24" s="12">
        <v>95</v>
      </c>
      <c r="F24" s="8">
        <v>14.05</v>
      </c>
      <c r="G24" s="12">
        <v>62</v>
      </c>
      <c r="H24" s="8">
        <v>7.85</v>
      </c>
      <c r="I24" s="12">
        <v>0</v>
      </c>
    </row>
    <row r="25" spans="2:9" ht="15" customHeight="1" x14ac:dyDescent="0.2">
      <c r="B25" t="s">
        <v>57</v>
      </c>
      <c r="C25" s="12">
        <v>129</v>
      </c>
      <c r="D25" s="8">
        <v>8.61</v>
      </c>
      <c r="E25" s="12">
        <v>104</v>
      </c>
      <c r="F25" s="8">
        <v>15.38</v>
      </c>
      <c r="G25" s="12">
        <v>25</v>
      </c>
      <c r="H25" s="8">
        <v>3.16</v>
      </c>
      <c r="I25" s="12">
        <v>0</v>
      </c>
    </row>
    <row r="26" spans="2:9" ht="15" customHeight="1" x14ac:dyDescent="0.2">
      <c r="B26" t="s">
        <v>56</v>
      </c>
      <c r="C26" s="12">
        <v>113</v>
      </c>
      <c r="D26" s="8">
        <v>7.54</v>
      </c>
      <c r="E26" s="12">
        <v>101</v>
      </c>
      <c r="F26" s="8">
        <v>14.94</v>
      </c>
      <c r="G26" s="12">
        <v>12</v>
      </c>
      <c r="H26" s="8">
        <v>1.52</v>
      </c>
      <c r="I26" s="12">
        <v>0</v>
      </c>
    </row>
    <row r="27" spans="2:9" ht="15" customHeight="1" x14ac:dyDescent="0.2">
      <c r="B27" t="s">
        <v>51</v>
      </c>
      <c r="C27" s="12">
        <v>111</v>
      </c>
      <c r="D27" s="8">
        <v>7.4</v>
      </c>
      <c r="E27" s="12">
        <v>52</v>
      </c>
      <c r="F27" s="8">
        <v>7.69</v>
      </c>
      <c r="G27" s="12">
        <v>58</v>
      </c>
      <c r="H27" s="8">
        <v>7.34</v>
      </c>
      <c r="I27" s="12">
        <v>1</v>
      </c>
    </row>
    <row r="28" spans="2:9" ht="15" customHeight="1" x14ac:dyDescent="0.2">
      <c r="B28" t="s">
        <v>41</v>
      </c>
      <c r="C28" s="12">
        <v>89</v>
      </c>
      <c r="D28" s="8">
        <v>5.94</v>
      </c>
      <c r="E28" s="12">
        <v>16</v>
      </c>
      <c r="F28" s="8">
        <v>2.37</v>
      </c>
      <c r="G28" s="12">
        <v>73</v>
      </c>
      <c r="H28" s="8">
        <v>9.24</v>
      </c>
      <c r="I28" s="12">
        <v>0</v>
      </c>
    </row>
    <row r="29" spans="2:9" ht="15" customHeight="1" x14ac:dyDescent="0.2">
      <c r="B29" t="s">
        <v>49</v>
      </c>
      <c r="C29" s="12">
        <v>66</v>
      </c>
      <c r="D29" s="8">
        <v>4.4000000000000004</v>
      </c>
      <c r="E29" s="12">
        <v>41</v>
      </c>
      <c r="F29" s="8">
        <v>6.07</v>
      </c>
      <c r="G29" s="12">
        <v>25</v>
      </c>
      <c r="H29" s="8">
        <v>3.16</v>
      </c>
      <c r="I29" s="12">
        <v>0</v>
      </c>
    </row>
    <row r="30" spans="2:9" ht="15" customHeight="1" x14ac:dyDescent="0.2">
      <c r="B30" t="s">
        <v>43</v>
      </c>
      <c r="C30" s="12">
        <v>60</v>
      </c>
      <c r="D30" s="8">
        <v>4</v>
      </c>
      <c r="E30" s="12">
        <v>14</v>
      </c>
      <c r="F30" s="8">
        <v>2.0699999999999998</v>
      </c>
      <c r="G30" s="12">
        <v>46</v>
      </c>
      <c r="H30" s="8">
        <v>5.82</v>
      </c>
      <c r="I30" s="12">
        <v>0</v>
      </c>
    </row>
    <row r="31" spans="2:9" ht="15" customHeight="1" x14ac:dyDescent="0.2">
      <c r="B31" t="s">
        <v>42</v>
      </c>
      <c r="C31" s="12">
        <v>57</v>
      </c>
      <c r="D31" s="8">
        <v>3.8</v>
      </c>
      <c r="E31" s="12">
        <v>17</v>
      </c>
      <c r="F31" s="8">
        <v>2.5099999999999998</v>
      </c>
      <c r="G31" s="12">
        <v>40</v>
      </c>
      <c r="H31" s="8">
        <v>5.0599999999999996</v>
      </c>
      <c r="I31" s="12">
        <v>0</v>
      </c>
    </row>
    <row r="32" spans="2:9" ht="15" customHeight="1" x14ac:dyDescent="0.2">
      <c r="B32" t="s">
        <v>58</v>
      </c>
      <c r="C32" s="12">
        <v>53</v>
      </c>
      <c r="D32" s="8">
        <v>3.54</v>
      </c>
      <c r="E32" s="12">
        <v>39</v>
      </c>
      <c r="F32" s="8">
        <v>5.77</v>
      </c>
      <c r="G32" s="12">
        <v>8</v>
      </c>
      <c r="H32" s="8">
        <v>1.01</v>
      </c>
      <c r="I32" s="12">
        <v>0</v>
      </c>
    </row>
    <row r="33" spans="2:9" ht="15" customHeight="1" x14ac:dyDescent="0.2">
      <c r="B33" t="s">
        <v>50</v>
      </c>
      <c r="C33" s="12">
        <v>50</v>
      </c>
      <c r="D33" s="8">
        <v>3.34</v>
      </c>
      <c r="E33" s="12">
        <v>23</v>
      </c>
      <c r="F33" s="8">
        <v>3.4</v>
      </c>
      <c r="G33" s="12">
        <v>27</v>
      </c>
      <c r="H33" s="8">
        <v>3.42</v>
      </c>
      <c r="I33" s="12">
        <v>0</v>
      </c>
    </row>
    <row r="34" spans="2:9" ht="15" customHeight="1" x14ac:dyDescent="0.2">
      <c r="B34" t="s">
        <v>59</v>
      </c>
      <c r="C34" s="12">
        <v>42</v>
      </c>
      <c r="D34" s="8">
        <v>2.8</v>
      </c>
      <c r="E34" s="12">
        <v>39</v>
      </c>
      <c r="F34" s="8">
        <v>5.77</v>
      </c>
      <c r="G34" s="12">
        <v>3</v>
      </c>
      <c r="H34" s="8">
        <v>0.38</v>
      </c>
      <c r="I34" s="12">
        <v>0</v>
      </c>
    </row>
    <row r="35" spans="2:9" ht="15" customHeight="1" x14ac:dyDescent="0.2">
      <c r="B35" t="s">
        <v>48</v>
      </c>
      <c r="C35" s="12">
        <v>39</v>
      </c>
      <c r="D35" s="8">
        <v>2.6</v>
      </c>
      <c r="E35" s="12">
        <v>24</v>
      </c>
      <c r="F35" s="8">
        <v>3.55</v>
      </c>
      <c r="G35" s="12">
        <v>15</v>
      </c>
      <c r="H35" s="8">
        <v>1.9</v>
      </c>
      <c r="I35" s="12">
        <v>0</v>
      </c>
    </row>
    <row r="36" spans="2:9" ht="15" customHeight="1" x14ac:dyDescent="0.2">
      <c r="B36" t="s">
        <v>54</v>
      </c>
      <c r="C36" s="12">
        <v>35</v>
      </c>
      <c r="D36" s="8">
        <v>2.33</v>
      </c>
      <c r="E36" s="12">
        <v>27</v>
      </c>
      <c r="F36" s="8">
        <v>3.99</v>
      </c>
      <c r="G36" s="12">
        <v>8</v>
      </c>
      <c r="H36" s="8">
        <v>1.01</v>
      </c>
      <c r="I36" s="12">
        <v>0</v>
      </c>
    </row>
    <row r="37" spans="2:9" ht="15" customHeight="1" x14ac:dyDescent="0.2">
      <c r="B37" t="s">
        <v>55</v>
      </c>
      <c r="C37" s="12">
        <v>26</v>
      </c>
      <c r="D37" s="8">
        <v>1.73</v>
      </c>
      <c r="E37" s="12">
        <v>8</v>
      </c>
      <c r="F37" s="8">
        <v>1.18</v>
      </c>
      <c r="G37" s="12">
        <v>17</v>
      </c>
      <c r="H37" s="8">
        <v>2.15</v>
      </c>
      <c r="I37" s="12">
        <v>0</v>
      </c>
    </row>
    <row r="38" spans="2:9" ht="15" customHeight="1" x14ac:dyDescent="0.2">
      <c r="B38" t="s">
        <v>52</v>
      </c>
      <c r="C38" s="12">
        <v>25</v>
      </c>
      <c r="D38" s="8">
        <v>1.67</v>
      </c>
      <c r="E38" s="12">
        <v>6</v>
      </c>
      <c r="F38" s="8">
        <v>0.89</v>
      </c>
      <c r="G38" s="12">
        <v>19</v>
      </c>
      <c r="H38" s="8">
        <v>2.41</v>
      </c>
      <c r="I38" s="12">
        <v>0</v>
      </c>
    </row>
    <row r="39" spans="2:9" ht="15" customHeight="1" x14ac:dyDescent="0.2">
      <c r="B39" t="s">
        <v>67</v>
      </c>
      <c r="C39" s="12">
        <v>23</v>
      </c>
      <c r="D39" s="8">
        <v>1.53</v>
      </c>
      <c r="E39" s="12">
        <v>1</v>
      </c>
      <c r="F39" s="8">
        <v>0.15</v>
      </c>
      <c r="G39" s="12">
        <v>22</v>
      </c>
      <c r="H39" s="8">
        <v>2.78</v>
      </c>
      <c r="I39" s="12">
        <v>0</v>
      </c>
    </row>
    <row r="40" spans="2:9" ht="15" customHeight="1" x14ac:dyDescent="0.2">
      <c r="B40" t="s">
        <v>45</v>
      </c>
      <c r="C40" s="12">
        <v>21</v>
      </c>
      <c r="D40" s="8">
        <v>1.4</v>
      </c>
      <c r="E40" s="12">
        <v>4</v>
      </c>
      <c r="F40" s="8">
        <v>0.59</v>
      </c>
      <c r="G40" s="12">
        <v>17</v>
      </c>
      <c r="H40" s="8">
        <v>2.15</v>
      </c>
      <c r="I40" s="12">
        <v>0</v>
      </c>
    </row>
    <row r="41" spans="2:9" ht="15" customHeight="1" x14ac:dyDescent="0.2">
      <c r="B41" t="s">
        <v>65</v>
      </c>
      <c r="C41" s="12">
        <v>21</v>
      </c>
      <c r="D41" s="8">
        <v>1.4</v>
      </c>
      <c r="E41" s="12">
        <v>0</v>
      </c>
      <c r="F41" s="8">
        <v>0</v>
      </c>
      <c r="G41" s="12">
        <v>17</v>
      </c>
      <c r="H41" s="8">
        <v>2.15</v>
      </c>
      <c r="I41" s="12">
        <v>0</v>
      </c>
    </row>
    <row r="42" spans="2:9" ht="15" customHeight="1" x14ac:dyDescent="0.2">
      <c r="B42" t="s">
        <v>66</v>
      </c>
      <c r="C42" s="12">
        <v>19</v>
      </c>
      <c r="D42" s="8">
        <v>1.27</v>
      </c>
      <c r="E42" s="12">
        <v>3</v>
      </c>
      <c r="F42" s="8">
        <v>0.44</v>
      </c>
      <c r="G42" s="12">
        <v>16</v>
      </c>
      <c r="H42" s="8">
        <v>2.0299999999999998</v>
      </c>
      <c r="I42" s="12">
        <v>0</v>
      </c>
    </row>
    <row r="43" spans="2:9" ht="15" customHeight="1" x14ac:dyDescent="0.2">
      <c r="B43" t="s">
        <v>68</v>
      </c>
      <c r="C43" s="12">
        <v>19</v>
      </c>
      <c r="D43" s="8">
        <v>1.27</v>
      </c>
      <c r="E43" s="12">
        <v>5</v>
      </c>
      <c r="F43" s="8">
        <v>0.74</v>
      </c>
      <c r="G43" s="12">
        <v>13</v>
      </c>
      <c r="H43" s="8">
        <v>1.65</v>
      </c>
      <c r="I43" s="12">
        <v>0</v>
      </c>
    </row>
    <row r="46" spans="2:9" ht="33" customHeight="1" x14ac:dyDescent="0.2">
      <c r="B46" t="s">
        <v>160</v>
      </c>
      <c r="C46" s="10" t="s">
        <v>34</v>
      </c>
      <c r="D46" s="10" t="s">
        <v>35</v>
      </c>
      <c r="E46" s="10" t="s">
        <v>36</v>
      </c>
      <c r="F46" s="10" t="s">
        <v>37</v>
      </c>
      <c r="G46" s="10" t="s">
        <v>38</v>
      </c>
      <c r="H46" s="10" t="s">
        <v>39</v>
      </c>
      <c r="I46" s="10" t="s">
        <v>40</v>
      </c>
    </row>
    <row r="47" spans="2:9" ht="15" customHeight="1" x14ac:dyDescent="0.2">
      <c r="B47" t="s">
        <v>96</v>
      </c>
      <c r="C47" s="12">
        <v>108</v>
      </c>
      <c r="D47" s="8">
        <v>7.2</v>
      </c>
      <c r="E47" s="12">
        <v>81</v>
      </c>
      <c r="F47" s="8">
        <v>11.98</v>
      </c>
      <c r="G47" s="12">
        <v>27</v>
      </c>
      <c r="H47" s="8">
        <v>3.42</v>
      </c>
      <c r="I47" s="12">
        <v>0</v>
      </c>
    </row>
    <row r="48" spans="2:9" ht="15" customHeight="1" x14ac:dyDescent="0.2">
      <c r="B48" t="s">
        <v>102</v>
      </c>
      <c r="C48" s="12">
        <v>69</v>
      </c>
      <c r="D48" s="8">
        <v>4.5999999999999996</v>
      </c>
      <c r="E48" s="12">
        <v>62</v>
      </c>
      <c r="F48" s="8">
        <v>9.17</v>
      </c>
      <c r="G48" s="12">
        <v>7</v>
      </c>
      <c r="H48" s="8">
        <v>0.89</v>
      </c>
      <c r="I48" s="12">
        <v>0</v>
      </c>
    </row>
    <row r="49" spans="2:9" ht="15" customHeight="1" x14ac:dyDescent="0.2">
      <c r="B49" t="s">
        <v>101</v>
      </c>
      <c r="C49" s="12">
        <v>39</v>
      </c>
      <c r="D49" s="8">
        <v>2.6</v>
      </c>
      <c r="E49" s="12">
        <v>35</v>
      </c>
      <c r="F49" s="8">
        <v>5.18</v>
      </c>
      <c r="G49" s="12">
        <v>4</v>
      </c>
      <c r="H49" s="8">
        <v>0.51</v>
      </c>
      <c r="I49" s="12">
        <v>0</v>
      </c>
    </row>
    <row r="50" spans="2:9" ht="15" customHeight="1" x14ac:dyDescent="0.2">
      <c r="B50" t="s">
        <v>87</v>
      </c>
      <c r="C50" s="12">
        <v>37</v>
      </c>
      <c r="D50" s="8">
        <v>2.4700000000000002</v>
      </c>
      <c r="E50" s="12">
        <v>2</v>
      </c>
      <c r="F50" s="8">
        <v>0.3</v>
      </c>
      <c r="G50" s="12">
        <v>35</v>
      </c>
      <c r="H50" s="8">
        <v>4.43</v>
      </c>
      <c r="I50" s="12">
        <v>0</v>
      </c>
    </row>
    <row r="51" spans="2:9" ht="15" customHeight="1" x14ac:dyDescent="0.2">
      <c r="B51" t="s">
        <v>105</v>
      </c>
      <c r="C51" s="12">
        <v>36</v>
      </c>
      <c r="D51" s="8">
        <v>2.4</v>
      </c>
      <c r="E51" s="12">
        <v>35</v>
      </c>
      <c r="F51" s="8">
        <v>5.18</v>
      </c>
      <c r="G51" s="12">
        <v>1</v>
      </c>
      <c r="H51" s="8">
        <v>0.13</v>
      </c>
      <c r="I51" s="12">
        <v>0</v>
      </c>
    </row>
    <row r="52" spans="2:9" ht="15" customHeight="1" x14ac:dyDescent="0.2">
      <c r="B52" t="s">
        <v>100</v>
      </c>
      <c r="C52" s="12">
        <v>34</v>
      </c>
      <c r="D52" s="8">
        <v>2.27</v>
      </c>
      <c r="E52" s="12">
        <v>31</v>
      </c>
      <c r="F52" s="8">
        <v>4.59</v>
      </c>
      <c r="G52" s="12">
        <v>3</v>
      </c>
      <c r="H52" s="8">
        <v>0.38</v>
      </c>
      <c r="I52" s="12">
        <v>0</v>
      </c>
    </row>
    <row r="53" spans="2:9" ht="15" customHeight="1" x14ac:dyDescent="0.2">
      <c r="B53" t="s">
        <v>94</v>
      </c>
      <c r="C53" s="12">
        <v>33</v>
      </c>
      <c r="D53" s="8">
        <v>2.2000000000000002</v>
      </c>
      <c r="E53" s="12">
        <v>19</v>
      </c>
      <c r="F53" s="8">
        <v>2.81</v>
      </c>
      <c r="G53" s="12">
        <v>13</v>
      </c>
      <c r="H53" s="8">
        <v>1.65</v>
      </c>
      <c r="I53" s="12">
        <v>1</v>
      </c>
    </row>
    <row r="54" spans="2:9" ht="15" customHeight="1" x14ac:dyDescent="0.2">
      <c r="B54" t="s">
        <v>93</v>
      </c>
      <c r="C54" s="12">
        <v>27</v>
      </c>
      <c r="D54" s="8">
        <v>1.8</v>
      </c>
      <c r="E54" s="12">
        <v>13</v>
      </c>
      <c r="F54" s="8">
        <v>1.92</v>
      </c>
      <c r="G54" s="12">
        <v>14</v>
      </c>
      <c r="H54" s="8">
        <v>1.77</v>
      </c>
      <c r="I54" s="12">
        <v>0</v>
      </c>
    </row>
    <row r="55" spans="2:9" ht="15" customHeight="1" x14ac:dyDescent="0.2">
      <c r="B55" t="s">
        <v>104</v>
      </c>
      <c r="C55" s="12">
        <v>27</v>
      </c>
      <c r="D55" s="8">
        <v>1.8</v>
      </c>
      <c r="E55" s="12">
        <v>25</v>
      </c>
      <c r="F55" s="8">
        <v>3.7</v>
      </c>
      <c r="G55" s="12">
        <v>2</v>
      </c>
      <c r="H55" s="8">
        <v>0.25</v>
      </c>
      <c r="I55" s="12">
        <v>0</v>
      </c>
    </row>
    <row r="56" spans="2:9" ht="15" customHeight="1" x14ac:dyDescent="0.2">
      <c r="B56" t="s">
        <v>95</v>
      </c>
      <c r="C56" s="12">
        <v>26</v>
      </c>
      <c r="D56" s="8">
        <v>1.73</v>
      </c>
      <c r="E56" s="12">
        <v>1</v>
      </c>
      <c r="F56" s="8">
        <v>0.15</v>
      </c>
      <c r="G56" s="12">
        <v>25</v>
      </c>
      <c r="H56" s="8">
        <v>3.16</v>
      </c>
      <c r="I56" s="12">
        <v>0</v>
      </c>
    </row>
    <row r="57" spans="2:9" ht="15" customHeight="1" x14ac:dyDescent="0.2">
      <c r="B57" t="s">
        <v>92</v>
      </c>
      <c r="C57" s="12">
        <v>25</v>
      </c>
      <c r="D57" s="8">
        <v>1.67</v>
      </c>
      <c r="E57" s="12">
        <v>9</v>
      </c>
      <c r="F57" s="8">
        <v>1.33</v>
      </c>
      <c r="G57" s="12">
        <v>16</v>
      </c>
      <c r="H57" s="8">
        <v>2.0299999999999998</v>
      </c>
      <c r="I57" s="12">
        <v>0</v>
      </c>
    </row>
    <row r="58" spans="2:9" ht="15" customHeight="1" x14ac:dyDescent="0.2">
      <c r="B58" t="s">
        <v>99</v>
      </c>
      <c r="C58" s="12">
        <v>25</v>
      </c>
      <c r="D58" s="8">
        <v>1.67</v>
      </c>
      <c r="E58" s="12">
        <v>23</v>
      </c>
      <c r="F58" s="8">
        <v>3.4</v>
      </c>
      <c r="G58" s="12">
        <v>2</v>
      </c>
      <c r="H58" s="8">
        <v>0.25</v>
      </c>
      <c r="I58" s="12">
        <v>0</v>
      </c>
    </row>
    <row r="59" spans="2:9" ht="15" customHeight="1" x14ac:dyDescent="0.2">
      <c r="B59" t="s">
        <v>90</v>
      </c>
      <c r="C59" s="12">
        <v>21</v>
      </c>
      <c r="D59" s="8">
        <v>1.4</v>
      </c>
      <c r="E59" s="12">
        <v>13</v>
      </c>
      <c r="F59" s="8">
        <v>1.92</v>
      </c>
      <c r="G59" s="12">
        <v>8</v>
      </c>
      <c r="H59" s="8">
        <v>1.01</v>
      </c>
      <c r="I59" s="12">
        <v>0</v>
      </c>
    </row>
    <row r="60" spans="2:9" ht="15" customHeight="1" x14ac:dyDescent="0.2">
      <c r="B60" t="s">
        <v>91</v>
      </c>
      <c r="C60" s="12">
        <v>20</v>
      </c>
      <c r="D60" s="8">
        <v>1.33</v>
      </c>
      <c r="E60" s="12">
        <v>12</v>
      </c>
      <c r="F60" s="8">
        <v>1.78</v>
      </c>
      <c r="G60" s="12">
        <v>8</v>
      </c>
      <c r="H60" s="8">
        <v>1.01</v>
      </c>
      <c r="I60" s="12">
        <v>0</v>
      </c>
    </row>
    <row r="61" spans="2:9" ht="15" customHeight="1" x14ac:dyDescent="0.2">
      <c r="B61" t="s">
        <v>103</v>
      </c>
      <c r="C61" s="12">
        <v>20</v>
      </c>
      <c r="D61" s="8">
        <v>1.33</v>
      </c>
      <c r="E61" s="12">
        <v>14</v>
      </c>
      <c r="F61" s="8">
        <v>2.0699999999999998</v>
      </c>
      <c r="G61" s="12">
        <v>6</v>
      </c>
      <c r="H61" s="8">
        <v>0.76</v>
      </c>
      <c r="I61" s="12">
        <v>0</v>
      </c>
    </row>
    <row r="62" spans="2:9" ht="15" customHeight="1" x14ac:dyDescent="0.2">
      <c r="B62" t="s">
        <v>89</v>
      </c>
      <c r="C62" s="12">
        <v>19</v>
      </c>
      <c r="D62" s="8">
        <v>1.27</v>
      </c>
      <c r="E62" s="12">
        <v>7</v>
      </c>
      <c r="F62" s="8">
        <v>1.04</v>
      </c>
      <c r="G62" s="12">
        <v>12</v>
      </c>
      <c r="H62" s="8">
        <v>1.52</v>
      </c>
      <c r="I62" s="12">
        <v>0</v>
      </c>
    </row>
    <row r="63" spans="2:9" ht="15" customHeight="1" x14ac:dyDescent="0.2">
      <c r="B63" t="s">
        <v>112</v>
      </c>
      <c r="C63" s="12">
        <v>19</v>
      </c>
      <c r="D63" s="8">
        <v>1.27</v>
      </c>
      <c r="E63" s="12">
        <v>0</v>
      </c>
      <c r="F63" s="8">
        <v>0</v>
      </c>
      <c r="G63" s="12">
        <v>19</v>
      </c>
      <c r="H63" s="8">
        <v>2.41</v>
      </c>
      <c r="I63" s="12">
        <v>0</v>
      </c>
    </row>
    <row r="64" spans="2:9" ht="15" customHeight="1" x14ac:dyDescent="0.2">
      <c r="B64" t="s">
        <v>98</v>
      </c>
      <c r="C64" s="12">
        <v>19</v>
      </c>
      <c r="D64" s="8">
        <v>1.27</v>
      </c>
      <c r="E64" s="12">
        <v>15</v>
      </c>
      <c r="F64" s="8">
        <v>2.2200000000000002</v>
      </c>
      <c r="G64" s="12">
        <v>4</v>
      </c>
      <c r="H64" s="8">
        <v>0.51</v>
      </c>
      <c r="I64" s="12">
        <v>0</v>
      </c>
    </row>
    <row r="65" spans="2:9" ht="15" customHeight="1" x14ac:dyDescent="0.2">
      <c r="B65" t="s">
        <v>108</v>
      </c>
      <c r="C65" s="12">
        <v>18</v>
      </c>
      <c r="D65" s="8">
        <v>1.2</v>
      </c>
      <c r="E65" s="12">
        <v>5</v>
      </c>
      <c r="F65" s="8">
        <v>0.74</v>
      </c>
      <c r="G65" s="12">
        <v>13</v>
      </c>
      <c r="H65" s="8">
        <v>1.65</v>
      </c>
      <c r="I65" s="12">
        <v>0</v>
      </c>
    </row>
    <row r="66" spans="2:9" ht="15" customHeight="1" x14ac:dyDescent="0.2">
      <c r="B66" t="s">
        <v>111</v>
      </c>
      <c r="C66" s="12">
        <v>17</v>
      </c>
      <c r="D66" s="8">
        <v>1.1299999999999999</v>
      </c>
      <c r="E66" s="12">
        <v>8</v>
      </c>
      <c r="F66" s="8">
        <v>1.18</v>
      </c>
      <c r="G66" s="12">
        <v>9</v>
      </c>
      <c r="H66" s="8">
        <v>1.1399999999999999</v>
      </c>
      <c r="I66" s="12">
        <v>0</v>
      </c>
    </row>
    <row r="67" spans="2:9" ht="15" customHeight="1" x14ac:dyDescent="0.2">
      <c r="B67" t="s">
        <v>113</v>
      </c>
      <c r="C67" s="12">
        <v>17</v>
      </c>
      <c r="D67" s="8">
        <v>1.1299999999999999</v>
      </c>
      <c r="E67" s="12">
        <v>13</v>
      </c>
      <c r="F67" s="8">
        <v>1.92</v>
      </c>
      <c r="G67" s="12">
        <v>4</v>
      </c>
      <c r="H67" s="8">
        <v>0.51</v>
      </c>
      <c r="I67" s="12">
        <v>0</v>
      </c>
    </row>
    <row r="68" spans="2:9" ht="15" customHeight="1" x14ac:dyDescent="0.2">
      <c r="B68" t="s">
        <v>106</v>
      </c>
      <c r="C68" s="12">
        <v>17</v>
      </c>
      <c r="D68" s="8">
        <v>1.1299999999999999</v>
      </c>
      <c r="E68" s="12">
        <v>10</v>
      </c>
      <c r="F68" s="8">
        <v>1.48</v>
      </c>
      <c r="G68" s="12">
        <v>7</v>
      </c>
      <c r="H68" s="8">
        <v>0.89</v>
      </c>
      <c r="I68" s="12">
        <v>0</v>
      </c>
    </row>
    <row r="70" spans="2:9" ht="15" customHeight="1" x14ac:dyDescent="0.2">
      <c r="B70" t="s">
        <v>161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44E15-B5DD-48B6-800B-FF2A6A4396B5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165</v>
      </c>
    </row>
    <row r="4" spans="2:9" ht="33" customHeight="1" x14ac:dyDescent="0.2">
      <c r="B4" t="s">
        <v>157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2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19</v>
      </c>
      <c r="C6" s="12">
        <v>109</v>
      </c>
      <c r="D6" s="8">
        <v>13.04</v>
      </c>
      <c r="E6" s="12">
        <v>24</v>
      </c>
      <c r="F6" s="8">
        <v>4.91</v>
      </c>
      <c r="G6" s="12">
        <v>85</v>
      </c>
      <c r="H6" s="8">
        <v>25.6</v>
      </c>
      <c r="I6" s="12">
        <v>0</v>
      </c>
    </row>
    <row r="7" spans="2:9" ht="15" customHeight="1" x14ac:dyDescent="0.2">
      <c r="B7" t="s">
        <v>20</v>
      </c>
      <c r="C7" s="12">
        <v>53</v>
      </c>
      <c r="D7" s="8">
        <v>6.34</v>
      </c>
      <c r="E7" s="12">
        <v>19</v>
      </c>
      <c r="F7" s="8">
        <v>3.89</v>
      </c>
      <c r="G7" s="12">
        <v>34</v>
      </c>
      <c r="H7" s="8">
        <v>10.24</v>
      </c>
      <c r="I7" s="12">
        <v>0</v>
      </c>
    </row>
    <row r="8" spans="2:9" ht="15" customHeight="1" x14ac:dyDescent="0.2">
      <c r="B8" t="s">
        <v>21</v>
      </c>
      <c r="C8" s="12">
        <v>1</v>
      </c>
      <c r="D8" s="8">
        <v>0.12</v>
      </c>
      <c r="E8" s="12">
        <v>0</v>
      </c>
      <c r="F8" s="8">
        <v>0</v>
      </c>
      <c r="G8" s="12">
        <v>1</v>
      </c>
      <c r="H8" s="8">
        <v>0.3</v>
      </c>
      <c r="I8" s="12">
        <v>0</v>
      </c>
    </row>
    <row r="9" spans="2:9" ht="15" customHeight="1" x14ac:dyDescent="0.2">
      <c r="B9" t="s">
        <v>22</v>
      </c>
      <c r="C9" s="12">
        <v>1</v>
      </c>
      <c r="D9" s="8">
        <v>0.12</v>
      </c>
      <c r="E9" s="12">
        <v>1</v>
      </c>
      <c r="F9" s="8">
        <v>0.2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23</v>
      </c>
      <c r="C10" s="12">
        <v>6</v>
      </c>
      <c r="D10" s="8">
        <v>0.72</v>
      </c>
      <c r="E10" s="12">
        <v>1</v>
      </c>
      <c r="F10" s="8">
        <v>0.2</v>
      </c>
      <c r="G10" s="12">
        <v>4</v>
      </c>
      <c r="H10" s="8">
        <v>1.2</v>
      </c>
      <c r="I10" s="12">
        <v>0</v>
      </c>
    </row>
    <row r="11" spans="2:9" ht="15" customHeight="1" x14ac:dyDescent="0.2">
      <c r="B11" t="s">
        <v>24</v>
      </c>
      <c r="C11" s="12">
        <v>181</v>
      </c>
      <c r="D11" s="8">
        <v>21.65</v>
      </c>
      <c r="E11" s="12">
        <v>92</v>
      </c>
      <c r="F11" s="8">
        <v>18.809999999999999</v>
      </c>
      <c r="G11" s="12">
        <v>89</v>
      </c>
      <c r="H11" s="8">
        <v>26.81</v>
      </c>
      <c r="I11" s="12">
        <v>0</v>
      </c>
    </row>
    <row r="12" spans="2:9" ht="15" customHeight="1" x14ac:dyDescent="0.2">
      <c r="B12" t="s">
        <v>25</v>
      </c>
      <c r="C12" s="12">
        <v>4</v>
      </c>
      <c r="D12" s="8">
        <v>0.48</v>
      </c>
      <c r="E12" s="12">
        <v>2</v>
      </c>
      <c r="F12" s="8">
        <v>0.41</v>
      </c>
      <c r="G12" s="12">
        <v>2</v>
      </c>
      <c r="H12" s="8">
        <v>0.6</v>
      </c>
      <c r="I12" s="12">
        <v>0</v>
      </c>
    </row>
    <row r="13" spans="2:9" ht="15" customHeight="1" x14ac:dyDescent="0.2">
      <c r="B13" t="s">
        <v>26</v>
      </c>
      <c r="C13" s="12">
        <v>90</v>
      </c>
      <c r="D13" s="8">
        <v>10.77</v>
      </c>
      <c r="E13" s="12">
        <v>70</v>
      </c>
      <c r="F13" s="8">
        <v>14.31</v>
      </c>
      <c r="G13" s="12">
        <v>19</v>
      </c>
      <c r="H13" s="8">
        <v>5.72</v>
      </c>
      <c r="I13" s="12">
        <v>0</v>
      </c>
    </row>
    <row r="14" spans="2:9" ht="15" customHeight="1" x14ac:dyDescent="0.2">
      <c r="B14" t="s">
        <v>27</v>
      </c>
      <c r="C14" s="12">
        <v>48</v>
      </c>
      <c r="D14" s="8">
        <v>5.74</v>
      </c>
      <c r="E14" s="12">
        <v>32</v>
      </c>
      <c r="F14" s="8">
        <v>6.54</v>
      </c>
      <c r="G14" s="12">
        <v>16</v>
      </c>
      <c r="H14" s="8">
        <v>4.82</v>
      </c>
      <c r="I14" s="12">
        <v>0</v>
      </c>
    </row>
    <row r="15" spans="2:9" ht="15" customHeight="1" x14ac:dyDescent="0.2">
      <c r="B15" t="s">
        <v>28</v>
      </c>
      <c r="C15" s="12">
        <v>115</v>
      </c>
      <c r="D15" s="8">
        <v>13.76</v>
      </c>
      <c r="E15" s="12">
        <v>89</v>
      </c>
      <c r="F15" s="8">
        <v>18.2</v>
      </c>
      <c r="G15" s="12">
        <v>25</v>
      </c>
      <c r="H15" s="8">
        <v>7.53</v>
      </c>
      <c r="I15" s="12">
        <v>0</v>
      </c>
    </row>
    <row r="16" spans="2:9" ht="15" customHeight="1" x14ac:dyDescent="0.2">
      <c r="B16" t="s">
        <v>29</v>
      </c>
      <c r="C16" s="12">
        <v>105</v>
      </c>
      <c r="D16" s="8">
        <v>12.56</v>
      </c>
      <c r="E16" s="12">
        <v>87</v>
      </c>
      <c r="F16" s="8">
        <v>17.79</v>
      </c>
      <c r="G16" s="12">
        <v>18</v>
      </c>
      <c r="H16" s="8">
        <v>5.42</v>
      </c>
      <c r="I16" s="12">
        <v>0</v>
      </c>
    </row>
    <row r="17" spans="2:9" ht="15" customHeight="1" x14ac:dyDescent="0.2">
      <c r="B17" t="s">
        <v>30</v>
      </c>
      <c r="C17" s="12">
        <v>42</v>
      </c>
      <c r="D17" s="8">
        <v>5.0199999999999996</v>
      </c>
      <c r="E17" s="12">
        <v>29</v>
      </c>
      <c r="F17" s="8">
        <v>5.93</v>
      </c>
      <c r="G17" s="12">
        <v>4</v>
      </c>
      <c r="H17" s="8">
        <v>1.2</v>
      </c>
      <c r="I17" s="12">
        <v>0</v>
      </c>
    </row>
    <row r="18" spans="2:9" ht="15" customHeight="1" x14ac:dyDescent="0.2">
      <c r="B18" t="s">
        <v>31</v>
      </c>
      <c r="C18" s="12">
        <v>41</v>
      </c>
      <c r="D18" s="8">
        <v>4.9000000000000004</v>
      </c>
      <c r="E18" s="12">
        <v>19</v>
      </c>
      <c r="F18" s="8">
        <v>3.89</v>
      </c>
      <c r="G18" s="12">
        <v>20</v>
      </c>
      <c r="H18" s="8">
        <v>6.02</v>
      </c>
      <c r="I18" s="12">
        <v>0</v>
      </c>
    </row>
    <row r="19" spans="2:9" ht="15" customHeight="1" x14ac:dyDescent="0.2">
      <c r="B19" t="s">
        <v>32</v>
      </c>
      <c r="C19" s="12">
        <v>40</v>
      </c>
      <c r="D19" s="8">
        <v>4.78</v>
      </c>
      <c r="E19" s="12">
        <v>24</v>
      </c>
      <c r="F19" s="8">
        <v>4.91</v>
      </c>
      <c r="G19" s="12">
        <v>15</v>
      </c>
      <c r="H19" s="8">
        <v>4.5199999999999996</v>
      </c>
      <c r="I19" s="12">
        <v>0</v>
      </c>
    </row>
    <row r="20" spans="2:9" ht="15" customHeight="1" x14ac:dyDescent="0.2">
      <c r="B20" s="9" t="s">
        <v>158</v>
      </c>
      <c r="C20" s="12">
        <f>SUM(LTBL_37204[総数／事業所数])</f>
        <v>836</v>
      </c>
      <c r="E20" s="12">
        <f>SUBTOTAL(109,LTBL_37204[個人／事業所数])</f>
        <v>489</v>
      </c>
      <c r="G20" s="12">
        <f>SUBTOTAL(109,LTBL_37204[法人／事業所数])</f>
        <v>332</v>
      </c>
      <c r="I20" s="12">
        <f>SUBTOTAL(109,LTBL_37204[法人以外の団体／事業所数])</f>
        <v>0</v>
      </c>
    </row>
    <row r="21" spans="2:9" ht="15" customHeight="1" x14ac:dyDescent="0.2">
      <c r="E21" s="11">
        <f>LTBL_37204[[#Totals],[個人／事業所数]]/LTBL_37204[[#Totals],[総数／事業所数]]</f>
        <v>0.58492822966507174</v>
      </c>
      <c r="G21" s="11">
        <f>LTBL_37204[[#Totals],[法人／事業所数]]/LTBL_37204[[#Totals],[総数／事業所数]]</f>
        <v>0.39712918660287083</v>
      </c>
      <c r="I21" s="11">
        <f>LTBL_37204[[#Totals],[法人以外の団体／事業所数]]/LTBL_37204[[#Totals],[総数／事業所数]]</f>
        <v>0</v>
      </c>
    </row>
    <row r="23" spans="2:9" ht="33" customHeight="1" x14ac:dyDescent="0.2">
      <c r="B23" t="s">
        <v>159</v>
      </c>
      <c r="C23" s="10" t="s">
        <v>34</v>
      </c>
      <c r="D23" s="10" t="s">
        <v>35</v>
      </c>
      <c r="E23" s="10" t="s">
        <v>36</v>
      </c>
      <c r="F23" s="10" t="s">
        <v>37</v>
      </c>
      <c r="G23" s="10" t="s">
        <v>38</v>
      </c>
      <c r="H23" s="10" t="s">
        <v>39</v>
      </c>
      <c r="I23" s="10" t="s">
        <v>40</v>
      </c>
    </row>
    <row r="24" spans="2:9" ht="15" customHeight="1" x14ac:dyDescent="0.2">
      <c r="B24" t="s">
        <v>56</v>
      </c>
      <c r="C24" s="12">
        <v>109</v>
      </c>
      <c r="D24" s="8">
        <v>13.04</v>
      </c>
      <c r="E24" s="12">
        <v>87</v>
      </c>
      <c r="F24" s="8">
        <v>17.79</v>
      </c>
      <c r="G24" s="12">
        <v>22</v>
      </c>
      <c r="H24" s="8">
        <v>6.63</v>
      </c>
      <c r="I24" s="12">
        <v>0</v>
      </c>
    </row>
    <row r="25" spans="2:9" ht="15" customHeight="1" x14ac:dyDescent="0.2">
      <c r="B25" t="s">
        <v>57</v>
      </c>
      <c r="C25" s="12">
        <v>94</v>
      </c>
      <c r="D25" s="8">
        <v>11.24</v>
      </c>
      <c r="E25" s="12">
        <v>85</v>
      </c>
      <c r="F25" s="8">
        <v>17.38</v>
      </c>
      <c r="G25" s="12">
        <v>9</v>
      </c>
      <c r="H25" s="8">
        <v>2.71</v>
      </c>
      <c r="I25" s="12">
        <v>0</v>
      </c>
    </row>
    <row r="26" spans="2:9" ht="15" customHeight="1" x14ac:dyDescent="0.2">
      <c r="B26" t="s">
        <v>53</v>
      </c>
      <c r="C26" s="12">
        <v>77</v>
      </c>
      <c r="D26" s="8">
        <v>9.2100000000000009</v>
      </c>
      <c r="E26" s="12">
        <v>64</v>
      </c>
      <c r="F26" s="8">
        <v>13.09</v>
      </c>
      <c r="G26" s="12">
        <v>12</v>
      </c>
      <c r="H26" s="8">
        <v>3.61</v>
      </c>
      <c r="I26" s="12">
        <v>0</v>
      </c>
    </row>
    <row r="27" spans="2:9" ht="15" customHeight="1" x14ac:dyDescent="0.2">
      <c r="B27" t="s">
        <v>51</v>
      </c>
      <c r="C27" s="12">
        <v>66</v>
      </c>
      <c r="D27" s="8">
        <v>7.89</v>
      </c>
      <c r="E27" s="12">
        <v>36</v>
      </c>
      <c r="F27" s="8">
        <v>7.36</v>
      </c>
      <c r="G27" s="12">
        <v>30</v>
      </c>
      <c r="H27" s="8">
        <v>9.0399999999999991</v>
      </c>
      <c r="I27" s="12">
        <v>0</v>
      </c>
    </row>
    <row r="28" spans="2:9" ht="15" customHeight="1" x14ac:dyDescent="0.2">
      <c r="B28" t="s">
        <v>41</v>
      </c>
      <c r="C28" s="12">
        <v>46</v>
      </c>
      <c r="D28" s="8">
        <v>5.5</v>
      </c>
      <c r="E28" s="12">
        <v>7</v>
      </c>
      <c r="F28" s="8">
        <v>1.43</v>
      </c>
      <c r="G28" s="12">
        <v>39</v>
      </c>
      <c r="H28" s="8">
        <v>11.75</v>
      </c>
      <c r="I28" s="12">
        <v>0</v>
      </c>
    </row>
    <row r="29" spans="2:9" ht="15" customHeight="1" x14ac:dyDescent="0.2">
      <c r="B29" t="s">
        <v>58</v>
      </c>
      <c r="C29" s="12">
        <v>42</v>
      </c>
      <c r="D29" s="8">
        <v>5.0199999999999996</v>
      </c>
      <c r="E29" s="12">
        <v>29</v>
      </c>
      <c r="F29" s="8">
        <v>5.93</v>
      </c>
      <c r="G29" s="12">
        <v>4</v>
      </c>
      <c r="H29" s="8">
        <v>1.2</v>
      </c>
      <c r="I29" s="12">
        <v>0</v>
      </c>
    </row>
    <row r="30" spans="2:9" ht="15" customHeight="1" x14ac:dyDescent="0.2">
      <c r="B30" t="s">
        <v>42</v>
      </c>
      <c r="C30" s="12">
        <v>41</v>
      </c>
      <c r="D30" s="8">
        <v>4.9000000000000004</v>
      </c>
      <c r="E30" s="12">
        <v>9</v>
      </c>
      <c r="F30" s="8">
        <v>1.84</v>
      </c>
      <c r="G30" s="12">
        <v>32</v>
      </c>
      <c r="H30" s="8">
        <v>9.64</v>
      </c>
      <c r="I30" s="12">
        <v>0</v>
      </c>
    </row>
    <row r="31" spans="2:9" ht="15" customHeight="1" x14ac:dyDescent="0.2">
      <c r="B31" t="s">
        <v>48</v>
      </c>
      <c r="C31" s="12">
        <v>30</v>
      </c>
      <c r="D31" s="8">
        <v>3.59</v>
      </c>
      <c r="E31" s="12">
        <v>19</v>
      </c>
      <c r="F31" s="8">
        <v>3.89</v>
      </c>
      <c r="G31" s="12">
        <v>11</v>
      </c>
      <c r="H31" s="8">
        <v>3.31</v>
      </c>
      <c r="I31" s="12">
        <v>0</v>
      </c>
    </row>
    <row r="32" spans="2:9" ht="15" customHeight="1" x14ac:dyDescent="0.2">
      <c r="B32" t="s">
        <v>49</v>
      </c>
      <c r="C32" s="12">
        <v>30</v>
      </c>
      <c r="D32" s="8">
        <v>3.59</v>
      </c>
      <c r="E32" s="12">
        <v>23</v>
      </c>
      <c r="F32" s="8">
        <v>4.7</v>
      </c>
      <c r="G32" s="12">
        <v>7</v>
      </c>
      <c r="H32" s="8">
        <v>2.11</v>
      </c>
      <c r="I32" s="12">
        <v>0</v>
      </c>
    </row>
    <row r="33" spans="2:9" ht="15" customHeight="1" x14ac:dyDescent="0.2">
      <c r="B33" t="s">
        <v>54</v>
      </c>
      <c r="C33" s="12">
        <v>27</v>
      </c>
      <c r="D33" s="8">
        <v>3.23</v>
      </c>
      <c r="E33" s="12">
        <v>23</v>
      </c>
      <c r="F33" s="8">
        <v>4.7</v>
      </c>
      <c r="G33" s="12">
        <v>4</v>
      </c>
      <c r="H33" s="8">
        <v>1.2</v>
      </c>
      <c r="I33" s="12">
        <v>0</v>
      </c>
    </row>
    <row r="34" spans="2:9" ht="15" customHeight="1" x14ac:dyDescent="0.2">
      <c r="B34" t="s">
        <v>59</v>
      </c>
      <c r="C34" s="12">
        <v>26</v>
      </c>
      <c r="D34" s="8">
        <v>3.11</v>
      </c>
      <c r="E34" s="12">
        <v>19</v>
      </c>
      <c r="F34" s="8">
        <v>3.89</v>
      </c>
      <c r="G34" s="12">
        <v>7</v>
      </c>
      <c r="H34" s="8">
        <v>2.11</v>
      </c>
      <c r="I34" s="12">
        <v>0</v>
      </c>
    </row>
    <row r="35" spans="2:9" ht="15" customHeight="1" x14ac:dyDescent="0.2">
      <c r="B35" t="s">
        <v>50</v>
      </c>
      <c r="C35" s="12">
        <v>24</v>
      </c>
      <c r="D35" s="8">
        <v>2.87</v>
      </c>
      <c r="E35" s="12">
        <v>10</v>
      </c>
      <c r="F35" s="8">
        <v>2.04</v>
      </c>
      <c r="G35" s="12">
        <v>14</v>
      </c>
      <c r="H35" s="8">
        <v>4.22</v>
      </c>
      <c r="I35" s="12">
        <v>0</v>
      </c>
    </row>
    <row r="36" spans="2:9" ht="15" customHeight="1" x14ac:dyDescent="0.2">
      <c r="B36" t="s">
        <v>43</v>
      </c>
      <c r="C36" s="12">
        <v>22</v>
      </c>
      <c r="D36" s="8">
        <v>2.63</v>
      </c>
      <c r="E36" s="12">
        <v>8</v>
      </c>
      <c r="F36" s="8">
        <v>1.64</v>
      </c>
      <c r="G36" s="12">
        <v>14</v>
      </c>
      <c r="H36" s="8">
        <v>4.22</v>
      </c>
      <c r="I36" s="12">
        <v>0</v>
      </c>
    </row>
    <row r="37" spans="2:9" ht="15" customHeight="1" x14ac:dyDescent="0.2">
      <c r="B37" t="s">
        <v>55</v>
      </c>
      <c r="C37" s="12">
        <v>20</v>
      </c>
      <c r="D37" s="8">
        <v>2.39</v>
      </c>
      <c r="E37" s="12">
        <v>9</v>
      </c>
      <c r="F37" s="8">
        <v>1.84</v>
      </c>
      <c r="G37" s="12">
        <v>11</v>
      </c>
      <c r="H37" s="8">
        <v>3.31</v>
      </c>
      <c r="I37" s="12">
        <v>0</v>
      </c>
    </row>
    <row r="38" spans="2:9" ht="15" customHeight="1" x14ac:dyDescent="0.2">
      <c r="B38" t="s">
        <v>60</v>
      </c>
      <c r="C38" s="12">
        <v>17</v>
      </c>
      <c r="D38" s="8">
        <v>2.0299999999999998</v>
      </c>
      <c r="E38" s="12">
        <v>13</v>
      </c>
      <c r="F38" s="8">
        <v>2.66</v>
      </c>
      <c r="G38" s="12">
        <v>4</v>
      </c>
      <c r="H38" s="8">
        <v>1.2</v>
      </c>
      <c r="I38" s="12">
        <v>0</v>
      </c>
    </row>
    <row r="39" spans="2:9" ht="15" customHeight="1" x14ac:dyDescent="0.2">
      <c r="B39" t="s">
        <v>65</v>
      </c>
      <c r="C39" s="12">
        <v>15</v>
      </c>
      <c r="D39" s="8">
        <v>1.79</v>
      </c>
      <c r="E39" s="12">
        <v>0</v>
      </c>
      <c r="F39" s="8">
        <v>0</v>
      </c>
      <c r="G39" s="12">
        <v>13</v>
      </c>
      <c r="H39" s="8">
        <v>3.92</v>
      </c>
      <c r="I39" s="12">
        <v>0</v>
      </c>
    </row>
    <row r="40" spans="2:9" ht="15" customHeight="1" x14ac:dyDescent="0.2">
      <c r="B40" t="s">
        <v>66</v>
      </c>
      <c r="C40" s="12">
        <v>12</v>
      </c>
      <c r="D40" s="8">
        <v>1.44</v>
      </c>
      <c r="E40" s="12">
        <v>3</v>
      </c>
      <c r="F40" s="8">
        <v>0.61</v>
      </c>
      <c r="G40" s="12">
        <v>9</v>
      </c>
      <c r="H40" s="8">
        <v>2.71</v>
      </c>
      <c r="I40" s="12">
        <v>0</v>
      </c>
    </row>
    <row r="41" spans="2:9" ht="15" customHeight="1" x14ac:dyDescent="0.2">
      <c r="B41" t="s">
        <v>52</v>
      </c>
      <c r="C41" s="12">
        <v>10</v>
      </c>
      <c r="D41" s="8">
        <v>1.2</v>
      </c>
      <c r="E41" s="12">
        <v>5</v>
      </c>
      <c r="F41" s="8">
        <v>1.02</v>
      </c>
      <c r="G41" s="12">
        <v>5</v>
      </c>
      <c r="H41" s="8">
        <v>1.51</v>
      </c>
      <c r="I41" s="12">
        <v>0</v>
      </c>
    </row>
    <row r="42" spans="2:9" ht="15" customHeight="1" x14ac:dyDescent="0.2">
      <c r="B42" t="s">
        <v>69</v>
      </c>
      <c r="C42" s="12">
        <v>10</v>
      </c>
      <c r="D42" s="8">
        <v>1.2</v>
      </c>
      <c r="E42" s="12">
        <v>6</v>
      </c>
      <c r="F42" s="8">
        <v>1.23</v>
      </c>
      <c r="G42" s="12">
        <v>4</v>
      </c>
      <c r="H42" s="8">
        <v>1.2</v>
      </c>
      <c r="I42" s="12">
        <v>0</v>
      </c>
    </row>
    <row r="43" spans="2:9" ht="15" customHeight="1" x14ac:dyDescent="0.2">
      <c r="B43" t="s">
        <v>47</v>
      </c>
      <c r="C43" s="12">
        <v>9</v>
      </c>
      <c r="D43" s="8">
        <v>1.08</v>
      </c>
      <c r="E43" s="12">
        <v>1</v>
      </c>
      <c r="F43" s="8">
        <v>0.2</v>
      </c>
      <c r="G43" s="12">
        <v>8</v>
      </c>
      <c r="H43" s="8">
        <v>2.41</v>
      </c>
      <c r="I43" s="12">
        <v>0</v>
      </c>
    </row>
    <row r="46" spans="2:9" ht="33" customHeight="1" x14ac:dyDescent="0.2">
      <c r="B46" t="s">
        <v>160</v>
      </c>
      <c r="C46" s="10" t="s">
        <v>34</v>
      </c>
      <c r="D46" s="10" t="s">
        <v>35</v>
      </c>
      <c r="E46" s="10" t="s">
        <v>36</v>
      </c>
      <c r="F46" s="10" t="s">
        <v>37</v>
      </c>
      <c r="G46" s="10" t="s">
        <v>38</v>
      </c>
      <c r="H46" s="10" t="s">
        <v>39</v>
      </c>
      <c r="I46" s="10" t="s">
        <v>40</v>
      </c>
    </row>
    <row r="47" spans="2:9" ht="15" customHeight="1" x14ac:dyDescent="0.2">
      <c r="B47" t="s">
        <v>96</v>
      </c>
      <c r="C47" s="12">
        <v>49</v>
      </c>
      <c r="D47" s="8">
        <v>5.86</v>
      </c>
      <c r="E47" s="12">
        <v>41</v>
      </c>
      <c r="F47" s="8">
        <v>8.3800000000000008</v>
      </c>
      <c r="G47" s="12">
        <v>8</v>
      </c>
      <c r="H47" s="8">
        <v>2.41</v>
      </c>
      <c r="I47" s="12">
        <v>0</v>
      </c>
    </row>
    <row r="48" spans="2:9" ht="15" customHeight="1" x14ac:dyDescent="0.2">
      <c r="B48" t="s">
        <v>102</v>
      </c>
      <c r="C48" s="12">
        <v>49</v>
      </c>
      <c r="D48" s="8">
        <v>5.86</v>
      </c>
      <c r="E48" s="12">
        <v>46</v>
      </c>
      <c r="F48" s="8">
        <v>9.41</v>
      </c>
      <c r="G48" s="12">
        <v>3</v>
      </c>
      <c r="H48" s="8">
        <v>0.9</v>
      </c>
      <c r="I48" s="12">
        <v>0</v>
      </c>
    </row>
    <row r="49" spans="2:9" ht="15" customHeight="1" x14ac:dyDescent="0.2">
      <c r="B49" t="s">
        <v>100</v>
      </c>
      <c r="C49" s="12">
        <v>36</v>
      </c>
      <c r="D49" s="8">
        <v>4.3099999999999996</v>
      </c>
      <c r="E49" s="12">
        <v>35</v>
      </c>
      <c r="F49" s="8">
        <v>7.16</v>
      </c>
      <c r="G49" s="12">
        <v>1</v>
      </c>
      <c r="H49" s="8">
        <v>0.3</v>
      </c>
      <c r="I49" s="12">
        <v>0</v>
      </c>
    </row>
    <row r="50" spans="2:9" ht="15" customHeight="1" x14ac:dyDescent="0.2">
      <c r="B50" t="s">
        <v>101</v>
      </c>
      <c r="C50" s="12">
        <v>32</v>
      </c>
      <c r="D50" s="8">
        <v>3.83</v>
      </c>
      <c r="E50" s="12">
        <v>31</v>
      </c>
      <c r="F50" s="8">
        <v>6.34</v>
      </c>
      <c r="G50" s="12">
        <v>1</v>
      </c>
      <c r="H50" s="8">
        <v>0.3</v>
      </c>
      <c r="I50" s="12">
        <v>0</v>
      </c>
    </row>
    <row r="51" spans="2:9" ht="15" customHeight="1" x14ac:dyDescent="0.2">
      <c r="B51" t="s">
        <v>94</v>
      </c>
      <c r="C51" s="12">
        <v>23</v>
      </c>
      <c r="D51" s="8">
        <v>2.75</v>
      </c>
      <c r="E51" s="12">
        <v>20</v>
      </c>
      <c r="F51" s="8">
        <v>4.09</v>
      </c>
      <c r="G51" s="12">
        <v>3</v>
      </c>
      <c r="H51" s="8">
        <v>0.9</v>
      </c>
      <c r="I51" s="12">
        <v>0</v>
      </c>
    </row>
    <row r="52" spans="2:9" ht="15" customHeight="1" x14ac:dyDescent="0.2">
      <c r="B52" t="s">
        <v>105</v>
      </c>
      <c r="C52" s="12">
        <v>22</v>
      </c>
      <c r="D52" s="8">
        <v>2.63</v>
      </c>
      <c r="E52" s="12">
        <v>17</v>
      </c>
      <c r="F52" s="8">
        <v>3.48</v>
      </c>
      <c r="G52" s="12">
        <v>5</v>
      </c>
      <c r="H52" s="8">
        <v>1.51</v>
      </c>
      <c r="I52" s="12">
        <v>0</v>
      </c>
    </row>
    <row r="53" spans="2:9" ht="15" customHeight="1" x14ac:dyDescent="0.2">
      <c r="B53" t="s">
        <v>87</v>
      </c>
      <c r="C53" s="12">
        <v>21</v>
      </c>
      <c r="D53" s="8">
        <v>2.5099999999999998</v>
      </c>
      <c r="E53" s="12">
        <v>3</v>
      </c>
      <c r="F53" s="8">
        <v>0.61</v>
      </c>
      <c r="G53" s="12">
        <v>18</v>
      </c>
      <c r="H53" s="8">
        <v>5.42</v>
      </c>
      <c r="I53" s="12">
        <v>0</v>
      </c>
    </row>
    <row r="54" spans="2:9" ht="15" customHeight="1" x14ac:dyDescent="0.2">
      <c r="B54" t="s">
        <v>98</v>
      </c>
      <c r="C54" s="12">
        <v>20</v>
      </c>
      <c r="D54" s="8">
        <v>2.39</v>
      </c>
      <c r="E54" s="12">
        <v>14</v>
      </c>
      <c r="F54" s="8">
        <v>2.86</v>
      </c>
      <c r="G54" s="12">
        <v>6</v>
      </c>
      <c r="H54" s="8">
        <v>1.81</v>
      </c>
      <c r="I54" s="12">
        <v>0</v>
      </c>
    </row>
    <row r="55" spans="2:9" ht="15" customHeight="1" x14ac:dyDescent="0.2">
      <c r="B55" t="s">
        <v>99</v>
      </c>
      <c r="C55" s="12">
        <v>20</v>
      </c>
      <c r="D55" s="8">
        <v>2.39</v>
      </c>
      <c r="E55" s="12">
        <v>14</v>
      </c>
      <c r="F55" s="8">
        <v>2.86</v>
      </c>
      <c r="G55" s="12">
        <v>6</v>
      </c>
      <c r="H55" s="8">
        <v>1.81</v>
      </c>
      <c r="I55" s="12">
        <v>0</v>
      </c>
    </row>
    <row r="56" spans="2:9" ht="15" customHeight="1" x14ac:dyDescent="0.2">
      <c r="B56" t="s">
        <v>104</v>
      </c>
      <c r="C56" s="12">
        <v>20</v>
      </c>
      <c r="D56" s="8">
        <v>2.39</v>
      </c>
      <c r="E56" s="12">
        <v>18</v>
      </c>
      <c r="F56" s="8">
        <v>3.68</v>
      </c>
      <c r="G56" s="12">
        <v>2</v>
      </c>
      <c r="H56" s="8">
        <v>0.6</v>
      </c>
      <c r="I56" s="12">
        <v>0</v>
      </c>
    </row>
    <row r="57" spans="2:9" ht="15" customHeight="1" x14ac:dyDescent="0.2">
      <c r="B57" t="s">
        <v>90</v>
      </c>
      <c r="C57" s="12">
        <v>19</v>
      </c>
      <c r="D57" s="8">
        <v>2.27</v>
      </c>
      <c r="E57" s="12">
        <v>14</v>
      </c>
      <c r="F57" s="8">
        <v>2.86</v>
      </c>
      <c r="G57" s="12">
        <v>5</v>
      </c>
      <c r="H57" s="8">
        <v>1.51</v>
      </c>
      <c r="I57" s="12">
        <v>0</v>
      </c>
    </row>
    <row r="58" spans="2:9" ht="15" customHeight="1" x14ac:dyDescent="0.2">
      <c r="B58" t="s">
        <v>113</v>
      </c>
      <c r="C58" s="12">
        <v>18</v>
      </c>
      <c r="D58" s="8">
        <v>2.15</v>
      </c>
      <c r="E58" s="12">
        <v>17</v>
      </c>
      <c r="F58" s="8">
        <v>3.48</v>
      </c>
      <c r="G58" s="12">
        <v>1</v>
      </c>
      <c r="H58" s="8">
        <v>0.3</v>
      </c>
      <c r="I58" s="12">
        <v>0</v>
      </c>
    </row>
    <row r="59" spans="2:9" ht="15" customHeight="1" x14ac:dyDescent="0.2">
      <c r="B59" t="s">
        <v>106</v>
      </c>
      <c r="C59" s="12">
        <v>17</v>
      </c>
      <c r="D59" s="8">
        <v>2.0299999999999998</v>
      </c>
      <c r="E59" s="12">
        <v>13</v>
      </c>
      <c r="F59" s="8">
        <v>2.66</v>
      </c>
      <c r="G59" s="12">
        <v>4</v>
      </c>
      <c r="H59" s="8">
        <v>1.2</v>
      </c>
      <c r="I59" s="12">
        <v>0</v>
      </c>
    </row>
    <row r="60" spans="2:9" ht="15" customHeight="1" x14ac:dyDescent="0.2">
      <c r="B60" t="s">
        <v>92</v>
      </c>
      <c r="C60" s="12">
        <v>15</v>
      </c>
      <c r="D60" s="8">
        <v>1.79</v>
      </c>
      <c r="E60" s="12">
        <v>7</v>
      </c>
      <c r="F60" s="8">
        <v>1.43</v>
      </c>
      <c r="G60" s="12">
        <v>8</v>
      </c>
      <c r="H60" s="8">
        <v>2.41</v>
      </c>
      <c r="I60" s="12">
        <v>0</v>
      </c>
    </row>
    <row r="61" spans="2:9" ht="15" customHeight="1" x14ac:dyDescent="0.2">
      <c r="B61" t="s">
        <v>97</v>
      </c>
      <c r="C61" s="12">
        <v>15</v>
      </c>
      <c r="D61" s="8">
        <v>1.79</v>
      </c>
      <c r="E61" s="12">
        <v>7</v>
      </c>
      <c r="F61" s="8">
        <v>1.43</v>
      </c>
      <c r="G61" s="12">
        <v>8</v>
      </c>
      <c r="H61" s="8">
        <v>2.41</v>
      </c>
      <c r="I61" s="12">
        <v>0</v>
      </c>
    </row>
    <row r="62" spans="2:9" ht="15" customHeight="1" x14ac:dyDescent="0.2">
      <c r="B62" t="s">
        <v>109</v>
      </c>
      <c r="C62" s="12">
        <v>13</v>
      </c>
      <c r="D62" s="8">
        <v>1.56</v>
      </c>
      <c r="E62" s="12">
        <v>13</v>
      </c>
      <c r="F62" s="8">
        <v>2.66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103</v>
      </c>
      <c r="C63" s="12">
        <v>13</v>
      </c>
      <c r="D63" s="8">
        <v>1.56</v>
      </c>
      <c r="E63" s="12">
        <v>11</v>
      </c>
      <c r="F63" s="8">
        <v>2.25</v>
      </c>
      <c r="G63" s="12">
        <v>2</v>
      </c>
      <c r="H63" s="8">
        <v>0.6</v>
      </c>
      <c r="I63" s="12">
        <v>0</v>
      </c>
    </row>
    <row r="64" spans="2:9" ht="15" customHeight="1" x14ac:dyDescent="0.2">
      <c r="B64" t="s">
        <v>115</v>
      </c>
      <c r="C64" s="12">
        <v>12</v>
      </c>
      <c r="D64" s="8">
        <v>1.44</v>
      </c>
      <c r="E64" s="12">
        <v>10</v>
      </c>
      <c r="F64" s="8">
        <v>2.04</v>
      </c>
      <c r="G64" s="12">
        <v>2</v>
      </c>
      <c r="H64" s="8">
        <v>0.6</v>
      </c>
      <c r="I64" s="12">
        <v>0</v>
      </c>
    </row>
    <row r="65" spans="2:9" ht="15" customHeight="1" x14ac:dyDescent="0.2">
      <c r="B65" t="s">
        <v>114</v>
      </c>
      <c r="C65" s="12">
        <v>11</v>
      </c>
      <c r="D65" s="8">
        <v>1.32</v>
      </c>
      <c r="E65" s="12">
        <v>2</v>
      </c>
      <c r="F65" s="8">
        <v>0.41</v>
      </c>
      <c r="G65" s="12">
        <v>9</v>
      </c>
      <c r="H65" s="8">
        <v>2.71</v>
      </c>
      <c r="I65" s="12">
        <v>0</v>
      </c>
    </row>
    <row r="66" spans="2:9" ht="15" customHeight="1" x14ac:dyDescent="0.2">
      <c r="B66" t="s">
        <v>93</v>
      </c>
      <c r="C66" s="12">
        <v>11</v>
      </c>
      <c r="D66" s="8">
        <v>1.32</v>
      </c>
      <c r="E66" s="12">
        <v>4</v>
      </c>
      <c r="F66" s="8">
        <v>0.82</v>
      </c>
      <c r="G66" s="12">
        <v>7</v>
      </c>
      <c r="H66" s="8">
        <v>2.11</v>
      </c>
      <c r="I66" s="12">
        <v>0</v>
      </c>
    </row>
    <row r="68" spans="2:9" ht="15" customHeight="1" x14ac:dyDescent="0.2">
      <c r="B68" t="s">
        <v>161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3</vt:i4>
      </vt:variant>
    </vt:vector>
  </HeadingPairs>
  <TitlesOfParts>
    <vt:vector size="25" baseType="lpstr">
      <vt:lpstr>目次</vt:lpstr>
      <vt:lpstr>産業大分類</vt:lpstr>
      <vt:lpstr>産業中分類</vt:lpstr>
      <vt:lpstr>産業小分類</vt:lpstr>
      <vt:lpstr>香川県</vt:lpstr>
      <vt:lpstr>高松市</vt:lpstr>
      <vt:lpstr>丸亀市</vt:lpstr>
      <vt:lpstr>坂出市</vt:lpstr>
      <vt:lpstr>善通寺市</vt:lpstr>
      <vt:lpstr>観音寺市</vt:lpstr>
      <vt:lpstr>さぬき市</vt:lpstr>
      <vt:lpstr>東かがわ市</vt:lpstr>
      <vt:lpstr>三豊市</vt:lpstr>
      <vt:lpstr>小豆郡土庄町</vt:lpstr>
      <vt:lpstr>小豆郡小豆島町</vt:lpstr>
      <vt:lpstr>木田郡三木町</vt:lpstr>
      <vt:lpstr>香川郡直島町</vt:lpstr>
      <vt:lpstr>綾歌郡宇多津町</vt:lpstr>
      <vt:lpstr>綾歌郡綾川町</vt:lpstr>
      <vt:lpstr>仲多度郡琴平町</vt:lpstr>
      <vt:lpstr>仲多度郡多度津町</vt:lpstr>
      <vt:lpstr>仲多度郡まんのう町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2023-08-17T02:22:52Z</dcterms:created>
  <dcterms:modified xsi:type="dcterms:W3CDTF">2023-08-17T02:22:52Z</dcterms:modified>
</cp:coreProperties>
</file>